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C85F96E-5352-4F69-82E2-26BFA68BF2E8}" xr6:coauthVersionLast="47" xr6:coauthVersionMax="47" xr10:uidLastSave="{00000000-0000-0000-0000-000000000000}"/>
  <bookViews>
    <workbookView xWindow="14085" yWindow="585" windowWidth="12975" windowHeight="1455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E27" i="1"/>
  <c r="F27" i="1"/>
  <c r="G27" i="1" s="1"/>
  <c r="I27" i="1" s="1"/>
  <c r="Q27" i="1"/>
  <c r="E24" i="1"/>
  <c r="F24" i="1" s="1"/>
  <c r="G24" i="1" s="1"/>
  <c r="I24" i="1" s="1"/>
  <c r="Q24" i="1"/>
  <c r="E28" i="1"/>
  <c r="F28" i="1" s="1"/>
  <c r="G28" i="1" s="1"/>
  <c r="I28" i="1" s="1"/>
  <c r="Q28" i="1"/>
  <c r="E25" i="1"/>
  <c r="F25" i="1"/>
  <c r="G25" i="1"/>
  <c r="I25" i="1" s="1"/>
  <c r="Q25" i="1"/>
  <c r="E22" i="1"/>
  <c r="F22" i="1" s="1"/>
  <c r="G22" i="1" s="1"/>
  <c r="I22" i="1" s="1"/>
  <c r="E23" i="1"/>
  <c r="F23" i="1"/>
  <c r="G23" i="1" s="1"/>
  <c r="I23" i="1" s="1"/>
  <c r="F11" i="1"/>
  <c r="Q22" i="1"/>
  <c r="Q23" i="1"/>
  <c r="C21" i="1"/>
  <c r="E21" i="1"/>
  <c r="F21" i="1"/>
  <c r="G21" i="1" s="1"/>
  <c r="H21" i="1" s="1"/>
  <c r="A21" i="1"/>
  <c r="H20" i="1" s="1"/>
  <c r="G11" i="1"/>
  <c r="E14" i="1"/>
  <c r="E15" i="1" s="1"/>
  <c r="C17" i="1"/>
  <c r="Q21" i="1"/>
  <c r="C12" i="1"/>
  <c r="C11" i="1"/>
  <c r="O28" i="1" l="1"/>
  <c r="S28" i="1" s="1"/>
  <c r="O24" i="1"/>
  <c r="S24" i="1" s="1"/>
  <c r="O27" i="1"/>
  <c r="S27" i="1" s="1"/>
  <c r="O26" i="1"/>
  <c r="S26" i="1" s="1"/>
  <c r="O21" i="1"/>
  <c r="S21" i="1" s="1"/>
  <c r="O22" i="1"/>
  <c r="S22" i="1" s="1"/>
  <c r="O23" i="1"/>
  <c r="S23" i="1" s="1"/>
  <c r="O25" i="1"/>
  <c r="S25" i="1" s="1"/>
  <c r="C15" i="1"/>
  <c r="C16" i="1"/>
  <c r="D18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<sst xmlns="http://schemas.openxmlformats.org/spreadsheetml/2006/main" count="67" uniqueCount="57">
  <si>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</si>
  <si>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</si>
  <si>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</si>
  <si>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</si>
  <si>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</si>
  <si>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</si>
  <si>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</si>
  <si>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</si>
  <si>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</si>
  <si>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</si>
  <si>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</si>
  <si>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</si>
  <si>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</si>
  <si>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</si>
  <si>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</si>
  <si>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</si>
  <si>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</si>
  <si>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</si>
  <si>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</si>
  <si>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</si>
  <si>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</si>
  <si>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</si>
  <si>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</si>
  <si>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</si>
  <si>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</si>
  <si>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</si>
  <si>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</si>
  <si>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</si>
  <si>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</si>
  <si>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</si>
  <si>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</si>
  <si>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</si>
  <si>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</si>
  <si>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</si>
  <si>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</si>
  <si>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</si>
  <si>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</si>
  <si>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</si>
  <si>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</si>
  <si>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</si>
  <si>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</si>
  <si>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</si>
  <si>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</si>
  <si>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G1774-0845</t>
  </si>
  <si>
    <t>G1774-0845_Ari.xls</t>
  </si>
  <si>
    <t>EC</t>
  </si>
  <si>
    <t>Ari</t>
  </si>
  <si>
    <t>VSX</t>
  </si>
  <si>
    <t>IBVS 5920</t>
  </si>
  <si>
    <t>I</t>
  </si>
  <si>
    <t>IBVS 5960</t>
  </si>
  <si>
    <t>CX Ari / GSC 1774-0845</t>
  </si>
  <si>
    <t>RHN 2021</t>
  </si>
  <si>
    <t>VSB, 91</t>
  </si>
  <si>
    <t>JBAV, 63</t>
  </si>
  <si>
    <t>II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</si>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</sst>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Ari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10032</c:v>
                </c:pt>
                <c:pt idx="5">
                  <c:v>10088</c:v>
                </c:pt>
                <c:pt idx="6">
                  <c:v>10088.5</c:v>
                </c:pt>
                <c:pt idx="7">
                  <c:v>10089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E5-4F09-97F0-373ABD212F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10032</c:v>
                </c:pt>
                <c:pt idx="5">
                  <c:v>10088</c:v>
                </c:pt>
                <c:pt idx="6">
                  <c:v>10088.5</c:v>
                </c:pt>
                <c:pt idx="7">
                  <c:v>10089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-5.5350001639453694E-3</c:v>
                </c:pt>
                <c:pt idx="2">
                  <c:v>-1.2585000164108351E-2</c:v>
                </c:pt>
                <c:pt idx="3">
                  <c:v>-5.083500016189646E-2</c:v>
                </c:pt>
                <c:pt idx="4">
                  <c:v>-4.630800016457215E-2</c:v>
                </c:pt>
                <c:pt idx="5">
                  <c:v>-4.6272000305179972E-2</c:v>
                </c:pt>
                <c:pt idx="6">
                  <c:v>-4.4581500224012416E-2</c:v>
                </c:pt>
                <c:pt idx="7">
                  <c:v>-4.4691000162856653E-2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E5-4F09-97F0-373ABD212F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10032</c:v>
                </c:pt>
                <c:pt idx="5">
                  <c:v>10088</c:v>
                </c:pt>
                <c:pt idx="6">
                  <c:v>10088.5</c:v>
                </c:pt>
                <c:pt idx="7">
                  <c:v>10089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E5-4F09-97F0-373ABD212F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10032</c:v>
                </c:pt>
                <c:pt idx="5">
                  <c:v>10088</c:v>
                </c:pt>
                <c:pt idx="6">
                  <c:v>10088.5</c:v>
                </c:pt>
                <c:pt idx="7">
                  <c:v>10089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E5-4F09-97F0-373ABD212F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10032</c:v>
                </c:pt>
                <c:pt idx="5">
                  <c:v>10088</c:v>
                </c:pt>
                <c:pt idx="6">
                  <c:v>10088.5</c:v>
                </c:pt>
                <c:pt idx="7">
                  <c:v>10089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E5-4F09-97F0-373ABD212F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10032</c:v>
                </c:pt>
                <c:pt idx="5">
                  <c:v>10088</c:v>
                </c:pt>
                <c:pt idx="6">
                  <c:v>10088.5</c:v>
                </c:pt>
                <c:pt idx="7">
                  <c:v>10089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E5-4F09-97F0-373ABD212F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0</c:v>
                  </c:pt>
                  <c:pt idx="6">
                    <c:v>0</c:v>
                  </c:pt>
                  <c:pt idx="7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10032</c:v>
                </c:pt>
                <c:pt idx="5">
                  <c:v>10088</c:v>
                </c:pt>
                <c:pt idx="6">
                  <c:v>10088.5</c:v>
                </c:pt>
                <c:pt idx="7">
                  <c:v>10089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E5-4F09-97F0-373ABD212F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10032</c:v>
                </c:pt>
                <c:pt idx="5">
                  <c:v>10088</c:v>
                </c:pt>
                <c:pt idx="6">
                  <c:v>10088.5</c:v>
                </c:pt>
                <c:pt idx="7">
                  <c:v>10089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-2.5832625219787235E-3</c:v>
                </c:pt>
                <c:pt idx="1">
                  <c:v>-5.940428406435363E-3</c:v>
                </c:pt>
                <c:pt idx="2">
                  <c:v>-9.2317675088438335E-3</c:v>
                </c:pt>
                <c:pt idx="3">
                  <c:v>-4.587534284899146E-2</c:v>
                </c:pt>
                <c:pt idx="4">
                  <c:v>-4.6608214355794417E-2</c:v>
                </c:pt>
                <c:pt idx="5">
                  <c:v>-4.6853967675440922E-2</c:v>
                </c:pt>
                <c:pt idx="6">
                  <c:v>-4.6856161901509194E-2</c:v>
                </c:pt>
                <c:pt idx="7">
                  <c:v>-4.6858356127577466E-2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E5-4F09-97F0-373ABD212F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10032</c:v>
                </c:pt>
                <c:pt idx="5">
                  <c:v>10088</c:v>
                </c:pt>
                <c:pt idx="6">
                  <c:v>10088.5</c:v>
                </c:pt>
                <c:pt idx="7">
                  <c:v>10089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E5-4F09-97F0-373ABD212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01992"/>
        <c:axId val="1"/>
      </c:scatterChart>
      <c:valAx>
        <c:axId val="596901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901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19050</xdr:rowOff>
    </xdr:from>
    <xdr:to>
      <xdr:col>17</xdr:col>
      <xdr:colOff>238125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D67EBF-E1A2-F9C0-3635-8BC0703EB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54823.626000000164</v>
      </c>
      <c r="D7" s="30" t="s">
        <v>47</v>
      </c>
    </row>
    <row r="8" spans="1:7" x14ac:dyDescent="0.2">
      <c r="A8" t="s">
        <v>3</v>
      </c>
      <c r="C8" s="8">
        <v>0.46801900000000002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-2.5832625219787235E-3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-4.3884521365446265E-6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59946.682683217587</v>
      </c>
    </row>
    <row r="15" spans="1:7" x14ac:dyDescent="0.2">
      <c r="A15" s="12" t="s">
        <v>17</v>
      </c>
      <c r="B15" s="10"/>
      <c r="C15" s="13">
        <f ca="1">(C7+C11)+(C8+C12)*INT(MAX(F21:F3533))</f>
        <v>59545.422832644035</v>
      </c>
      <c r="D15" s="14" t="s">
        <v>39</v>
      </c>
      <c r="E15" s="15">
        <f ca="1">ROUND(2*(E14-$C$7)/$C$8,0)/2+E13</f>
        <v>10947.5</v>
      </c>
    </row>
    <row r="16" spans="1:7" x14ac:dyDescent="0.2">
      <c r="A16" s="16" t="s">
        <v>4</v>
      </c>
      <c r="B16" s="10"/>
      <c r="C16" s="17">
        <f ca="1">+C8+C12</f>
        <v>0.46801461154786345</v>
      </c>
      <c r="D16" s="14" t="s">
        <v>40</v>
      </c>
      <c r="E16" s="24">
        <f ca="1">ROUND(2*(E14-$C$15)/$C$16,0)/2+E13</f>
        <v>858.5</v>
      </c>
    </row>
    <row r="17" spans="1:19" ht="13.5" thickBot="1" x14ac:dyDescent="0.25">
      <c r="A17" s="14" t="s">
        <v>30</v>
      </c>
      <c r="B17" s="10"/>
      <c r="C17" s="10">
        <f>COUNT(C21:C2191)</f>
        <v>8</v>
      </c>
      <c r="D17" s="14" t="s">
        <v>34</v>
      </c>
      <c r="E17" s="18">
        <f ca="1">+$C$15+$C$16*E16-15018.5-$C$9/24</f>
        <v>44929.109209991213</v>
      </c>
    </row>
    <row r="18" spans="1:19" ht="14.25" thickTop="1" thickBot="1" x14ac:dyDescent="0.25">
      <c r="A18" s="16" t="s">
        <v>5</v>
      </c>
      <c r="B18" s="10"/>
      <c r="C18" s="19">
        <f ca="1">+C15</f>
        <v>59545.422832644035</v>
      </c>
      <c r="D18" s="20">
        <f ca="1">+C16</f>
        <v>0.46801461154786345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2.7511119680333884E-3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54823.626000000164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-2.5832625219787235E-3</v>
      </c>
      <c r="Q21" s="2">
        <f>+C21-15018.5</f>
        <v>39805.126000000164</v>
      </c>
      <c r="S21">
        <f ca="1">+(O21-G21)^2</f>
        <v>6.6732452574598746E-6</v>
      </c>
    </row>
    <row r="22" spans="1:19" x14ac:dyDescent="0.2">
      <c r="A22" s="33" t="s">
        <v>48</v>
      </c>
      <c r="B22" s="34" t="s">
        <v>49</v>
      </c>
      <c r="C22" s="33">
        <v>55181.654999999999</v>
      </c>
      <c r="D22" s="33">
        <v>2.9999999999999997E-4</v>
      </c>
      <c r="E22">
        <f>+(C22-C$7)/C$8</f>
        <v>764.98817355670371</v>
      </c>
      <c r="F22">
        <f>ROUND(2*E22,0)/2</f>
        <v>765</v>
      </c>
      <c r="G22">
        <f>+C22-(C$7+F22*C$8)</f>
        <v>-5.5350001639453694E-3</v>
      </c>
      <c r="I22">
        <f>+G22</f>
        <v>-5.5350001639453694E-3</v>
      </c>
      <c r="O22">
        <f ca="1">+C$11+C$12*$F22</f>
        <v>-5.940428406435363E-3</v>
      </c>
      <c r="Q22" s="2">
        <f>+C22-15018.5</f>
        <v>40163.154999999999</v>
      </c>
      <c r="S22">
        <f ca="1">+(O22-G22)^2</f>
        <v>1.6437205980852504E-7</v>
      </c>
    </row>
    <row r="23" spans="1:19" x14ac:dyDescent="0.2">
      <c r="A23" s="33" t="s">
        <v>50</v>
      </c>
      <c r="B23" s="34" t="s">
        <v>49</v>
      </c>
      <c r="C23" s="33">
        <v>55532.662199999999</v>
      </c>
      <c r="D23" s="33">
        <v>4.0000000000000002E-4</v>
      </c>
      <c r="E23">
        <f>+(C23-C$7)/C$8</f>
        <v>1514.9731100656916</v>
      </c>
      <c r="F23">
        <f>ROUND(2*E23,0)/2</f>
        <v>1515</v>
      </c>
      <c r="G23">
        <f>+C23-(C$7+F23*C$8)</f>
        <v>-1.2585000164108351E-2</v>
      </c>
      <c r="I23">
        <f>+G23</f>
        <v>-1.2585000164108351E-2</v>
      </c>
      <c r="O23">
        <f ca="1">+C$11+C$12*$F23</f>
        <v>-9.2317675088438335E-3</v>
      </c>
      <c r="Q23" s="2">
        <f>+C23-15018.5</f>
        <v>40514.162199999999</v>
      </c>
      <c r="S23">
        <f ca="1">+(O23-G23)^2</f>
        <v>1.1244169240332326E-5</v>
      </c>
    </row>
    <row r="24" spans="1:19" x14ac:dyDescent="0.2">
      <c r="A24" s="35" t="s">
        <v>54</v>
      </c>
      <c r="B24" s="36" t="s">
        <v>55</v>
      </c>
      <c r="C24" s="37">
        <v>59440.582600000002</v>
      </c>
      <c r="D24" s="35">
        <v>2.9999999999999997E-4</v>
      </c>
      <c r="E24">
        <f>+(C24-C$7)/C$8</f>
        <v>9864.8913826144617</v>
      </c>
      <c r="F24">
        <f>ROUND(2*E24,0)/2</f>
        <v>9865</v>
      </c>
      <c r="G24">
        <f>+C24-(C$7+F24*C$8)</f>
        <v>-5.083500016189646E-2</v>
      </c>
      <c r="I24">
        <f>+G24</f>
        <v>-5.083500016189646E-2</v>
      </c>
      <c r="O24">
        <f ca="1">+C$11+C$12*$F24</f>
        <v>-4.587534284899146E-2</v>
      </c>
      <c r="Q24" s="2">
        <f>+C24-15018.5</f>
        <v>44422.082600000002</v>
      </c>
      <c r="S24">
        <f ca="1">+(O24-G24)^2</f>
        <v>2.4598200661452045E-5</v>
      </c>
    </row>
    <row r="25" spans="1:19" x14ac:dyDescent="0.2">
      <c r="A25" s="5" t="s">
        <v>52</v>
      </c>
      <c r="C25" s="8">
        <v>59518.746299999999</v>
      </c>
      <c r="D25" s="8">
        <v>1E-4</v>
      </c>
      <c r="E25">
        <f>+(C25-C$7)/C$8</f>
        <v>10031.901055298684</v>
      </c>
      <c r="F25">
        <f>ROUND(2*E25,0)/2</f>
        <v>10032</v>
      </c>
      <c r="G25">
        <f>+C25-(C$7+F25*C$8)</f>
        <v>-4.630800016457215E-2</v>
      </c>
      <c r="I25">
        <f>+G25</f>
        <v>-4.630800016457215E-2</v>
      </c>
      <c r="O25">
        <f ca="1">+C$11+C$12*$F25</f>
        <v>-4.6608214355794417E-2</v>
      </c>
      <c r="Q25" s="2">
        <f>+C25-15018.5</f>
        <v>44500.246299999999</v>
      </c>
      <c r="S25">
        <f ca="1">+(O25-G25)^2</f>
        <v>9.0128560611240036E-8</v>
      </c>
    </row>
    <row r="26" spans="1:19" x14ac:dyDescent="0.2">
      <c r="A26" s="35" t="s">
        <v>53</v>
      </c>
      <c r="B26" s="36" t="s">
        <v>49</v>
      </c>
      <c r="C26" s="37">
        <v>59544.955399999861</v>
      </c>
      <c r="D26" s="35" t="s">
        <v>56</v>
      </c>
      <c r="E26">
        <f>+(C26-C$7)/C$8</f>
        <v>10087.901132218343</v>
      </c>
      <c r="F26">
        <f>ROUND(2*E26,0)/2</f>
        <v>10088</v>
      </c>
      <c r="G26">
        <f>+C26-(C$7+F26*C$8)</f>
        <v>-4.6272000305179972E-2</v>
      </c>
      <c r="I26">
        <f>+G26</f>
        <v>-4.6272000305179972E-2</v>
      </c>
      <c r="O26">
        <f ca="1">+C$11+C$12*$F26</f>
        <v>-4.6853967675440922E-2</v>
      </c>
      <c r="Q26" s="2">
        <f>+C26-15018.5</f>
        <v>44526.455399999861</v>
      </c>
      <c r="S26">
        <f ca="1">+(O26-G26)^2</f>
        <v>3.3868602004844519E-7</v>
      </c>
    </row>
    <row r="27" spans="1:19" x14ac:dyDescent="0.2">
      <c r="A27" s="35" t="s">
        <v>53</v>
      </c>
      <c r="B27" s="36" t="s">
        <v>49</v>
      </c>
      <c r="C27" s="37">
        <v>59545.191099999938</v>
      </c>
      <c r="D27" s="35" t="s">
        <v>56</v>
      </c>
      <c r="E27">
        <f>+(C27-C$7)/C$8</f>
        <v>10088.404744251353</v>
      </c>
      <c r="F27">
        <f>ROUND(2*E27,0)/2</f>
        <v>10088.5</v>
      </c>
      <c r="G27">
        <f>+C27-(C$7+F27*C$8)</f>
        <v>-4.4581500224012416E-2</v>
      </c>
      <c r="I27">
        <f>+G27</f>
        <v>-4.4581500224012416E-2</v>
      </c>
      <c r="O27">
        <f ca="1">+C$11+C$12*$F27</f>
        <v>-4.6856161901509194E-2</v>
      </c>
      <c r="Q27" s="2">
        <f>+C27-15018.5</f>
        <v>44526.691099999938</v>
      </c>
      <c r="S27">
        <f ca="1">+(O27-G27)^2</f>
        <v>5.1740857470724571E-6</v>
      </c>
    </row>
    <row r="28" spans="1:19" x14ac:dyDescent="0.2">
      <c r="A28" s="35" t="s">
        <v>54</v>
      </c>
      <c r="B28" s="36" t="s">
        <v>55</v>
      </c>
      <c r="C28" s="37">
        <v>59545.425000000003</v>
      </c>
      <c r="D28" s="35">
        <v>8.0000000000000002E-3</v>
      </c>
      <c r="E28">
        <f>+(C28-C$7)/C$8</f>
        <v>10088.904510286631</v>
      </c>
      <c r="F28">
        <f>ROUND(2*E28,0)/2</f>
        <v>10089</v>
      </c>
      <c r="G28">
        <f>+C28-(C$7+F28*C$8)</f>
        <v>-4.4691000162856653E-2</v>
      </c>
      <c r="I28">
        <f>+G28</f>
        <v>-4.4691000162856653E-2</v>
      </c>
      <c r="O28">
        <f ca="1">+C$11+C$12*$F28</f>
        <v>-4.6858356127577466E-2</v>
      </c>
      <c r="Q28" s="2">
        <f>+C28-15018.5</f>
        <v>44526.925000000003</v>
      </c>
      <c r="S28">
        <f ca="1">+(O28-G28)^2</f>
        <v>4.6974318778108854E-6</v>
      </c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28">
    <sortCondition ref="C21:C2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2023-01-02T03:23:03Z</dcterms:modified>
</cp:coreProperties>
</file>