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5C602406-159A-4237-9DF6-B61508F9E3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G11" i="1"/>
  <c r="F11" i="1"/>
  <c r="E15" i="1"/>
  <c r="C17" i="1"/>
  <c r="Q29" i="1"/>
  <c r="Q28" i="1"/>
  <c r="Q27" i="1"/>
  <c r="Q26" i="1"/>
  <c r="E22" i="1"/>
  <c r="F22" i="1"/>
  <c r="Q22" i="1"/>
  <c r="Q23" i="1"/>
  <c r="Q24" i="1"/>
  <c r="Q25" i="1"/>
  <c r="C7" i="1"/>
  <c r="E28" i="1"/>
  <c r="F28" i="1"/>
  <c r="C8" i="1"/>
  <c r="Q21" i="1"/>
  <c r="E26" i="1"/>
  <c r="F26" i="1"/>
  <c r="G26" i="1"/>
  <c r="I26" i="1"/>
  <c r="E21" i="1"/>
  <c r="F21" i="1"/>
  <c r="G21" i="1"/>
  <c r="H21" i="1"/>
  <c r="E27" i="1"/>
  <c r="F27" i="1"/>
  <c r="G27" i="1"/>
  <c r="I27" i="1"/>
  <c r="G25" i="1"/>
  <c r="N25" i="1"/>
  <c r="G22" i="1"/>
  <c r="N22" i="1"/>
  <c r="E25" i="1"/>
  <c r="F25" i="1"/>
  <c r="G28" i="1"/>
  <c r="I28" i="1"/>
  <c r="E29" i="1"/>
  <c r="F29" i="1"/>
  <c r="G29" i="1"/>
  <c r="J29" i="1"/>
  <c r="E23" i="1"/>
  <c r="F23" i="1"/>
  <c r="G23" i="1"/>
  <c r="N23" i="1"/>
  <c r="E24" i="1"/>
  <c r="F24" i="1"/>
  <c r="G24" i="1"/>
  <c r="N24" i="1"/>
  <c r="C11" i="1"/>
  <c r="C12" i="1"/>
  <c r="O25" i="1" l="1"/>
  <c r="O21" i="1"/>
  <c r="O27" i="1"/>
  <c r="O29" i="1"/>
  <c r="O24" i="1"/>
  <c r="O30" i="1"/>
  <c r="O22" i="1"/>
  <c r="C16" i="1"/>
  <c r="D18" i="1" s="1"/>
  <c r="C15" i="1"/>
  <c r="O26" i="1"/>
  <c r="O28" i="1"/>
  <c r="O23" i="1"/>
  <c r="E16" i="1" l="1"/>
  <c r="E17" i="1" s="1"/>
  <c r="C18" i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<sst xmlns="http://schemas.openxmlformats.org/spreadsheetml/2006/main" count="63" uniqueCount="55">
  <si>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</si>
  <si>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</si>
  <si>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</si>
  <si>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</si>
  <si>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</si>
  <si>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</si>
  <si>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</si>
  <si>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</si>
  <si>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</si>
  <si>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</si>
  <si>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</si>
  <si>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</si>
  <si>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</si>
  <si>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</si>
  <si>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</si>
  <si>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</si>
  <si>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</si>
  <si>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</si>
  <si>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</si>
  <si>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</si>
  <si>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</si>
  <si>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</si>
  <si>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</si>
  <si>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</si>
  <si>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</si>
  <si>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</si>
  <si>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</si>
  <si>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</si>
  <si>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</si>
  <si>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PZ 7,302</t>
  </si>
  <si>
    <t>K</t>
  </si>
  <si>
    <t>v</t>
  </si>
  <si>
    <t>BAV-M 62</t>
  </si>
  <si>
    <t>BAV-M 68</t>
  </si>
  <si>
    <t>IBVS 5643</t>
  </si>
  <si>
    <t>II</t>
  </si>
  <si>
    <t>IBVS</t>
  </si>
  <si>
    <t>BC Aur / gsc 2409-0262</t>
  </si>
  <si>
    <t># of data points:</t>
  </si>
  <si>
    <t>IBVS 5731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</si>
  <si>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</si>
  <si>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</si>
  <si>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</si>
  <si>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</si>
  <si>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</si>
  <si>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</si>
  <si>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</si>
  <si>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</si>
  <si>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Nelson</t>
  </si>
  <si>
    <t>Start of linear fit &gt;&gt;&gt;&gt;&gt;&gt;&gt;&gt;&gt;&gt;&gt;&gt;&gt;&gt;&gt;&gt;&gt;&gt;&gt;&gt;&gt;</t>
  </si>
  <si>
    <t>IBVS 5875</t>
  </si>
  <si>
    <t>VSB, 91</t>
  </si>
  <si>
    <t>I</t>
  </si>
  <si>
    <t>V</t>
  </si>
  <si>
    <t>VSB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</si>
</sst>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Aur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85958167167895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17-4540-886C-7EF82EBE4A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-0.63907499999913853</c:v>
                </c:pt>
                <c:pt idx="6">
                  <c:v>-0.66504999999597203</c:v>
                </c:pt>
                <c:pt idx="7">
                  <c:v>-0.65939999999682186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17-4540-886C-7EF82EBE4A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">
                  <c:v>-0.67835000000195578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17-4540-886C-7EF82EBE4A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">
                  <c:v>-0.83445000019855797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17-4540-886C-7EF82EBE4A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17-4540-886C-7EF82EBE4A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17-4540-886C-7EF82EBE4A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">
                  <c:v>-0.23525000000518048</c:v>
                </c:pt>
                <c:pt idx="2">
                  <c:v>-8.4499999997206032E-2</c:v>
                </c:pt>
                <c:pt idx="3">
                  <c:v>-0.49525000000721775</c:v>
                </c:pt>
                <c:pt idx="4">
                  <c:v>-0.5161999999982072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17-4540-886C-7EF82EBE4A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0.10590439858621492</c:v>
                </c:pt>
                <c:pt idx="1">
                  <c:v>3.096403057018679E-3</c:v>
                </c:pt>
                <c:pt idx="2">
                  <c:v>2.1865977868487929E-3</c:v>
                </c:pt>
                <c:pt idx="3">
                  <c:v>-0.50275532715743365</c:v>
                </c:pt>
                <c:pt idx="4">
                  <c:v>-0.51494671777771006</c:v>
                </c:pt>
                <c:pt idx="5">
                  <c:v>-0.62767159075175794</c:v>
                </c:pt>
                <c:pt idx="6">
                  <c:v>-0.65341907989756554</c:v>
                </c:pt>
                <c:pt idx="7">
                  <c:v>-0.66633831473397775</c:v>
                </c:pt>
                <c:pt idx="8">
                  <c:v>-0.68653599173174906</c:v>
                </c:pt>
                <c:pt idx="9">
                  <c:v>-0.83610797814767712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17-4540-886C-7EF82EBE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74784"/>
        <c:axId val="1"/>
      </c:scatterChart>
      <c:valAx>
        <c:axId val="600774784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774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793388429752067E-2"/>
          <c:y val="0.91874999999999996"/>
          <c:w val="0.9669430164204680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Aur - O-C Diagr.</a:t>
            </a:r>
          </a:p>
        </c:rich>
      </c:tx>
      <c:layout>
        <c:manualLayout>
          <c:xMode val="edge"/>
          <c:yMode val="edge"/>
          <c:x val="0.3443298969072164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953316519776211"/>
          <c:w val="0.78144329896907216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A-4384-BFBE-3DEB8C1810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-0.63907499999913853</c:v>
                </c:pt>
                <c:pt idx="6">
                  <c:v>-0.66504999999597203</c:v>
                </c:pt>
                <c:pt idx="7">
                  <c:v>-0.65939999999682186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2A-4384-BFBE-3DEB8C1810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">
                  <c:v>-0.67835000000195578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2A-4384-BFBE-3DEB8C1810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VSB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">
                  <c:v>-0.83445000019855797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2A-4384-BFBE-3DEB8C1810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2A-4384-BFBE-3DEB8C1810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2A-4384-BFBE-3DEB8C1810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4.1000000000000003E-3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5.0000000000000001E-4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">
                  <c:v>-0.23525000000518048</c:v>
                </c:pt>
                <c:pt idx="2">
                  <c:v>-8.4499999997206032E-2</c:v>
                </c:pt>
                <c:pt idx="3">
                  <c:v>-0.49525000000721775</c:v>
                </c:pt>
                <c:pt idx="4">
                  <c:v>-0.5161999999982072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2A-4384-BFBE-3DEB8C1810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565</c:v>
                </c:pt>
                <c:pt idx="2">
                  <c:v>570</c:v>
                </c:pt>
                <c:pt idx="3">
                  <c:v>3345</c:v>
                </c:pt>
                <c:pt idx="4">
                  <c:v>3412</c:v>
                </c:pt>
                <c:pt idx="5">
                  <c:v>4031.5</c:v>
                </c:pt>
                <c:pt idx="6">
                  <c:v>4173</c:v>
                </c:pt>
                <c:pt idx="7">
                  <c:v>4244</c:v>
                </c:pt>
                <c:pt idx="8">
                  <c:v>4355</c:v>
                </c:pt>
                <c:pt idx="9">
                  <c:v>5177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0.10590439858621492</c:v>
                </c:pt>
                <c:pt idx="1">
                  <c:v>3.096403057018679E-3</c:v>
                </c:pt>
                <c:pt idx="2">
                  <c:v>2.1865977868487929E-3</c:v>
                </c:pt>
                <c:pt idx="3">
                  <c:v>-0.50275532715743365</c:v>
                </c:pt>
                <c:pt idx="4">
                  <c:v>-0.51494671777771006</c:v>
                </c:pt>
                <c:pt idx="5">
                  <c:v>-0.62767159075175794</c:v>
                </c:pt>
                <c:pt idx="6">
                  <c:v>-0.65341907989756554</c:v>
                </c:pt>
                <c:pt idx="7">
                  <c:v>-0.66633831473397775</c:v>
                </c:pt>
                <c:pt idx="8">
                  <c:v>-0.68653599173174906</c:v>
                </c:pt>
                <c:pt idx="9">
                  <c:v>-0.83610797814767712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2A-4384-BFBE-3DEB8C181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98072"/>
        <c:axId val="1"/>
      </c:scatterChart>
      <c:valAx>
        <c:axId val="60079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4948453608251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79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804123711340205E-2"/>
          <c:y val="0.91900605882208652"/>
          <c:w val="0.9649484536082474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13</xdr:col>
      <xdr:colOff>28575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FF04AC-B178-FA63-00BF-E9D5516D5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533400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A741C00D-2927-5081-858E-683CA0D65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s="14" t="s">
        <v>40</v>
      </c>
    </row>
    <row r="4" spans="1:7" x14ac:dyDescent="0.2">
      <c r="A4" s="7" t="s">
        <v>0</v>
      </c>
      <c r="C4" s="3">
        <v>29720.3</v>
      </c>
      <c r="D4" s="4">
        <v>5.7598500000000001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29720.3</v>
      </c>
    </row>
    <row r="8" spans="1:7" x14ac:dyDescent="0.2">
      <c r="A8" t="s">
        <v>3</v>
      </c>
      <c r="C8">
        <f>+D4</f>
        <v>5.7598500000000001</v>
      </c>
    </row>
    <row r="9" spans="1:7" x14ac:dyDescent="0.2">
      <c r="A9" s="17" t="s">
        <v>41</v>
      </c>
      <c r="B9" s="11"/>
      <c r="C9" s="18">
        <v>-9.5</v>
      </c>
      <c r="D9" s="11" t="s">
        <v>42</v>
      </c>
      <c r="E9" s="11"/>
    </row>
    <row r="10" spans="1:7" ht="13.5" thickBot="1" x14ac:dyDescent="0.25">
      <c r="A10" s="11"/>
      <c r="B10" s="11"/>
      <c r="C10" s="6" t="s">
        <v>20</v>
      </c>
      <c r="D10" s="6" t="s">
        <v>21</v>
      </c>
      <c r="E10" s="11"/>
    </row>
    <row r="11" spans="1:7" x14ac:dyDescent="0.2">
      <c r="A11" s="11" t="s">
        <v>16</v>
      </c>
      <c r="B11" s="11"/>
      <c r="C11" s="31">
        <f ca="1">INTERCEPT(INDIRECT($G$11):G992,INDIRECT($F$11):F992)</f>
        <v>0.10590439858621492</v>
      </c>
      <c r="D11" s="5"/>
      <c r="E11" s="11"/>
      <c r="F11" s="32" t="str">
        <f>"F"&amp;E19</f>
        <v>F24</v>
      </c>
      <c r="G11" s="33" t="str">
        <f>"G"&amp;E19</f>
        <v>G24</v>
      </c>
    </row>
    <row r="12" spans="1:7" x14ac:dyDescent="0.2">
      <c r="A12" s="11" t="s">
        <v>17</v>
      </c>
      <c r="B12" s="11"/>
      <c r="C12" s="31">
        <f ca="1">SLOPE(INDIRECT($G$11):G992,INDIRECT($F$11):F992)</f>
        <v>-1.8196105403397566E-4</v>
      </c>
      <c r="D12" s="5"/>
      <c r="E12" s="11"/>
    </row>
    <row r="13" spans="1:7" x14ac:dyDescent="0.2">
      <c r="A13" s="11" t="s">
        <v>19</v>
      </c>
      <c r="B13" s="11"/>
      <c r="C13" s="5" t="s">
        <v>14</v>
      </c>
      <c r="D13" s="5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9" t="s">
        <v>18</v>
      </c>
      <c r="B15" s="11"/>
      <c r="C15" s="20">
        <f ca="1">(C7+C11)+(C8+C12)*INT(MAX(F21:F3533))</f>
        <v>59538.207342021851</v>
      </c>
      <c r="D15" s="21" t="s">
        <v>43</v>
      </c>
      <c r="E15" s="22">
        <f ca="1">TODAY()+15018.5-B9/24</f>
        <v>59970.5</v>
      </c>
    </row>
    <row r="16" spans="1:7" x14ac:dyDescent="0.2">
      <c r="A16" s="23" t="s">
        <v>4</v>
      </c>
      <c r="B16" s="11"/>
      <c r="C16" s="24">
        <f ca="1">+C8+C12</f>
        <v>5.759668038945966</v>
      </c>
      <c r="D16" s="21" t="s">
        <v>44</v>
      </c>
      <c r="E16" s="22">
        <f ca="1">ROUND(2*(E15-C15)/C16,0)/2+1</f>
        <v>76</v>
      </c>
    </row>
    <row r="17" spans="1:29" ht="13.5" thickBot="1" x14ac:dyDescent="0.25">
      <c r="A17" s="21" t="s">
        <v>38</v>
      </c>
      <c r="B17" s="11"/>
      <c r="C17" s="11">
        <f>COUNT(C21:C2191)</f>
        <v>10</v>
      </c>
      <c r="D17" s="21" t="s">
        <v>45</v>
      </c>
      <c r="E17" s="25">
        <f ca="1">+C15+C16*E16-15018.5-C9/24</f>
        <v>44957.837946315078</v>
      </c>
    </row>
    <row r="18" spans="1:29" x14ac:dyDescent="0.2">
      <c r="A18" s="23" t="s">
        <v>5</v>
      </c>
      <c r="B18" s="11"/>
      <c r="C18" s="26">
        <f ca="1">+C15</f>
        <v>59538.207342021851</v>
      </c>
      <c r="D18" s="27">
        <f ca="1">+C16</f>
        <v>5.759668038945966</v>
      </c>
      <c r="E18" s="28" t="s">
        <v>46</v>
      </c>
    </row>
    <row r="19" spans="1:29" ht="13.5" thickTop="1" x14ac:dyDescent="0.2">
      <c r="A19" s="34" t="s">
        <v>49</v>
      </c>
      <c r="E19" s="35">
        <v>24</v>
      </c>
    </row>
    <row r="20" spans="1:29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36</v>
      </c>
      <c r="J20" s="9" t="s">
        <v>48</v>
      </c>
      <c r="K20" s="9" t="s">
        <v>54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29" x14ac:dyDescent="0.2">
      <c r="A21" t="s">
        <v>12</v>
      </c>
      <c r="C21" s="13">
        <v>29720.3</v>
      </c>
      <c r="D21" s="13" t="s">
        <v>14</v>
      </c>
      <c r="E21">
        <f t="shared" ref="E21:E27" si="0">+(C21-C$7)/C$8</f>
        <v>0</v>
      </c>
      <c r="F21">
        <f t="shared" ref="F21:F29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+C$11+C$12*F21</f>
        <v>0.10590439858621492</v>
      </c>
      <c r="Q21" s="2">
        <f t="shared" ref="Q21:Q27" si="4">+C21-15018.5</f>
        <v>14701.8</v>
      </c>
    </row>
    <row r="22" spans="1:29" x14ac:dyDescent="0.2">
      <c r="A22" t="s">
        <v>29</v>
      </c>
      <c r="C22" s="15">
        <v>32974.379999999997</v>
      </c>
      <c r="D22" s="13"/>
      <c r="E22">
        <f t="shared" si="0"/>
        <v>564.959156922489</v>
      </c>
      <c r="F22">
        <f t="shared" si="1"/>
        <v>565</v>
      </c>
      <c r="G22">
        <f t="shared" si="2"/>
        <v>-0.23525000000518048</v>
      </c>
      <c r="N22">
        <f>G22</f>
        <v>-0.23525000000518048</v>
      </c>
      <c r="O22">
        <f t="shared" ca="1" si="3"/>
        <v>3.096403057018679E-3</v>
      </c>
      <c r="Q22" s="2">
        <f t="shared" si="4"/>
        <v>17955.879999999997</v>
      </c>
      <c r="AA22" s="5" t="s">
        <v>28</v>
      </c>
      <c r="AC22" t="s">
        <v>30</v>
      </c>
    </row>
    <row r="23" spans="1:29" x14ac:dyDescent="0.2">
      <c r="A23" t="s">
        <v>29</v>
      </c>
      <c r="C23" s="15">
        <v>33003.33</v>
      </c>
      <c r="D23" s="13"/>
      <c r="E23">
        <f t="shared" si="0"/>
        <v>569.98532947906676</v>
      </c>
      <c r="F23">
        <f t="shared" si="1"/>
        <v>570</v>
      </c>
      <c r="G23">
        <f t="shared" si="2"/>
        <v>-8.4499999997206032E-2</v>
      </c>
      <c r="N23">
        <f>G23</f>
        <v>-8.4499999997206032E-2</v>
      </c>
      <c r="O23">
        <f t="shared" ca="1" si="3"/>
        <v>2.1865977868487929E-3</v>
      </c>
      <c r="Q23" s="2">
        <f t="shared" si="4"/>
        <v>17984.830000000002</v>
      </c>
      <c r="AA23" s="5" t="s">
        <v>28</v>
      </c>
      <c r="AC23" t="s">
        <v>30</v>
      </c>
    </row>
    <row r="24" spans="1:29" x14ac:dyDescent="0.2">
      <c r="A24" t="s">
        <v>32</v>
      </c>
      <c r="C24" s="15">
        <v>48986.502999999997</v>
      </c>
      <c r="D24" s="13"/>
      <c r="E24">
        <f t="shared" si="0"/>
        <v>3344.9140168580775</v>
      </c>
      <c r="F24">
        <f t="shared" si="1"/>
        <v>3345</v>
      </c>
      <c r="G24">
        <f t="shared" si="2"/>
        <v>-0.49525000000721775</v>
      </c>
      <c r="N24">
        <f>G24</f>
        <v>-0.49525000000721775</v>
      </c>
      <c r="O24">
        <f t="shared" ca="1" si="3"/>
        <v>-0.50275532715743365</v>
      </c>
      <c r="Q24" s="2">
        <f t="shared" si="4"/>
        <v>33968.002999999997</v>
      </c>
      <c r="AA24" s="5" t="s">
        <v>31</v>
      </c>
      <c r="AC24" t="s">
        <v>30</v>
      </c>
    </row>
    <row r="25" spans="1:29" x14ac:dyDescent="0.2">
      <c r="A25" t="s">
        <v>33</v>
      </c>
      <c r="C25" s="15">
        <v>49372.392</v>
      </c>
      <c r="D25" s="13"/>
      <c r="E25">
        <f t="shared" si="0"/>
        <v>3411.9103796105801</v>
      </c>
      <c r="F25">
        <f t="shared" si="1"/>
        <v>3412</v>
      </c>
      <c r="G25">
        <f t="shared" si="2"/>
        <v>-0.5161999999982072</v>
      </c>
      <c r="N25">
        <f>G25</f>
        <v>-0.5161999999982072</v>
      </c>
      <c r="O25">
        <f t="shared" ca="1" si="3"/>
        <v>-0.51494671777771006</v>
      </c>
      <c r="Q25" s="2">
        <f t="shared" si="4"/>
        <v>34353.892</v>
      </c>
      <c r="AA25" s="5" t="s">
        <v>28</v>
      </c>
      <c r="AC25" t="s">
        <v>30</v>
      </c>
    </row>
    <row r="26" spans="1:29" x14ac:dyDescent="0.2">
      <c r="A26" s="10" t="s">
        <v>34</v>
      </c>
      <c r="B26" s="5" t="s">
        <v>35</v>
      </c>
      <c r="C26" s="13">
        <v>52940.496200000001</v>
      </c>
      <c r="D26" s="13">
        <v>4.1000000000000003E-3</v>
      </c>
      <c r="E26">
        <f t="shared" si="0"/>
        <v>4031.3890465897553</v>
      </c>
      <c r="F26">
        <f t="shared" si="1"/>
        <v>4031.5</v>
      </c>
      <c r="G26">
        <f t="shared" si="2"/>
        <v>-0.63907499999913853</v>
      </c>
      <c r="I26">
        <f>G26</f>
        <v>-0.63907499999913853</v>
      </c>
      <c r="O26">
        <f t="shared" ca="1" si="3"/>
        <v>-0.62767159075175794</v>
      </c>
      <c r="Q26" s="2">
        <f t="shared" si="4"/>
        <v>37921.996200000001</v>
      </c>
    </row>
    <row r="27" spans="1:29" x14ac:dyDescent="0.2">
      <c r="A27" s="11" t="s">
        <v>39</v>
      </c>
      <c r="B27" s="12"/>
      <c r="C27" s="16">
        <v>53755.489000000001</v>
      </c>
      <c r="D27" s="13">
        <v>2E-3</v>
      </c>
      <c r="E27">
        <f t="shared" si="0"/>
        <v>4172.8845369237051</v>
      </c>
      <c r="F27">
        <f t="shared" si="1"/>
        <v>4173</v>
      </c>
      <c r="G27">
        <f t="shared" si="2"/>
        <v>-0.66504999999597203</v>
      </c>
      <c r="I27">
        <f>G27</f>
        <v>-0.66504999999597203</v>
      </c>
      <c r="O27">
        <f t="shared" ca="1" si="3"/>
        <v>-0.65341907989756554</v>
      </c>
      <c r="Q27" s="2">
        <f t="shared" si="4"/>
        <v>38736.989000000001</v>
      </c>
    </row>
    <row r="28" spans="1:29" x14ac:dyDescent="0.2">
      <c r="A28" s="29" t="s">
        <v>47</v>
      </c>
      <c r="B28" s="30"/>
      <c r="C28" s="13">
        <v>54164.444000000003</v>
      </c>
      <c r="D28" s="13">
        <v>2E-3</v>
      </c>
      <c r="E28">
        <f>+(C28-C$7)/C$8</f>
        <v>4243.885517852028</v>
      </c>
      <c r="F28">
        <f t="shared" si="1"/>
        <v>4244</v>
      </c>
      <c r="G28">
        <f>+C28-(C$7+F28*C$8)</f>
        <v>-0.65939999999682186</v>
      </c>
      <c r="I28">
        <f>G28</f>
        <v>-0.65939999999682186</v>
      </c>
      <c r="O28">
        <f ca="1">+C$11+C$12*F28</f>
        <v>-0.66633831473397775</v>
      </c>
      <c r="Q28" s="2">
        <f>+C28-15018.5</f>
        <v>39145.944000000003</v>
      </c>
    </row>
    <row r="29" spans="1:29" x14ac:dyDescent="0.2">
      <c r="A29" s="7" t="s">
        <v>50</v>
      </c>
      <c r="C29" s="13">
        <v>54803.768400000001</v>
      </c>
      <c r="D29" s="13">
        <v>5.0000000000000001E-4</v>
      </c>
      <c r="E29">
        <f>+(C29-C$7)/C$8</f>
        <v>4354.8822278357948</v>
      </c>
      <c r="F29">
        <f t="shared" si="1"/>
        <v>4355</v>
      </c>
      <c r="G29">
        <f>+C29-(C$7+F29*C$8)</f>
        <v>-0.67835000000195578</v>
      </c>
      <c r="J29">
        <f>G29</f>
        <v>-0.67835000000195578</v>
      </c>
      <c r="O29">
        <f ca="1">+C$11+C$12*F29</f>
        <v>-0.68653599173174906</v>
      </c>
      <c r="Q29" s="2">
        <f>+C29-15018.5</f>
        <v>39785.268400000001</v>
      </c>
    </row>
    <row r="30" spans="1:29" x14ac:dyDescent="0.2">
      <c r="A30" s="36" t="s">
        <v>51</v>
      </c>
      <c r="B30" s="37" t="s">
        <v>52</v>
      </c>
      <c r="C30" s="38">
        <v>59538.208999999799</v>
      </c>
      <c r="D30" s="36" t="s">
        <v>53</v>
      </c>
      <c r="E30">
        <f>+(C30-C$7)/C$8</f>
        <v>5176.8551264355492</v>
      </c>
      <c r="F30">
        <f t="shared" ref="F30" si="5">ROUND(2*E30,0)/2</f>
        <v>5177</v>
      </c>
      <c r="G30">
        <f>+C30-(C$7+F30*C$8)</f>
        <v>-0.83445000019855797</v>
      </c>
      <c r="K30">
        <f>G30</f>
        <v>-0.83445000019855797</v>
      </c>
      <c r="O30">
        <f ca="1">+C$11+C$12*F30</f>
        <v>-0.83610797814767712</v>
      </c>
      <c r="Q30" s="2">
        <f>+C30-15018.5</f>
        <v>44519.708999999799</v>
      </c>
    </row>
    <row r="31" spans="1:29" x14ac:dyDescent="0.2">
      <c r="C31" s="13"/>
      <c r="D31" s="13"/>
    </row>
    <row r="32" spans="1:29" x14ac:dyDescent="0.2">
      <c r="C32" s="13"/>
      <c r="D32" s="13"/>
    </row>
    <row r="33" spans="3:4" x14ac:dyDescent="0.2">
      <c r="C33" s="13"/>
      <c r="D33" s="13"/>
    </row>
    <row r="34" spans="3:4" x14ac:dyDescent="0.2">
      <c r="C34" s="13"/>
      <c r="D34" s="13"/>
    </row>
    <row r="35" spans="3:4" x14ac:dyDescent="0.2">
      <c r="C35" s="13"/>
      <c r="D35" s="13"/>
    </row>
    <row r="36" spans="3:4" x14ac:dyDescent="0.2">
      <c r="C36" s="13"/>
      <c r="D36" s="13"/>
    </row>
    <row r="37" spans="3:4" x14ac:dyDescent="0.2">
      <c r="C37" s="13"/>
      <c r="D37" s="13"/>
    </row>
    <row r="38" spans="3:4" x14ac:dyDescent="0.2">
      <c r="C38" s="13"/>
      <c r="D38" s="13"/>
    </row>
    <row r="39" spans="3:4" x14ac:dyDescent="0.2">
      <c r="C39" s="13"/>
      <c r="D39" s="13"/>
    </row>
    <row r="40" spans="3:4" x14ac:dyDescent="0.2">
      <c r="C40" s="13"/>
      <c r="D40" s="13"/>
    </row>
    <row r="41" spans="3:4" x14ac:dyDescent="0.2">
      <c r="C41" s="13"/>
      <c r="D41" s="13"/>
    </row>
    <row r="42" spans="3:4" x14ac:dyDescent="0.2">
      <c r="C42" s="13"/>
      <c r="D42" s="13"/>
    </row>
    <row r="43" spans="3:4" x14ac:dyDescent="0.2">
      <c r="C43" s="13"/>
      <c r="D43" s="13"/>
    </row>
    <row r="44" spans="3:4" x14ac:dyDescent="0.2">
      <c r="C44" s="13"/>
      <c r="D44" s="13"/>
    </row>
    <row r="45" spans="3:4" x14ac:dyDescent="0.2">
      <c r="D45" s="5"/>
    </row>
    <row r="46" spans="3:4" x14ac:dyDescent="0.2">
      <c r="D46" s="5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2023-01-26T05:25:20Z</dcterms:modified>
</cp:coreProperties>
</file>