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43E28CDE-F1C4-44CA-AB5A-925455B7A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111" i="1" l="1"/>
  <c r="Q112" i="1"/>
  <c r="E110" i="1"/>
  <c r="F110" i="1" s="1"/>
  <c r="G110" i="1" s="1"/>
  <c r="K110" i="1" s="1"/>
  <c r="Q110" i="1"/>
  <c r="E108" i="1"/>
  <c r="F108" i="1" s="1"/>
  <c r="G108" i="1" s="1"/>
  <c r="K108" i="1" s="1"/>
  <c r="E103" i="1"/>
  <c r="F103" i="1" s="1"/>
  <c r="G103" i="1" s="1"/>
  <c r="K103" i="1" s="1"/>
  <c r="Q106" i="1"/>
  <c r="Q107" i="1"/>
  <c r="Q108" i="1"/>
  <c r="Q109" i="1"/>
  <c r="Q99" i="1"/>
  <c r="Q100" i="1"/>
  <c r="Q101" i="1"/>
  <c r="Q104" i="1"/>
  <c r="D9" i="1"/>
  <c r="C9" i="1"/>
  <c r="Q105" i="1"/>
  <c r="E85" i="1"/>
  <c r="F85" i="1"/>
  <c r="G85" i="1" s="1"/>
  <c r="K85" i="1" s="1"/>
  <c r="E95" i="1"/>
  <c r="F95" i="1" s="1"/>
  <c r="G95" i="1" s="1"/>
  <c r="K95" i="1" s="1"/>
  <c r="Q93" i="1"/>
  <c r="Q94" i="1"/>
  <c r="Q98" i="1"/>
  <c r="Q102" i="1"/>
  <c r="Q103" i="1"/>
  <c r="K81" i="1"/>
  <c r="E67" i="1"/>
  <c r="F67" i="1" s="1"/>
  <c r="G67" i="1" s="1"/>
  <c r="K67" i="1" s="1"/>
  <c r="E78" i="1"/>
  <c r="F78" i="1" s="1"/>
  <c r="G78" i="1" s="1"/>
  <c r="K78" i="1" s="1"/>
  <c r="E80" i="1"/>
  <c r="F80" i="1" s="1"/>
  <c r="G80" i="1" s="1"/>
  <c r="K80" i="1" s="1"/>
  <c r="E29" i="1"/>
  <c r="F29" i="1" s="1"/>
  <c r="G29" i="1" s="1"/>
  <c r="I29" i="1" s="1"/>
  <c r="E77" i="1"/>
  <c r="F77" i="1"/>
  <c r="J77" i="1" s="1"/>
  <c r="Q95" i="1"/>
  <c r="Q96" i="1"/>
  <c r="Q97" i="1"/>
  <c r="Q91" i="1"/>
  <c r="Q92" i="1"/>
  <c r="Q89" i="1"/>
  <c r="Q90" i="1"/>
  <c r="Q67" i="1"/>
  <c r="Q74" i="1"/>
  <c r="Q78" i="1"/>
  <c r="Q79" i="1"/>
  <c r="Q80" i="1"/>
  <c r="E36" i="1"/>
  <c r="F36" i="1"/>
  <c r="E44" i="1"/>
  <c r="F44" i="1" s="1"/>
  <c r="G44" i="1" s="1"/>
  <c r="J44" i="1" s="1"/>
  <c r="E55" i="1"/>
  <c r="F55" i="1" s="1"/>
  <c r="G55" i="1" s="1"/>
  <c r="J55" i="1" s="1"/>
  <c r="E56" i="1"/>
  <c r="F56" i="1" s="1"/>
  <c r="G56" i="1" s="1"/>
  <c r="J56" i="1" s="1"/>
  <c r="Q61" i="1"/>
  <c r="Q70" i="1"/>
  <c r="Q71" i="1"/>
  <c r="Q72" i="1"/>
  <c r="Q73" i="1"/>
  <c r="Q76" i="1"/>
  <c r="Q77" i="1"/>
  <c r="Q81" i="1"/>
  <c r="Q82" i="1"/>
  <c r="Q83" i="1"/>
  <c r="Q84" i="1"/>
  <c r="Q85" i="1"/>
  <c r="Q86" i="1"/>
  <c r="Q87" i="1"/>
  <c r="Q88" i="1"/>
  <c r="F16" i="1"/>
  <c r="F17" i="1" s="1"/>
  <c r="C17" i="1"/>
  <c r="Q68" i="1"/>
  <c r="Q69" i="1"/>
  <c r="Q75" i="1"/>
  <c r="C7" i="1"/>
  <c r="E111" i="1" s="1"/>
  <c r="F111" i="1" s="1"/>
  <c r="G111" i="1" s="1"/>
  <c r="K111" i="1" s="1"/>
  <c r="C8" i="1"/>
  <c r="E32" i="1"/>
  <c r="F32" i="1"/>
  <c r="G32" i="1" s="1"/>
  <c r="J32" i="1" s="1"/>
  <c r="Q65" i="1"/>
  <c r="Q64" i="1"/>
  <c r="Q66" i="1"/>
  <c r="Q58" i="1"/>
  <c r="Q60" i="1"/>
  <c r="Q63" i="1"/>
  <c r="Q59" i="1"/>
  <c r="Q62" i="1"/>
  <c r="Q54" i="1"/>
  <c r="Q55" i="1"/>
  <c r="Q56" i="1"/>
  <c r="Q50" i="1"/>
  <c r="Q51" i="1"/>
  <c r="Q57" i="1"/>
  <c r="Q52" i="1"/>
  <c r="Q49" i="1"/>
  <c r="Q53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Q21" i="1"/>
  <c r="Q24" i="1"/>
  <c r="E73" i="1"/>
  <c r="F73" i="1"/>
  <c r="G73" i="1" s="1"/>
  <c r="K73" i="1" s="1"/>
  <c r="E90" i="1"/>
  <c r="F90" i="1" s="1"/>
  <c r="G90" i="1" s="1"/>
  <c r="K90" i="1" s="1"/>
  <c r="E104" i="1"/>
  <c r="F104" i="1" s="1"/>
  <c r="G104" i="1" s="1"/>
  <c r="K104" i="1" s="1"/>
  <c r="E59" i="1"/>
  <c r="F59" i="1" s="1"/>
  <c r="G59" i="1" s="1"/>
  <c r="J59" i="1" s="1"/>
  <c r="E50" i="1"/>
  <c r="F50" i="1" s="1"/>
  <c r="G50" i="1" s="1"/>
  <c r="J50" i="1" s="1"/>
  <c r="E41" i="1"/>
  <c r="F41" i="1" s="1"/>
  <c r="G41" i="1" s="1"/>
  <c r="J41" i="1" s="1"/>
  <c r="E22" i="1"/>
  <c r="F22" i="1"/>
  <c r="G22" i="1" s="1"/>
  <c r="H22" i="1" s="1"/>
  <c r="E76" i="1"/>
  <c r="F76" i="1" s="1"/>
  <c r="J76" i="1" s="1"/>
  <c r="E48" i="1"/>
  <c r="F48" i="1" s="1"/>
  <c r="G48" i="1" s="1"/>
  <c r="K48" i="1" s="1"/>
  <c r="E31" i="1"/>
  <c r="F31" i="1" s="1"/>
  <c r="G31" i="1" s="1"/>
  <c r="I31" i="1" s="1"/>
  <c r="E70" i="1"/>
  <c r="F70" i="1" s="1"/>
  <c r="G70" i="1" s="1"/>
  <c r="K70" i="1" s="1"/>
  <c r="E66" i="1"/>
  <c r="F66" i="1"/>
  <c r="G66" i="1" s="1"/>
  <c r="K66" i="1" s="1"/>
  <c r="E64" i="1"/>
  <c r="F64" i="1" s="1"/>
  <c r="G64" i="1" s="1"/>
  <c r="K64" i="1" s="1"/>
  <c r="E97" i="1"/>
  <c r="F97" i="1"/>
  <c r="G97" i="1" s="1"/>
  <c r="K97" i="1" s="1"/>
  <c r="E87" i="1"/>
  <c r="F87" i="1" s="1"/>
  <c r="G87" i="1" s="1"/>
  <c r="K87" i="1" s="1"/>
  <c r="E99" i="1"/>
  <c r="F99" i="1"/>
  <c r="G99" i="1" s="1"/>
  <c r="K99" i="1" s="1"/>
  <c r="E35" i="1"/>
  <c r="F35" i="1" s="1"/>
  <c r="G35" i="1" s="1"/>
  <c r="I35" i="1" s="1"/>
  <c r="E28" i="1"/>
  <c r="F28" i="1" s="1"/>
  <c r="G28" i="1" s="1"/>
  <c r="I28" i="1" s="1"/>
  <c r="E84" i="1"/>
  <c r="F84" i="1" s="1"/>
  <c r="G84" i="1" s="1"/>
  <c r="K84" i="1" s="1"/>
  <c r="E92" i="1"/>
  <c r="F92" i="1" s="1"/>
  <c r="G92" i="1" s="1"/>
  <c r="K92" i="1" s="1"/>
  <c r="E102" i="1"/>
  <c r="F102" i="1" s="1"/>
  <c r="G102" i="1" s="1"/>
  <c r="K102" i="1" s="1"/>
  <c r="E107" i="1"/>
  <c r="F107" i="1"/>
  <c r="G107" i="1" s="1"/>
  <c r="K107" i="1" s="1"/>
  <c r="E25" i="1"/>
  <c r="F25" i="1" s="1"/>
  <c r="G25" i="1" s="1"/>
  <c r="I25" i="1" s="1"/>
  <c r="E72" i="1"/>
  <c r="F72" i="1" s="1"/>
  <c r="G72" i="1" s="1"/>
  <c r="K72" i="1" s="1"/>
  <c r="E79" i="1"/>
  <c r="F79" i="1" s="1"/>
  <c r="G79" i="1" s="1"/>
  <c r="K79" i="1" s="1"/>
  <c r="E89" i="1"/>
  <c r="F89" i="1"/>
  <c r="G89" i="1"/>
  <c r="J89" i="1" s="1"/>
  <c r="E101" i="1"/>
  <c r="F101" i="1" s="1"/>
  <c r="G101" i="1" s="1"/>
  <c r="K101" i="1" s="1"/>
  <c r="E58" i="1"/>
  <c r="F58" i="1" s="1"/>
  <c r="G58" i="1" s="1"/>
  <c r="J58" i="1" s="1"/>
  <c r="E49" i="1"/>
  <c r="F49" i="1" s="1"/>
  <c r="G49" i="1" s="1"/>
  <c r="J49" i="1" s="1"/>
  <c r="E40" i="1"/>
  <c r="F40" i="1" s="1"/>
  <c r="G40" i="1" s="1"/>
  <c r="J40" i="1" s="1"/>
  <c r="E21" i="1"/>
  <c r="F21" i="1" s="1"/>
  <c r="G21" i="1" s="1"/>
  <c r="H21" i="1" s="1"/>
  <c r="E69" i="1"/>
  <c r="F69" i="1"/>
  <c r="G69" i="1" s="1"/>
  <c r="J69" i="1" s="1"/>
  <c r="E30" i="1"/>
  <c r="F30" i="1" s="1"/>
  <c r="G30" i="1" s="1"/>
  <c r="I30" i="1" s="1"/>
  <c r="E37" i="1"/>
  <c r="F37" i="1" s="1"/>
  <c r="G37" i="1" s="1"/>
  <c r="J37" i="1" s="1"/>
  <c r="E61" i="1"/>
  <c r="F61" i="1" s="1"/>
  <c r="G61" i="1" s="1"/>
  <c r="K61" i="1" s="1"/>
  <c r="E96" i="1"/>
  <c r="F96" i="1" s="1"/>
  <c r="G96" i="1" s="1"/>
  <c r="K96" i="1" s="1"/>
  <c r="E86" i="1"/>
  <c r="F86" i="1" s="1"/>
  <c r="G86" i="1" s="1"/>
  <c r="K86" i="1" s="1"/>
  <c r="E105" i="1"/>
  <c r="F105" i="1" s="1"/>
  <c r="G105" i="1" s="1"/>
  <c r="K105" i="1" s="1"/>
  <c r="E109" i="1"/>
  <c r="F109" i="1" s="1"/>
  <c r="G109" i="1" s="1"/>
  <c r="K109" i="1" s="1"/>
  <c r="E74" i="1"/>
  <c r="F74" i="1" s="1"/>
  <c r="G74" i="1" s="1"/>
  <c r="K74" i="1" s="1"/>
  <c r="E93" i="1"/>
  <c r="F93" i="1"/>
  <c r="G93" i="1" s="1"/>
  <c r="K93" i="1" s="1"/>
  <c r="E65" i="1"/>
  <c r="F65" i="1" s="1"/>
  <c r="G65" i="1" s="1"/>
  <c r="J65" i="1" s="1"/>
  <c r="E54" i="1"/>
  <c r="F54" i="1" s="1"/>
  <c r="G54" i="1" s="1"/>
  <c r="J54" i="1" s="1"/>
  <c r="E45" i="1"/>
  <c r="F45" i="1"/>
  <c r="G45" i="1" s="1"/>
  <c r="J45" i="1" s="1"/>
  <c r="G36" i="1"/>
  <c r="I36" i="1" s="1"/>
  <c r="E34" i="1"/>
  <c r="F34" i="1" s="1"/>
  <c r="G34" i="1" s="1"/>
  <c r="I34" i="1" s="1"/>
  <c r="E81" i="1"/>
  <c r="F81" i="1" s="1"/>
  <c r="E27" i="1"/>
  <c r="F27" i="1"/>
  <c r="G27" i="1"/>
  <c r="I27" i="1" s="1"/>
  <c r="E83" i="1"/>
  <c r="F83" i="1" s="1"/>
  <c r="G83" i="1" s="1"/>
  <c r="K83" i="1" s="1"/>
  <c r="E75" i="1"/>
  <c r="F75" i="1"/>
  <c r="G75" i="1"/>
  <c r="K75" i="1"/>
  <c r="E57" i="1"/>
  <c r="F57" i="1" s="1"/>
  <c r="G57" i="1" s="1"/>
  <c r="K57" i="1" s="1"/>
  <c r="E91" i="1"/>
  <c r="F91" i="1" s="1"/>
  <c r="G91" i="1" s="1"/>
  <c r="K91" i="1" s="1"/>
  <c r="E98" i="1"/>
  <c r="F98" i="1" s="1"/>
  <c r="G98" i="1" s="1"/>
  <c r="K98" i="1" s="1"/>
  <c r="E62" i="1"/>
  <c r="F62" i="1"/>
  <c r="G62" i="1"/>
  <c r="J62" i="1" s="1"/>
  <c r="E52" i="1"/>
  <c r="F52" i="1" s="1"/>
  <c r="G52" i="1" s="1"/>
  <c r="J52" i="1" s="1"/>
  <c r="E43" i="1"/>
  <c r="F43" i="1" s="1"/>
  <c r="G43" i="1" s="1"/>
  <c r="J43" i="1" s="1"/>
  <c r="E60" i="1"/>
  <c r="F60" i="1" s="1"/>
  <c r="G60" i="1" s="1"/>
  <c r="J60" i="1" s="1"/>
  <c r="E51" i="1"/>
  <c r="F51" i="1" s="1"/>
  <c r="G51" i="1" s="1"/>
  <c r="J51" i="1" s="1"/>
  <c r="E42" i="1"/>
  <c r="F42" i="1" s="1"/>
  <c r="G42" i="1" s="1"/>
  <c r="J42" i="1" s="1"/>
  <c r="E24" i="1"/>
  <c r="F24" i="1" s="1"/>
  <c r="G24" i="1" s="1"/>
  <c r="H24" i="1" s="1"/>
  <c r="E82" i="1"/>
  <c r="F82" i="1" s="1"/>
  <c r="J82" i="1" s="1"/>
  <c r="E23" i="1"/>
  <c r="F23" i="1"/>
  <c r="G23" i="1" s="1"/>
  <c r="I23" i="1" s="1"/>
  <c r="E71" i="1"/>
  <c r="F71" i="1" s="1"/>
  <c r="G71" i="1" s="1"/>
  <c r="K71" i="1" s="1"/>
  <c r="E94" i="1"/>
  <c r="F94" i="1" s="1"/>
  <c r="G94" i="1" s="1"/>
  <c r="K94" i="1" s="1"/>
  <c r="E88" i="1"/>
  <c r="F88" i="1" s="1"/>
  <c r="G88" i="1" s="1"/>
  <c r="K88" i="1" s="1"/>
  <c r="E100" i="1"/>
  <c r="F100" i="1" s="1"/>
  <c r="G100" i="1" s="1"/>
  <c r="K100" i="1" s="1"/>
  <c r="E38" i="1" l="1"/>
  <c r="F38" i="1" s="1"/>
  <c r="E53" i="1"/>
  <c r="F53" i="1" s="1"/>
  <c r="G53" i="1" s="1"/>
  <c r="K53" i="1" s="1"/>
  <c r="E33" i="1"/>
  <c r="F33" i="1" s="1"/>
  <c r="G33" i="1" s="1"/>
  <c r="I33" i="1" s="1"/>
  <c r="E26" i="1"/>
  <c r="F26" i="1" s="1"/>
  <c r="G26" i="1" s="1"/>
  <c r="I26" i="1" s="1"/>
  <c r="E106" i="1"/>
  <c r="F106" i="1" s="1"/>
  <c r="G106" i="1" s="1"/>
  <c r="E68" i="1"/>
  <c r="F68" i="1" s="1"/>
  <c r="G68" i="1" s="1"/>
  <c r="J68" i="1" s="1"/>
  <c r="E112" i="1"/>
  <c r="F112" i="1" s="1"/>
  <c r="G112" i="1" s="1"/>
  <c r="K112" i="1" s="1"/>
  <c r="E47" i="1"/>
  <c r="F47" i="1" s="1"/>
  <c r="G47" i="1" s="1"/>
  <c r="J47" i="1" s="1"/>
  <c r="E39" i="1"/>
  <c r="F39" i="1" s="1"/>
  <c r="G39" i="1" s="1"/>
  <c r="K39" i="1" s="1"/>
  <c r="E63" i="1"/>
  <c r="F63" i="1" s="1"/>
  <c r="G63" i="1" s="1"/>
  <c r="J63" i="1" s="1"/>
  <c r="E46" i="1"/>
  <c r="F46" i="1" s="1"/>
  <c r="G46" i="1" s="1"/>
  <c r="J46" i="1" s="1"/>
  <c r="C12" i="1"/>
  <c r="C11" i="1"/>
  <c r="O70" i="1" l="1"/>
  <c r="O84" i="1"/>
  <c r="O38" i="1"/>
  <c r="O62" i="1"/>
  <c r="O80" i="1"/>
  <c r="O53" i="1"/>
  <c r="O101" i="1"/>
  <c r="O57" i="1"/>
  <c r="O107" i="1"/>
  <c r="O21" i="1"/>
  <c r="O43" i="1"/>
  <c r="O59" i="1"/>
  <c r="O66" i="1"/>
  <c r="O100" i="1"/>
  <c r="O73" i="1"/>
  <c r="O69" i="1"/>
  <c r="O91" i="1"/>
  <c r="O31" i="1"/>
  <c r="O22" i="1"/>
  <c r="O46" i="1"/>
  <c r="O81" i="1"/>
  <c r="O87" i="1"/>
  <c r="O36" i="1"/>
  <c r="O85" i="1"/>
  <c r="O90" i="1"/>
  <c r="O48" i="1"/>
  <c r="O86" i="1"/>
  <c r="O76" i="1"/>
  <c r="O78" i="1"/>
  <c r="O68" i="1"/>
  <c r="O65" i="1"/>
  <c r="O105" i="1"/>
  <c r="O104" i="1"/>
  <c r="O41" i="1"/>
  <c r="O110" i="1"/>
  <c r="O108" i="1"/>
  <c r="O55" i="1"/>
  <c r="O54" i="1"/>
  <c r="O102" i="1"/>
  <c r="O94" i="1"/>
  <c r="O29" i="1"/>
  <c r="O112" i="1"/>
  <c r="O26" i="1"/>
  <c r="O34" i="1"/>
  <c r="O82" i="1"/>
  <c r="O24" i="1"/>
  <c r="O45" i="1"/>
  <c r="O88" i="1"/>
  <c r="O50" i="1"/>
  <c r="C15" i="1"/>
  <c r="C18" i="1" s="1"/>
  <c r="O95" i="1"/>
  <c r="O32" i="1"/>
  <c r="O92" i="1"/>
  <c r="O25" i="1"/>
  <c r="O39" i="1"/>
  <c r="O111" i="1"/>
  <c r="O75" i="1"/>
  <c r="O44" i="1"/>
  <c r="O67" i="1"/>
  <c r="O97" i="1"/>
  <c r="O79" i="1"/>
  <c r="O77" i="1"/>
  <c r="O99" i="1"/>
  <c r="O56" i="1"/>
  <c r="O47" i="1"/>
  <c r="O27" i="1"/>
  <c r="O28" i="1"/>
  <c r="O89" i="1"/>
  <c r="O71" i="1"/>
  <c r="O33" i="1"/>
  <c r="O58" i="1"/>
  <c r="O51" i="1"/>
  <c r="O83" i="1"/>
  <c r="O103" i="1"/>
  <c r="O40" i="1"/>
  <c r="O52" i="1"/>
  <c r="O72" i="1"/>
  <c r="O93" i="1"/>
  <c r="O30" i="1"/>
  <c r="O64" i="1"/>
  <c r="O96" i="1"/>
  <c r="O35" i="1"/>
  <c r="O49" i="1"/>
  <c r="O60" i="1"/>
  <c r="O42" i="1"/>
  <c r="O98" i="1"/>
  <c r="O109" i="1"/>
  <c r="O106" i="1"/>
  <c r="O23" i="1"/>
  <c r="O61" i="1"/>
  <c r="O74" i="1"/>
  <c r="O37" i="1"/>
  <c r="O63" i="1"/>
  <c r="C16" i="1"/>
  <c r="D18" i="1" s="1"/>
  <c r="K106" i="1"/>
  <c r="F18" i="1" l="1"/>
  <c r="F19" i="1" s="1"/>
</calcChain>
</file>

<file path=xl/sharedStrings.xml><?xml version="1.0" encoding="utf-8"?>
<sst xmlns="http://schemas.openxmlformats.org/spreadsheetml/2006/main" count="215" uniqueCount="104">
  <si>
    <t>JAVSO..47..105</t>
  </si>
  <si>
    <t>JAVSO 43, 77</t>
  </si>
  <si>
    <t>JAVSO..43..238</t>
  </si>
  <si>
    <t>JAVSO..45..121</t>
  </si>
  <si>
    <t>JAVSO..45..215</t>
  </si>
  <si>
    <t>JAVSO..46…79 (2018)</t>
  </si>
  <si>
    <t>VSB 060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</si>
  <si>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</si>
  <si>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</si>
  <si>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</si>
  <si>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</si>
  <si>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</si>
  <si>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</si>
  <si>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</si>
  <si>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</si>
  <si>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</si>
  <si>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</si>
  <si>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</si>
  <si>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</si>
  <si>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</si>
  <si>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</si>
  <si>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</si>
  <si>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</si>
  <si>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</si>
  <si>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</si>
  <si>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</si>
  <si>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</si>
  <si>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</si>
  <si>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</si>
  <si>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</si>
  <si>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</si>
  <si>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</si>
  <si>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</si>
  <si>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</si>
  <si>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</si>
  <si>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</si>
  <si>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</si>
  <si>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v</t>
  </si>
  <si>
    <t>Peter H</t>
  </si>
  <si>
    <t>BBSAG Bull.86</t>
  </si>
  <si>
    <t>B</t>
  </si>
  <si>
    <t>BBSAG Bull.88</t>
  </si>
  <si>
    <t>BBSAG Bull.91</t>
  </si>
  <si>
    <t>phe</t>
  </si>
  <si>
    <t>P.Frank</t>
  </si>
  <si>
    <t>IBVS 4711</t>
  </si>
  <si>
    <t>K</t>
  </si>
  <si>
    <t>II</t>
  </si>
  <si>
    <t>H.Gitz PZ 5.66</t>
  </si>
  <si>
    <t>W.Zessewitsch IODE 4.1.117</t>
  </si>
  <si>
    <t>W.Wenzel MVS 582</t>
  </si>
  <si>
    <t>G.Samolyk AVSJ 7.30</t>
  </si>
  <si>
    <t xml:space="preserve">W.Moschner BAVM    </t>
  </si>
  <si>
    <t>R.Diethelm BBS 124</t>
  </si>
  <si>
    <t>IBVS 5296</t>
  </si>
  <si>
    <t>IBVS 5484</t>
  </si>
  <si>
    <t>IBVS 5438</t>
  </si>
  <si>
    <t>IBVS 5592</t>
  </si>
  <si>
    <t>IBVS 5643</t>
  </si>
  <si>
    <t>EB</t>
  </si>
  <si>
    <t>Nelson</t>
  </si>
  <si>
    <t>IBVS 5672</t>
  </si>
  <si>
    <t>IBVS 5657</t>
  </si>
  <si>
    <t>EM Aur / GSC 2401-0393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</si>
  <si>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</si>
  <si>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</si>
  <si>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</si>
  <si>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</si>
  <si>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</si>
  <si>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</si>
  <si>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</si>
  <si>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</si>
  <si>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5761</t>
  </si>
  <si>
    <t>I</t>
  </si>
  <si>
    <t>IBVS 5802</t>
  </si>
  <si>
    <t>IBVS 5806</t>
  </si>
  <si>
    <t>Start of linear fit &gt;&gt;&gt;&gt;&gt;&gt;&gt;&gt;&gt;&gt;&gt;&gt;&gt;&gt;&gt;&gt;&gt;&gt;&gt;&gt;&gt;</t>
  </si>
  <si>
    <t>IBVS 5874</t>
  </si>
  <si>
    <t>IBVS 5894</t>
  </si>
  <si>
    <t>Add cycle</t>
  </si>
  <si>
    <t>Old Cycle</t>
  </si>
  <si>
    <t>OEJV 0137</t>
  </si>
  <si>
    <t>OEJV 0074</t>
  </si>
  <si>
    <t>CCD+I</t>
  </si>
  <si>
    <t>OEJV 0094</t>
  </si>
  <si>
    <t>IBVS 5918</t>
  </si>
  <si>
    <t>IBVS 5959</t>
  </si>
  <si>
    <t>IBVS 5992</t>
  </si>
  <si>
    <t>IBVS 6010</t>
  </si>
  <si>
    <t>IBVS 6033</t>
  </si>
  <si>
    <t>JAVSO..36..171</t>
  </si>
  <si>
    <t>JAVSO..38..183</t>
  </si>
  <si>
    <t>JAVSO..39..177</t>
  </si>
  <si>
    <t>IBVS 6048</t>
  </si>
  <si>
    <t>JAVSO..42..426</t>
  </si>
  <si>
    <t>OEJV 0168</t>
  </si>
  <si>
    <t>vis</t>
  </si>
  <si>
    <t>VSB_061</t>
  </si>
  <si>
    <t>Rc</t>
  </si>
  <si>
    <t>JAVSO..47..263</t>
  </si>
  <si>
    <t>JAVSO..48…87</t>
  </si>
  <si>
    <t>OEJV 0211</t>
  </si>
  <si>
    <t>JAVSO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</si>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</sst>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m/d/yy\ h:mm"/>
    <numFmt numFmtId="166" formatCode="0.0000"/>
    <numFmt numFmtId="167" formatCode="0.00000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165" fontId="6" fillId="0" borderId="0" xfId="0" applyNumberFormat="1" applyFont="1" applyAlignment="1"/>
    <xf numFmtId="0" fontId="6" fillId="0" borderId="0" xfId="0" applyFont="1" applyAlignment="1"/>
    <xf numFmtId="166" fontId="6" fillId="0" borderId="0" xfId="0" applyNumberFormat="1" applyFont="1" applyAlignment="1">
      <alignment horizontal="left"/>
    </xf>
    <xf numFmtId="2" fontId="6" fillId="0" borderId="0" xfId="0" applyNumberFormat="1" applyFont="1" applyAlignment="1"/>
    <xf numFmtId="0" fontId="6" fillId="24" borderId="0" xfId="0" applyFont="1" applyFill="1" applyAlignment="1"/>
    <xf numFmtId="166" fontId="6" fillId="0" borderId="0" xfId="0" applyNumberFormat="1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 applyAlignment="1"/>
    <xf numFmtId="14" fontId="16" fillId="0" borderId="0" xfId="0" applyNumberFormat="1" applyFont="1" applyAlignment="1"/>
    <xf numFmtId="2" fontId="16" fillId="0" borderId="0" xfId="0" applyNumberFormat="1" applyFont="1" applyAlignment="1"/>
    <xf numFmtId="166" fontId="16" fillId="0" borderId="0" xfId="0" applyNumberFormat="1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7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/>
    <xf numFmtId="166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8" fillId="0" borderId="0" xfId="0" applyFont="1" applyAlignment="1"/>
    <xf numFmtId="0" fontId="35" fillId="0" borderId="0" xfId="0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14" fillId="0" borderId="0" xfId="41" applyFont="1" applyAlignment="1">
      <alignment horizontal="left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4" fillId="0" borderId="0" xfId="0" applyFont="1" applyAlignment="1"/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167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Aur - O-C Diagr.</a:t>
            </a:r>
          </a:p>
        </c:rich>
      </c:tx>
      <c:layout>
        <c:manualLayout>
          <c:xMode val="edge"/>
          <c:yMode val="edge"/>
          <c:x val="0.3647690568927994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37737570320816"/>
          <c:y val="0.14769252958613219"/>
          <c:w val="0.7704633028519298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Active!$H$21:$H$943</c:f>
              <c:numCache>
                <c:formatCode>0.0000</c:formatCode>
                <c:ptCount val="923"/>
                <c:pt idx="0">
                  <c:v>0.11557440000251518</c:v>
                </c:pt>
                <c:pt idx="1">
                  <c:v>0.12614435000068625</c:v>
                </c:pt>
                <c:pt idx="3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3-4159-A665-0ABF3D2979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Active!$I$21:$I$943</c:f>
              <c:numCache>
                <c:formatCode>General</c:formatCode>
                <c:ptCount val="923"/>
                <c:pt idx="2" formatCode="0.0000">
                  <c:v>-2.020039999842993E-2</c:v>
                </c:pt>
                <c:pt idx="4" formatCode="0.0000">
                  <c:v>2.6000000001658918E-2</c:v>
                </c:pt>
                <c:pt idx="5" formatCode="0.0000">
                  <c:v>-4.499164999651839E-2</c:v>
                </c:pt>
                <c:pt idx="6" formatCode="0.0000">
                  <c:v>4.3276500036881771E-3</c:v>
                </c:pt>
                <c:pt idx="7" formatCode="0.0000">
                  <c:v>3.2336000000213971E-2</c:v>
                </c:pt>
                <c:pt idx="8" formatCode="0.0000">
                  <c:v>1.5113500048755668E-3</c:v>
                </c:pt>
                <c:pt idx="9" formatCode="0.0000">
                  <c:v>-1.4802999976382125E-3</c:v>
                </c:pt>
                <c:pt idx="10" formatCode="0.0000">
                  <c:v>-2.6610000350046903E-4</c:v>
                </c:pt>
                <c:pt idx="12">
                  <c:v>-3.1870999999227934E-2</c:v>
                </c:pt>
                <c:pt idx="13">
                  <c:v>-2.5119500001892447E-2</c:v>
                </c:pt>
                <c:pt idx="14">
                  <c:v>-1.3205349998315796E-2</c:v>
                </c:pt>
                <c:pt idx="15">
                  <c:v>-3.6846299997705501E-2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3-4159-A665-0ABF3D2979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Active!$D$21:$D$894</c:f>
                <c:numCache>
                  <c:formatCode>General</c:formatCode>
                  <c:ptCount val="874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</c:numCache>
              </c:numRef>
            </c:plus>
            <c:minus>
              <c:numRef>
                <c:f>Active!$D$21:$D$894</c:f>
                <c:numCache>
                  <c:formatCode>General</c:formatCode>
                  <c:ptCount val="874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Active!$J$21:$J$943</c:f>
              <c:numCache>
                <c:formatCode>General</c:formatCode>
                <c:ptCount val="923"/>
                <c:pt idx="11" formatCode="0.0000">
                  <c:v>-3.243530000327155E-2</c:v>
                </c:pt>
                <c:pt idx="16" formatCode="0.0000">
                  <c:v>-0.1621718000023975</c:v>
                </c:pt>
                <c:pt idx="17">
                  <c:v>-0.37205369999719551</c:v>
                </c:pt>
                <c:pt idx="19">
                  <c:v>-0.15417719999823021</c:v>
                </c:pt>
                <c:pt idx="20">
                  <c:v>-0.16928534999169642</c:v>
                </c:pt>
                <c:pt idx="21">
                  <c:v>-0.16498534999118419</c:v>
                </c:pt>
                <c:pt idx="22">
                  <c:v>-0.16590164999797707</c:v>
                </c:pt>
                <c:pt idx="23">
                  <c:v>-0.15474219999305205</c:v>
                </c:pt>
                <c:pt idx="24">
                  <c:v>-0.16425589999562362</c:v>
                </c:pt>
                <c:pt idx="25">
                  <c:v>-0.16748749999533175</c:v>
                </c:pt>
                <c:pt idx="26">
                  <c:v>-0.16400380000413861</c:v>
                </c:pt>
                <c:pt idx="28">
                  <c:v>-0.16668229999777395</c:v>
                </c:pt>
                <c:pt idx="29" formatCode="0.0000">
                  <c:v>-0.16350654999405378</c:v>
                </c:pt>
                <c:pt idx="30" formatCode="0.0000">
                  <c:v>-0.16109799999685492</c:v>
                </c:pt>
                <c:pt idx="31">
                  <c:v>-0.1565310000005411</c:v>
                </c:pt>
                <c:pt idx="33" formatCode="0.0000">
                  <c:v>-0.16604365000239341</c:v>
                </c:pt>
                <c:pt idx="34" formatCode="0.0000">
                  <c:v>-0.16643530000146711</c:v>
                </c:pt>
                <c:pt idx="35" formatCode="0.0000">
                  <c:v>-0.18282674999500159</c:v>
                </c:pt>
                <c:pt idx="37" formatCode="0.0000">
                  <c:v>-0.18565374999889173</c:v>
                </c:pt>
                <c:pt idx="38" formatCode="0.0000">
                  <c:v>-0.18114540000533452</c:v>
                </c:pt>
                <c:pt idx="39" formatCode="0.0000">
                  <c:v>-0.19003705000068294</c:v>
                </c:pt>
                <c:pt idx="41" formatCode="0.0000">
                  <c:v>-0.17426170000544516</c:v>
                </c:pt>
                <c:pt idx="42" formatCode="0.0000">
                  <c:v>-0.19565335000515915</c:v>
                </c:pt>
                <c:pt idx="44" formatCode="0.0000">
                  <c:v>-0.17823425000096904</c:v>
                </c:pt>
                <c:pt idx="47" formatCode="0.0000">
                  <c:v>-0.18483659999765223</c:v>
                </c:pt>
                <c:pt idx="48" formatCode="0.0000">
                  <c:v>-0.18552824999642326</c:v>
                </c:pt>
                <c:pt idx="55" formatCode="0.0000">
                  <c:v>-0.192346700001508</c:v>
                </c:pt>
                <c:pt idx="56" formatCode="0.0000">
                  <c:v>-0.19457909999619005</c:v>
                </c:pt>
                <c:pt idx="61" formatCode="0.0000">
                  <c:v>-0.19939950000116369</c:v>
                </c:pt>
                <c:pt idx="68" formatCode="0.0000">
                  <c:v>-0.19796130000031553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03-4159-A665-0ABF3D2979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Active!$K$21:$K$943</c:f>
              <c:numCache>
                <c:formatCode>General</c:formatCode>
                <c:ptCount val="923"/>
                <c:pt idx="18" formatCode="0.0000">
                  <c:v>-0.16635079999832669</c:v>
                </c:pt>
                <c:pt idx="27">
                  <c:v>-0.17441194999992149</c:v>
                </c:pt>
                <c:pt idx="32" formatCode="0.0000">
                  <c:v>-0.16493000000627944</c:v>
                </c:pt>
                <c:pt idx="36" formatCode="0.0000">
                  <c:v>-0.16929294999135891</c:v>
                </c:pt>
                <c:pt idx="40" formatCode="0.0000">
                  <c:v>-0.17194190000009257</c:v>
                </c:pt>
                <c:pt idx="43" formatCode="0.0000">
                  <c:v>-0.17505154991522431</c:v>
                </c:pt>
                <c:pt idx="45" formatCode="0.0000">
                  <c:v>-0.17163425000035204</c:v>
                </c:pt>
                <c:pt idx="46" formatCode="0.0000">
                  <c:v>-0.18534535000071628</c:v>
                </c:pt>
                <c:pt idx="49" formatCode="0.0000">
                  <c:v>-0.18507619999581948</c:v>
                </c:pt>
                <c:pt idx="50" formatCode="0.0000">
                  <c:v>-0.18467619999137241</c:v>
                </c:pt>
                <c:pt idx="51" formatCode="0.0000">
                  <c:v>-0.18467619999137241</c:v>
                </c:pt>
                <c:pt idx="52" formatCode="0.0000">
                  <c:v>-0.18286619999707909</c:v>
                </c:pt>
                <c:pt idx="53" formatCode="0.0000">
                  <c:v>-0.19270754999888595</c:v>
                </c:pt>
                <c:pt idx="54" formatCode="0.0000">
                  <c:v>-0.19126359999791021</c:v>
                </c:pt>
                <c:pt idx="57" formatCode="0.0000">
                  <c:v>-0.19186574999912409</c:v>
                </c:pt>
                <c:pt idx="58" formatCode="0.0000">
                  <c:v>-0.19839254999533296</c:v>
                </c:pt>
                <c:pt idx="59" formatCode="0.0000">
                  <c:v>-0.19579254999553086</c:v>
                </c:pt>
                <c:pt idx="60" formatCode="0.0000">
                  <c:v>0</c:v>
                </c:pt>
                <c:pt idx="62" formatCode="0.0000">
                  <c:v>-0.20269600000028731</c:v>
                </c:pt>
                <c:pt idx="63" formatCode="0.0000">
                  <c:v>-0.20059599999513011</c:v>
                </c:pt>
                <c:pt idx="64" formatCode="0.0000">
                  <c:v>-0.19989599999826169</c:v>
                </c:pt>
                <c:pt idx="65" formatCode="0.0000">
                  <c:v>-0.19374599999719067</c:v>
                </c:pt>
                <c:pt idx="66" formatCode="0.0000">
                  <c:v>-0.1924460000009276</c:v>
                </c:pt>
                <c:pt idx="67" formatCode="0.0000">
                  <c:v>-0.19204599999648053</c:v>
                </c:pt>
                <c:pt idx="69" formatCode="0.0000">
                  <c:v>-0.20230165000248235</c:v>
                </c:pt>
                <c:pt idx="70" formatCode="0.0000">
                  <c:v>-0.19947654999850783</c:v>
                </c:pt>
                <c:pt idx="71" formatCode="0.0000">
                  <c:v>-0.19825624999793945</c:v>
                </c:pt>
                <c:pt idx="72" formatCode="0.0000">
                  <c:v>-0.19816614999581361</c:v>
                </c:pt>
                <c:pt idx="73" formatCode="0.0000">
                  <c:v>-0.19396075000258861</c:v>
                </c:pt>
                <c:pt idx="74" formatCode="0.0000">
                  <c:v>-0.19813430019712541</c:v>
                </c:pt>
                <c:pt idx="75" formatCode="0.0000">
                  <c:v>-0.19813430019712541</c:v>
                </c:pt>
                <c:pt idx="76" formatCode="0.0000">
                  <c:v>-0.19813430000067456</c:v>
                </c:pt>
                <c:pt idx="77" formatCode="0.0000">
                  <c:v>-0.1984034499982954</c:v>
                </c:pt>
                <c:pt idx="78" formatCode="0.0000">
                  <c:v>-0.2001774000673322</c:v>
                </c:pt>
                <c:pt idx="79" formatCode="0.0000">
                  <c:v>-0.20127669982321095</c:v>
                </c:pt>
                <c:pt idx="80" formatCode="0.0000">
                  <c:v>-0.2007067001395626</c:v>
                </c:pt>
                <c:pt idx="81" formatCode="0.0000">
                  <c:v>-0.19885115000215592</c:v>
                </c:pt>
                <c:pt idx="82" formatCode="0.0000">
                  <c:v>-0.20374635000189301</c:v>
                </c:pt>
                <c:pt idx="83" formatCode="0.0000">
                  <c:v>-0.19923049998760689</c:v>
                </c:pt>
                <c:pt idx="84" formatCode="0.0000">
                  <c:v>-0.20974014999956125</c:v>
                </c:pt>
                <c:pt idx="85" formatCode="0.0000">
                  <c:v>-0.21392064999963623</c:v>
                </c:pt>
                <c:pt idx="86" formatCode="0.0000">
                  <c:v>-0.2197830500008422</c:v>
                </c:pt>
                <c:pt idx="87" formatCode="0.0000">
                  <c:v>-0.21976615000312449</c:v>
                </c:pt>
                <c:pt idx="88" formatCode="0.0000">
                  <c:v>-0.22299814999860246</c:v>
                </c:pt>
                <c:pt idx="89" formatCode="0.0000">
                  <c:v>-0.22890904999803752</c:v>
                </c:pt>
                <c:pt idx="90" formatCode="0.0000">
                  <c:v>-0.23050364999653539</c:v>
                </c:pt>
                <c:pt idx="91" formatCode="0.0000">
                  <c:v>-0.22852649999549612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3-4159-A665-0ABF3D2979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3-4159-A665-0ABF3D2979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3-4159-A665-0ABF3D2979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03-4159-A665-0ABF3D2979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Active!$O$21:$O$943</c:f>
              <c:numCache>
                <c:formatCode>General</c:formatCode>
                <c:ptCount val="923"/>
                <c:pt idx="0">
                  <c:v>0.57804017757031323</c:v>
                </c:pt>
                <c:pt idx="1">
                  <c:v>0.48365258502539576</c:v>
                </c:pt>
                <c:pt idx="2">
                  <c:v>0.28790229436044934</c:v>
                </c:pt>
                <c:pt idx="3">
                  <c:v>0.28750466363882776</c:v>
                </c:pt>
                <c:pt idx="4">
                  <c:v>0.28750466363882776</c:v>
                </c:pt>
                <c:pt idx="5">
                  <c:v>0.28748809569209355</c:v>
                </c:pt>
                <c:pt idx="6">
                  <c:v>0.28487036010808492</c:v>
                </c:pt>
                <c:pt idx="7">
                  <c:v>0.28485379216135071</c:v>
                </c:pt>
                <c:pt idx="8">
                  <c:v>0.28450586527993182</c:v>
                </c:pt>
                <c:pt idx="9">
                  <c:v>0.28448929733319761</c:v>
                </c:pt>
                <c:pt idx="10">
                  <c:v>0.17096572631024265</c:v>
                </c:pt>
                <c:pt idx="11">
                  <c:v>7.4076373808456192E-2</c:v>
                </c:pt>
                <c:pt idx="12">
                  <c:v>-6.4107114264409515E-3</c:v>
                </c:pt>
                <c:pt idx="13">
                  <c:v>-7.9018266325218134E-3</c:v>
                </c:pt>
                <c:pt idx="14">
                  <c:v>-1.368404004276863E-2</c:v>
                </c:pt>
                <c:pt idx="15">
                  <c:v>-1.4396461752340606E-2</c:v>
                </c:pt>
                <c:pt idx="16">
                  <c:v>-7.1887236920124276E-2</c:v>
                </c:pt>
                <c:pt idx="17">
                  <c:v>-7.3312080339268226E-2</c:v>
                </c:pt>
                <c:pt idx="18">
                  <c:v>-9.276284980525612E-2</c:v>
                </c:pt>
                <c:pt idx="19">
                  <c:v>-9.9655115646696435E-2</c:v>
                </c:pt>
                <c:pt idx="20">
                  <c:v>-9.983736306077301E-2</c:v>
                </c:pt>
                <c:pt idx="21">
                  <c:v>-9.983736306077301E-2</c:v>
                </c:pt>
                <c:pt idx="22">
                  <c:v>-0.1002018578889261</c:v>
                </c:pt>
                <c:pt idx="23">
                  <c:v>-0.1013119103201196</c:v>
                </c:pt>
                <c:pt idx="24">
                  <c:v>-0.10426100483881284</c:v>
                </c:pt>
                <c:pt idx="25">
                  <c:v>-0.10598407129917292</c:v>
                </c:pt>
                <c:pt idx="26">
                  <c:v>-0.10634856612732602</c:v>
                </c:pt>
                <c:pt idx="27">
                  <c:v>-0.10653081354140259</c:v>
                </c:pt>
                <c:pt idx="28">
                  <c:v>-0.11115327068025321</c:v>
                </c:pt>
                <c:pt idx="29">
                  <c:v>-0.11189882828329362</c:v>
                </c:pt>
                <c:pt idx="30">
                  <c:v>-0.11211421159083862</c:v>
                </c:pt>
                <c:pt idx="31">
                  <c:v>-0.11244557052552329</c:v>
                </c:pt>
                <c:pt idx="32">
                  <c:v>-0.11343964732957718</c:v>
                </c:pt>
                <c:pt idx="33">
                  <c:v>-0.1247224190555889</c:v>
                </c:pt>
                <c:pt idx="34">
                  <c:v>-0.12473898700232311</c:v>
                </c:pt>
                <c:pt idx="35">
                  <c:v>-0.12495437030986811</c:v>
                </c:pt>
                <c:pt idx="36">
                  <c:v>-0.1254182728184266</c:v>
                </c:pt>
                <c:pt idx="37">
                  <c:v>-0.13125019006887612</c:v>
                </c:pt>
                <c:pt idx="38">
                  <c:v>-0.13126675801561039</c:v>
                </c:pt>
                <c:pt idx="39">
                  <c:v>-0.1312833259623446</c:v>
                </c:pt>
                <c:pt idx="40">
                  <c:v>-0.13143243748295269</c:v>
                </c:pt>
                <c:pt idx="41">
                  <c:v>-0.13163125284376348</c:v>
                </c:pt>
                <c:pt idx="42">
                  <c:v>-0.13164782079049769</c:v>
                </c:pt>
                <c:pt idx="43">
                  <c:v>-0.13343715903779468</c:v>
                </c:pt>
                <c:pt idx="44">
                  <c:v>-0.13406674101369553</c:v>
                </c:pt>
                <c:pt idx="45">
                  <c:v>-0.13406674101369553</c:v>
                </c:pt>
                <c:pt idx="46">
                  <c:v>-0.13960043522292886</c:v>
                </c:pt>
                <c:pt idx="47">
                  <c:v>-0.14001463389128466</c:v>
                </c:pt>
                <c:pt idx="48">
                  <c:v>-0.14003120183801887</c:v>
                </c:pt>
                <c:pt idx="49">
                  <c:v>-0.14041226461290623</c:v>
                </c:pt>
                <c:pt idx="50">
                  <c:v>-0.14041226461290623</c:v>
                </c:pt>
                <c:pt idx="51">
                  <c:v>-0.14041226461290623</c:v>
                </c:pt>
                <c:pt idx="52">
                  <c:v>-0.14041226461290623</c:v>
                </c:pt>
                <c:pt idx="53">
                  <c:v>-0.14404064494770291</c:v>
                </c:pt>
                <c:pt idx="54">
                  <c:v>-0.14631045365029266</c:v>
                </c:pt>
                <c:pt idx="55">
                  <c:v>-0.14654240490457193</c:v>
                </c:pt>
                <c:pt idx="56">
                  <c:v>-0.14747020992168886</c:v>
                </c:pt>
                <c:pt idx="57">
                  <c:v>-0.15245716188869257</c:v>
                </c:pt>
                <c:pt idx="58">
                  <c:v>-0.15895179700851136</c:v>
                </c:pt>
                <c:pt idx="59">
                  <c:v>-0.15895179700851136</c:v>
                </c:pt>
                <c:pt idx="60">
                  <c:v>-0.15951510719747525</c:v>
                </c:pt>
                <c:pt idx="61">
                  <c:v>-0.16032693658745262</c:v>
                </c:pt>
                <c:pt idx="62">
                  <c:v>-0.16049261605479492</c:v>
                </c:pt>
                <c:pt idx="63">
                  <c:v>-0.16049261605479492</c:v>
                </c:pt>
                <c:pt idx="64">
                  <c:v>-0.16049261605479492</c:v>
                </c:pt>
                <c:pt idx="65">
                  <c:v>-0.16049261605479492</c:v>
                </c:pt>
                <c:pt idx="66">
                  <c:v>-0.16049261605479492</c:v>
                </c:pt>
                <c:pt idx="67">
                  <c:v>-0.16049261605479492</c:v>
                </c:pt>
                <c:pt idx="68">
                  <c:v>-0.16516477703384824</c:v>
                </c:pt>
                <c:pt idx="69">
                  <c:v>-0.16647364482585253</c:v>
                </c:pt>
                <c:pt idx="70">
                  <c:v>-0.17817061522022004</c:v>
                </c:pt>
                <c:pt idx="71">
                  <c:v>-0.17846883826143622</c:v>
                </c:pt>
                <c:pt idx="72">
                  <c:v>-0.18519542463553423</c:v>
                </c:pt>
                <c:pt idx="73">
                  <c:v>-0.19056343937742531</c:v>
                </c:pt>
                <c:pt idx="74">
                  <c:v>-0.19200485074330342</c:v>
                </c:pt>
                <c:pt idx="75">
                  <c:v>-0.19200485074330342</c:v>
                </c:pt>
                <c:pt idx="76">
                  <c:v>-0.19200485074330342</c:v>
                </c:pt>
                <c:pt idx="77">
                  <c:v>-0.19782020004701872</c:v>
                </c:pt>
                <c:pt idx="78">
                  <c:v>-0.19886398069127531</c:v>
                </c:pt>
                <c:pt idx="79">
                  <c:v>-0.19955983445411307</c:v>
                </c:pt>
                <c:pt idx="80">
                  <c:v>-0.19955983445411307</c:v>
                </c:pt>
                <c:pt idx="81">
                  <c:v>-0.20010657669634269</c:v>
                </c:pt>
                <c:pt idx="82">
                  <c:v>-0.2048781453558014</c:v>
                </c:pt>
                <c:pt idx="83">
                  <c:v>-0.2057231106392472</c:v>
                </c:pt>
                <c:pt idx="84">
                  <c:v>-0.21104142154093558</c:v>
                </c:pt>
                <c:pt idx="85">
                  <c:v>-0.21385797248575489</c:v>
                </c:pt>
                <c:pt idx="86">
                  <c:v>-0.2180993668497182</c:v>
                </c:pt>
                <c:pt idx="87">
                  <c:v>-0.21833131810399742</c:v>
                </c:pt>
                <c:pt idx="88">
                  <c:v>-0.21965675384273597</c:v>
                </c:pt>
                <c:pt idx="89">
                  <c:v>-0.22538926341278009</c:v>
                </c:pt>
                <c:pt idx="90">
                  <c:v>-0.23075727815467117</c:v>
                </c:pt>
                <c:pt idx="91">
                  <c:v>-0.2328945432833871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03-4159-A665-0ABF3D297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40656"/>
        <c:axId val="1"/>
      </c:scatterChart>
      <c:valAx>
        <c:axId val="604840656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082028002727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4000000000000001"/>
          <c:min val="-0.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8078291814946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40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6317613323245"/>
          <c:y val="0.92000129214617399"/>
          <c:w val="0.779360177842538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Aur - O-C Diagr.</a:t>
            </a:r>
          </a:p>
        </c:rich>
      </c:tx>
      <c:layout>
        <c:manualLayout>
          <c:xMode val="edge"/>
          <c:yMode val="edge"/>
          <c:x val="0.3658969804618117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06749555950266"/>
          <c:y val="0.14723926380368099"/>
          <c:w val="0.7673179396092362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Active!$H$21:$H$943</c:f>
              <c:numCache>
                <c:formatCode>0.0000</c:formatCode>
                <c:ptCount val="923"/>
                <c:pt idx="0">
                  <c:v>0.11557440000251518</c:v>
                </c:pt>
                <c:pt idx="1">
                  <c:v>0.12614435000068625</c:v>
                </c:pt>
                <c:pt idx="3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E-4CB8-9872-97D8F4788A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Active!$I$21:$I$943</c:f>
              <c:numCache>
                <c:formatCode>General</c:formatCode>
                <c:ptCount val="923"/>
                <c:pt idx="2" formatCode="0.0000">
                  <c:v>-2.020039999842993E-2</c:v>
                </c:pt>
                <c:pt idx="4" formatCode="0.0000">
                  <c:v>2.6000000001658918E-2</c:v>
                </c:pt>
                <c:pt idx="5" formatCode="0.0000">
                  <c:v>-4.499164999651839E-2</c:v>
                </c:pt>
                <c:pt idx="6" formatCode="0.0000">
                  <c:v>4.3276500036881771E-3</c:v>
                </c:pt>
                <c:pt idx="7" formatCode="0.0000">
                  <c:v>3.2336000000213971E-2</c:v>
                </c:pt>
                <c:pt idx="8" formatCode="0.0000">
                  <c:v>1.5113500048755668E-3</c:v>
                </c:pt>
                <c:pt idx="9" formatCode="0.0000">
                  <c:v>-1.4802999976382125E-3</c:v>
                </c:pt>
                <c:pt idx="10" formatCode="0.0000">
                  <c:v>-2.6610000350046903E-4</c:v>
                </c:pt>
                <c:pt idx="12">
                  <c:v>-3.1870999999227934E-2</c:v>
                </c:pt>
                <c:pt idx="13">
                  <c:v>-2.5119500001892447E-2</c:v>
                </c:pt>
                <c:pt idx="14">
                  <c:v>-1.3205349998315796E-2</c:v>
                </c:pt>
                <c:pt idx="15">
                  <c:v>-3.6846299997705501E-2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0E-4CB8-9872-97D8F4788A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3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Active!$J$21:$J$943</c:f>
              <c:numCache>
                <c:formatCode>General</c:formatCode>
                <c:ptCount val="923"/>
                <c:pt idx="11" formatCode="0.0000">
                  <c:v>-3.243530000327155E-2</c:v>
                </c:pt>
                <c:pt idx="16" formatCode="0.0000">
                  <c:v>-0.1621718000023975</c:v>
                </c:pt>
                <c:pt idx="17">
                  <c:v>-0.37205369999719551</c:v>
                </c:pt>
                <c:pt idx="19">
                  <c:v>-0.15417719999823021</c:v>
                </c:pt>
                <c:pt idx="20">
                  <c:v>-0.16928534999169642</c:v>
                </c:pt>
                <c:pt idx="21">
                  <c:v>-0.16498534999118419</c:v>
                </c:pt>
                <c:pt idx="22">
                  <c:v>-0.16590164999797707</c:v>
                </c:pt>
                <c:pt idx="23">
                  <c:v>-0.15474219999305205</c:v>
                </c:pt>
                <c:pt idx="24">
                  <c:v>-0.16425589999562362</c:v>
                </c:pt>
                <c:pt idx="25">
                  <c:v>-0.16748749999533175</c:v>
                </c:pt>
                <c:pt idx="26">
                  <c:v>-0.16400380000413861</c:v>
                </c:pt>
                <c:pt idx="28">
                  <c:v>-0.16668229999777395</c:v>
                </c:pt>
                <c:pt idx="29" formatCode="0.0000">
                  <c:v>-0.16350654999405378</c:v>
                </c:pt>
                <c:pt idx="30" formatCode="0.0000">
                  <c:v>-0.16109799999685492</c:v>
                </c:pt>
                <c:pt idx="31">
                  <c:v>-0.1565310000005411</c:v>
                </c:pt>
                <c:pt idx="33" formatCode="0.0000">
                  <c:v>-0.16604365000239341</c:v>
                </c:pt>
                <c:pt idx="34" formatCode="0.0000">
                  <c:v>-0.16643530000146711</c:v>
                </c:pt>
                <c:pt idx="35" formatCode="0.0000">
                  <c:v>-0.18282674999500159</c:v>
                </c:pt>
                <c:pt idx="37" formatCode="0.0000">
                  <c:v>-0.18565374999889173</c:v>
                </c:pt>
                <c:pt idx="38" formatCode="0.0000">
                  <c:v>-0.18114540000533452</c:v>
                </c:pt>
                <c:pt idx="39" formatCode="0.0000">
                  <c:v>-0.19003705000068294</c:v>
                </c:pt>
                <c:pt idx="41" formatCode="0.0000">
                  <c:v>-0.17426170000544516</c:v>
                </c:pt>
                <c:pt idx="42" formatCode="0.0000">
                  <c:v>-0.19565335000515915</c:v>
                </c:pt>
                <c:pt idx="44" formatCode="0.0000">
                  <c:v>-0.17823425000096904</c:v>
                </c:pt>
                <c:pt idx="47" formatCode="0.0000">
                  <c:v>-0.18483659999765223</c:v>
                </c:pt>
                <c:pt idx="48" formatCode="0.0000">
                  <c:v>-0.18552824999642326</c:v>
                </c:pt>
                <c:pt idx="55" formatCode="0.0000">
                  <c:v>-0.192346700001508</c:v>
                </c:pt>
                <c:pt idx="56" formatCode="0.0000">
                  <c:v>-0.19457909999619005</c:v>
                </c:pt>
                <c:pt idx="61" formatCode="0.0000">
                  <c:v>-0.19939950000116369</c:v>
                </c:pt>
                <c:pt idx="68" formatCode="0.0000">
                  <c:v>-0.19796130000031553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0E-4CB8-9872-97D8F4788A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Active!$K$21:$K$943</c:f>
              <c:numCache>
                <c:formatCode>General</c:formatCode>
                <c:ptCount val="923"/>
                <c:pt idx="18" formatCode="0.0000">
                  <c:v>-0.16635079999832669</c:v>
                </c:pt>
                <c:pt idx="27">
                  <c:v>-0.17441194999992149</c:v>
                </c:pt>
                <c:pt idx="32" formatCode="0.0000">
                  <c:v>-0.16493000000627944</c:v>
                </c:pt>
                <c:pt idx="36" formatCode="0.0000">
                  <c:v>-0.16929294999135891</c:v>
                </c:pt>
                <c:pt idx="40" formatCode="0.0000">
                  <c:v>-0.17194190000009257</c:v>
                </c:pt>
                <c:pt idx="43" formatCode="0.0000">
                  <c:v>-0.17505154991522431</c:v>
                </c:pt>
                <c:pt idx="45" formatCode="0.0000">
                  <c:v>-0.17163425000035204</c:v>
                </c:pt>
                <c:pt idx="46" formatCode="0.0000">
                  <c:v>-0.18534535000071628</c:v>
                </c:pt>
                <c:pt idx="49" formatCode="0.0000">
                  <c:v>-0.18507619999581948</c:v>
                </c:pt>
                <c:pt idx="50" formatCode="0.0000">
                  <c:v>-0.18467619999137241</c:v>
                </c:pt>
                <c:pt idx="51" formatCode="0.0000">
                  <c:v>-0.18467619999137241</c:v>
                </c:pt>
                <c:pt idx="52" formatCode="0.0000">
                  <c:v>-0.18286619999707909</c:v>
                </c:pt>
                <c:pt idx="53" formatCode="0.0000">
                  <c:v>-0.19270754999888595</c:v>
                </c:pt>
                <c:pt idx="54" formatCode="0.0000">
                  <c:v>-0.19126359999791021</c:v>
                </c:pt>
                <c:pt idx="57" formatCode="0.0000">
                  <c:v>-0.19186574999912409</c:v>
                </c:pt>
                <c:pt idx="58" formatCode="0.0000">
                  <c:v>-0.19839254999533296</c:v>
                </c:pt>
                <c:pt idx="59" formatCode="0.0000">
                  <c:v>-0.19579254999553086</c:v>
                </c:pt>
                <c:pt idx="60" formatCode="0.0000">
                  <c:v>0</c:v>
                </c:pt>
                <c:pt idx="62" formatCode="0.0000">
                  <c:v>-0.20269600000028731</c:v>
                </c:pt>
                <c:pt idx="63" formatCode="0.0000">
                  <c:v>-0.20059599999513011</c:v>
                </c:pt>
                <c:pt idx="64" formatCode="0.0000">
                  <c:v>-0.19989599999826169</c:v>
                </c:pt>
                <c:pt idx="65" formatCode="0.0000">
                  <c:v>-0.19374599999719067</c:v>
                </c:pt>
                <c:pt idx="66" formatCode="0.0000">
                  <c:v>-0.1924460000009276</c:v>
                </c:pt>
                <c:pt idx="67" formatCode="0.0000">
                  <c:v>-0.19204599999648053</c:v>
                </c:pt>
                <c:pt idx="69" formatCode="0.0000">
                  <c:v>-0.20230165000248235</c:v>
                </c:pt>
                <c:pt idx="70" formatCode="0.0000">
                  <c:v>-0.19947654999850783</c:v>
                </c:pt>
                <c:pt idx="71" formatCode="0.0000">
                  <c:v>-0.19825624999793945</c:v>
                </c:pt>
                <c:pt idx="72" formatCode="0.0000">
                  <c:v>-0.19816614999581361</c:v>
                </c:pt>
                <c:pt idx="73" formatCode="0.0000">
                  <c:v>-0.19396075000258861</c:v>
                </c:pt>
                <c:pt idx="74" formatCode="0.0000">
                  <c:v>-0.19813430019712541</c:v>
                </c:pt>
                <c:pt idx="75" formatCode="0.0000">
                  <c:v>-0.19813430019712541</c:v>
                </c:pt>
                <c:pt idx="76" formatCode="0.0000">
                  <c:v>-0.19813430000067456</c:v>
                </c:pt>
                <c:pt idx="77" formatCode="0.0000">
                  <c:v>-0.1984034499982954</c:v>
                </c:pt>
                <c:pt idx="78" formatCode="0.0000">
                  <c:v>-0.2001774000673322</c:v>
                </c:pt>
                <c:pt idx="79" formatCode="0.0000">
                  <c:v>-0.20127669982321095</c:v>
                </c:pt>
                <c:pt idx="80" formatCode="0.0000">
                  <c:v>-0.2007067001395626</c:v>
                </c:pt>
                <c:pt idx="81" formatCode="0.0000">
                  <c:v>-0.19885115000215592</c:v>
                </c:pt>
                <c:pt idx="82" formatCode="0.0000">
                  <c:v>-0.20374635000189301</c:v>
                </c:pt>
                <c:pt idx="83" formatCode="0.0000">
                  <c:v>-0.19923049998760689</c:v>
                </c:pt>
                <c:pt idx="84" formatCode="0.0000">
                  <c:v>-0.20974014999956125</c:v>
                </c:pt>
                <c:pt idx="85" formatCode="0.0000">
                  <c:v>-0.21392064999963623</c:v>
                </c:pt>
                <c:pt idx="86" formatCode="0.0000">
                  <c:v>-0.2197830500008422</c:v>
                </c:pt>
                <c:pt idx="87" formatCode="0.0000">
                  <c:v>-0.21976615000312449</c:v>
                </c:pt>
                <c:pt idx="88" formatCode="0.0000">
                  <c:v>-0.22299814999860246</c:v>
                </c:pt>
                <c:pt idx="89" formatCode="0.0000">
                  <c:v>-0.22890904999803752</c:v>
                </c:pt>
                <c:pt idx="90" formatCode="0.0000">
                  <c:v>-0.23050364999653539</c:v>
                </c:pt>
                <c:pt idx="91" formatCode="0.0000">
                  <c:v>-0.22852649999549612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0E-4CB8-9872-97D8F4788A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0E-4CB8-9872-97D8F4788A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0E-4CB8-9872-97D8F4788A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0E-4CB8-9872-97D8F4788A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</c:numCache>
            </c:numRef>
          </c:xVal>
          <c:yVal>
            <c:numRef>
              <c:f>Active!$O$21:$O$943</c:f>
              <c:numCache>
                <c:formatCode>General</c:formatCode>
                <c:ptCount val="923"/>
                <c:pt idx="0">
                  <c:v>0.57804017757031323</c:v>
                </c:pt>
                <c:pt idx="1">
                  <c:v>0.48365258502539576</c:v>
                </c:pt>
                <c:pt idx="2">
                  <c:v>0.28790229436044934</c:v>
                </c:pt>
                <c:pt idx="3">
                  <c:v>0.28750466363882776</c:v>
                </c:pt>
                <c:pt idx="4">
                  <c:v>0.28750466363882776</c:v>
                </c:pt>
                <c:pt idx="5">
                  <c:v>0.28748809569209355</c:v>
                </c:pt>
                <c:pt idx="6">
                  <c:v>0.28487036010808492</c:v>
                </c:pt>
                <c:pt idx="7">
                  <c:v>0.28485379216135071</c:v>
                </c:pt>
                <c:pt idx="8">
                  <c:v>0.28450586527993182</c:v>
                </c:pt>
                <c:pt idx="9">
                  <c:v>0.28448929733319761</c:v>
                </c:pt>
                <c:pt idx="10">
                  <c:v>0.17096572631024265</c:v>
                </c:pt>
                <c:pt idx="11">
                  <c:v>7.4076373808456192E-2</c:v>
                </c:pt>
                <c:pt idx="12">
                  <c:v>-6.4107114264409515E-3</c:v>
                </c:pt>
                <c:pt idx="13">
                  <c:v>-7.9018266325218134E-3</c:v>
                </c:pt>
                <c:pt idx="14">
                  <c:v>-1.368404004276863E-2</c:v>
                </c:pt>
                <c:pt idx="15">
                  <c:v>-1.4396461752340606E-2</c:v>
                </c:pt>
                <c:pt idx="16">
                  <c:v>-7.1887236920124276E-2</c:v>
                </c:pt>
                <c:pt idx="17">
                  <c:v>-7.3312080339268226E-2</c:v>
                </c:pt>
                <c:pt idx="18">
                  <c:v>-9.276284980525612E-2</c:v>
                </c:pt>
                <c:pt idx="19">
                  <c:v>-9.9655115646696435E-2</c:v>
                </c:pt>
                <c:pt idx="20">
                  <c:v>-9.983736306077301E-2</c:v>
                </c:pt>
                <c:pt idx="21">
                  <c:v>-9.983736306077301E-2</c:v>
                </c:pt>
                <c:pt idx="22">
                  <c:v>-0.1002018578889261</c:v>
                </c:pt>
                <c:pt idx="23">
                  <c:v>-0.1013119103201196</c:v>
                </c:pt>
                <c:pt idx="24">
                  <c:v>-0.10426100483881284</c:v>
                </c:pt>
                <c:pt idx="25">
                  <c:v>-0.10598407129917292</c:v>
                </c:pt>
                <c:pt idx="26">
                  <c:v>-0.10634856612732602</c:v>
                </c:pt>
                <c:pt idx="27">
                  <c:v>-0.10653081354140259</c:v>
                </c:pt>
                <c:pt idx="28">
                  <c:v>-0.11115327068025321</c:v>
                </c:pt>
                <c:pt idx="29">
                  <c:v>-0.11189882828329362</c:v>
                </c:pt>
                <c:pt idx="30">
                  <c:v>-0.11211421159083862</c:v>
                </c:pt>
                <c:pt idx="31">
                  <c:v>-0.11244557052552329</c:v>
                </c:pt>
                <c:pt idx="32">
                  <c:v>-0.11343964732957718</c:v>
                </c:pt>
                <c:pt idx="33">
                  <c:v>-0.1247224190555889</c:v>
                </c:pt>
                <c:pt idx="34">
                  <c:v>-0.12473898700232311</c:v>
                </c:pt>
                <c:pt idx="35">
                  <c:v>-0.12495437030986811</c:v>
                </c:pt>
                <c:pt idx="36">
                  <c:v>-0.1254182728184266</c:v>
                </c:pt>
                <c:pt idx="37">
                  <c:v>-0.13125019006887612</c:v>
                </c:pt>
                <c:pt idx="38">
                  <c:v>-0.13126675801561039</c:v>
                </c:pt>
                <c:pt idx="39">
                  <c:v>-0.1312833259623446</c:v>
                </c:pt>
                <c:pt idx="40">
                  <c:v>-0.13143243748295269</c:v>
                </c:pt>
                <c:pt idx="41">
                  <c:v>-0.13163125284376348</c:v>
                </c:pt>
                <c:pt idx="42">
                  <c:v>-0.13164782079049769</c:v>
                </c:pt>
                <c:pt idx="43">
                  <c:v>-0.13343715903779468</c:v>
                </c:pt>
                <c:pt idx="44">
                  <c:v>-0.13406674101369553</c:v>
                </c:pt>
                <c:pt idx="45">
                  <c:v>-0.13406674101369553</c:v>
                </c:pt>
                <c:pt idx="46">
                  <c:v>-0.13960043522292886</c:v>
                </c:pt>
                <c:pt idx="47">
                  <c:v>-0.14001463389128466</c:v>
                </c:pt>
                <c:pt idx="48">
                  <c:v>-0.14003120183801887</c:v>
                </c:pt>
                <c:pt idx="49">
                  <c:v>-0.14041226461290623</c:v>
                </c:pt>
                <c:pt idx="50">
                  <c:v>-0.14041226461290623</c:v>
                </c:pt>
                <c:pt idx="51">
                  <c:v>-0.14041226461290623</c:v>
                </c:pt>
                <c:pt idx="52">
                  <c:v>-0.14041226461290623</c:v>
                </c:pt>
                <c:pt idx="53">
                  <c:v>-0.14404064494770291</c:v>
                </c:pt>
                <c:pt idx="54">
                  <c:v>-0.14631045365029266</c:v>
                </c:pt>
                <c:pt idx="55">
                  <c:v>-0.14654240490457193</c:v>
                </c:pt>
                <c:pt idx="56">
                  <c:v>-0.14747020992168886</c:v>
                </c:pt>
                <c:pt idx="57">
                  <c:v>-0.15245716188869257</c:v>
                </c:pt>
                <c:pt idx="58">
                  <c:v>-0.15895179700851136</c:v>
                </c:pt>
                <c:pt idx="59">
                  <c:v>-0.15895179700851136</c:v>
                </c:pt>
                <c:pt idx="60">
                  <c:v>-0.15951510719747525</c:v>
                </c:pt>
                <c:pt idx="61">
                  <c:v>-0.16032693658745262</c:v>
                </c:pt>
                <c:pt idx="62">
                  <c:v>-0.16049261605479492</c:v>
                </c:pt>
                <c:pt idx="63">
                  <c:v>-0.16049261605479492</c:v>
                </c:pt>
                <c:pt idx="64">
                  <c:v>-0.16049261605479492</c:v>
                </c:pt>
                <c:pt idx="65">
                  <c:v>-0.16049261605479492</c:v>
                </c:pt>
                <c:pt idx="66">
                  <c:v>-0.16049261605479492</c:v>
                </c:pt>
                <c:pt idx="67">
                  <c:v>-0.16049261605479492</c:v>
                </c:pt>
                <c:pt idx="68">
                  <c:v>-0.16516477703384824</c:v>
                </c:pt>
                <c:pt idx="69">
                  <c:v>-0.16647364482585253</c:v>
                </c:pt>
                <c:pt idx="70">
                  <c:v>-0.17817061522022004</c:v>
                </c:pt>
                <c:pt idx="71">
                  <c:v>-0.17846883826143622</c:v>
                </c:pt>
                <c:pt idx="72">
                  <c:v>-0.18519542463553423</c:v>
                </c:pt>
                <c:pt idx="73">
                  <c:v>-0.19056343937742531</c:v>
                </c:pt>
                <c:pt idx="74">
                  <c:v>-0.19200485074330342</c:v>
                </c:pt>
                <c:pt idx="75">
                  <c:v>-0.19200485074330342</c:v>
                </c:pt>
                <c:pt idx="76">
                  <c:v>-0.19200485074330342</c:v>
                </c:pt>
                <c:pt idx="77">
                  <c:v>-0.19782020004701872</c:v>
                </c:pt>
                <c:pt idx="78">
                  <c:v>-0.19886398069127531</c:v>
                </c:pt>
                <c:pt idx="79">
                  <c:v>-0.19955983445411307</c:v>
                </c:pt>
                <c:pt idx="80">
                  <c:v>-0.19955983445411307</c:v>
                </c:pt>
                <c:pt idx="81">
                  <c:v>-0.20010657669634269</c:v>
                </c:pt>
                <c:pt idx="82">
                  <c:v>-0.2048781453558014</c:v>
                </c:pt>
                <c:pt idx="83">
                  <c:v>-0.2057231106392472</c:v>
                </c:pt>
                <c:pt idx="84">
                  <c:v>-0.21104142154093558</c:v>
                </c:pt>
                <c:pt idx="85">
                  <c:v>-0.21385797248575489</c:v>
                </c:pt>
                <c:pt idx="86">
                  <c:v>-0.2180993668497182</c:v>
                </c:pt>
                <c:pt idx="87">
                  <c:v>-0.21833131810399742</c:v>
                </c:pt>
                <c:pt idx="88">
                  <c:v>-0.21965675384273597</c:v>
                </c:pt>
                <c:pt idx="89">
                  <c:v>-0.22538926341278009</c:v>
                </c:pt>
                <c:pt idx="90">
                  <c:v>-0.23075727815467117</c:v>
                </c:pt>
                <c:pt idx="91">
                  <c:v>-0.2328945432833871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0E-4CB8-9872-97D8F478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35736"/>
        <c:axId val="1"/>
      </c:scatterChart>
      <c:valAx>
        <c:axId val="604835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8596802841918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35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97690941385436"/>
          <c:y val="0.92024539877300615"/>
          <c:w val="0.7779751332149200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314325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DBD99FB-9A7A-BE64-EBC4-B47073C45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123825</xdr:colOff>
      <xdr:row>0</xdr:row>
      <xdr:rowOff>0</xdr:rowOff>
    </xdr:from>
    <xdr:to>
      <xdr:col>26</xdr:col>
      <xdr:colOff>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4F1C3B77-C0E7-5B76-5684-3AEF7B61F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0"/>
  <sheetViews>
    <sheetView tabSelected="1" workbookViewId="0">
      <pane xSplit="13" ySplit="22" topLeftCell="N99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9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63</v>
      </c>
      <c r="B1" s="11"/>
      <c r="C1" s="12"/>
    </row>
    <row r="2" spans="1:6">
      <c r="A2" t="s">
        <v>34</v>
      </c>
      <c r="B2" s="10" t="s">
        <v>59</v>
      </c>
      <c r="C2" s="46"/>
    </row>
    <row r="4" spans="1:6" ht="14.25" thickTop="1" thickBot="1">
      <c r="A4" s="6" t="s">
        <v>10</v>
      </c>
      <c r="C4" s="2">
        <v>30992.383999999998</v>
      </c>
      <c r="D4" s="3">
        <v>1.8219833000000001</v>
      </c>
    </row>
    <row r="5" spans="1:6" ht="13.5" thickTop="1">
      <c r="A5" s="16" t="s">
        <v>66</v>
      </c>
      <c r="B5" s="13"/>
      <c r="C5" s="17">
        <v>-9.5</v>
      </c>
      <c r="D5" s="13" t="s">
        <v>67</v>
      </c>
    </row>
    <row r="6" spans="1:6">
      <c r="A6" s="6" t="s">
        <v>11</v>
      </c>
    </row>
    <row r="7" spans="1:6">
      <c r="A7" t="s">
        <v>12</v>
      </c>
      <c r="C7">
        <f>+C4</f>
        <v>30992.383999999998</v>
      </c>
    </row>
    <row r="8" spans="1:6">
      <c r="A8" t="s">
        <v>13</v>
      </c>
      <c r="C8">
        <f>+D4</f>
        <v>1.8219833000000001</v>
      </c>
    </row>
    <row r="9" spans="1:6">
      <c r="A9" s="29" t="s">
        <v>76</v>
      </c>
      <c r="B9" s="30">
        <v>98</v>
      </c>
      <c r="C9" s="19" t="str">
        <f>"F"&amp;B9</f>
        <v>F98</v>
      </c>
      <c r="D9" s="9" t="str">
        <f>"G"&amp;B9</f>
        <v>G98</v>
      </c>
    </row>
    <row r="10" spans="1:6" ht="13.5" thickBot="1">
      <c r="A10" s="13"/>
      <c r="B10" s="13"/>
      <c r="C10" s="5" t="s">
        <v>30</v>
      </c>
      <c r="D10" s="5" t="s">
        <v>31</v>
      </c>
      <c r="E10" s="13"/>
    </row>
    <row r="11" spans="1:6">
      <c r="A11" s="13" t="s">
        <v>26</v>
      </c>
      <c r="B11" s="13"/>
      <c r="C11" s="18">
        <f ca="1">INTERCEPT(INDIRECT($D$9):G988,INDIRECT($C$9):F988)</f>
        <v>0.28750466363882776</v>
      </c>
      <c r="D11" s="4"/>
      <c r="E11" s="13"/>
    </row>
    <row r="12" spans="1:6">
      <c r="A12" s="13" t="s">
        <v>27</v>
      </c>
      <c r="B12" s="13"/>
      <c r="C12" s="18">
        <f ca="1">SLOPE(INDIRECT($D$9):G988,INDIRECT($C$9):F988)</f>
        <v>-3.3135893468463216E-5</v>
      </c>
      <c r="D12" s="4"/>
      <c r="E12" s="13"/>
    </row>
    <row r="13" spans="1:6">
      <c r="A13" s="13" t="s">
        <v>29</v>
      </c>
      <c r="B13" s="13"/>
      <c r="C13" s="4" t="s">
        <v>24</v>
      </c>
    </row>
    <row r="14" spans="1:6">
      <c r="A14" s="13"/>
      <c r="B14" s="13"/>
      <c r="C14" s="13"/>
    </row>
    <row r="15" spans="1:6">
      <c r="A15" s="20" t="s">
        <v>28</v>
      </c>
      <c r="B15" s="13"/>
      <c r="C15" s="21">
        <f ca="1">(C7+C11)+(C8+C12)*INT(MAX(F21:F3529))</f>
        <v>59606.398831956714</v>
      </c>
      <c r="E15" s="22" t="s">
        <v>79</v>
      </c>
      <c r="F15" s="17">
        <v>1</v>
      </c>
    </row>
    <row r="16" spans="1:6">
      <c r="A16" s="24" t="s">
        <v>14</v>
      </c>
      <c r="B16" s="13"/>
      <c r="C16" s="25">
        <f ca="1">+C8+C12</f>
        <v>1.8219501641065317</v>
      </c>
      <c r="E16" s="22" t="s">
        <v>68</v>
      </c>
      <c r="F16" s="23">
        <f ca="1">NOW()+15018.5+$C$5/24</f>
        <v>59970.768321412033</v>
      </c>
    </row>
    <row r="17" spans="1:21" ht="13.5" thickBot="1">
      <c r="A17" s="22" t="s">
        <v>64</v>
      </c>
      <c r="B17" s="13"/>
      <c r="C17" s="13">
        <f>COUNT(C21:C2187)</f>
        <v>92</v>
      </c>
      <c r="E17" s="22" t="s">
        <v>80</v>
      </c>
      <c r="F17" s="23">
        <f ca="1">ROUND(2*(F16-$C$7)/$C$8,0)/2+F15</f>
        <v>15906</v>
      </c>
    </row>
    <row r="18" spans="1:21" ht="14.25" thickTop="1" thickBot="1">
      <c r="A18" s="24" t="s">
        <v>15</v>
      </c>
      <c r="B18" s="13"/>
      <c r="C18" s="27">
        <f ca="1">+C15</f>
        <v>59606.398831956714</v>
      </c>
      <c r="D18" s="28">
        <f ca="1">+C16</f>
        <v>1.8219501641065317</v>
      </c>
      <c r="E18" s="22" t="s">
        <v>69</v>
      </c>
      <c r="F18" s="9">
        <f ca="1">ROUND(2*(F16-$C$15)/$C$16,0)/2+F15</f>
        <v>201</v>
      </c>
    </row>
    <row r="19" spans="1:21" ht="13.5" thickTop="1">
      <c r="E19" s="22" t="s">
        <v>70</v>
      </c>
      <c r="F19" s="26">
        <f ca="1">+$C$15+$C$16*F18-15018.5-$C$5/24</f>
        <v>44954.506648275463</v>
      </c>
    </row>
    <row r="20" spans="1:21" ht="13.5" thickBot="1">
      <c r="A20" s="5" t="s">
        <v>16</v>
      </c>
      <c r="B20" s="5" t="s">
        <v>17</v>
      </c>
      <c r="C20" s="5" t="s">
        <v>18</v>
      </c>
      <c r="D20" s="5" t="s">
        <v>23</v>
      </c>
      <c r="E20" s="5" t="s">
        <v>19</v>
      </c>
      <c r="F20" s="5" t="s">
        <v>20</v>
      </c>
      <c r="G20" s="5" t="s">
        <v>21</v>
      </c>
      <c r="H20" s="8" t="s">
        <v>9</v>
      </c>
      <c r="I20" s="8" t="s">
        <v>96</v>
      </c>
      <c r="J20" s="8" t="s">
        <v>7</v>
      </c>
      <c r="K20" s="8" t="s">
        <v>8</v>
      </c>
      <c r="L20" s="8" t="s">
        <v>60</v>
      </c>
      <c r="M20" s="8" t="s">
        <v>35</v>
      </c>
      <c r="N20" s="8" t="s">
        <v>36</v>
      </c>
      <c r="O20" s="8" t="s">
        <v>33</v>
      </c>
      <c r="P20" s="7" t="s">
        <v>32</v>
      </c>
      <c r="Q20" s="5" t="s">
        <v>25</v>
      </c>
    </row>
    <row r="21" spans="1:21">
      <c r="A21" s="31" t="s">
        <v>48</v>
      </c>
      <c r="B21" s="32"/>
      <c r="C21" s="33">
        <v>15017.35</v>
      </c>
      <c r="D21" s="33"/>
      <c r="E21" s="34">
        <f t="shared" ref="E21:E52" si="0">+(C21-C$7)/C$8</f>
        <v>-8767.936566707278</v>
      </c>
      <c r="F21" s="35">
        <f t="shared" ref="F21:F52" si="1">ROUND(2*E21,0)/2</f>
        <v>-8768</v>
      </c>
      <c r="G21" s="36">
        <f t="shared" ref="G21:G37" si="2">+C21-(C$7+F21*C$8)</f>
        <v>0.11557440000251518</v>
      </c>
      <c r="H21" s="36">
        <f>G21</f>
        <v>0.11557440000251518</v>
      </c>
      <c r="I21" s="32"/>
      <c r="J21" s="32"/>
      <c r="K21" s="32"/>
      <c r="L21" s="32"/>
      <c r="M21" s="32"/>
      <c r="O21" s="32">
        <f t="shared" ref="O21:O52" ca="1" si="3">+C$11+C$12*F21</f>
        <v>0.57804017757031323</v>
      </c>
      <c r="P21" s="32"/>
      <c r="Q21" s="37">
        <f t="shared" ref="Q21:Q52" si="4">+C21-15018.5</f>
        <v>-1.1499999999996362</v>
      </c>
      <c r="R21" s="32"/>
      <c r="S21" s="32"/>
      <c r="T21" s="32"/>
      <c r="U21" s="32"/>
    </row>
    <row r="22" spans="1:21">
      <c r="A22" s="31" t="s">
        <v>48</v>
      </c>
      <c r="B22" s="38"/>
      <c r="C22" s="33">
        <v>20207.28</v>
      </c>
      <c r="D22" s="33"/>
      <c r="E22" s="34">
        <f t="shared" si="0"/>
        <v>-5919.4307653643145</v>
      </c>
      <c r="F22" s="35">
        <f t="shared" si="1"/>
        <v>-5919.5</v>
      </c>
      <c r="G22" s="36">
        <f t="shared" si="2"/>
        <v>0.12614435000068625</v>
      </c>
      <c r="H22" s="36">
        <f>G22</f>
        <v>0.12614435000068625</v>
      </c>
      <c r="I22" s="32"/>
      <c r="J22" s="32"/>
      <c r="K22" s="32"/>
      <c r="L22" s="32"/>
      <c r="M22" s="32"/>
      <c r="O22" s="32">
        <f t="shared" ca="1" si="3"/>
        <v>0.48365258502539576</v>
      </c>
      <c r="P22" s="32"/>
      <c r="Q22" s="37">
        <f t="shared" si="4"/>
        <v>5188.7799999999988</v>
      </c>
      <c r="R22" s="32"/>
      <c r="S22" s="32"/>
      <c r="T22" s="32"/>
      <c r="U22" s="32"/>
    </row>
    <row r="23" spans="1:21">
      <c r="A23" s="32" t="s">
        <v>49</v>
      </c>
      <c r="B23" s="38"/>
      <c r="C23" s="39">
        <v>30970.5</v>
      </c>
      <c r="D23" s="33"/>
      <c r="E23" s="34">
        <f t="shared" si="0"/>
        <v>-12.011087039051453</v>
      </c>
      <c r="F23" s="32">
        <f t="shared" si="1"/>
        <v>-12</v>
      </c>
      <c r="G23" s="36">
        <f t="shared" si="2"/>
        <v>-2.020039999842993E-2</v>
      </c>
      <c r="H23" s="32"/>
      <c r="I23" s="36">
        <f>G23</f>
        <v>-2.020039999842993E-2</v>
      </c>
      <c r="J23" s="32"/>
      <c r="K23" s="32"/>
      <c r="L23" s="32"/>
      <c r="M23" s="32"/>
      <c r="O23" s="32">
        <f t="shared" ca="1" si="3"/>
        <v>0.28790229436044934</v>
      </c>
      <c r="P23" s="32"/>
      <c r="Q23" s="37">
        <f t="shared" si="4"/>
        <v>15952</v>
      </c>
      <c r="R23" s="32"/>
      <c r="S23" s="32"/>
      <c r="T23" s="32"/>
      <c r="U23" s="32"/>
    </row>
    <row r="24" spans="1:21">
      <c r="A24" s="32" t="s">
        <v>22</v>
      </c>
      <c r="B24" s="38"/>
      <c r="C24" s="39">
        <v>30992.383999999998</v>
      </c>
      <c r="D24" s="39" t="s">
        <v>24</v>
      </c>
      <c r="E24" s="32">
        <f t="shared" si="0"/>
        <v>0</v>
      </c>
      <c r="F24" s="32">
        <f t="shared" si="1"/>
        <v>0</v>
      </c>
      <c r="G24" s="32">
        <f t="shared" si="2"/>
        <v>0</v>
      </c>
      <c r="H24" s="32">
        <f>+G24</f>
        <v>0</v>
      </c>
      <c r="I24" s="32"/>
      <c r="J24" s="32"/>
      <c r="K24" s="32"/>
      <c r="L24" s="32"/>
      <c r="M24" s="32"/>
      <c r="N24" s="32"/>
      <c r="O24" s="32">
        <f t="shared" ca="1" si="3"/>
        <v>0.28750466363882776</v>
      </c>
      <c r="P24" s="32"/>
      <c r="Q24" s="37">
        <f t="shared" si="4"/>
        <v>15973.883999999998</v>
      </c>
      <c r="R24" s="32"/>
      <c r="S24" s="32"/>
      <c r="T24" s="32"/>
      <c r="U24" s="32"/>
    </row>
    <row r="25" spans="1:21">
      <c r="A25" s="32" t="s">
        <v>49</v>
      </c>
      <c r="B25" s="38"/>
      <c r="C25" s="39">
        <v>30992.41</v>
      </c>
      <c r="D25" s="33"/>
      <c r="E25" s="34">
        <f t="shared" si="0"/>
        <v>1.4270163728536324E-2</v>
      </c>
      <c r="F25" s="32">
        <f t="shared" si="1"/>
        <v>0</v>
      </c>
      <c r="G25" s="36">
        <f t="shared" si="2"/>
        <v>2.6000000001658918E-2</v>
      </c>
      <c r="H25" s="32"/>
      <c r="I25" s="36">
        <f t="shared" ref="I25:I31" si="5">G25</f>
        <v>2.6000000001658918E-2</v>
      </c>
      <c r="J25" s="32"/>
      <c r="K25" s="32"/>
      <c r="L25" s="32"/>
      <c r="M25" s="32"/>
      <c r="O25" s="32">
        <f t="shared" ca="1" si="3"/>
        <v>0.28750466363882776</v>
      </c>
      <c r="P25" s="32"/>
      <c r="Q25" s="37">
        <f t="shared" si="4"/>
        <v>15973.91</v>
      </c>
      <c r="R25" s="32"/>
      <c r="S25" s="32"/>
      <c r="T25" s="32"/>
      <c r="U25" s="32"/>
    </row>
    <row r="26" spans="1:21">
      <c r="A26" s="32" t="s">
        <v>49</v>
      </c>
      <c r="B26" s="38"/>
      <c r="C26" s="39">
        <v>30993.25</v>
      </c>
      <c r="D26" s="33"/>
      <c r="E26" s="34">
        <f t="shared" si="0"/>
        <v>0.4753062226211428</v>
      </c>
      <c r="F26" s="35">
        <f t="shared" si="1"/>
        <v>0.5</v>
      </c>
      <c r="G26" s="36">
        <f t="shared" si="2"/>
        <v>-4.499164999651839E-2</v>
      </c>
      <c r="H26" s="32"/>
      <c r="I26" s="36">
        <f t="shared" si="5"/>
        <v>-4.499164999651839E-2</v>
      </c>
      <c r="J26" s="32"/>
      <c r="K26" s="32"/>
      <c r="L26" s="32"/>
      <c r="M26" s="32"/>
      <c r="O26" s="32">
        <f t="shared" ca="1" si="3"/>
        <v>0.28748809569209355</v>
      </c>
      <c r="P26" s="32"/>
      <c r="Q26" s="37">
        <f t="shared" si="4"/>
        <v>15974.75</v>
      </c>
      <c r="R26" s="32"/>
      <c r="S26" s="32"/>
      <c r="T26" s="32"/>
      <c r="U26" s="32"/>
    </row>
    <row r="27" spans="1:21">
      <c r="A27" s="32" t="s">
        <v>49</v>
      </c>
      <c r="B27" s="38"/>
      <c r="C27" s="39">
        <v>31137.236000000001</v>
      </c>
      <c r="D27" s="33"/>
      <c r="E27" s="34">
        <f t="shared" si="0"/>
        <v>79.502375241311256</v>
      </c>
      <c r="F27" s="32">
        <f t="shared" si="1"/>
        <v>79.5</v>
      </c>
      <c r="G27" s="36">
        <f t="shared" si="2"/>
        <v>4.3276500036881771E-3</v>
      </c>
      <c r="H27" s="32"/>
      <c r="I27" s="36">
        <f t="shared" si="5"/>
        <v>4.3276500036881771E-3</v>
      </c>
      <c r="J27" s="32"/>
      <c r="K27" s="32"/>
      <c r="L27" s="32"/>
      <c r="M27" s="32"/>
      <c r="O27" s="32">
        <f t="shared" ca="1" si="3"/>
        <v>0.28487036010808492</v>
      </c>
      <c r="P27" s="32"/>
      <c r="Q27" s="37">
        <f t="shared" si="4"/>
        <v>16118.736000000001</v>
      </c>
      <c r="R27" s="32"/>
      <c r="S27" s="32"/>
      <c r="T27" s="32"/>
      <c r="U27" s="32"/>
    </row>
    <row r="28" spans="1:21">
      <c r="A28" s="32" t="s">
        <v>49</v>
      </c>
      <c r="B28" s="38"/>
      <c r="C28" s="39">
        <v>31138.174999999999</v>
      </c>
      <c r="D28" s="33"/>
      <c r="E28" s="34">
        <f t="shared" si="0"/>
        <v>80.017747692858151</v>
      </c>
      <c r="F28" s="32">
        <f t="shared" si="1"/>
        <v>80</v>
      </c>
      <c r="G28" s="36">
        <f t="shared" si="2"/>
        <v>3.2336000000213971E-2</v>
      </c>
      <c r="H28" s="32"/>
      <c r="I28" s="36">
        <f t="shared" si="5"/>
        <v>3.2336000000213971E-2</v>
      </c>
      <c r="J28" s="32"/>
      <c r="K28" s="32"/>
      <c r="L28" s="32"/>
      <c r="M28" s="32"/>
      <c r="O28" s="32">
        <f t="shared" ca="1" si="3"/>
        <v>0.28485379216135071</v>
      </c>
      <c r="P28" s="32"/>
      <c r="Q28" s="37">
        <f t="shared" si="4"/>
        <v>16119.674999999999</v>
      </c>
      <c r="R28" s="32"/>
      <c r="S28" s="32"/>
      <c r="T28" s="32"/>
      <c r="U28" s="32"/>
    </row>
    <row r="29" spans="1:21">
      <c r="A29" s="32" t="s">
        <v>49</v>
      </c>
      <c r="B29" s="38"/>
      <c r="C29" s="39">
        <v>31157.275000000001</v>
      </c>
      <c r="D29" s="33"/>
      <c r="E29" s="34">
        <f t="shared" si="0"/>
        <v>90.5008295081537</v>
      </c>
      <c r="F29" s="32">
        <f t="shared" si="1"/>
        <v>90.5</v>
      </c>
      <c r="G29" s="36">
        <f t="shared" si="2"/>
        <v>1.5113500048755668E-3</v>
      </c>
      <c r="H29" s="32"/>
      <c r="I29" s="36">
        <f t="shared" si="5"/>
        <v>1.5113500048755668E-3</v>
      </c>
      <c r="J29" s="32"/>
      <c r="K29" s="32"/>
      <c r="L29" s="32"/>
      <c r="M29" s="32"/>
      <c r="O29" s="32">
        <f t="shared" ca="1" si="3"/>
        <v>0.28450586527993182</v>
      </c>
      <c r="P29" s="32"/>
      <c r="Q29" s="37">
        <f t="shared" si="4"/>
        <v>16138.775000000001</v>
      </c>
      <c r="R29" s="32"/>
      <c r="S29" s="32"/>
      <c r="T29" s="32"/>
      <c r="U29" s="32"/>
    </row>
    <row r="30" spans="1:21">
      <c r="A30" s="32" t="s">
        <v>49</v>
      </c>
      <c r="B30" s="38"/>
      <c r="C30" s="39">
        <v>31158.183000000001</v>
      </c>
      <c r="D30" s="33"/>
      <c r="E30" s="34">
        <f t="shared" si="0"/>
        <v>90.999187533718171</v>
      </c>
      <c r="F30" s="32">
        <f t="shared" si="1"/>
        <v>91</v>
      </c>
      <c r="G30" s="36">
        <f t="shared" si="2"/>
        <v>-1.4802999976382125E-3</v>
      </c>
      <c r="H30" s="32"/>
      <c r="I30" s="36">
        <f t="shared" si="5"/>
        <v>-1.4802999976382125E-3</v>
      </c>
      <c r="J30" s="32"/>
      <c r="K30" s="32"/>
      <c r="L30" s="32"/>
      <c r="M30" s="32"/>
      <c r="O30" s="32">
        <f t="shared" ca="1" si="3"/>
        <v>0.28448929733319761</v>
      </c>
      <c r="P30" s="32"/>
      <c r="Q30" s="37">
        <f t="shared" si="4"/>
        <v>16139.683000000001</v>
      </c>
      <c r="R30" s="32"/>
      <c r="S30" s="32"/>
      <c r="T30" s="32"/>
      <c r="U30" s="32"/>
    </row>
    <row r="31" spans="1:21">
      <c r="A31" s="32" t="s">
        <v>50</v>
      </c>
      <c r="B31" s="38"/>
      <c r="C31" s="39">
        <v>37400.298999999999</v>
      </c>
      <c r="D31" s="33"/>
      <c r="E31" s="34">
        <f t="shared" si="0"/>
        <v>3516.9998539503631</v>
      </c>
      <c r="F31" s="32">
        <f t="shared" si="1"/>
        <v>3517</v>
      </c>
      <c r="G31" s="36">
        <f t="shared" si="2"/>
        <v>-2.6610000350046903E-4</v>
      </c>
      <c r="H31" s="32"/>
      <c r="I31" s="36">
        <f t="shared" si="5"/>
        <v>-2.6610000350046903E-4</v>
      </c>
      <c r="J31" s="32"/>
      <c r="K31" s="32"/>
      <c r="L31" s="32"/>
      <c r="M31" s="32"/>
      <c r="O31" s="32">
        <f t="shared" ca="1" si="3"/>
        <v>0.17096572631024265</v>
      </c>
      <c r="P31" s="32"/>
      <c r="Q31" s="37">
        <f t="shared" si="4"/>
        <v>22381.798999999999</v>
      </c>
      <c r="R31" s="32"/>
      <c r="S31" s="32"/>
      <c r="T31" s="32"/>
      <c r="U31" s="32"/>
    </row>
    <row r="32" spans="1:21">
      <c r="A32" s="32" t="s">
        <v>51</v>
      </c>
      <c r="B32" s="38"/>
      <c r="C32" s="33">
        <v>42727.745999999999</v>
      </c>
      <c r="D32" s="33"/>
      <c r="E32" s="34">
        <f t="shared" si="0"/>
        <v>6440.9821978060945</v>
      </c>
      <c r="F32" s="32">
        <f t="shared" si="1"/>
        <v>6441</v>
      </c>
      <c r="G32" s="36">
        <f t="shared" si="2"/>
        <v>-3.243530000327155E-2</v>
      </c>
      <c r="H32" s="32"/>
      <c r="I32" s="32"/>
      <c r="J32" s="36">
        <f>G32</f>
        <v>-3.243530000327155E-2</v>
      </c>
      <c r="K32" s="32"/>
      <c r="L32" s="32"/>
      <c r="M32" s="32"/>
      <c r="O32" s="32">
        <f t="shared" ca="1" si="3"/>
        <v>7.4076373808456192E-2</v>
      </c>
      <c r="P32" s="32"/>
      <c r="Q32" s="37">
        <f t="shared" si="4"/>
        <v>27709.245999999999</v>
      </c>
      <c r="R32" s="32"/>
      <c r="S32" s="32"/>
      <c r="T32" s="32"/>
      <c r="U32" s="32"/>
    </row>
    <row r="33" spans="1:32">
      <c r="A33" s="32" t="s">
        <v>39</v>
      </c>
      <c r="B33" s="38"/>
      <c r="C33" s="39">
        <v>47153.343999999997</v>
      </c>
      <c r="D33" s="39"/>
      <c r="E33" s="32">
        <f t="shared" si="0"/>
        <v>8869.9825075235312</v>
      </c>
      <c r="F33" s="32">
        <f t="shared" si="1"/>
        <v>8870</v>
      </c>
      <c r="G33" s="32">
        <f t="shared" si="2"/>
        <v>-3.1870999999227934E-2</v>
      </c>
      <c r="H33" s="32"/>
      <c r="I33" s="32">
        <f>G33</f>
        <v>-3.1870999999227934E-2</v>
      </c>
      <c r="J33" s="32"/>
      <c r="K33" s="32"/>
      <c r="L33" s="32"/>
      <c r="M33" s="32"/>
      <c r="N33" s="32"/>
      <c r="O33" s="32">
        <f t="shared" ca="1" si="3"/>
        <v>-6.4107114264409515E-3</v>
      </c>
      <c r="P33" s="32"/>
      <c r="Q33" s="37">
        <f t="shared" si="4"/>
        <v>32134.843999999997</v>
      </c>
      <c r="R33" s="32"/>
      <c r="S33" s="32"/>
      <c r="T33" s="32"/>
      <c r="U33" s="32"/>
      <c r="AA33" t="s">
        <v>37</v>
      </c>
      <c r="AC33">
        <v>8</v>
      </c>
      <c r="AD33" t="s">
        <v>38</v>
      </c>
      <c r="AF33" t="s">
        <v>40</v>
      </c>
    </row>
    <row r="34" spans="1:32">
      <c r="A34" s="32" t="s">
        <v>41</v>
      </c>
      <c r="B34" s="38"/>
      <c r="C34" s="39">
        <v>47235.34</v>
      </c>
      <c r="D34" s="39"/>
      <c r="E34" s="32">
        <f t="shared" si="0"/>
        <v>8914.986213100854</v>
      </c>
      <c r="F34" s="32">
        <f t="shared" si="1"/>
        <v>8915</v>
      </c>
      <c r="G34" s="32">
        <f t="shared" si="2"/>
        <v>-2.5119500001892447E-2</v>
      </c>
      <c r="H34" s="32"/>
      <c r="I34" s="32">
        <f>G34</f>
        <v>-2.5119500001892447E-2</v>
      </c>
      <c r="J34" s="32"/>
      <c r="K34" s="32"/>
      <c r="L34" s="32"/>
      <c r="M34" s="32"/>
      <c r="N34" s="32"/>
      <c r="O34" s="32">
        <f t="shared" ca="1" si="3"/>
        <v>-7.9018266325218134E-3</v>
      </c>
      <c r="P34" s="32"/>
      <c r="Q34" s="37">
        <f t="shared" si="4"/>
        <v>32216.839999999997</v>
      </c>
      <c r="R34" s="32"/>
      <c r="S34" s="32"/>
      <c r="T34" s="32"/>
      <c r="U34" s="32"/>
      <c r="AA34" t="s">
        <v>37</v>
      </c>
      <c r="AC34">
        <v>6</v>
      </c>
      <c r="AD34" t="s">
        <v>38</v>
      </c>
      <c r="AF34" t="s">
        <v>40</v>
      </c>
    </row>
    <row r="35" spans="1:32">
      <c r="A35" s="32" t="s">
        <v>42</v>
      </c>
      <c r="B35" s="38" t="s">
        <v>47</v>
      </c>
      <c r="C35" s="39">
        <v>47553.288</v>
      </c>
      <c r="D35" s="39"/>
      <c r="E35" s="32">
        <f t="shared" si="0"/>
        <v>9089.4927522112866</v>
      </c>
      <c r="F35" s="32">
        <f t="shared" si="1"/>
        <v>9089.5</v>
      </c>
      <c r="G35" s="32">
        <f t="shared" si="2"/>
        <v>-1.3205349998315796E-2</v>
      </c>
      <c r="H35" s="32"/>
      <c r="I35" s="32">
        <f>G35</f>
        <v>-1.3205349998315796E-2</v>
      </c>
      <c r="J35" s="32"/>
      <c r="K35" s="32"/>
      <c r="L35" s="32"/>
      <c r="M35" s="32"/>
      <c r="N35" s="32"/>
      <c r="O35" s="32">
        <f t="shared" ca="1" si="3"/>
        <v>-1.368404004276863E-2</v>
      </c>
      <c r="P35" s="32"/>
      <c r="Q35" s="37">
        <f t="shared" si="4"/>
        <v>32534.788</v>
      </c>
      <c r="R35" s="32"/>
      <c r="S35" s="32"/>
      <c r="T35" s="32"/>
      <c r="U35" s="32"/>
      <c r="AA35" t="s">
        <v>37</v>
      </c>
      <c r="AC35">
        <v>6</v>
      </c>
      <c r="AD35" t="s">
        <v>38</v>
      </c>
      <c r="AF35" t="s">
        <v>40</v>
      </c>
    </row>
    <row r="36" spans="1:32">
      <c r="A36" s="32" t="s">
        <v>42</v>
      </c>
      <c r="B36" s="38"/>
      <c r="C36" s="39">
        <v>47592.436999999998</v>
      </c>
      <c r="D36" s="39"/>
      <c r="E36" s="32">
        <f t="shared" si="0"/>
        <v>9110.9797768179324</v>
      </c>
      <c r="F36" s="32">
        <f t="shared" si="1"/>
        <v>9111</v>
      </c>
      <c r="G36" s="32">
        <f t="shared" si="2"/>
        <v>-3.6846299997705501E-2</v>
      </c>
      <c r="H36" s="32"/>
      <c r="I36" s="32">
        <f>G36</f>
        <v>-3.6846299997705501E-2</v>
      </c>
      <c r="J36" s="32"/>
      <c r="K36" s="32"/>
      <c r="L36" s="32"/>
      <c r="M36" s="32"/>
      <c r="N36" s="32"/>
      <c r="O36" s="32">
        <f t="shared" ca="1" si="3"/>
        <v>-1.4396461752340606E-2</v>
      </c>
      <c r="P36" s="32"/>
      <c r="Q36" s="37">
        <f t="shared" si="4"/>
        <v>32573.936999999998</v>
      </c>
      <c r="R36" s="32"/>
      <c r="S36" s="32"/>
      <c r="T36" s="32"/>
      <c r="U36" s="32"/>
      <c r="AA36" t="s">
        <v>37</v>
      </c>
      <c r="AC36">
        <v>7</v>
      </c>
      <c r="AD36" t="s">
        <v>38</v>
      </c>
      <c r="AF36" t="s">
        <v>40</v>
      </c>
    </row>
    <row r="37" spans="1:32">
      <c r="A37" s="32" t="s">
        <v>52</v>
      </c>
      <c r="B37" s="38"/>
      <c r="C37" s="33">
        <v>50753.452700000002</v>
      </c>
      <c r="D37" s="33"/>
      <c r="E37" s="34">
        <f t="shared" si="0"/>
        <v>10845.910991610079</v>
      </c>
      <c r="F37" s="32">
        <f t="shared" si="1"/>
        <v>10846</v>
      </c>
      <c r="G37" s="36">
        <f t="shared" si="2"/>
        <v>-0.1621718000023975</v>
      </c>
      <c r="H37" s="32"/>
      <c r="I37" s="32"/>
      <c r="J37" s="36">
        <f>G37</f>
        <v>-0.1621718000023975</v>
      </c>
      <c r="K37" s="32"/>
      <c r="L37" s="32"/>
      <c r="M37" s="32"/>
      <c r="O37" s="32">
        <f t="shared" ca="1" si="3"/>
        <v>-7.1887236920124276E-2</v>
      </c>
      <c r="P37" s="32"/>
      <c r="Q37" s="37">
        <f t="shared" si="4"/>
        <v>35734.952700000002</v>
      </c>
      <c r="R37" s="32"/>
      <c r="S37" s="32"/>
      <c r="T37" s="32"/>
      <c r="U37" s="32"/>
    </row>
    <row r="38" spans="1:32">
      <c r="A38" s="51" t="s">
        <v>45</v>
      </c>
      <c r="B38" s="47" t="s">
        <v>47</v>
      </c>
      <c r="C38" s="44">
        <v>50831.588100000001</v>
      </c>
      <c r="D38" s="44"/>
      <c r="E38" s="32">
        <f t="shared" si="0"/>
        <v>10888.795797414828</v>
      </c>
      <c r="F38" s="32">
        <f t="shared" si="1"/>
        <v>10889</v>
      </c>
      <c r="G38" s="9"/>
      <c r="H38" s="40"/>
      <c r="I38" s="40"/>
      <c r="J38" s="9">
        <v>-0.37205369999719551</v>
      </c>
      <c r="K38" s="40"/>
      <c r="L38" s="40"/>
      <c r="M38" s="40"/>
      <c r="N38" s="40"/>
      <c r="O38" s="40">
        <f t="shared" ca="1" si="3"/>
        <v>-7.3312080339268226E-2</v>
      </c>
      <c r="P38" s="40"/>
      <c r="Q38" s="41">
        <f t="shared" si="4"/>
        <v>35813.088100000001</v>
      </c>
      <c r="R38" s="40"/>
      <c r="S38" s="40"/>
      <c r="T38" s="40"/>
      <c r="U38" s="40"/>
      <c r="AA38" t="s">
        <v>43</v>
      </c>
      <c r="AB38">
        <v>0</v>
      </c>
      <c r="AD38" t="s">
        <v>44</v>
      </c>
      <c r="AF38" t="s">
        <v>46</v>
      </c>
    </row>
    <row r="39" spans="1:32">
      <c r="A39" s="51" t="s">
        <v>53</v>
      </c>
      <c r="B39" s="47"/>
      <c r="C39" s="52">
        <v>51901.298000000003</v>
      </c>
      <c r="D39" s="52"/>
      <c r="E39" s="42">
        <f t="shared" si="0"/>
        <v>11475.908697955685</v>
      </c>
      <c r="F39" s="40">
        <f t="shared" si="1"/>
        <v>11476</v>
      </c>
      <c r="G39" s="43">
        <f t="shared" ref="G39:G75" si="6">+C39-(C$7+F39*C$8)</f>
        <v>-0.16635079999832669</v>
      </c>
      <c r="H39" s="40"/>
      <c r="I39" s="40"/>
      <c r="J39" s="40"/>
      <c r="K39" s="43">
        <f>G39</f>
        <v>-0.16635079999832669</v>
      </c>
      <c r="L39" s="40"/>
      <c r="M39" s="40"/>
      <c r="O39" s="40">
        <f t="shared" ca="1" si="3"/>
        <v>-9.276284980525612E-2</v>
      </c>
      <c r="P39" s="40"/>
      <c r="Q39" s="41">
        <f t="shared" si="4"/>
        <v>36882.798000000003</v>
      </c>
      <c r="R39" s="40"/>
      <c r="S39" s="40"/>
      <c r="T39" s="40"/>
      <c r="U39" s="40"/>
    </row>
    <row r="40" spans="1:32">
      <c r="A40" s="51" t="s">
        <v>54</v>
      </c>
      <c r="B40" s="47"/>
      <c r="C40" s="52">
        <v>52280.282700000003</v>
      </c>
      <c r="D40" s="52">
        <v>1.2999999999999999E-3</v>
      </c>
      <c r="E40" s="42">
        <f t="shared" si="0"/>
        <v>11683.915379465885</v>
      </c>
      <c r="F40" s="40">
        <f t="shared" si="1"/>
        <v>11684</v>
      </c>
      <c r="G40" s="43">
        <f t="shared" si="6"/>
        <v>-0.15417719999823021</v>
      </c>
      <c r="H40" s="40"/>
      <c r="I40" s="40"/>
      <c r="J40" s="40">
        <f t="shared" ref="J40:J47" si="7">G40</f>
        <v>-0.15417719999823021</v>
      </c>
      <c r="K40" s="40"/>
      <c r="L40" s="40"/>
      <c r="M40" s="40"/>
      <c r="N40" s="40"/>
      <c r="O40" s="40">
        <f t="shared" ca="1" si="3"/>
        <v>-9.9655115646696435E-2</v>
      </c>
      <c r="P40" s="40"/>
      <c r="Q40" s="41">
        <f t="shared" si="4"/>
        <v>37261.782700000003</v>
      </c>
      <c r="R40" s="40"/>
      <c r="S40" s="40"/>
      <c r="T40" s="40"/>
      <c r="U40" s="40"/>
    </row>
    <row r="41" spans="1:32">
      <c r="A41" s="51" t="s">
        <v>55</v>
      </c>
      <c r="B41" s="47" t="s">
        <v>47</v>
      </c>
      <c r="C41" s="52">
        <v>52290.288500000002</v>
      </c>
      <c r="D41" s="52">
        <v>8.0000000000000004E-4</v>
      </c>
      <c r="E41" s="42">
        <f t="shared" si="0"/>
        <v>11689.407087320726</v>
      </c>
      <c r="F41" s="40">
        <f t="shared" si="1"/>
        <v>11689.5</v>
      </c>
      <c r="G41" s="43">
        <f t="shared" si="6"/>
        <v>-0.16928534999169642</v>
      </c>
      <c r="H41" s="40"/>
      <c r="I41" s="40"/>
      <c r="J41" s="40">
        <f t="shared" si="7"/>
        <v>-0.16928534999169642</v>
      </c>
      <c r="K41" s="40"/>
      <c r="L41" s="40"/>
      <c r="M41" s="40"/>
      <c r="N41" s="40"/>
      <c r="O41" s="40">
        <f t="shared" ca="1" si="3"/>
        <v>-9.983736306077301E-2</v>
      </c>
      <c r="P41" s="40"/>
      <c r="Q41" s="41">
        <f t="shared" si="4"/>
        <v>37271.788500000002</v>
      </c>
      <c r="R41" s="40"/>
      <c r="S41" s="40"/>
      <c r="T41" s="40"/>
      <c r="U41" s="40"/>
    </row>
    <row r="42" spans="1:32">
      <c r="A42" s="51" t="s">
        <v>55</v>
      </c>
      <c r="B42" s="47" t="s">
        <v>47</v>
      </c>
      <c r="C42" s="52">
        <v>52290.292800000003</v>
      </c>
      <c r="D42" s="52">
        <v>2E-3</v>
      </c>
      <c r="E42" s="42">
        <f t="shared" si="0"/>
        <v>11689.409447386266</v>
      </c>
      <c r="F42" s="40">
        <f t="shared" si="1"/>
        <v>11689.5</v>
      </c>
      <c r="G42" s="43">
        <f t="shared" si="6"/>
        <v>-0.16498534999118419</v>
      </c>
      <c r="H42" s="40"/>
      <c r="I42" s="40"/>
      <c r="J42" s="40">
        <f t="shared" si="7"/>
        <v>-0.16498534999118419</v>
      </c>
      <c r="K42" s="40"/>
      <c r="L42" s="40"/>
      <c r="M42" s="40"/>
      <c r="N42" s="40"/>
      <c r="O42" s="40">
        <f t="shared" ca="1" si="3"/>
        <v>-9.983736306077301E-2</v>
      </c>
      <c r="P42" s="40"/>
      <c r="Q42" s="41">
        <f t="shared" si="4"/>
        <v>37271.792800000003</v>
      </c>
      <c r="R42" s="40"/>
      <c r="S42" s="40"/>
      <c r="T42" s="40"/>
      <c r="U42" s="40"/>
    </row>
    <row r="43" spans="1:32">
      <c r="A43" s="51" t="s">
        <v>55</v>
      </c>
      <c r="B43" s="47" t="s">
        <v>47</v>
      </c>
      <c r="C43" s="52">
        <v>52310.333700000003</v>
      </c>
      <c r="D43" s="52">
        <v>1.1999999999999999E-3</v>
      </c>
      <c r="E43" s="42">
        <f t="shared" si="0"/>
        <v>11700.408944472763</v>
      </c>
      <c r="F43" s="40">
        <f t="shared" si="1"/>
        <v>11700.5</v>
      </c>
      <c r="G43" s="43">
        <f t="shared" si="6"/>
        <v>-0.16590164999797707</v>
      </c>
      <c r="H43" s="40"/>
      <c r="I43" s="40"/>
      <c r="J43" s="40">
        <f t="shared" si="7"/>
        <v>-0.16590164999797707</v>
      </c>
      <c r="K43" s="40"/>
      <c r="L43" s="40"/>
      <c r="M43" s="40"/>
      <c r="N43" s="40"/>
      <c r="O43" s="40">
        <f t="shared" ca="1" si="3"/>
        <v>-0.1002018578889261</v>
      </c>
      <c r="P43" s="40"/>
      <c r="Q43" s="41">
        <f t="shared" si="4"/>
        <v>37291.833700000003</v>
      </c>
      <c r="R43" s="40"/>
      <c r="S43" s="40"/>
      <c r="T43" s="40"/>
      <c r="U43" s="40"/>
    </row>
    <row r="44" spans="1:32">
      <c r="A44" s="51" t="s">
        <v>55</v>
      </c>
      <c r="B44" s="47"/>
      <c r="C44" s="52">
        <v>52371.381300000001</v>
      </c>
      <c r="D44" s="52">
        <v>2E-3</v>
      </c>
      <c r="E44" s="42">
        <f t="shared" si="0"/>
        <v>11733.915069364248</v>
      </c>
      <c r="F44" s="40">
        <f t="shared" si="1"/>
        <v>11734</v>
      </c>
      <c r="G44" s="43">
        <f t="shared" si="6"/>
        <v>-0.15474219999305205</v>
      </c>
      <c r="H44" s="40"/>
      <c r="I44" s="40"/>
      <c r="J44" s="40">
        <f t="shared" si="7"/>
        <v>-0.15474219999305205</v>
      </c>
      <c r="K44" s="40"/>
      <c r="L44" s="40"/>
      <c r="M44" s="40"/>
      <c r="N44" s="40"/>
      <c r="O44" s="40">
        <f t="shared" ca="1" si="3"/>
        <v>-0.1013119103201196</v>
      </c>
      <c r="P44" s="40"/>
      <c r="Q44" s="41">
        <f t="shared" si="4"/>
        <v>37352.881300000001</v>
      </c>
      <c r="R44" s="40"/>
      <c r="S44" s="40"/>
      <c r="T44" s="40"/>
      <c r="U44" s="40"/>
    </row>
    <row r="45" spans="1:32">
      <c r="A45" s="51" t="s">
        <v>55</v>
      </c>
      <c r="B45" s="47"/>
      <c r="C45" s="52">
        <v>52533.528299999998</v>
      </c>
      <c r="D45" s="52">
        <v>1E-4</v>
      </c>
      <c r="E45" s="42">
        <f t="shared" si="0"/>
        <v>11822.909847746683</v>
      </c>
      <c r="F45" s="40">
        <f t="shared" si="1"/>
        <v>11823</v>
      </c>
      <c r="G45" s="43">
        <f t="shared" si="6"/>
        <v>-0.16425589999562362</v>
      </c>
      <c r="H45" s="40"/>
      <c r="I45" s="40"/>
      <c r="J45" s="40">
        <f t="shared" si="7"/>
        <v>-0.16425589999562362</v>
      </c>
      <c r="K45" s="40"/>
      <c r="L45" s="40"/>
      <c r="M45" s="40"/>
      <c r="N45" s="40"/>
      <c r="O45" s="40">
        <f t="shared" ca="1" si="3"/>
        <v>-0.10426100483881284</v>
      </c>
      <c r="P45" s="40"/>
      <c r="Q45" s="41">
        <f t="shared" si="4"/>
        <v>37515.028299999998</v>
      </c>
      <c r="R45" s="40"/>
      <c r="S45" s="40"/>
      <c r="T45" s="40"/>
      <c r="U45" s="40"/>
    </row>
    <row r="46" spans="1:32">
      <c r="A46" s="51" t="s">
        <v>55</v>
      </c>
      <c r="B46" s="47"/>
      <c r="C46" s="52">
        <v>52628.268199999999</v>
      </c>
      <c r="D46" s="52">
        <v>2.9999999999999997E-4</v>
      </c>
      <c r="E46" s="42">
        <f t="shared" si="0"/>
        <v>11874.908074075101</v>
      </c>
      <c r="F46" s="40">
        <f t="shared" si="1"/>
        <v>11875</v>
      </c>
      <c r="G46" s="43">
        <f t="shared" si="6"/>
        <v>-0.16748749999533175</v>
      </c>
      <c r="H46" s="40"/>
      <c r="I46" s="40"/>
      <c r="J46" s="40">
        <f t="shared" si="7"/>
        <v>-0.16748749999533175</v>
      </c>
      <c r="K46" s="40"/>
      <c r="L46" s="40"/>
      <c r="M46" s="40"/>
      <c r="N46" s="40"/>
      <c r="O46" s="40">
        <f t="shared" ca="1" si="3"/>
        <v>-0.10598407129917292</v>
      </c>
      <c r="P46" s="40"/>
      <c r="Q46" s="41">
        <f t="shared" si="4"/>
        <v>37609.768199999999</v>
      </c>
      <c r="R46" s="40"/>
      <c r="S46" s="40"/>
      <c r="T46" s="40"/>
      <c r="U46" s="40"/>
    </row>
    <row r="47" spans="1:32">
      <c r="A47" s="51" t="s">
        <v>55</v>
      </c>
      <c r="B47" s="47"/>
      <c r="C47" s="52">
        <v>52648.313499999997</v>
      </c>
      <c r="D47" s="52">
        <v>1.4E-3</v>
      </c>
      <c r="E47" s="42">
        <f t="shared" si="0"/>
        <v>11885.909986112385</v>
      </c>
      <c r="F47" s="40">
        <f t="shared" si="1"/>
        <v>11886</v>
      </c>
      <c r="G47" s="43">
        <f t="shared" si="6"/>
        <v>-0.16400380000413861</v>
      </c>
      <c r="H47" s="40"/>
      <c r="I47" s="40"/>
      <c r="J47" s="40">
        <f t="shared" si="7"/>
        <v>-0.16400380000413861</v>
      </c>
      <c r="K47" s="40"/>
      <c r="L47" s="40"/>
      <c r="M47" s="40"/>
      <c r="N47" s="40"/>
      <c r="O47" s="40">
        <f t="shared" ca="1" si="3"/>
        <v>-0.10634856612732602</v>
      </c>
      <c r="P47" s="40"/>
      <c r="Q47" s="41">
        <f t="shared" si="4"/>
        <v>37629.813499999997</v>
      </c>
      <c r="R47" s="40"/>
      <c r="S47" s="40"/>
      <c r="T47" s="40"/>
      <c r="U47" s="40"/>
    </row>
    <row r="48" spans="1:32">
      <c r="A48" s="51" t="s">
        <v>56</v>
      </c>
      <c r="B48" s="47" t="s">
        <v>47</v>
      </c>
      <c r="C48" s="52">
        <v>52658.324000000001</v>
      </c>
      <c r="D48" s="52">
        <v>5.0000000000000001E-3</v>
      </c>
      <c r="E48" s="42">
        <f t="shared" si="0"/>
        <v>11891.404273573749</v>
      </c>
      <c r="F48" s="40">
        <f t="shared" si="1"/>
        <v>11891.5</v>
      </c>
      <c r="G48" s="43">
        <f t="shared" si="6"/>
        <v>-0.17441194999992149</v>
      </c>
      <c r="H48" s="40"/>
      <c r="I48" s="40"/>
      <c r="K48" s="40">
        <f>G48</f>
        <v>-0.17441194999992149</v>
      </c>
      <c r="L48" s="40"/>
      <c r="M48" s="40"/>
      <c r="N48" s="40"/>
      <c r="O48" s="40">
        <f t="shared" ca="1" si="3"/>
        <v>-0.10653081354140259</v>
      </c>
      <c r="P48" s="40"/>
      <c r="Q48" s="41">
        <f t="shared" si="4"/>
        <v>37639.824000000001</v>
      </c>
      <c r="R48" s="40"/>
      <c r="S48" s="40"/>
      <c r="T48" s="40"/>
      <c r="U48" s="40"/>
    </row>
    <row r="49" spans="1:21">
      <c r="A49" s="53" t="s">
        <v>58</v>
      </c>
      <c r="B49" s="45"/>
      <c r="C49" s="44">
        <v>52912.498399999997</v>
      </c>
      <c r="D49" s="44">
        <v>1.6999999999999999E-3</v>
      </c>
      <c r="E49" s="42">
        <f t="shared" si="0"/>
        <v>12030.908516011095</v>
      </c>
      <c r="F49" s="40">
        <f t="shared" si="1"/>
        <v>12031</v>
      </c>
      <c r="G49" s="43">
        <f t="shared" si="6"/>
        <v>-0.16668229999777395</v>
      </c>
      <c r="H49" s="40"/>
      <c r="I49" s="40"/>
      <c r="J49" s="40">
        <f>G49</f>
        <v>-0.16668229999777395</v>
      </c>
      <c r="K49" s="40"/>
      <c r="L49" s="40"/>
      <c r="M49" s="40"/>
      <c r="N49" s="40"/>
      <c r="O49" s="40">
        <f t="shared" ca="1" si="3"/>
        <v>-0.11115327068025321</v>
      </c>
      <c r="P49" s="40"/>
      <c r="Q49" s="41">
        <f t="shared" si="4"/>
        <v>37893.998399999997</v>
      </c>
      <c r="R49" s="40"/>
      <c r="S49" s="40"/>
      <c r="T49" s="40"/>
      <c r="U49" s="40"/>
    </row>
    <row r="50" spans="1:21">
      <c r="A50" s="53" t="s">
        <v>62</v>
      </c>
      <c r="B50" s="47" t="s">
        <v>47</v>
      </c>
      <c r="C50" s="44">
        <v>52953.496200000001</v>
      </c>
      <c r="D50" s="44">
        <v>1.2999999999999999E-3</v>
      </c>
      <c r="E50" s="42">
        <f t="shared" si="0"/>
        <v>12053.41025902927</v>
      </c>
      <c r="F50" s="40">
        <f t="shared" si="1"/>
        <v>12053.5</v>
      </c>
      <c r="G50" s="43">
        <f t="shared" si="6"/>
        <v>-0.16350654999405378</v>
      </c>
      <c r="H50" s="40"/>
      <c r="I50" s="40"/>
      <c r="J50" s="43">
        <f>G50</f>
        <v>-0.16350654999405378</v>
      </c>
      <c r="L50" s="40"/>
      <c r="M50" s="40"/>
      <c r="N50" s="40"/>
      <c r="O50" s="40">
        <f t="shared" ca="1" si="3"/>
        <v>-0.11189882828329362</v>
      </c>
      <c r="P50" s="40"/>
      <c r="Q50" s="41">
        <f t="shared" si="4"/>
        <v>37934.996200000001</v>
      </c>
      <c r="R50" s="40"/>
      <c r="S50" s="40"/>
      <c r="T50" s="40"/>
      <c r="U50" s="40"/>
    </row>
    <row r="51" spans="1:21">
      <c r="A51" s="53" t="s">
        <v>62</v>
      </c>
      <c r="B51" s="49"/>
      <c r="C51" s="44">
        <v>52965.341500000002</v>
      </c>
      <c r="D51" s="44">
        <v>1.1000000000000001E-3</v>
      </c>
      <c r="E51" s="42">
        <f t="shared" si="0"/>
        <v>12059.911580967841</v>
      </c>
      <c r="F51" s="40">
        <f t="shared" si="1"/>
        <v>12060</v>
      </c>
      <c r="G51" s="43">
        <f t="shared" si="6"/>
        <v>-0.16109799999685492</v>
      </c>
      <c r="H51" s="40"/>
      <c r="I51" s="40"/>
      <c r="J51" s="43">
        <f>G51</f>
        <v>-0.16109799999685492</v>
      </c>
      <c r="L51" s="40"/>
      <c r="M51" s="40"/>
      <c r="N51" s="40"/>
      <c r="O51" s="40">
        <f t="shared" ca="1" si="3"/>
        <v>-0.11211421159083862</v>
      </c>
      <c r="P51" s="40"/>
      <c r="Q51" s="41">
        <f t="shared" si="4"/>
        <v>37946.841500000002</v>
      </c>
      <c r="R51" s="40"/>
      <c r="S51" s="40"/>
      <c r="T51" s="40"/>
      <c r="U51" s="40"/>
    </row>
    <row r="52" spans="1:21">
      <c r="A52" s="53" t="s">
        <v>58</v>
      </c>
      <c r="B52" s="45"/>
      <c r="C52" s="44">
        <v>52983.565900000001</v>
      </c>
      <c r="D52" s="44">
        <v>4.4999999999999997E-3</v>
      </c>
      <c r="E52" s="42">
        <f t="shared" si="0"/>
        <v>12069.914087576984</v>
      </c>
      <c r="F52" s="40">
        <f t="shared" si="1"/>
        <v>12070</v>
      </c>
      <c r="G52" s="43">
        <f t="shared" si="6"/>
        <v>-0.1565310000005411</v>
      </c>
      <c r="H52" s="40"/>
      <c r="I52" s="40"/>
      <c r="J52" s="40">
        <f>G52</f>
        <v>-0.1565310000005411</v>
      </c>
      <c r="K52" s="40"/>
      <c r="L52" s="40"/>
      <c r="M52" s="40"/>
      <c r="N52" s="40"/>
      <c r="O52" s="40">
        <f t="shared" ca="1" si="3"/>
        <v>-0.11244557052552329</v>
      </c>
      <c r="P52" s="40"/>
      <c r="Q52" s="41">
        <f t="shared" si="4"/>
        <v>37965.065900000001</v>
      </c>
      <c r="R52" s="40"/>
      <c r="S52" s="40"/>
      <c r="T52" s="40"/>
      <c r="U52" s="40"/>
    </row>
    <row r="53" spans="1:21">
      <c r="A53" s="14" t="s">
        <v>57</v>
      </c>
      <c r="B53" s="51"/>
      <c r="C53" s="52">
        <v>53038.216999999997</v>
      </c>
      <c r="D53" s="52">
        <v>2.9999999999999997E-4</v>
      </c>
      <c r="E53" s="42">
        <f t="shared" ref="E53:E84" si="8">+(C53-C$7)/C$8</f>
        <v>12099.909477765244</v>
      </c>
      <c r="F53" s="40">
        <f t="shared" ref="F53:F84" si="9">ROUND(2*E53,0)/2</f>
        <v>12100</v>
      </c>
      <c r="G53" s="43">
        <f t="shared" si="6"/>
        <v>-0.16493000000627944</v>
      </c>
      <c r="H53" s="40"/>
      <c r="I53" s="40"/>
      <c r="J53" s="40"/>
      <c r="K53" s="43">
        <f>G53</f>
        <v>-0.16493000000627944</v>
      </c>
      <c r="L53" s="40"/>
      <c r="M53" s="40"/>
      <c r="N53" s="40"/>
      <c r="O53" s="40">
        <f t="shared" ref="O53:O84" ca="1" si="10">+C$11+C$12*F53</f>
        <v>-0.11343964732957718</v>
      </c>
      <c r="P53" s="40"/>
      <c r="Q53" s="41">
        <f t="shared" ref="Q53:Q84" si="11">+C53-15018.5</f>
        <v>38019.716999999997</v>
      </c>
      <c r="R53" s="40"/>
      <c r="S53" s="40"/>
      <c r="T53" s="40"/>
      <c r="U53" s="40"/>
    </row>
    <row r="54" spans="1:21">
      <c r="A54" s="15" t="s">
        <v>65</v>
      </c>
      <c r="B54" s="47" t="s">
        <v>47</v>
      </c>
      <c r="C54" s="44">
        <v>53658.601199999997</v>
      </c>
      <c r="D54" s="44">
        <v>1.8E-3</v>
      </c>
      <c r="E54" s="42">
        <f t="shared" si="8"/>
        <v>12440.408866535714</v>
      </c>
      <c r="F54" s="40">
        <f t="shared" si="9"/>
        <v>12440.5</v>
      </c>
      <c r="G54" s="43">
        <f t="shared" si="6"/>
        <v>-0.16604365000239341</v>
      </c>
      <c r="H54" s="40"/>
      <c r="I54" s="40"/>
      <c r="J54" s="43">
        <f>G54</f>
        <v>-0.16604365000239341</v>
      </c>
      <c r="L54" s="40"/>
      <c r="M54" s="40"/>
      <c r="N54" s="40"/>
      <c r="O54" s="40">
        <f t="shared" ca="1" si="10"/>
        <v>-0.1247224190555889</v>
      </c>
      <c r="P54" s="40"/>
      <c r="Q54" s="41">
        <f t="shared" si="11"/>
        <v>38640.101199999997</v>
      </c>
      <c r="R54" s="40"/>
      <c r="S54" s="40"/>
      <c r="T54" s="40"/>
      <c r="U54" s="40"/>
    </row>
    <row r="55" spans="1:21">
      <c r="A55" s="15" t="s">
        <v>65</v>
      </c>
      <c r="B55" s="45"/>
      <c r="C55" s="44">
        <v>53659.5118</v>
      </c>
      <c r="D55" s="44">
        <v>2E-3</v>
      </c>
      <c r="E55" s="42">
        <f t="shared" si="8"/>
        <v>12440.908651577653</v>
      </c>
      <c r="F55" s="40">
        <f t="shared" si="9"/>
        <v>12441</v>
      </c>
      <c r="G55" s="43">
        <f t="shared" si="6"/>
        <v>-0.16643530000146711</v>
      </c>
      <c r="H55" s="40"/>
      <c r="I55" s="40"/>
      <c r="J55" s="43">
        <f>G55</f>
        <v>-0.16643530000146711</v>
      </c>
      <c r="L55" s="40"/>
      <c r="M55" s="40"/>
      <c r="N55" s="40"/>
      <c r="O55" s="40">
        <f t="shared" ca="1" si="10"/>
        <v>-0.12473898700232311</v>
      </c>
      <c r="P55" s="40"/>
      <c r="Q55" s="41">
        <f t="shared" si="11"/>
        <v>38641.0118</v>
      </c>
      <c r="R55" s="40"/>
      <c r="S55" s="40"/>
      <c r="T55" s="40"/>
      <c r="U55" s="40"/>
    </row>
    <row r="56" spans="1:21">
      <c r="A56" s="15" t="s">
        <v>65</v>
      </c>
      <c r="B56" s="47" t="s">
        <v>47</v>
      </c>
      <c r="C56" s="44">
        <v>53671.338300000003</v>
      </c>
      <c r="D56" s="44">
        <v>6.1999999999999998E-3</v>
      </c>
      <c r="E56" s="42">
        <f t="shared" si="8"/>
        <v>12447.399655090145</v>
      </c>
      <c r="F56" s="40">
        <f t="shared" si="9"/>
        <v>12447.5</v>
      </c>
      <c r="G56" s="43">
        <f t="shared" si="6"/>
        <v>-0.18282674999500159</v>
      </c>
      <c r="H56" s="40"/>
      <c r="I56" s="40"/>
      <c r="J56" s="43">
        <f>G56</f>
        <v>-0.18282674999500159</v>
      </c>
      <c r="L56" s="40"/>
      <c r="M56" s="40"/>
      <c r="N56" s="40"/>
      <c r="O56" s="40">
        <f t="shared" ca="1" si="10"/>
        <v>-0.12495437030986811</v>
      </c>
      <c r="P56" s="40"/>
      <c r="Q56" s="41">
        <f t="shared" si="11"/>
        <v>38652.838300000003</v>
      </c>
      <c r="R56" s="40"/>
      <c r="S56" s="40"/>
      <c r="T56" s="40"/>
      <c r="U56" s="40"/>
    </row>
    <row r="57" spans="1:21">
      <c r="A57" s="54" t="s">
        <v>61</v>
      </c>
      <c r="B57" s="47"/>
      <c r="C57" s="44">
        <v>53696.859600000003</v>
      </c>
      <c r="D57" s="44">
        <v>5.0000000000000001E-4</v>
      </c>
      <c r="E57" s="34">
        <f t="shared" si="8"/>
        <v>12461.407083149446</v>
      </c>
      <c r="F57" s="32">
        <f t="shared" si="9"/>
        <v>12461.5</v>
      </c>
      <c r="G57" s="36">
        <f t="shared" si="6"/>
        <v>-0.16929294999135891</v>
      </c>
      <c r="H57" s="32"/>
      <c r="I57" s="32"/>
      <c r="J57" s="32"/>
      <c r="K57" s="43">
        <f>G57</f>
        <v>-0.16929294999135891</v>
      </c>
      <c r="L57" s="36"/>
      <c r="M57" s="32"/>
      <c r="N57" s="32"/>
      <c r="O57" s="32">
        <f t="shared" ca="1" si="10"/>
        <v>-0.1254182728184266</v>
      </c>
      <c r="P57" s="32"/>
      <c r="Q57" s="37">
        <f t="shared" si="11"/>
        <v>38678.359600000003</v>
      </c>
      <c r="R57" s="40"/>
      <c r="S57" s="32"/>
      <c r="T57" s="32"/>
      <c r="U57" s="32"/>
    </row>
    <row r="58" spans="1:21">
      <c r="A58" s="15" t="s">
        <v>72</v>
      </c>
      <c r="B58" s="47" t="s">
        <v>47</v>
      </c>
      <c r="C58" s="44">
        <v>54017.512300000002</v>
      </c>
      <c r="D58" s="44">
        <v>2.3E-3</v>
      </c>
      <c r="E58" s="42">
        <f t="shared" si="8"/>
        <v>12637.398103484265</v>
      </c>
      <c r="F58" s="40">
        <f t="shared" si="9"/>
        <v>12637.5</v>
      </c>
      <c r="G58" s="43">
        <f t="shared" si="6"/>
        <v>-0.18565374999889173</v>
      </c>
      <c r="H58" s="40"/>
      <c r="I58" s="40"/>
      <c r="J58" s="43">
        <f>G58</f>
        <v>-0.18565374999889173</v>
      </c>
      <c r="L58" s="40"/>
      <c r="M58" s="40"/>
      <c r="N58" s="40"/>
      <c r="O58" s="40">
        <f t="shared" ca="1" si="10"/>
        <v>-0.13125019006887612</v>
      </c>
      <c r="P58" s="40"/>
      <c r="Q58" s="41">
        <f t="shared" si="11"/>
        <v>38999.012300000002</v>
      </c>
      <c r="R58" s="40"/>
      <c r="S58" s="40"/>
      <c r="T58" s="40"/>
      <c r="U58" s="40"/>
    </row>
    <row r="59" spans="1:21">
      <c r="A59" s="15" t="s">
        <v>72</v>
      </c>
      <c r="B59" s="49" t="s">
        <v>73</v>
      </c>
      <c r="C59" s="44">
        <v>54018.427799999998</v>
      </c>
      <c r="D59" s="44">
        <v>3.7000000000000002E-3</v>
      </c>
      <c r="E59" s="42">
        <f t="shared" si="8"/>
        <v>12637.90057790321</v>
      </c>
      <c r="F59" s="40">
        <f t="shared" si="9"/>
        <v>12638</v>
      </c>
      <c r="G59" s="43">
        <f t="shared" si="6"/>
        <v>-0.18114540000533452</v>
      </c>
      <c r="H59" s="40"/>
      <c r="I59" s="40"/>
      <c r="J59" s="43">
        <f>G59</f>
        <v>-0.18114540000533452</v>
      </c>
      <c r="L59" s="40"/>
      <c r="M59" s="40"/>
      <c r="N59" s="40"/>
      <c r="O59" s="40">
        <f t="shared" ca="1" si="10"/>
        <v>-0.13126675801561039</v>
      </c>
      <c r="P59" s="40"/>
      <c r="Q59" s="41">
        <f t="shared" si="11"/>
        <v>38999.927799999998</v>
      </c>
      <c r="R59" s="40"/>
      <c r="S59" s="40"/>
      <c r="T59" s="40"/>
      <c r="U59" s="40"/>
    </row>
    <row r="60" spans="1:21">
      <c r="A60" s="15" t="s">
        <v>72</v>
      </c>
      <c r="B60" s="47" t="s">
        <v>47</v>
      </c>
      <c r="C60" s="44">
        <v>54019.329899999997</v>
      </c>
      <c r="D60" s="44">
        <v>4.0000000000000001E-3</v>
      </c>
      <c r="E60" s="42">
        <f t="shared" si="8"/>
        <v>12638.395697699314</v>
      </c>
      <c r="F60" s="40">
        <f t="shared" si="9"/>
        <v>12638.5</v>
      </c>
      <c r="G60" s="43">
        <f t="shared" si="6"/>
        <v>-0.19003705000068294</v>
      </c>
      <c r="H60" s="40"/>
      <c r="I60" s="40"/>
      <c r="J60" s="43">
        <f>G60</f>
        <v>-0.19003705000068294</v>
      </c>
      <c r="L60" s="40"/>
      <c r="M60" s="40"/>
      <c r="N60" s="40"/>
      <c r="O60" s="40">
        <f t="shared" ca="1" si="10"/>
        <v>-0.1312833259623446</v>
      </c>
      <c r="P60" s="40"/>
      <c r="Q60" s="41">
        <f t="shared" si="11"/>
        <v>39000.829899999997</v>
      </c>
      <c r="R60" s="40"/>
      <c r="S60" s="40"/>
      <c r="T60" s="40"/>
      <c r="U60" s="40"/>
    </row>
    <row r="61" spans="1:21">
      <c r="A61" s="14" t="s">
        <v>82</v>
      </c>
      <c r="B61" s="48" t="s">
        <v>73</v>
      </c>
      <c r="C61" s="14">
        <v>54027.546920000001</v>
      </c>
      <c r="D61" s="14" t="s">
        <v>83</v>
      </c>
      <c r="E61" s="42">
        <f t="shared" si="8"/>
        <v>12642.905629266745</v>
      </c>
      <c r="F61" s="40">
        <f t="shared" si="9"/>
        <v>12643</v>
      </c>
      <c r="G61" s="43">
        <f t="shared" si="6"/>
        <v>-0.17194190000009257</v>
      </c>
      <c r="H61" s="40"/>
      <c r="I61" s="40"/>
      <c r="J61" s="40"/>
      <c r="K61" s="43">
        <f>G61</f>
        <v>-0.17194190000009257</v>
      </c>
      <c r="L61" s="40"/>
      <c r="M61" s="40"/>
      <c r="O61" s="40">
        <f t="shared" ca="1" si="10"/>
        <v>-0.13143243748295269</v>
      </c>
      <c r="P61" s="40"/>
      <c r="Q61" s="41">
        <f t="shared" si="11"/>
        <v>39009.046920000001</v>
      </c>
      <c r="R61" s="40"/>
      <c r="S61" s="40"/>
      <c r="T61" s="40"/>
      <c r="U61" s="40"/>
    </row>
    <row r="62" spans="1:21">
      <c r="A62" s="15" t="s">
        <v>72</v>
      </c>
      <c r="B62" s="49" t="s">
        <v>73</v>
      </c>
      <c r="C62" s="44">
        <v>54038.476499999997</v>
      </c>
      <c r="D62" s="44">
        <v>2.8E-3</v>
      </c>
      <c r="E62" s="42">
        <f t="shared" si="8"/>
        <v>12648.904356038827</v>
      </c>
      <c r="F62" s="40">
        <f t="shared" si="9"/>
        <v>12649</v>
      </c>
      <c r="G62" s="43">
        <f t="shared" si="6"/>
        <v>-0.17426170000544516</v>
      </c>
      <c r="H62" s="40"/>
      <c r="I62" s="40"/>
      <c r="J62" s="43">
        <f>G62</f>
        <v>-0.17426170000544516</v>
      </c>
      <c r="L62" s="40"/>
      <c r="M62" s="40"/>
      <c r="N62" s="40"/>
      <c r="O62" s="40">
        <f t="shared" ca="1" si="10"/>
        <v>-0.13163125284376348</v>
      </c>
      <c r="P62" s="40"/>
      <c r="Q62" s="41">
        <f t="shared" si="11"/>
        <v>39019.976499999997</v>
      </c>
      <c r="R62" s="40"/>
      <c r="S62" s="40"/>
      <c r="T62" s="40"/>
      <c r="U62" s="40"/>
    </row>
    <row r="63" spans="1:21">
      <c r="A63" s="15" t="s">
        <v>72</v>
      </c>
      <c r="B63" s="47" t="s">
        <v>47</v>
      </c>
      <c r="C63" s="44">
        <v>54039.366099999999</v>
      </c>
      <c r="D63" s="44">
        <v>3.2000000000000002E-3</v>
      </c>
      <c r="E63" s="42">
        <f t="shared" si="8"/>
        <v>12649.392615179295</v>
      </c>
      <c r="F63" s="40">
        <f t="shared" si="9"/>
        <v>12649.5</v>
      </c>
      <c r="G63" s="43">
        <f t="shared" si="6"/>
        <v>-0.19565335000515915</v>
      </c>
      <c r="H63" s="40"/>
      <c r="I63" s="40"/>
      <c r="J63" s="43">
        <f>G63</f>
        <v>-0.19565335000515915</v>
      </c>
      <c r="L63" s="40"/>
      <c r="M63" s="40"/>
      <c r="N63" s="40"/>
      <c r="O63" s="40">
        <f t="shared" ca="1" si="10"/>
        <v>-0.13164782079049769</v>
      </c>
      <c r="P63" s="40"/>
      <c r="Q63" s="41">
        <f t="shared" si="11"/>
        <v>39020.866099999999</v>
      </c>
      <c r="R63" s="40"/>
      <c r="S63" s="40"/>
      <c r="T63" s="40"/>
      <c r="U63" s="40"/>
    </row>
    <row r="64" spans="1:21">
      <c r="A64" s="45" t="s">
        <v>75</v>
      </c>
      <c r="B64" s="49" t="s">
        <v>47</v>
      </c>
      <c r="C64" s="50">
        <v>54137.773800000083</v>
      </c>
      <c r="D64" s="50">
        <v>2.9999999999999997E-4</v>
      </c>
      <c r="E64" s="42">
        <f t="shared" si="8"/>
        <v>12703.403922527767</v>
      </c>
      <c r="F64" s="40">
        <f t="shared" si="9"/>
        <v>12703.5</v>
      </c>
      <c r="G64" s="43">
        <f t="shared" si="6"/>
        <v>-0.17505154991522431</v>
      </c>
      <c r="H64" s="40"/>
      <c r="I64" s="40"/>
      <c r="J64" s="40"/>
      <c r="K64" s="43">
        <f>G64</f>
        <v>-0.17505154991522431</v>
      </c>
      <c r="L64" s="40"/>
      <c r="M64" s="40"/>
      <c r="N64" s="40"/>
      <c r="O64" s="40">
        <f t="shared" ca="1" si="10"/>
        <v>-0.13343715903779468</v>
      </c>
      <c r="P64" s="40"/>
      <c r="Q64" s="41">
        <f t="shared" si="11"/>
        <v>39119.273800000083</v>
      </c>
      <c r="R64" s="40"/>
      <c r="S64" s="40"/>
      <c r="T64" s="40"/>
      <c r="U64" s="40"/>
    </row>
    <row r="65" spans="1:21">
      <c r="A65" s="44" t="s">
        <v>74</v>
      </c>
      <c r="B65" s="47" t="s">
        <v>47</v>
      </c>
      <c r="C65" s="44">
        <v>54172.388299999999</v>
      </c>
      <c r="D65" s="44">
        <v>4.0000000000000002E-4</v>
      </c>
      <c r="E65" s="42">
        <f t="shared" si="8"/>
        <v>12722.402175695024</v>
      </c>
      <c r="F65" s="40">
        <f t="shared" si="9"/>
        <v>12722.5</v>
      </c>
      <c r="G65" s="43">
        <f t="shared" si="6"/>
        <v>-0.17823425000096904</v>
      </c>
      <c r="H65" s="40"/>
      <c r="I65" s="40"/>
      <c r="J65" s="43">
        <f>G65</f>
        <v>-0.17823425000096904</v>
      </c>
      <c r="L65" s="40"/>
      <c r="M65" s="40"/>
      <c r="N65" s="40"/>
      <c r="O65" s="40">
        <f t="shared" ca="1" si="10"/>
        <v>-0.13406674101369553</v>
      </c>
      <c r="P65" s="40"/>
      <c r="Q65" s="41">
        <f t="shared" si="11"/>
        <v>39153.888299999999</v>
      </c>
      <c r="R65" s="40"/>
      <c r="S65" s="40"/>
      <c r="T65" s="40"/>
      <c r="U65" s="40"/>
    </row>
    <row r="66" spans="1:21">
      <c r="A66" s="14" t="s">
        <v>71</v>
      </c>
      <c r="B66" s="47" t="s">
        <v>47</v>
      </c>
      <c r="C66" s="44">
        <v>54172.394899999999</v>
      </c>
      <c r="D66" s="44">
        <v>1.2999999999999999E-3</v>
      </c>
      <c r="E66" s="42">
        <f t="shared" si="8"/>
        <v>12722.405798121201</v>
      </c>
      <c r="F66" s="40">
        <f t="shared" si="9"/>
        <v>12722.5</v>
      </c>
      <c r="G66" s="43">
        <f t="shared" si="6"/>
        <v>-0.17163425000035204</v>
      </c>
      <c r="H66" s="40"/>
      <c r="I66" s="40"/>
      <c r="J66" s="40"/>
      <c r="K66" s="43">
        <f>G66</f>
        <v>-0.17163425000035204</v>
      </c>
      <c r="L66" s="40"/>
      <c r="M66" s="40"/>
      <c r="N66" s="40"/>
      <c r="O66" s="40">
        <f t="shared" ca="1" si="10"/>
        <v>-0.13406674101369553</v>
      </c>
      <c r="P66" s="40"/>
      <c r="Q66" s="41">
        <f t="shared" si="11"/>
        <v>39153.894899999999</v>
      </c>
      <c r="R66" s="40"/>
      <c r="S66" s="40"/>
      <c r="T66" s="40"/>
      <c r="U66" s="40"/>
    </row>
    <row r="67" spans="1:21">
      <c r="A67" s="15" t="s">
        <v>90</v>
      </c>
      <c r="B67" s="47" t="s">
        <v>47</v>
      </c>
      <c r="C67" s="44">
        <v>54476.652399999999</v>
      </c>
      <c r="D67" s="44">
        <v>5.9999999999999995E-4</v>
      </c>
      <c r="E67" s="42">
        <f t="shared" si="8"/>
        <v>12889.398272750359</v>
      </c>
      <c r="F67" s="40">
        <f t="shared" si="9"/>
        <v>12889.5</v>
      </c>
      <c r="G67" s="43">
        <f t="shared" si="6"/>
        <v>-0.18534535000071628</v>
      </c>
      <c r="H67" s="40"/>
      <c r="I67" s="40"/>
      <c r="J67" s="40"/>
      <c r="K67" s="43">
        <f>G67</f>
        <v>-0.18534535000071628</v>
      </c>
      <c r="L67" s="40"/>
      <c r="M67" s="40"/>
      <c r="N67" s="43"/>
      <c r="O67" s="40">
        <f t="shared" ca="1" si="10"/>
        <v>-0.13960043522292886</v>
      </c>
      <c r="P67" s="40"/>
      <c r="Q67" s="41">
        <f t="shared" si="11"/>
        <v>39458.152399999999</v>
      </c>
      <c r="R67" s="40"/>
      <c r="S67" s="40"/>
      <c r="T67" s="40"/>
      <c r="U67" s="40"/>
    </row>
    <row r="68" spans="1:21">
      <c r="A68" s="44" t="s">
        <v>77</v>
      </c>
      <c r="B68" s="47" t="s">
        <v>73</v>
      </c>
      <c r="C68" s="44">
        <v>54499.4277</v>
      </c>
      <c r="D68" s="44">
        <v>5.0000000000000001E-4</v>
      </c>
      <c r="E68" s="42">
        <f t="shared" si="8"/>
        <v>12901.898551979044</v>
      </c>
      <c r="F68" s="40">
        <f t="shared" si="9"/>
        <v>12902</v>
      </c>
      <c r="G68" s="43">
        <f t="shared" si="6"/>
        <v>-0.18483659999765223</v>
      </c>
      <c r="H68" s="40"/>
      <c r="I68" s="40"/>
      <c r="J68" s="43">
        <f>G68</f>
        <v>-0.18483659999765223</v>
      </c>
      <c r="L68" s="40"/>
      <c r="M68" s="40"/>
      <c r="N68" s="40"/>
      <c r="O68" s="40">
        <f t="shared" ca="1" si="10"/>
        <v>-0.14001463389128466</v>
      </c>
      <c r="P68" s="40"/>
      <c r="Q68" s="41">
        <f t="shared" si="11"/>
        <v>39480.9277</v>
      </c>
      <c r="R68" s="40"/>
      <c r="S68" s="40"/>
      <c r="T68" s="40"/>
      <c r="U68" s="40"/>
    </row>
    <row r="69" spans="1:21">
      <c r="A69" s="44" t="s">
        <v>77</v>
      </c>
      <c r="B69" s="47" t="s">
        <v>47</v>
      </c>
      <c r="C69" s="44">
        <v>54500.338000000003</v>
      </c>
      <c r="D69" s="44">
        <v>1E-3</v>
      </c>
      <c r="E69" s="42">
        <f t="shared" si="8"/>
        <v>12902.398172365249</v>
      </c>
      <c r="F69" s="40">
        <f t="shared" si="9"/>
        <v>12902.5</v>
      </c>
      <c r="G69" s="43">
        <f t="shared" si="6"/>
        <v>-0.18552824999642326</v>
      </c>
      <c r="H69" s="40"/>
      <c r="I69" s="40"/>
      <c r="J69" s="43">
        <f>G69</f>
        <v>-0.18552824999642326</v>
      </c>
      <c r="L69" s="40"/>
      <c r="M69" s="40"/>
      <c r="N69" s="40"/>
      <c r="O69" s="40">
        <f t="shared" ca="1" si="10"/>
        <v>-0.14003120183801887</v>
      </c>
      <c r="P69" s="40"/>
      <c r="Q69" s="41">
        <f t="shared" si="11"/>
        <v>39481.838000000003</v>
      </c>
      <c r="R69" s="40"/>
      <c r="S69" s="40"/>
      <c r="T69" s="40"/>
      <c r="U69" s="40"/>
    </row>
    <row r="70" spans="1:21">
      <c r="A70" s="14" t="s">
        <v>84</v>
      </c>
      <c r="B70" s="48" t="s">
        <v>73</v>
      </c>
      <c r="C70" s="14">
        <v>54521.291259999998</v>
      </c>
      <c r="D70" s="14">
        <v>4.0000000000000002E-4</v>
      </c>
      <c r="E70" s="42">
        <f t="shared" si="8"/>
        <v>12913.898420473995</v>
      </c>
      <c r="F70" s="40">
        <f t="shared" si="9"/>
        <v>12914</v>
      </c>
      <c r="G70" s="43">
        <f t="shared" si="6"/>
        <v>-0.18507619999581948</v>
      </c>
      <c r="H70" s="40"/>
      <c r="I70" s="40"/>
      <c r="J70" s="40"/>
      <c r="K70" s="43">
        <f t="shared" ref="K70:K75" si="12">G70</f>
        <v>-0.18507619999581948</v>
      </c>
      <c r="L70" s="40"/>
      <c r="M70" s="40"/>
      <c r="O70" s="40">
        <f t="shared" ca="1" si="10"/>
        <v>-0.14041226461290623</v>
      </c>
      <c r="P70" s="40"/>
      <c r="Q70" s="41">
        <f t="shared" si="11"/>
        <v>39502.791259999998</v>
      </c>
      <c r="R70" s="40"/>
      <c r="S70" s="40"/>
      <c r="T70" s="40"/>
      <c r="U70" s="40"/>
    </row>
    <row r="71" spans="1:21">
      <c r="A71" s="14" t="s">
        <v>84</v>
      </c>
      <c r="B71" s="48" t="s">
        <v>73</v>
      </c>
      <c r="C71" s="14">
        <v>54521.291660000003</v>
      </c>
      <c r="D71" s="14">
        <v>5.9999999999999995E-4</v>
      </c>
      <c r="E71" s="42">
        <f t="shared" si="8"/>
        <v>12913.898640014979</v>
      </c>
      <c r="F71" s="40">
        <f t="shared" si="9"/>
        <v>12914</v>
      </c>
      <c r="G71" s="43">
        <f t="shared" si="6"/>
        <v>-0.18467619999137241</v>
      </c>
      <c r="H71" s="40"/>
      <c r="I71" s="40"/>
      <c r="J71" s="40"/>
      <c r="K71" s="43">
        <f t="shared" si="12"/>
        <v>-0.18467619999137241</v>
      </c>
      <c r="L71" s="40"/>
      <c r="M71" s="40"/>
      <c r="O71" s="40">
        <f t="shared" ca="1" si="10"/>
        <v>-0.14041226461290623</v>
      </c>
      <c r="P71" s="40"/>
      <c r="Q71" s="41">
        <f t="shared" si="11"/>
        <v>39502.791660000003</v>
      </c>
      <c r="R71" s="40"/>
      <c r="S71" s="40"/>
      <c r="T71" s="40"/>
      <c r="U71" s="40"/>
    </row>
    <row r="72" spans="1:21">
      <c r="A72" s="14" t="s">
        <v>84</v>
      </c>
      <c r="B72" s="48" t="s">
        <v>73</v>
      </c>
      <c r="C72" s="14">
        <v>54521.291660000003</v>
      </c>
      <c r="D72" s="14">
        <v>1.1000000000000001E-3</v>
      </c>
      <c r="E72" s="42">
        <f t="shared" si="8"/>
        <v>12913.898640014979</v>
      </c>
      <c r="F72" s="40">
        <f t="shared" si="9"/>
        <v>12914</v>
      </c>
      <c r="G72" s="43">
        <f t="shared" si="6"/>
        <v>-0.18467619999137241</v>
      </c>
      <c r="H72" s="40"/>
      <c r="I72" s="40"/>
      <c r="J72" s="40"/>
      <c r="K72" s="43">
        <f t="shared" si="12"/>
        <v>-0.18467619999137241</v>
      </c>
      <c r="L72" s="40"/>
      <c r="M72" s="40"/>
      <c r="O72" s="40">
        <f t="shared" ca="1" si="10"/>
        <v>-0.14041226461290623</v>
      </c>
      <c r="P72" s="40"/>
      <c r="Q72" s="41">
        <f t="shared" si="11"/>
        <v>39502.791660000003</v>
      </c>
      <c r="R72" s="40"/>
      <c r="S72" s="40"/>
      <c r="T72" s="40"/>
      <c r="U72" s="40"/>
    </row>
    <row r="73" spans="1:21">
      <c r="A73" s="14" t="s">
        <v>84</v>
      </c>
      <c r="B73" s="48" t="s">
        <v>73</v>
      </c>
      <c r="C73" s="14">
        <v>54521.293469999997</v>
      </c>
      <c r="D73" s="14">
        <v>2.0000000000000001E-4</v>
      </c>
      <c r="E73" s="42">
        <f t="shared" si="8"/>
        <v>12913.899633437912</v>
      </c>
      <c r="F73" s="40">
        <f t="shared" si="9"/>
        <v>12914</v>
      </c>
      <c r="G73" s="43">
        <f t="shared" si="6"/>
        <v>-0.18286619999707909</v>
      </c>
      <c r="H73" s="40"/>
      <c r="I73" s="40"/>
      <c r="J73" s="40"/>
      <c r="K73" s="43">
        <f t="shared" si="12"/>
        <v>-0.18286619999707909</v>
      </c>
      <c r="L73" s="40"/>
      <c r="M73" s="40"/>
      <c r="O73" s="40">
        <f t="shared" ca="1" si="10"/>
        <v>-0.14041226461290623</v>
      </c>
      <c r="P73" s="40"/>
      <c r="Q73" s="41">
        <f t="shared" si="11"/>
        <v>39502.793469999997</v>
      </c>
      <c r="R73" s="40"/>
      <c r="S73" s="40"/>
      <c r="T73" s="40"/>
      <c r="U73" s="40"/>
    </row>
    <row r="74" spans="1:21">
      <c r="A74" s="15" t="s">
        <v>91</v>
      </c>
      <c r="B74" s="47"/>
      <c r="C74" s="44">
        <v>54720.790800000002</v>
      </c>
      <c r="D74" s="44">
        <v>4.0000000000000002E-4</v>
      </c>
      <c r="E74" s="42">
        <f t="shared" si="8"/>
        <v>13023.394231988847</v>
      </c>
      <c r="F74" s="40">
        <f t="shared" si="9"/>
        <v>13023.5</v>
      </c>
      <c r="G74" s="43">
        <f t="shared" si="6"/>
        <v>-0.19270754999888595</v>
      </c>
      <c r="H74" s="40"/>
      <c r="I74" s="40"/>
      <c r="J74" s="40"/>
      <c r="K74" s="43">
        <f t="shared" si="12"/>
        <v>-0.19270754999888595</v>
      </c>
      <c r="L74" s="40"/>
      <c r="M74" s="40"/>
      <c r="N74" s="43"/>
      <c r="O74" s="40">
        <f t="shared" ca="1" si="10"/>
        <v>-0.14404064494770291</v>
      </c>
      <c r="P74" s="40"/>
      <c r="Q74" s="41">
        <f t="shared" si="11"/>
        <v>39702.290800000002</v>
      </c>
      <c r="R74" s="40"/>
      <c r="S74" s="40"/>
      <c r="T74" s="40"/>
      <c r="U74" s="40"/>
    </row>
    <row r="75" spans="1:21">
      <c r="A75" s="44" t="s">
        <v>78</v>
      </c>
      <c r="B75" s="47" t="s">
        <v>73</v>
      </c>
      <c r="C75" s="44">
        <v>54845.598100000003</v>
      </c>
      <c r="D75" s="44">
        <v>8.9999999999999998E-4</v>
      </c>
      <c r="E75" s="42">
        <f t="shared" si="8"/>
        <v>13091.895024504343</v>
      </c>
      <c r="F75" s="40">
        <f t="shared" si="9"/>
        <v>13092</v>
      </c>
      <c r="G75" s="43">
        <f t="shared" si="6"/>
        <v>-0.19126359999791021</v>
      </c>
      <c r="H75" s="40"/>
      <c r="I75" s="40"/>
      <c r="J75" s="40"/>
      <c r="K75" s="43">
        <f t="shared" si="12"/>
        <v>-0.19126359999791021</v>
      </c>
      <c r="L75" s="40"/>
      <c r="M75" s="40"/>
      <c r="N75" s="40"/>
      <c r="O75" s="40">
        <f t="shared" ca="1" si="10"/>
        <v>-0.14631045365029266</v>
      </c>
      <c r="P75" s="40"/>
      <c r="Q75" s="41">
        <f t="shared" si="11"/>
        <v>39827.098100000003</v>
      </c>
      <c r="R75" s="40"/>
      <c r="S75" s="40"/>
      <c r="T75" s="40"/>
      <c r="U75" s="40"/>
    </row>
    <row r="76" spans="1:21">
      <c r="A76" s="14" t="s">
        <v>85</v>
      </c>
      <c r="B76" s="48" t="s">
        <v>73</v>
      </c>
      <c r="C76" s="14">
        <v>54858.350899999998</v>
      </c>
      <c r="D76" s="14">
        <v>1.1000000000000001E-3</v>
      </c>
      <c r="E76" s="42">
        <f t="shared" si="8"/>
        <v>13098.89443004225</v>
      </c>
      <c r="F76" s="40">
        <f t="shared" si="9"/>
        <v>13099</v>
      </c>
      <c r="H76" s="40"/>
      <c r="I76" s="40"/>
      <c r="J76" s="43">
        <f>+C76-(C$7+F76*C$8)</f>
        <v>-0.192346700001508</v>
      </c>
      <c r="L76" s="40"/>
      <c r="M76" s="40"/>
      <c r="N76" s="43"/>
      <c r="O76" s="40">
        <f t="shared" ca="1" si="10"/>
        <v>-0.14654240490457193</v>
      </c>
      <c r="P76" s="40"/>
      <c r="Q76" s="41">
        <f t="shared" si="11"/>
        <v>39839.850899999998</v>
      </c>
      <c r="R76" s="40"/>
      <c r="S76" s="40"/>
      <c r="T76" s="40"/>
      <c r="U76" s="40"/>
    </row>
    <row r="77" spans="1:21">
      <c r="A77" s="14" t="s">
        <v>86</v>
      </c>
      <c r="B77" s="48" t="s">
        <v>73</v>
      </c>
      <c r="C77" s="14">
        <v>54909.364200000004</v>
      </c>
      <c r="D77" s="14">
        <v>1E-3</v>
      </c>
      <c r="E77" s="42">
        <f t="shared" si="8"/>
        <v>13126.893204784043</v>
      </c>
      <c r="F77" s="40">
        <f t="shared" si="9"/>
        <v>13127</v>
      </c>
      <c r="H77" s="40"/>
      <c r="I77" s="40"/>
      <c r="J77" s="43">
        <f>+C77-(C$7+F77*C$8)</f>
        <v>-0.19457909999619005</v>
      </c>
      <c r="L77" s="40"/>
      <c r="M77" s="40"/>
      <c r="N77" s="43"/>
      <c r="O77" s="40">
        <f t="shared" ca="1" si="10"/>
        <v>-0.14747020992168886</v>
      </c>
      <c r="P77" s="40"/>
      <c r="Q77" s="41">
        <f t="shared" si="11"/>
        <v>39890.864200000004</v>
      </c>
      <c r="R77" s="40"/>
      <c r="S77" s="40"/>
      <c r="T77" s="40"/>
      <c r="U77" s="40"/>
    </row>
    <row r="78" spans="1:21">
      <c r="A78" s="15" t="s">
        <v>91</v>
      </c>
      <c r="B78" s="47"/>
      <c r="C78" s="44">
        <v>55183.575400000002</v>
      </c>
      <c r="D78" s="44">
        <v>5.9999999999999995E-4</v>
      </c>
      <c r="E78" s="42">
        <f t="shared" si="8"/>
        <v>13277.394694012839</v>
      </c>
      <c r="F78" s="40">
        <f t="shared" si="9"/>
        <v>13277.5</v>
      </c>
      <c r="G78" s="43">
        <f>+C78-(C$7+F78*C$8)</f>
        <v>-0.19186574999912409</v>
      </c>
      <c r="H78" s="40"/>
      <c r="I78" s="40"/>
      <c r="J78" s="40"/>
      <c r="K78" s="43">
        <f>G78</f>
        <v>-0.19186574999912409</v>
      </c>
      <c r="L78" s="40"/>
      <c r="M78" s="40"/>
      <c r="N78" s="43"/>
      <c r="O78" s="40">
        <f t="shared" ca="1" si="10"/>
        <v>-0.15245716188869257</v>
      </c>
      <c r="P78" s="40"/>
      <c r="Q78" s="41">
        <f t="shared" si="11"/>
        <v>40165.075400000002</v>
      </c>
      <c r="R78" s="40"/>
      <c r="S78" s="40"/>
      <c r="T78" s="40"/>
      <c r="U78" s="40"/>
    </row>
    <row r="79" spans="1:21">
      <c r="A79" s="44" t="s">
        <v>92</v>
      </c>
      <c r="B79" s="47" t="s">
        <v>47</v>
      </c>
      <c r="C79" s="44">
        <v>55540.677600000003</v>
      </c>
      <c r="D79" s="44">
        <v>5.9999999999999995E-4</v>
      </c>
      <c r="E79" s="42">
        <f t="shared" si="8"/>
        <v>13473.391111762661</v>
      </c>
      <c r="F79" s="40">
        <f t="shared" si="9"/>
        <v>13473.5</v>
      </c>
      <c r="G79" s="43">
        <f>+C79-(C$7+F79*C$8)</f>
        <v>-0.19839254999533296</v>
      </c>
      <c r="H79" s="40"/>
      <c r="I79" s="40"/>
      <c r="J79" s="40"/>
      <c r="K79" s="43">
        <f>G79</f>
        <v>-0.19839254999533296</v>
      </c>
      <c r="L79" s="40"/>
      <c r="M79" s="40"/>
      <c r="N79" s="43"/>
      <c r="O79" s="40">
        <f t="shared" ca="1" si="10"/>
        <v>-0.15895179700851136</v>
      </c>
      <c r="P79" s="40"/>
      <c r="Q79" s="41">
        <f t="shared" si="11"/>
        <v>40522.177600000003</v>
      </c>
      <c r="R79" s="40"/>
      <c r="S79" s="40"/>
      <c r="T79" s="40"/>
      <c r="U79" s="40"/>
    </row>
    <row r="80" spans="1:21">
      <c r="A80" s="44" t="s">
        <v>92</v>
      </c>
      <c r="B80" s="47" t="s">
        <v>47</v>
      </c>
      <c r="C80" s="44">
        <v>55540.680200000003</v>
      </c>
      <c r="D80" s="44">
        <v>5.0000000000000001E-4</v>
      </c>
      <c r="E80" s="42">
        <f t="shared" si="8"/>
        <v>13473.392538779035</v>
      </c>
      <c r="F80" s="40">
        <f t="shared" si="9"/>
        <v>13473.5</v>
      </c>
      <c r="G80" s="43">
        <f>+C80-(C$7+F80*C$8)</f>
        <v>-0.19579254999553086</v>
      </c>
      <c r="H80" s="40"/>
      <c r="I80" s="40"/>
      <c r="J80" s="40"/>
      <c r="K80" s="43">
        <f>G80</f>
        <v>-0.19579254999553086</v>
      </c>
      <c r="L80" s="40"/>
      <c r="M80" s="40"/>
      <c r="N80" s="43"/>
      <c r="O80" s="40">
        <f t="shared" ca="1" si="10"/>
        <v>-0.15895179700851136</v>
      </c>
      <c r="P80" s="40"/>
      <c r="Q80" s="41">
        <f t="shared" si="11"/>
        <v>40522.180200000003</v>
      </c>
      <c r="R80" s="40"/>
      <c r="S80" s="40"/>
      <c r="T80" s="40"/>
      <c r="U80" s="40"/>
    </row>
    <row r="81" spans="1:21">
      <c r="A81" s="14" t="s">
        <v>87</v>
      </c>
      <c r="B81" s="48" t="s">
        <v>47</v>
      </c>
      <c r="C81" s="14">
        <v>55571.652300000002</v>
      </c>
      <c r="D81" s="14">
        <v>4.0000000000000002E-4</v>
      </c>
      <c r="E81" s="42">
        <f t="shared" si="8"/>
        <v>13490.391651778587</v>
      </c>
      <c r="F81" s="40">
        <f t="shared" si="9"/>
        <v>13490.5</v>
      </c>
      <c r="H81" s="40"/>
      <c r="I81" s="40"/>
      <c r="J81" s="40"/>
      <c r="K81" s="43">
        <f>G81</f>
        <v>0</v>
      </c>
      <c r="L81" s="40"/>
      <c r="M81" s="40"/>
      <c r="N81" s="43"/>
      <c r="O81" s="40">
        <f t="shared" ca="1" si="10"/>
        <v>-0.15951510719747525</v>
      </c>
      <c r="P81" s="40"/>
      <c r="Q81" s="41">
        <f t="shared" si="11"/>
        <v>40553.152300000002</v>
      </c>
      <c r="R81" s="40"/>
      <c r="S81" s="40"/>
      <c r="T81" s="40"/>
      <c r="U81" s="40"/>
    </row>
    <row r="82" spans="1:21">
      <c r="A82" s="14" t="s">
        <v>88</v>
      </c>
      <c r="B82" s="48" t="s">
        <v>73</v>
      </c>
      <c r="C82" s="14">
        <v>55616.2889</v>
      </c>
      <c r="D82" s="14">
        <v>1.8E-3</v>
      </c>
      <c r="E82" s="42">
        <f t="shared" si="8"/>
        <v>13514.890559095684</v>
      </c>
      <c r="F82" s="40">
        <f t="shared" si="9"/>
        <v>13515</v>
      </c>
      <c r="H82" s="40"/>
      <c r="I82" s="40"/>
      <c r="J82" s="43">
        <f>+C82-(C$7+F82*C$8)</f>
        <v>-0.19939950000116369</v>
      </c>
      <c r="L82" s="40"/>
      <c r="M82" s="40"/>
      <c r="N82" s="43"/>
      <c r="O82" s="40">
        <f t="shared" ca="1" si="10"/>
        <v>-0.16032693658745262</v>
      </c>
      <c r="P82" s="40"/>
      <c r="Q82" s="41">
        <f t="shared" si="11"/>
        <v>40597.7889</v>
      </c>
      <c r="R82" s="40"/>
      <c r="S82" s="40"/>
      <c r="T82" s="40"/>
      <c r="U82" s="40"/>
    </row>
    <row r="83" spans="1:21">
      <c r="A83" s="15" t="s">
        <v>81</v>
      </c>
      <c r="B83" s="47" t="s">
        <v>73</v>
      </c>
      <c r="C83" s="44">
        <v>55625.395519999998</v>
      </c>
      <c r="D83" s="44">
        <v>4.0000000000000002E-4</v>
      </c>
      <c r="E83" s="42">
        <f t="shared" si="8"/>
        <v>13519.888749803578</v>
      </c>
      <c r="F83" s="40">
        <f t="shared" si="9"/>
        <v>13520</v>
      </c>
      <c r="G83" s="43">
        <f t="shared" ref="G83:G112" si="13">+C83-(C$7+F83*C$8)</f>
        <v>-0.20269600000028731</v>
      </c>
      <c r="H83" s="40"/>
      <c r="I83" s="40"/>
      <c r="J83" s="40"/>
      <c r="K83" s="43">
        <f t="shared" ref="K83:K88" si="14">G83</f>
        <v>-0.20269600000028731</v>
      </c>
      <c r="L83" s="40"/>
      <c r="M83" s="40"/>
      <c r="O83" s="40">
        <f t="shared" ca="1" si="10"/>
        <v>-0.16049261605479492</v>
      </c>
      <c r="P83" s="40"/>
      <c r="Q83" s="41">
        <f t="shared" si="11"/>
        <v>40606.895519999998</v>
      </c>
      <c r="R83" s="40"/>
      <c r="S83" s="40"/>
      <c r="T83" s="40"/>
      <c r="U83" s="40"/>
    </row>
    <row r="84" spans="1:21">
      <c r="A84" s="15" t="s">
        <v>81</v>
      </c>
      <c r="B84" s="47" t="s">
        <v>73</v>
      </c>
      <c r="C84" s="44">
        <v>55625.397620000003</v>
      </c>
      <c r="D84" s="44">
        <v>5.9999999999999995E-4</v>
      </c>
      <c r="E84" s="42">
        <f t="shared" si="8"/>
        <v>13519.889902393728</v>
      </c>
      <c r="F84" s="40">
        <f t="shared" si="9"/>
        <v>13520</v>
      </c>
      <c r="G84" s="43">
        <f t="shared" si="13"/>
        <v>-0.20059599999513011</v>
      </c>
      <c r="H84" s="40"/>
      <c r="I84" s="40"/>
      <c r="J84" s="40"/>
      <c r="K84" s="43">
        <f t="shared" si="14"/>
        <v>-0.20059599999513011</v>
      </c>
      <c r="L84" s="40"/>
      <c r="M84" s="40"/>
      <c r="O84" s="40">
        <f t="shared" ca="1" si="10"/>
        <v>-0.16049261605479492</v>
      </c>
      <c r="P84" s="40"/>
      <c r="Q84" s="41">
        <f t="shared" si="11"/>
        <v>40606.897620000003</v>
      </c>
      <c r="R84" s="40"/>
      <c r="S84" s="40"/>
      <c r="T84" s="40"/>
      <c r="U84" s="40"/>
    </row>
    <row r="85" spans="1:21">
      <c r="A85" s="15" t="s">
        <v>81</v>
      </c>
      <c r="B85" s="47" t="s">
        <v>73</v>
      </c>
      <c r="C85" s="44">
        <v>55625.39832</v>
      </c>
      <c r="D85" s="44">
        <v>2.9999999999999997E-4</v>
      </c>
      <c r="E85" s="42">
        <f t="shared" ref="E85:E112" si="15">+(C85-C$7)/C$8</f>
        <v>13519.890286590444</v>
      </c>
      <c r="F85" s="40">
        <f t="shared" ref="F85:F116" si="16">ROUND(2*E85,0)/2</f>
        <v>13520</v>
      </c>
      <c r="G85" s="43">
        <f t="shared" si="13"/>
        <v>-0.19989599999826169</v>
      </c>
      <c r="H85" s="40"/>
      <c r="I85" s="40"/>
      <c r="J85" s="40"/>
      <c r="K85" s="43">
        <f t="shared" si="14"/>
        <v>-0.19989599999826169</v>
      </c>
      <c r="L85" s="40"/>
      <c r="M85" s="40"/>
      <c r="O85" s="40">
        <f t="shared" ref="O85:O112" ca="1" si="17">+C$11+C$12*F85</f>
        <v>-0.16049261605479492</v>
      </c>
      <c r="P85" s="40"/>
      <c r="Q85" s="41">
        <f t="shared" ref="Q85:Q112" si="18">+C85-15018.5</f>
        <v>40606.89832</v>
      </c>
      <c r="R85" s="40"/>
      <c r="S85" s="40"/>
      <c r="T85" s="40"/>
      <c r="U85" s="40"/>
    </row>
    <row r="86" spans="1:21">
      <c r="A86" s="15" t="s">
        <v>81</v>
      </c>
      <c r="B86" s="47" t="s">
        <v>73</v>
      </c>
      <c r="C86" s="44">
        <v>55625.404470000001</v>
      </c>
      <c r="D86" s="44">
        <v>8.0000000000000004E-4</v>
      </c>
      <c r="E86" s="42">
        <f t="shared" si="15"/>
        <v>13519.893662033017</v>
      </c>
      <c r="F86" s="40">
        <f t="shared" si="16"/>
        <v>13520</v>
      </c>
      <c r="G86" s="43">
        <f t="shared" si="13"/>
        <v>-0.19374599999719067</v>
      </c>
      <c r="H86" s="40"/>
      <c r="I86" s="40"/>
      <c r="J86" s="40"/>
      <c r="K86" s="43">
        <f t="shared" si="14"/>
        <v>-0.19374599999719067</v>
      </c>
      <c r="L86" s="40"/>
      <c r="M86" s="40"/>
      <c r="O86" s="40">
        <f t="shared" ca="1" si="17"/>
        <v>-0.16049261605479492</v>
      </c>
      <c r="P86" s="40"/>
      <c r="Q86" s="41">
        <f t="shared" si="18"/>
        <v>40606.904470000001</v>
      </c>
      <c r="R86" s="40"/>
      <c r="S86" s="40"/>
      <c r="T86" s="40"/>
      <c r="U86" s="40"/>
    </row>
    <row r="87" spans="1:21">
      <c r="A87" s="15" t="s">
        <v>81</v>
      </c>
      <c r="B87" s="47" t="s">
        <v>73</v>
      </c>
      <c r="C87" s="44">
        <v>55625.405769999998</v>
      </c>
      <c r="D87" s="44">
        <v>5.9999999999999995E-4</v>
      </c>
      <c r="E87" s="42">
        <f t="shared" si="15"/>
        <v>13519.894375541202</v>
      </c>
      <c r="F87" s="40">
        <f t="shared" si="16"/>
        <v>13520</v>
      </c>
      <c r="G87" s="43">
        <f t="shared" si="13"/>
        <v>-0.1924460000009276</v>
      </c>
      <c r="H87" s="40"/>
      <c r="I87" s="40"/>
      <c r="J87" s="40"/>
      <c r="K87" s="43">
        <f t="shared" si="14"/>
        <v>-0.1924460000009276</v>
      </c>
      <c r="L87" s="40"/>
      <c r="M87" s="40"/>
      <c r="O87" s="40">
        <f t="shared" ca="1" si="17"/>
        <v>-0.16049261605479492</v>
      </c>
      <c r="P87" s="40"/>
      <c r="Q87" s="41">
        <f t="shared" si="18"/>
        <v>40606.905769999998</v>
      </c>
      <c r="R87" s="40"/>
      <c r="S87" s="40"/>
      <c r="T87" s="40"/>
      <c r="U87" s="40"/>
    </row>
    <row r="88" spans="1:21">
      <c r="A88" s="15" t="s">
        <v>81</v>
      </c>
      <c r="B88" s="47" t="s">
        <v>73</v>
      </c>
      <c r="C88" s="44">
        <v>55625.406170000002</v>
      </c>
      <c r="D88" s="44">
        <v>6.9999999999999999E-4</v>
      </c>
      <c r="E88" s="42">
        <f t="shared" si="15"/>
        <v>13519.894595082185</v>
      </c>
      <c r="F88" s="40">
        <f t="shared" si="16"/>
        <v>13520</v>
      </c>
      <c r="G88" s="43">
        <f t="shared" si="13"/>
        <v>-0.19204599999648053</v>
      </c>
      <c r="H88" s="40"/>
      <c r="I88" s="40"/>
      <c r="J88" s="40"/>
      <c r="K88" s="43">
        <f t="shared" si="14"/>
        <v>-0.19204599999648053</v>
      </c>
      <c r="L88" s="40"/>
      <c r="M88" s="40"/>
      <c r="O88" s="40">
        <f t="shared" ca="1" si="17"/>
        <v>-0.16049261605479492</v>
      </c>
      <c r="P88" s="40"/>
      <c r="Q88" s="41">
        <f t="shared" si="18"/>
        <v>40606.906170000002</v>
      </c>
      <c r="R88" s="40"/>
      <c r="S88" s="40"/>
      <c r="T88" s="40"/>
      <c r="U88" s="40"/>
    </row>
    <row r="89" spans="1:21">
      <c r="A89" s="15" t="s">
        <v>93</v>
      </c>
      <c r="B89" s="47" t="s">
        <v>73</v>
      </c>
      <c r="C89" s="44">
        <v>55882.299899999998</v>
      </c>
      <c r="D89" s="44">
        <v>5.9999999999999995E-4</v>
      </c>
      <c r="E89" s="42">
        <f t="shared" si="15"/>
        <v>13660.89134845528</v>
      </c>
      <c r="F89" s="40">
        <f t="shared" si="16"/>
        <v>13661</v>
      </c>
      <c r="G89" s="43">
        <f t="shared" si="13"/>
        <v>-0.19796130000031553</v>
      </c>
      <c r="H89" s="40"/>
      <c r="I89" s="40"/>
      <c r="J89" s="43">
        <f>G89</f>
        <v>-0.19796130000031553</v>
      </c>
      <c r="L89" s="40"/>
      <c r="M89" s="40"/>
      <c r="O89" s="40">
        <f t="shared" ca="1" si="17"/>
        <v>-0.16516477703384824</v>
      </c>
      <c r="P89" s="40"/>
      <c r="Q89" s="41">
        <f t="shared" si="18"/>
        <v>40863.799899999998</v>
      </c>
      <c r="R89" s="40"/>
      <c r="S89" s="40"/>
      <c r="T89" s="40"/>
      <c r="U89" s="40"/>
    </row>
    <row r="90" spans="1:21">
      <c r="A90" s="45" t="s">
        <v>89</v>
      </c>
      <c r="B90" s="49" t="s">
        <v>47</v>
      </c>
      <c r="C90" s="50">
        <v>55954.263899999998</v>
      </c>
      <c r="D90" s="50">
        <v>2.2000000000000001E-3</v>
      </c>
      <c r="E90" s="42">
        <f t="shared" si="15"/>
        <v>13700.388966243543</v>
      </c>
      <c r="F90" s="40">
        <f t="shared" si="16"/>
        <v>13700.5</v>
      </c>
      <c r="G90" s="43">
        <f t="shared" si="13"/>
        <v>-0.20230165000248235</v>
      </c>
      <c r="H90" s="40"/>
      <c r="I90" s="40"/>
      <c r="J90" s="40"/>
      <c r="K90" s="43">
        <f t="shared" ref="K90:K112" si="19">G90</f>
        <v>-0.20230165000248235</v>
      </c>
      <c r="L90" s="40"/>
      <c r="M90" s="40"/>
      <c r="O90" s="40">
        <f t="shared" ca="1" si="17"/>
        <v>-0.16647364482585253</v>
      </c>
      <c r="P90" s="40"/>
      <c r="Q90" s="41">
        <f t="shared" si="18"/>
        <v>40935.763899999998</v>
      </c>
      <c r="R90" s="40"/>
      <c r="S90" s="40"/>
      <c r="T90" s="40"/>
      <c r="U90" s="40"/>
    </row>
    <row r="91" spans="1:21">
      <c r="A91" s="44" t="s">
        <v>95</v>
      </c>
      <c r="B91" s="47" t="s">
        <v>47</v>
      </c>
      <c r="C91" s="55">
        <v>56597.426829999997</v>
      </c>
      <c r="D91" s="44">
        <v>1.1000000000000001E-3</v>
      </c>
      <c r="E91" s="42">
        <f t="shared" si="15"/>
        <v>14053.390516806601</v>
      </c>
      <c r="F91" s="40">
        <f t="shared" si="16"/>
        <v>14053.5</v>
      </c>
      <c r="G91" s="43">
        <f t="shared" si="13"/>
        <v>-0.19947654999850783</v>
      </c>
      <c r="H91" s="40"/>
      <c r="I91" s="40"/>
      <c r="J91" s="40"/>
      <c r="K91" s="43">
        <f t="shared" si="19"/>
        <v>-0.19947654999850783</v>
      </c>
      <c r="L91" s="40"/>
      <c r="M91" s="40"/>
      <c r="N91" s="43"/>
      <c r="O91" s="40">
        <f t="shared" ca="1" si="17"/>
        <v>-0.17817061522022004</v>
      </c>
      <c r="P91" s="40"/>
      <c r="Q91" s="41">
        <f t="shared" si="18"/>
        <v>41578.926829999997</v>
      </c>
      <c r="R91" s="40"/>
      <c r="S91" s="40"/>
      <c r="T91" s="40"/>
      <c r="U91" s="40"/>
    </row>
    <row r="92" spans="1:21">
      <c r="A92" s="15" t="s">
        <v>94</v>
      </c>
      <c r="B92" s="47" t="s">
        <v>73</v>
      </c>
      <c r="C92" s="44">
        <v>56613.825900000003</v>
      </c>
      <c r="D92" s="44">
        <v>5.0000000000000001E-4</v>
      </c>
      <c r="E92" s="42">
        <f t="shared" si="15"/>
        <v>14062.391186571251</v>
      </c>
      <c r="F92" s="40">
        <f t="shared" si="16"/>
        <v>14062.5</v>
      </c>
      <c r="G92" s="43">
        <f t="shared" si="13"/>
        <v>-0.19825624999793945</v>
      </c>
      <c r="H92" s="40"/>
      <c r="I92" s="40"/>
      <c r="J92" s="40"/>
      <c r="K92" s="43">
        <f t="shared" si="19"/>
        <v>-0.19825624999793945</v>
      </c>
      <c r="L92" s="40"/>
      <c r="M92" s="40"/>
      <c r="N92" s="43"/>
      <c r="O92" s="40">
        <f t="shared" ca="1" si="17"/>
        <v>-0.17846883826143622</v>
      </c>
      <c r="P92" s="40"/>
      <c r="Q92" s="41">
        <f t="shared" si="18"/>
        <v>41595.325900000003</v>
      </c>
      <c r="R92" s="40"/>
      <c r="S92" s="40"/>
      <c r="T92" s="40"/>
      <c r="U92" s="40"/>
    </row>
    <row r="93" spans="1:21">
      <c r="A93" s="60" t="s">
        <v>1</v>
      </c>
      <c r="B93" s="61" t="s">
        <v>73</v>
      </c>
      <c r="C93" s="58">
        <v>56983.688600000001</v>
      </c>
      <c r="D93" s="58">
        <v>4.0000000000000002E-4</v>
      </c>
      <c r="E93" s="42">
        <f t="shared" si="15"/>
        <v>14265.391236022855</v>
      </c>
      <c r="F93" s="40">
        <f t="shared" si="16"/>
        <v>14265.5</v>
      </c>
      <c r="G93" s="43">
        <f t="shared" si="13"/>
        <v>-0.19816614999581361</v>
      </c>
      <c r="H93" s="40"/>
      <c r="I93" s="40"/>
      <c r="J93" s="40"/>
      <c r="K93" s="43">
        <f t="shared" si="19"/>
        <v>-0.19816614999581361</v>
      </c>
      <c r="L93" s="40"/>
      <c r="M93" s="40"/>
      <c r="N93" s="43"/>
      <c r="O93" s="40">
        <f t="shared" ca="1" si="17"/>
        <v>-0.18519542463553423</v>
      </c>
      <c r="P93" s="40"/>
      <c r="Q93" s="41">
        <f t="shared" si="18"/>
        <v>41965.188600000001</v>
      </c>
      <c r="R93" s="40"/>
      <c r="S93" s="40"/>
      <c r="T93" s="40"/>
      <c r="U93" s="40"/>
    </row>
    <row r="94" spans="1:21">
      <c r="A94" s="60" t="s">
        <v>2</v>
      </c>
      <c r="B94" s="61" t="s">
        <v>73</v>
      </c>
      <c r="C94" s="58">
        <v>57278.854099999997</v>
      </c>
      <c r="D94" s="58">
        <v>4.0000000000000002E-4</v>
      </c>
      <c r="E94" s="42">
        <f t="shared" si="15"/>
        <v>14427.393544166951</v>
      </c>
      <c r="F94" s="40">
        <f t="shared" si="16"/>
        <v>14427.5</v>
      </c>
      <c r="G94" s="43">
        <f t="shared" si="13"/>
        <v>-0.19396075000258861</v>
      </c>
      <c r="H94" s="40"/>
      <c r="I94" s="40"/>
      <c r="J94" s="40"/>
      <c r="K94" s="43">
        <f t="shared" si="19"/>
        <v>-0.19396075000258861</v>
      </c>
      <c r="L94" s="40"/>
      <c r="M94" s="40"/>
      <c r="N94" s="43"/>
      <c r="O94" s="40">
        <f t="shared" ca="1" si="17"/>
        <v>-0.19056343937742531</v>
      </c>
      <c r="P94" s="40"/>
      <c r="Q94" s="41">
        <f t="shared" si="18"/>
        <v>42260.354099999997</v>
      </c>
      <c r="R94" s="40"/>
      <c r="S94" s="40"/>
      <c r="T94" s="40"/>
      <c r="U94" s="40"/>
    </row>
    <row r="95" spans="1:21">
      <c r="A95" s="56" t="s">
        <v>97</v>
      </c>
      <c r="B95" s="57" t="s">
        <v>73</v>
      </c>
      <c r="C95" s="58">
        <v>57358.106199999806</v>
      </c>
      <c r="D95" s="59"/>
      <c r="E95" s="42">
        <f t="shared" si="15"/>
        <v>14470.8912535037</v>
      </c>
      <c r="F95" s="40">
        <f t="shared" si="16"/>
        <v>14471</v>
      </c>
      <c r="G95" s="43">
        <f t="shared" si="13"/>
        <v>-0.19813430019712541</v>
      </c>
      <c r="H95" s="40"/>
      <c r="I95" s="40"/>
      <c r="J95" s="40"/>
      <c r="K95" s="43">
        <f t="shared" si="19"/>
        <v>-0.19813430019712541</v>
      </c>
      <c r="L95" s="40"/>
      <c r="M95" s="40"/>
      <c r="N95" s="43"/>
      <c r="O95" s="40">
        <f t="shared" ca="1" si="17"/>
        <v>-0.19200485074330342</v>
      </c>
      <c r="P95" s="40"/>
      <c r="Q95" s="41">
        <f t="shared" si="18"/>
        <v>42339.606199999806</v>
      </c>
      <c r="R95" s="40"/>
      <c r="S95" s="40"/>
      <c r="T95" s="40"/>
      <c r="U95" s="40"/>
    </row>
    <row r="96" spans="1:21">
      <c r="A96" s="56" t="s">
        <v>97</v>
      </c>
      <c r="B96" s="57" t="s">
        <v>73</v>
      </c>
      <c r="C96" s="58">
        <v>57358.106199999806</v>
      </c>
      <c r="D96" s="58" t="s">
        <v>98</v>
      </c>
      <c r="E96" s="42">
        <f t="shared" si="15"/>
        <v>14470.8912535037</v>
      </c>
      <c r="F96" s="40">
        <f t="shared" si="16"/>
        <v>14471</v>
      </c>
      <c r="G96" s="43">
        <f t="shared" si="13"/>
        <v>-0.19813430019712541</v>
      </c>
      <c r="H96" s="40"/>
      <c r="I96" s="40"/>
      <c r="J96" s="40"/>
      <c r="K96" s="43">
        <f t="shared" si="19"/>
        <v>-0.19813430019712541</v>
      </c>
      <c r="L96" s="40"/>
      <c r="M96" s="40"/>
      <c r="N96" s="43"/>
      <c r="O96" s="40">
        <f t="shared" ca="1" si="17"/>
        <v>-0.19200485074330342</v>
      </c>
      <c r="P96" s="40"/>
      <c r="Q96" s="41">
        <f t="shared" si="18"/>
        <v>42339.606199999806</v>
      </c>
      <c r="R96" s="40"/>
      <c r="S96" s="40"/>
      <c r="T96" s="40"/>
      <c r="U96" s="40"/>
    </row>
    <row r="97" spans="1:21">
      <c r="A97" s="58" t="s">
        <v>6</v>
      </c>
      <c r="B97" s="57" t="s">
        <v>73</v>
      </c>
      <c r="C97" s="58">
        <v>57358.106200000002</v>
      </c>
      <c r="D97" s="58" t="s">
        <v>98</v>
      </c>
      <c r="E97" s="42">
        <f t="shared" si="15"/>
        <v>14470.891253503807</v>
      </c>
      <c r="F97" s="40">
        <f t="shared" si="16"/>
        <v>14471</v>
      </c>
      <c r="G97" s="43">
        <f t="shared" si="13"/>
        <v>-0.19813430000067456</v>
      </c>
      <c r="H97" s="40"/>
      <c r="I97" s="40"/>
      <c r="J97" s="40"/>
      <c r="K97" s="43">
        <f t="shared" si="19"/>
        <v>-0.19813430000067456</v>
      </c>
      <c r="L97" s="40"/>
      <c r="M97" s="40"/>
      <c r="N97" s="43"/>
      <c r="O97" s="40">
        <f t="shared" ca="1" si="17"/>
        <v>-0.19200485074330342</v>
      </c>
      <c r="P97" s="40"/>
      <c r="Q97" s="41">
        <f t="shared" si="18"/>
        <v>42339.606200000002</v>
      </c>
      <c r="R97" s="40"/>
      <c r="S97" s="40"/>
      <c r="T97" s="40"/>
      <c r="U97" s="40"/>
    </row>
    <row r="98" spans="1:21">
      <c r="A98" s="60" t="s">
        <v>3</v>
      </c>
      <c r="B98" s="61" t="s">
        <v>73</v>
      </c>
      <c r="C98" s="58">
        <v>57677.864000000001</v>
      </c>
      <c r="D98" s="58">
        <v>2.9999999999999997E-4</v>
      </c>
      <c r="E98" s="42">
        <f t="shared" si="15"/>
        <v>14646.391105780169</v>
      </c>
      <c r="F98" s="40">
        <f t="shared" si="16"/>
        <v>14646.5</v>
      </c>
      <c r="G98" s="43">
        <f t="shared" si="13"/>
        <v>-0.1984034499982954</v>
      </c>
      <c r="H98" s="40"/>
      <c r="I98" s="40"/>
      <c r="J98" s="40"/>
      <c r="K98" s="43">
        <f t="shared" si="19"/>
        <v>-0.1984034499982954</v>
      </c>
      <c r="L98" s="40"/>
      <c r="M98" s="40"/>
      <c r="N98" s="43"/>
      <c r="O98" s="40">
        <f t="shared" ca="1" si="17"/>
        <v>-0.19782020004701872</v>
      </c>
      <c r="P98" s="40"/>
      <c r="Q98" s="41">
        <f t="shared" si="18"/>
        <v>42659.364000000001</v>
      </c>
      <c r="R98" s="40"/>
      <c r="S98" s="40"/>
      <c r="T98" s="40"/>
      <c r="U98" s="40"/>
    </row>
    <row r="99" spans="1:21">
      <c r="A99" s="69" t="s">
        <v>101</v>
      </c>
      <c r="B99" s="70" t="s">
        <v>73</v>
      </c>
      <c r="C99" s="71">
        <v>57735.254699999932</v>
      </c>
      <c r="D99" s="71">
        <v>8.0000000000000004E-4</v>
      </c>
      <c r="E99" s="42">
        <f t="shared" si="15"/>
        <v>14677.890132143326</v>
      </c>
      <c r="F99" s="40">
        <f t="shared" si="16"/>
        <v>14678</v>
      </c>
      <c r="G99" s="43">
        <f t="shared" si="13"/>
        <v>-0.2001774000673322</v>
      </c>
      <c r="H99" s="40"/>
      <c r="I99" s="40"/>
      <c r="J99" s="40"/>
      <c r="K99" s="43">
        <f t="shared" si="19"/>
        <v>-0.2001774000673322</v>
      </c>
      <c r="L99" s="40"/>
      <c r="M99" s="40"/>
      <c r="N99" s="43"/>
      <c r="O99" s="40">
        <f t="shared" ca="1" si="17"/>
        <v>-0.19886398069127531</v>
      </c>
      <c r="P99" s="40"/>
      <c r="Q99" s="41">
        <f t="shared" si="18"/>
        <v>42716.754699999932</v>
      </c>
      <c r="R99" s="40"/>
      <c r="S99" s="40"/>
      <c r="T99" s="40"/>
      <c r="U99" s="40"/>
    </row>
    <row r="100" spans="1:21">
      <c r="A100" s="69" t="s">
        <v>101</v>
      </c>
      <c r="B100" s="70" t="s">
        <v>73</v>
      </c>
      <c r="C100" s="71">
        <v>57773.515250000171</v>
      </c>
      <c r="D100" s="71">
        <v>4.0000000000000002E-4</v>
      </c>
      <c r="E100" s="42">
        <f t="shared" si="15"/>
        <v>14698.889528789958</v>
      </c>
      <c r="F100" s="40">
        <f t="shared" si="16"/>
        <v>14699</v>
      </c>
      <c r="G100" s="43">
        <f t="shared" si="13"/>
        <v>-0.20127669982321095</v>
      </c>
      <c r="H100" s="40"/>
      <c r="I100" s="40"/>
      <c r="J100" s="40"/>
      <c r="K100" s="43">
        <f t="shared" si="19"/>
        <v>-0.20127669982321095</v>
      </c>
      <c r="L100" s="40"/>
      <c r="M100" s="40"/>
      <c r="N100" s="43"/>
      <c r="O100" s="40">
        <f t="shared" ca="1" si="17"/>
        <v>-0.19955983445411307</v>
      </c>
      <c r="P100" s="40"/>
      <c r="Q100" s="41">
        <f t="shared" si="18"/>
        <v>42755.015250000171</v>
      </c>
      <c r="R100" s="40"/>
      <c r="S100" s="40"/>
      <c r="T100" s="40"/>
      <c r="U100" s="40"/>
    </row>
    <row r="101" spans="1:21">
      <c r="A101" s="69" t="s">
        <v>101</v>
      </c>
      <c r="B101" s="70" t="s">
        <v>73</v>
      </c>
      <c r="C101" s="71">
        <v>57773.515819999855</v>
      </c>
      <c r="D101" s="71">
        <v>5.0000000000000001E-4</v>
      </c>
      <c r="E101" s="42">
        <f t="shared" si="15"/>
        <v>14698.889841635681</v>
      </c>
      <c r="F101" s="40">
        <f t="shared" si="16"/>
        <v>14699</v>
      </c>
      <c r="G101" s="43">
        <f t="shared" si="13"/>
        <v>-0.2007067001395626</v>
      </c>
      <c r="H101" s="40"/>
      <c r="I101" s="40"/>
      <c r="J101" s="40"/>
      <c r="K101" s="43">
        <f t="shared" si="19"/>
        <v>-0.2007067001395626</v>
      </c>
      <c r="L101" s="40"/>
      <c r="M101" s="40"/>
      <c r="N101" s="43"/>
      <c r="O101" s="40">
        <f t="shared" ca="1" si="17"/>
        <v>-0.19955983445411307</v>
      </c>
      <c r="P101" s="40"/>
      <c r="Q101" s="41">
        <f t="shared" si="18"/>
        <v>42755.015819999855</v>
      </c>
      <c r="R101" s="40"/>
      <c r="S101" s="40"/>
      <c r="T101" s="40"/>
      <c r="U101" s="40"/>
    </row>
    <row r="102" spans="1:21">
      <c r="A102" s="62" t="s">
        <v>4</v>
      </c>
      <c r="B102" s="63" t="s">
        <v>73</v>
      </c>
      <c r="C102" s="64">
        <v>57803.580399999999</v>
      </c>
      <c r="D102" s="64">
        <v>2.0000000000000001E-4</v>
      </c>
      <c r="E102" s="42">
        <f t="shared" si="15"/>
        <v>14715.390860058926</v>
      </c>
      <c r="F102" s="40">
        <f t="shared" si="16"/>
        <v>14715.5</v>
      </c>
      <c r="G102" s="43">
        <f t="shared" si="13"/>
        <v>-0.19885115000215592</v>
      </c>
      <c r="H102" s="40"/>
      <c r="I102" s="40"/>
      <c r="J102" s="40"/>
      <c r="K102" s="43">
        <f t="shared" si="19"/>
        <v>-0.19885115000215592</v>
      </c>
      <c r="L102" s="40"/>
      <c r="M102" s="40"/>
      <c r="N102" s="43"/>
      <c r="O102" s="40">
        <f t="shared" ca="1" si="17"/>
        <v>-0.20010657669634269</v>
      </c>
      <c r="P102" s="40"/>
      <c r="Q102" s="41">
        <f t="shared" si="18"/>
        <v>42785.080399999999</v>
      </c>
      <c r="R102" s="40"/>
      <c r="S102" s="40"/>
      <c r="T102" s="40"/>
      <c r="U102" s="40"/>
    </row>
    <row r="103" spans="1:21">
      <c r="A103" s="62" t="s">
        <v>5</v>
      </c>
      <c r="B103" s="65" t="s">
        <v>73</v>
      </c>
      <c r="C103" s="62">
        <v>58065.941099999996</v>
      </c>
      <c r="D103" s="62">
        <v>2.0000000000000001E-4</v>
      </c>
      <c r="E103" s="42">
        <f t="shared" si="15"/>
        <v>14859.388173316405</v>
      </c>
      <c r="F103" s="40">
        <f t="shared" si="16"/>
        <v>14859.5</v>
      </c>
      <c r="G103" s="43">
        <f t="shared" si="13"/>
        <v>-0.20374635000189301</v>
      </c>
      <c r="H103" s="40"/>
      <c r="I103" s="40"/>
      <c r="J103" s="40"/>
      <c r="K103" s="43">
        <f t="shared" si="19"/>
        <v>-0.20374635000189301</v>
      </c>
      <c r="L103" s="40"/>
      <c r="M103" s="40"/>
      <c r="N103" s="43"/>
      <c r="O103" s="40">
        <f t="shared" ca="1" si="17"/>
        <v>-0.2048781453558014</v>
      </c>
      <c r="P103" s="40"/>
      <c r="Q103" s="41">
        <f t="shared" si="18"/>
        <v>43047.441099999996</v>
      </c>
      <c r="R103" s="40"/>
      <c r="S103" s="40"/>
      <c r="T103" s="40"/>
      <c r="U103" s="40"/>
    </row>
    <row r="104" spans="1:21">
      <c r="A104" s="69" t="s">
        <v>101</v>
      </c>
      <c r="B104" s="70" t="s">
        <v>73</v>
      </c>
      <c r="C104" s="71">
        <v>58112.406190000009</v>
      </c>
      <c r="D104" s="71">
        <v>5.9999999999999995E-4</v>
      </c>
      <c r="E104" s="42">
        <f t="shared" si="15"/>
        <v>14884.890651851754</v>
      </c>
      <c r="F104" s="40">
        <f t="shared" si="16"/>
        <v>14885</v>
      </c>
      <c r="G104" s="43">
        <f t="shared" si="13"/>
        <v>-0.19923049998760689</v>
      </c>
      <c r="H104" s="40"/>
      <c r="I104" s="40"/>
      <c r="J104" s="40"/>
      <c r="K104" s="43">
        <f t="shared" si="19"/>
        <v>-0.19923049998760689</v>
      </c>
      <c r="L104" s="40"/>
      <c r="M104" s="40"/>
      <c r="N104" s="43"/>
      <c r="O104" s="40">
        <f t="shared" ca="1" si="17"/>
        <v>-0.2057231106392472</v>
      </c>
      <c r="P104" s="40"/>
      <c r="Q104" s="41">
        <f t="shared" si="18"/>
        <v>43093.906190000009</v>
      </c>
      <c r="R104" s="40"/>
      <c r="S104" s="40"/>
      <c r="T104" s="40"/>
      <c r="U104" s="40"/>
    </row>
    <row r="105" spans="1:21">
      <c r="A105" s="64" t="s">
        <v>0</v>
      </c>
      <c r="B105" s="65" t="s">
        <v>73</v>
      </c>
      <c r="C105" s="64">
        <v>58404.824000000001</v>
      </c>
      <c r="D105" s="64">
        <v>2.9999999999999997E-4</v>
      </c>
      <c r="E105" s="42">
        <f t="shared" si="15"/>
        <v>15045.384883604587</v>
      </c>
      <c r="F105" s="40">
        <f t="shared" si="16"/>
        <v>15045.5</v>
      </c>
      <c r="G105" s="43">
        <f t="shared" si="13"/>
        <v>-0.20974014999956125</v>
      </c>
      <c r="H105" s="40"/>
      <c r="I105" s="40"/>
      <c r="J105" s="40"/>
      <c r="K105" s="43">
        <f t="shared" si="19"/>
        <v>-0.20974014999956125</v>
      </c>
      <c r="L105" s="40"/>
      <c r="M105" s="40"/>
      <c r="N105" s="43"/>
      <c r="O105" s="40">
        <f t="shared" ca="1" si="17"/>
        <v>-0.21104142154093558</v>
      </c>
      <c r="P105" s="40"/>
      <c r="Q105" s="41">
        <f t="shared" si="18"/>
        <v>43386.324000000001</v>
      </c>
      <c r="R105" s="40"/>
      <c r="S105" s="40"/>
      <c r="T105" s="40"/>
      <c r="U105" s="40"/>
    </row>
    <row r="106" spans="1:21">
      <c r="A106" s="66" t="s">
        <v>99</v>
      </c>
      <c r="B106" s="67" t="s">
        <v>73</v>
      </c>
      <c r="C106" s="68">
        <v>58559.688399999999</v>
      </c>
      <c r="D106" s="68">
        <v>4.0000000000000002E-4</v>
      </c>
      <c r="E106" s="42">
        <f t="shared" si="15"/>
        <v>15130.382589126915</v>
      </c>
      <c r="F106" s="40">
        <f t="shared" si="16"/>
        <v>15130.5</v>
      </c>
      <c r="G106" s="43">
        <f t="shared" si="13"/>
        <v>-0.21392064999963623</v>
      </c>
      <c r="H106" s="40"/>
      <c r="I106" s="40"/>
      <c r="J106" s="40"/>
      <c r="K106" s="43">
        <f t="shared" si="19"/>
        <v>-0.21392064999963623</v>
      </c>
      <c r="L106" s="40"/>
      <c r="M106" s="40"/>
      <c r="N106" s="43"/>
      <c r="O106" s="40">
        <f t="shared" ca="1" si="17"/>
        <v>-0.21385797248575489</v>
      </c>
      <c r="P106" s="40"/>
      <c r="Q106" s="41">
        <f t="shared" si="18"/>
        <v>43541.188399999999</v>
      </c>
      <c r="R106" s="40"/>
      <c r="S106" s="40"/>
      <c r="T106" s="40"/>
      <c r="U106" s="40"/>
    </row>
    <row r="107" spans="1:21">
      <c r="A107" s="69" t="s">
        <v>100</v>
      </c>
      <c r="B107" s="70" t="s">
        <v>73</v>
      </c>
      <c r="C107" s="71">
        <v>58792.896399999998</v>
      </c>
      <c r="D107" s="71">
        <v>2.9999999999999997E-4</v>
      </c>
      <c r="E107" s="42">
        <f t="shared" si="15"/>
        <v>15258.379371534305</v>
      </c>
      <c r="F107" s="40">
        <f t="shared" si="16"/>
        <v>15258.5</v>
      </c>
      <c r="G107" s="43">
        <f t="shared" si="13"/>
        <v>-0.2197830500008422</v>
      </c>
      <c r="H107" s="40"/>
      <c r="I107" s="40"/>
      <c r="J107" s="40"/>
      <c r="K107" s="43">
        <f t="shared" si="19"/>
        <v>-0.2197830500008422</v>
      </c>
      <c r="L107" s="40"/>
      <c r="M107" s="40"/>
      <c r="N107" s="43"/>
      <c r="O107" s="40">
        <f t="shared" ca="1" si="17"/>
        <v>-0.2180993668497182</v>
      </c>
      <c r="P107" s="40"/>
      <c r="Q107" s="41">
        <f t="shared" si="18"/>
        <v>43774.396399999998</v>
      </c>
      <c r="R107" s="40"/>
      <c r="S107" s="40"/>
      <c r="T107" s="40"/>
      <c r="U107" s="40"/>
    </row>
    <row r="108" spans="1:21">
      <c r="A108" s="69" t="s">
        <v>100</v>
      </c>
      <c r="B108" s="70" t="s">
        <v>73</v>
      </c>
      <c r="C108" s="71">
        <v>58805.650300000001</v>
      </c>
      <c r="D108" s="71">
        <v>4.0000000000000002E-4</v>
      </c>
      <c r="E108" s="42">
        <f t="shared" si="15"/>
        <v>15265.379380809913</v>
      </c>
      <c r="F108" s="40">
        <f t="shared" si="16"/>
        <v>15265.5</v>
      </c>
      <c r="G108" s="43">
        <f t="shared" si="13"/>
        <v>-0.21976615000312449</v>
      </c>
      <c r="H108" s="40"/>
      <c r="I108" s="40"/>
      <c r="J108" s="40"/>
      <c r="K108" s="43">
        <f t="shared" si="19"/>
        <v>-0.21976615000312449</v>
      </c>
      <c r="L108" s="40"/>
      <c r="M108" s="40"/>
      <c r="N108" s="43"/>
      <c r="O108" s="40">
        <f t="shared" ca="1" si="17"/>
        <v>-0.21833131810399742</v>
      </c>
      <c r="P108" s="40"/>
      <c r="Q108" s="41">
        <f t="shared" si="18"/>
        <v>43787.150300000001</v>
      </c>
      <c r="R108" s="40"/>
      <c r="S108" s="40"/>
      <c r="T108" s="40"/>
      <c r="U108" s="40"/>
    </row>
    <row r="109" spans="1:21">
      <c r="A109" s="69" t="s">
        <v>100</v>
      </c>
      <c r="B109" s="70" t="s">
        <v>73</v>
      </c>
      <c r="C109" s="71">
        <v>58878.526400000002</v>
      </c>
      <c r="D109" s="71">
        <v>5.9999999999999995E-4</v>
      </c>
      <c r="E109" s="42">
        <f t="shared" si="15"/>
        <v>15305.377606918792</v>
      </c>
      <c r="F109" s="40">
        <f t="shared" si="16"/>
        <v>15305.5</v>
      </c>
      <c r="G109" s="43">
        <f t="shared" si="13"/>
        <v>-0.22299814999860246</v>
      </c>
      <c r="H109" s="40"/>
      <c r="I109" s="40"/>
      <c r="J109" s="40"/>
      <c r="K109" s="43">
        <f t="shared" si="19"/>
        <v>-0.22299814999860246</v>
      </c>
      <c r="L109" s="40"/>
      <c r="M109" s="40"/>
      <c r="N109" s="43"/>
      <c r="O109" s="40">
        <f t="shared" ca="1" si="17"/>
        <v>-0.21965675384273597</v>
      </c>
      <c r="P109" s="40"/>
      <c r="Q109" s="41">
        <f t="shared" si="18"/>
        <v>43860.026400000002</v>
      </c>
      <c r="R109" s="40"/>
      <c r="S109" s="40"/>
      <c r="T109" s="40"/>
      <c r="U109" s="40"/>
    </row>
    <row r="110" spans="1:21">
      <c r="A110" s="72" t="s">
        <v>102</v>
      </c>
      <c r="B110" s="67" t="s">
        <v>73</v>
      </c>
      <c r="C110" s="68">
        <v>59193.723599999998</v>
      </c>
      <c r="D110" s="68">
        <v>5.9999999999999995E-4</v>
      </c>
      <c r="E110" s="42">
        <f t="shared" si="15"/>
        <v>15478.374362706836</v>
      </c>
      <c r="F110" s="40">
        <f t="shared" si="16"/>
        <v>15478.5</v>
      </c>
      <c r="G110" s="43">
        <f t="shared" si="13"/>
        <v>-0.22890904999803752</v>
      </c>
      <c r="H110" s="40"/>
      <c r="I110" s="40"/>
      <c r="J110" s="40"/>
      <c r="K110" s="43">
        <f t="shared" si="19"/>
        <v>-0.22890904999803752</v>
      </c>
      <c r="L110" s="40"/>
      <c r="M110" s="40"/>
      <c r="N110" s="43"/>
      <c r="O110" s="40">
        <f t="shared" ca="1" si="17"/>
        <v>-0.22538926341278009</v>
      </c>
      <c r="P110" s="40"/>
      <c r="Q110" s="41">
        <f t="shared" si="18"/>
        <v>44175.223599999998</v>
      </c>
      <c r="R110" s="40"/>
      <c r="S110" s="40"/>
      <c r="T110" s="40"/>
      <c r="U110" s="40"/>
    </row>
    <row r="111" spans="1:21">
      <c r="A111" s="73" t="s">
        <v>103</v>
      </c>
      <c r="B111" s="74" t="s">
        <v>73</v>
      </c>
      <c r="C111" s="75">
        <v>59488.883300000001</v>
      </c>
      <c r="D111" s="76">
        <v>5.0000000000000001E-4</v>
      </c>
      <c r="E111" s="42">
        <f t="shared" si="15"/>
        <v>15640.37348750672</v>
      </c>
      <c r="F111" s="40">
        <f t="shared" si="16"/>
        <v>15640.5</v>
      </c>
      <c r="G111" s="43">
        <f t="shared" si="13"/>
        <v>-0.23050364999653539</v>
      </c>
      <c r="H111" s="40"/>
      <c r="I111" s="40"/>
      <c r="J111" s="40"/>
      <c r="K111" s="43">
        <f t="shared" si="19"/>
        <v>-0.23050364999653539</v>
      </c>
      <c r="L111" s="40"/>
      <c r="M111" s="40"/>
      <c r="N111" s="43"/>
      <c r="O111" s="40">
        <f t="shared" ca="1" si="17"/>
        <v>-0.23075727815467117</v>
      </c>
      <c r="P111" s="40"/>
      <c r="Q111" s="41">
        <f t="shared" si="18"/>
        <v>44470.383300000001</v>
      </c>
      <c r="R111" s="40"/>
      <c r="S111" s="40"/>
      <c r="T111" s="40"/>
      <c r="U111" s="40"/>
    </row>
    <row r="112" spans="1:21">
      <c r="A112" s="73" t="s">
        <v>103</v>
      </c>
      <c r="B112" s="74" t="s">
        <v>47</v>
      </c>
      <c r="C112" s="75">
        <v>59606.403200000001</v>
      </c>
      <c r="D112" s="76">
        <v>2.9999999999999997E-4</v>
      </c>
      <c r="E112" s="42">
        <f t="shared" si="15"/>
        <v>15704.874572670344</v>
      </c>
      <c r="F112" s="40">
        <f t="shared" si="16"/>
        <v>15705</v>
      </c>
      <c r="G112" s="43">
        <f t="shared" si="13"/>
        <v>-0.22852649999549612</v>
      </c>
      <c r="H112" s="40"/>
      <c r="I112" s="40"/>
      <c r="J112" s="40"/>
      <c r="K112" s="43">
        <f t="shared" si="19"/>
        <v>-0.22852649999549612</v>
      </c>
      <c r="L112" s="40"/>
      <c r="M112" s="40"/>
      <c r="N112" s="43"/>
      <c r="O112" s="40">
        <f t="shared" ca="1" si="17"/>
        <v>-0.2328945432833871</v>
      </c>
      <c r="P112" s="40"/>
      <c r="Q112" s="41">
        <f t="shared" si="18"/>
        <v>44587.903200000001</v>
      </c>
      <c r="R112" s="40"/>
      <c r="S112" s="40"/>
      <c r="T112" s="40"/>
      <c r="U112" s="40"/>
    </row>
    <row r="113" spans="1:21">
      <c r="A113" s="51"/>
      <c r="B113" s="47"/>
      <c r="C113" s="51"/>
      <c r="D113" s="51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</row>
    <row r="114" spans="1:21">
      <c r="A114" s="51"/>
      <c r="B114" s="47"/>
      <c r="C114" s="51"/>
      <c r="D114" s="51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</row>
    <row r="115" spans="1:21">
      <c r="A115" s="51"/>
      <c r="B115" s="47"/>
      <c r="C115" s="51"/>
      <c r="D115" s="51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</row>
    <row r="116" spans="1:21">
      <c r="A116" s="51"/>
      <c r="B116" s="47"/>
      <c r="C116" s="51"/>
      <c r="D116" s="51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>
      <c r="A117" s="51"/>
      <c r="B117" s="47"/>
      <c r="C117" s="51"/>
      <c r="D117" s="51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</row>
    <row r="118" spans="1:21">
      <c r="A118" s="51"/>
      <c r="B118" s="47"/>
      <c r="C118" s="51"/>
      <c r="D118" s="51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</row>
    <row r="119" spans="1:21">
      <c r="A119" s="51"/>
      <c r="B119" s="47"/>
      <c r="C119" s="51"/>
      <c r="D119" s="51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</row>
    <row r="120" spans="1:21">
      <c r="A120" s="51"/>
      <c r="B120" s="47"/>
      <c r="C120" s="51"/>
      <c r="D120" s="51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</row>
    <row r="121" spans="1:21">
      <c r="A121" s="51"/>
      <c r="B121" s="47"/>
      <c r="C121" s="51"/>
      <c r="D121" s="51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</row>
    <row r="122" spans="1:21">
      <c r="A122" s="51"/>
      <c r="B122" s="47"/>
      <c r="C122" s="51"/>
      <c r="D122" s="51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</row>
    <row r="123" spans="1:21">
      <c r="A123" s="51"/>
      <c r="B123" s="47"/>
      <c r="C123" s="51"/>
      <c r="D123" s="51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</row>
    <row r="124" spans="1:21">
      <c r="A124" s="51"/>
      <c r="B124" s="47"/>
      <c r="C124" s="51"/>
      <c r="D124" s="51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</row>
    <row r="125" spans="1:21">
      <c r="A125" s="51"/>
      <c r="B125" s="47"/>
      <c r="C125" s="51"/>
      <c r="D125" s="51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</row>
    <row r="126" spans="1:21">
      <c r="A126" s="51"/>
      <c r="B126" s="47"/>
      <c r="C126" s="51"/>
      <c r="D126" s="51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</row>
    <row r="127" spans="1:21">
      <c r="A127" s="51"/>
      <c r="B127" s="47"/>
      <c r="C127" s="51"/>
      <c r="D127" s="51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</row>
    <row r="128" spans="1:21">
      <c r="A128" s="51"/>
      <c r="B128" s="47"/>
      <c r="C128" s="51"/>
      <c r="D128" s="51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</row>
    <row r="129" spans="1:21">
      <c r="A129" s="51"/>
      <c r="B129" s="47"/>
      <c r="C129" s="51"/>
      <c r="D129" s="51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</row>
    <row r="130" spans="1:21">
      <c r="A130" s="51"/>
      <c r="B130" s="47"/>
      <c r="C130" s="51"/>
      <c r="D130" s="51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</row>
    <row r="131" spans="1:21">
      <c r="A131" s="51"/>
      <c r="B131" s="47"/>
      <c r="C131" s="51"/>
      <c r="D131" s="51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</row>
    <row r="132" spans="1:21">
      <c r="A132" s="51"/>
      <c r="B132" s="47"/>
      <c r="C132" s="51"/>
      <c r="D132" s="51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</row>
    <row r="133" spans="1:21">
      <c r="A133" s="51"/>
      <c r="B133" s="47"/>
      <c r="C133" s="51"/>
      <c r="D133" s="51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</row>
    <row r="134" spans="1:21">
      <c r="A134" s="51"/>
      <c r="B134" s="47"/>
      <c r="C134" s="51"/>
      <c r="D134" s="51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</row>
    <row r="135" spans="1:21">
      <c r="A135" s="51"/>
      <c r="B135" s="47"/>
      <c r="C135" s="51"/>
      <c r="D135" s="51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>
      <c r="A136" s="51"/>
      <c r="B136" s="47"/>
      <c r="C136" s="51"/>
      <c r="D136" s="51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>
      <c r="A137" s="51"/>
      <c r="B137" s="47"/>
      <c r="C137" s="51"/>
      <c r="D137" s="51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>
      <c r="A138" s="51"/>
      <c r="B138" s="47"/>
      <c r="C138" s="51"/>
      <c r="D138" s="51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>
      <c r="A139" s="51"/>
      <c r="B139" s="47"/>
      <c r="C139" s="51"/>
      <c r="D139" s="51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</row>
    <row r="140" spans="1:21">
      <c r="A140" s="51"/>
      <c r="B140" s="47"/>
      <c r="C140" s="51"/>
      <c r="D140" s="51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</row>
    <row r="141" spans="1:21">
      <c r="A141" s="51"/>
      <c r="B141" s="47"/>
      <c r="C141" s="51"/>
      <c r="D141" s="51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</row>
    <row r="142" spans="1:21">
      <c r="A142" s="51"/>
      <c r="B142" s="47"/>
      <c r="C142" s="51"/>
      <c r="D142" s="51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</row>
    <row r="143" spans="1:21">
      <c r="A143" s="51"/>
      <c r="B143" s="47"/>
      <c r="C143" s="51"/>
      <c r="D143" s="51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</row>
    <row r="144" spans="1:21">
      <c r="A144" s="51"/>
      <c r="B144" s="47"/>
      <c r="C144" s="51"/>
      <c r="D144" s="51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</row>
    <row r="145" spans="1:21">
      <c r="A145" s="51"/>
      <c r="B145" s="47"/>
      <c r="C145" s="51"/>
      <c r="D145" s="51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</row>
    <row r="146" spans="1:21">
      <c r="A146" s="51"/>
      <c r="B146" s="47"/>
      <c r="C146" s="51"/>
      <c r="D146" s="51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</row>
    <row r="147" spans="1:21">
      <c r="A147" s="51"/>
      <c r="B147" s="47"/>
      <c r="C147" s="51"/>
      <c r="D147" s="51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</row>
    <row r="148" spans="1:21">
      <c r="A148" s="51"/>
      <c r="B148" s="47"/>
      <c r="C148" s="51"/>
      <c r="D148" s="51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</row>
    <row r="149" spans="1:21">
      <c r="A149" s="51"/>
      <c r="B149" s="47"/>
      <c r="C149" s="51"/>
      <c r="D149" s="51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</row>
    <row r="150" spans="1:21">
      <c r="A150" s="51"/>
      <c r="B150" s="47"/>
      <c r="C150" s="51"/>
      <c r="D150" s="51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</row>
    <row r="151" spans="1:21">
      <c r="A151" s="51"/>
      <c r="B151" s="47"/>
      <c r="C151" s="51"/>
      <c r="D151" s="51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</row>
    <row r="152" spans="1:21">
      <c r="A152" s="51"/>
      <c r="B152" s="47"/>
      <c r="C152" s="51"/>
      <c r="D152" s="51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</row>
    <row r="153" spans="1:21">
      <c r="A153" s="51"/>
      <c r="B153" s="47"/>
      <c r="C153" s="51"/>
      <c r="D153" s="51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</row>
    <row r="154" spans="1:21">
      <c r="A154" s="51"/>
      <c r="B154" s="47"/>
      <c r="C154" s="51"/>
      <c r="D154" s="51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</row>
    <row r="155" spans="1:21">
      <c r="A155" s="51"/>
      <c r="B155" s="47"/>
      <c r="C155" s="51"/>
      <c r="D155" s="51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</row>
    <row r="156" spans="1:21">
      <c r="A156" s="51"/>
      <c r="B156" s="47"/>
      <c r="C156" s="51"/>
      <c r="D156" s="51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>
      <c r="A157" s="51"/>
      <c r="B157" s="47"/>
      <c r="C157" s="51"/>
      <c r="D157" s="51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</row>
    <row r="158" spans="1:21">
      <c r="A158" s="51"/>
      <c r="B158" s="47"/>
      <c r="C158" s="51"/>
      <c r="D158" s="51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</row>
    <row r="159" spans="1:21">
      <c r="A159" s="51"/>
      <c r="B159" s="47"/>
      <c r="C159" s="51"/>
      <c r="D159" s="51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</row>
    <row r="160" spans="1:21">
      <c r="A160" s="51"/>
      <c r="B160" s="47"/>
      <c r="C160" s="51"/>
      <c r="D160" s="51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</row>
    <row r="161" spans="1:21">
      <c r="A161" s="51"/>
      <c r="B161" s="47"/>
      <c r="C161" s="51"/>
      <c r="D161" s="51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</row>
    <row r="162" spans="1:21">
      <c r="A162" s="51"/>
      <c r="B162" s="47"/>
      <c r="C162" s="51"/>
      <c r="D162" s="51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</row>
    <row r="163" spans="1:21">
      <c r="A163" s="51"/>
      <c r="B163" s="47"/>
      <c r="C163" s="51"/>
      <c r="D163" s="51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</row>
    <row r="164" spans="1:21">
      <c r="A164" s="51"/>
      <c r="B164" s="47"/>
      <c r="C164" s="51"/>
      <c r="D164" s="51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</row>
    <row r="165" spans="1:21">
      <c r="A165" s="51"/>
      <c r="B165" s="47"/>
      <c r="C165" s="51"/>
      <c r="D165" s="51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</row>
    <row r="166" spans="1:21">
      <c r="A166" s="51"/>
      <c r="B166" s="47"/>
      <c r="C166" s="51"/>
      <c r="D166" s="51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</row>
    <row r="167" spans="1:21">
      <c r="A167" s="51"/>
      <c r="B167" s="47"/>
      <c r="C167" s="51"/>
      <c r="D167" s="51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</row>
    <row r="168" spans="1:21">
      <c r="A168" s="51"/>
      <c r="B168" s="47"/>
      <c r="C168" s="51"/>
      <c r="D168" s="51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</row>
    <row r="169" spans="1:21">
      <c r="A169" s="51"/>
      <c r="B169" s="47"/>
      <c r="C169" s="51"/>
      <c r="D169" s="51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</row>
    <row r="170" spans="1:21">
      <c r="A170" s="51"/>
      <c r="B170" s="47"/>
      <c r="C170" s="51"/>
      <c r="D170" s="51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</row>
    <row r="171" spans="1:21">
      <c r="A171" s="51"/>
      <c r="B171" s="47"/>
      <c r="C171" s="51"/>
      <c r="D171" s="51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</row>
    <row r="172" spans="1:21">
      <c r="A172" s="51"/>
      <c r="B172" s="47"/>
      <c r="C172" s="51"/>
      <c r="D172" s="51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</row>
    <row r="173" spans="1:21">
      <c r="A173" s="51"/>
      <c r="B173" s="47"/>
      <c r="C173" s="51"/>
      <c r="D173" s="51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</row>
    <row r="174" spans="1:21">
      <c r="A174" s="51"/>
      <c r="B174" s="47"/>
      <c r="C174" s="51"/>
      <c r="D174" s="51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</row>
    <row r="175" spans="1:21">
      <c r="A175" s="51"/>
      <c r="B175" s="47"/>
      <c r="C175" s="51"/>
      <c r="D175" s="51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</row>
    <row r="176" spans="1:21">
      <c r="A176" s="51"/>
      <c r="B176" s="47"/>
      <c r="C176" s="51"/>
      <c r="D176" s="51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</row>
    <row r="177" spans="1:21">
      <c r="A177" s="51"/>
      <c r="B177" s="47"/>
      <c r="C177" s="51"/>
      <c r="D177" s="51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</row>
    <row r="178" spans="1:21">
      <c r="A178" s="51"/>
      <c r="B178" s="47"/>
      <c r="C178" s="51"/>
      <c r="D178" s="51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</row>
    <row r="179" spans="1:21">
      <c r="A179" s="51"/>
      <c r="B179" s="47"/>
      <c r="C179" s="51"/>
      <c r="D179" s="51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</row>
    <row r="180" spans="1:21">
      <c r="A180" s="51"/>
      <c r="B180" s="47"/>
      <c r="C180" s="51"/>
      <c r="D180" s="51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</row>
    <row r="181" spans="1:21">
      <c r="A181" s="51"/>
      <c r="B181" s="47"/>
      <c r="C181" s="51"/>
      <c r="D181" s="51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</row>
    <row r="182" spans="1:21">
      <c r="A182" s="51"/>
      <c r="B182" s="47"/>
      <c r="C182" s="51"/>
      <c r="D182" s="51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</row>
    <row r="183" spans="1:21">
      <c r="A183" s="51"/>
      <c r="B183" s="47"/>
      <c r="C183" s="51"/>
      <c r="D183" s="51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</row>
    <row r="184" spans="1:21">
      <c r="A184" s="51"/>
      <c r="B184" s="47"/>
      <c r="C184" s="51"/>
      <c r="D184" s="51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</row>
    <row r="185" spans="1:21">
      <c r="A185" s="51"/>
      <c r="B185" s="47"/>
      <c r="C185" s="51"/>
      <c r="D185" s="51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</row>
    <row r="186" spans="1:21">
      <c r="A186" s="51"/>
      <c r="B186" s="47"/>
      <c r="C186" s="51"/>
      <c r="D186" s="51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</row>
    <row r="187" spans="1:21">
      <c r="A187" s="51"/>
      <c r="B187" s="47"/>
      <c r="C187" s="51"/>
      <c r="D187" s="51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</row>
    <row r="188" spans="1:21">
      <c r="A188" s="51"/>
      <c r="B188" s="47"/>
      <c r="C188" s="51"/>
      <c r="D188" s="51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</row>
    <row r="189" spans="1:21">
      <c r="A189" s="51"/>
      <c r="B189" s="47"/>
      <c r="C189" s="51"/>
      <c r="D189" s="51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</row>
    <row r="190" spans="1:21">
      <c r="A190" s="51"/>
      <c r="B190" s="47"/>
      <c r="C190" s="51"/>
      <c r="D190" s="51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</row>
    <row r="191" spans="1:21">
      <c r="A191" s="51"/>
      <c r="B191" s="47"/>
      <c r="C191" s="51"/>
      <c r="D191" s="51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</row>
    <row r="192" spans="1:21">
      <c r="A192" s="51"/>
      <c r="B192" s="47"/>
      <c r="C192" s="51"/>
      <c r="D192" s="51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</row>
    <row r="193" spans="1:21">
      <c r="A193" s="51"/>
      <c r="B193" s="47"/>
      <c r="C193" s="51"/>
      <c r="D193" s="51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</row>
    <row r="194" spans="1:21">
      <c r="A194" s="51"/>
      <c r="B194" s="47"/>
      <c r="C194" s="51"/>
      <c r="D194" s="51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</row>
    <row r="195" spans="1:21">
      <c r="A195" s="51"/>
      <c r="B195" s="47"/>
      <c r="C195" s="51"/>
      <c r="D195" s="51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</row>
    <row r="196" spans="1:21">
      <c r="A196" s="51"/>
      <c r="B196" s="47"/>
      <c r="C196" s="51"/>
      <c r="D196" s="51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</row>
    <row r="197" spans="1:21">
      <c r="A197" s="51"/>
      <c r="B197" s="47"/>
      <c r="C197" s="51"/>
      <c r="D197" s="51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</row>
    <row r="198" spans="1:21">
      <c r="A198" s="51"/>
      <c r="B198" s="47"/>
      <c r="C198" s="51"/>
      <c r="D198" s="51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</row>
    <row r="199" spans="1:21">
      <c r="A199" s="51"/>
      <c r="B199" s="47"/>
      <c r="C199" s="51"/>
      <c r="D199" s="51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</row>
    <row r="200" spans="1:21">
      <c r="A200" s="51"/>
      <c r="B200" s="47"/>
      <c r="C200" s="51"/>
      <c r="D200" s="51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</row>
    <row r="201" spans="1:21">
      <c r="A201" s="51"/>
      <c r="B201" s="47"/>
      <c r="C201" s="51"/>
      <c r="D201" s="51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</row>
    <row r="202" spans="1:21">
      <c r="A202" s="51"/>
      <c r="B202" s="47"/>
      <c r="C202" s="51"/>
      <c r="D202" s="51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</row>
    <row r="203" spans="1:21">
      <c r="A203" s="51"/>
      <c r="B203" s="47"/>
      <c r="C203" s="51"/>
      <c r="D203" s="51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</row>
    <row r="204" spans="1:21">
      <c r="A204" s="51"/>
      <c r="B204" s="47"/>
      <c r="C204" s="51"/>
      <c r="D204" s="51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</row>
    <row r="205" spans="1:21">
      <c r="A205" s="51"/>
      <c r="B205" s="47"/>
      <c r="C205" s="51"/>
      <c r="D205" s="51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</row>
    <row r="206" spans="1:21">
      <c r="A206" s="51"/>
      <c r="B206" s="47"/>
      <c r="C206" s="51"/>
      <c r="D206" s="51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</row>
    <row r="207" spans="1:21">
      <c r="A207" s="51"/>
      <c r="B207" s="47"/>
      <c r="C207" s="51"/>
      <c r="D207" s="51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</row>
    <row r="208" spans="1:21">
      <c r="A208" s="51"/>
      <c r="B208" s="47"/>
      <c r="C208" s="51"/>
      <c r="D208" s="51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</row>
    <row r="209" spans="1:21">
      <c r="A209" s="51"/>
      <c r="B209" s="47"/>
      <c r="C209" s="51"/>
      <c r="D209" s="51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</row>
    <row r="210" spans="1:21">
      <c r="A210" s="51"/>
      <c r="B210" s="47"/>
      <c r="C210" s="51"/>
      <c r="D210" s="51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</row>
    <row r="211" spans="1:21">
      <c r="A211" s="51"/>
      <c r="B211" s="47"/>
      <c r="C211" s="51"/>
      <c r="D211" s="51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</row>
    <row r="212" spans="1:21">
      <c r="A212" s="51"/>
      <c r="B212" s="47"/>
      <c r="C212" s="51"/>
      <c r="D212" s="51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</row>
    <row r="213" spans="1:21">
      <c r="A213" s="51"/>
      <c r="B213" s="47"/>
      <c r="C213" s="51"/>
      <c r="D213" s="51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</row>
    <row r="214" spans="1:21">
      <c r="A214" s="51"/>
      <c r="B214" s="47"/>
      <c r="C214" s="51"/>
      <c r="D214" s="51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</row>
    <row r="215" spans="1:21">
      <c r="A215" s="51"/>
      <c r="B215" s="47"/>
      <c r="C215" s="51"/>
      <c r="D215" s="51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</row>
    <row r="216" spans="1:21">
      <c r="A216" s="51"/>
      <c r="B216" s="47"/>
      <c r="C216" s="51"/>
      <c r="D216" s="51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</row>
    <row r="217" spans="1:21">
      <c r="A217" s="51"/>
      <c r="B217" s="47"/>
      <c r="C217" s="51"/>
      <c r="D217" s="51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</row>
    <row r="218" spans="1:21">
      <c r="A218" s="51"/>
      <c r="B218" s="47"/>
      <c r="C218" s="51"/>
      <c r="D218" s="51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</row>
    <row r="219" spans="1:21">
      <c r="A219" s="51"/>
      <c r="B219" s="47"/>
      <c r="C219" s="51"/>
      <c r="D219" s="51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</row>
    <row r="220" spans="1:21">
      <c r="A220" s="51"/>
      <c r="B220" s="47"/>
      <c r="C220" s="51"/>
      <c r="D220" s="51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</row>
    <row r="221" spans="1:21">
      <c r="A221" s="51"/>
      <c r="B221" s="47"/>
      <c r="C221" s="51"/>
      <c r="D221" s="51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</row>
    <row r="222" spans="1:21">
      <c r="A222" s="51"/>
      <c r="B222" s="47"/>
      <c r="C222" s="51"/>
      <c r="D222" s="51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</row>
    <row r="223" spans="1:21">
      <c r="A223" s="51"/>
      <c r="B223" s="47"/>
      <c r="C223" s="51"/>
      <c r="D223" s="51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</row>
    <row r="224" spans="1:21">
      <c r="A224" s="51"/>
      <c r="B224" s="47"/>
      <c r="C224" s="51"/>
      <c r="D224" s="51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</row>
    <row r="225" spans="1:21">
      <c r="A225" s="51"/>
      <c r="B225" s="47"/>
      <c r="C225" s="51"/>
      <c r="D225" s="51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</row>
    <row r="226" spans="1:21">
      <c r="A226" s="51"/>
      <c r="B226" s="47"/>
      <c r="C226" s="51"/>
      <c r="D226" s="51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</row>
    <row r="227" spans="1:21">
      <c r="A227" s="51"/>
      <c r="B227" s="47"/>
      <c r="C227" s="51"/>
      <c r="D227" s="51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</row>
    <row r="228" spans="1:21">
      <c r="A228" s="51"/>
      <c r="B228" s="47"/>
      <c r="C228" s="51"/>
      <c r="D228" s="51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</row>
    <row r="229" spans="1:21">
      <c r="A229" s="51"/>
      <c r="B229" s="47"/>
      <c r="C229" s="51"/>
      <c r="D229" s="51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</row>
    <row r="230" spans="1:21">
      <c r="A230" s="51"/>
      <c r="B230" s="47"/>
      <c r="C230" s="51"/>
      <c r="D230" s="51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</row>
    <row r="231" spans="1:21">
      <c r="A231" s="51"/>
      <c r="B231" s="47"/>
      <c r="C231" s="51"/>
      <c r="D231" s="51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</row>
    <row r="232" spans="1:21">
      <c r="A232" s="51"/>
      <c r="B232" s="47"/>
      <c r="C232" s="51"/>
      <c r="D232" s="51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</row>
    <row r="233" spans="1:21">
      <c r="A233" s="51"/>
      <c r="B233" s="47"/>
      <c r="C233" s="51"/>
      <c r="D233" s="51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</row>
    <row r="234" spans="1:21">
      <c r="A234" s="51"/>
      <c r="B234" s="47"/>
      <c r="C234" s="51"/>
      <c r="D234" s="51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</row>
    <row r="235" spans="1:21">
      <c r="A235" s="51"/>
      <c r="B235" s="47"/>
      <c r="C235" s="51"/>
      <c r="D235" s="51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</row>
    <row r="236" spans="1:21">
      <c r="A236" s="51"/>
      <c r="B236" s="47"/>
      <c r="C236" s="51"/>
      <c r="D236" s="51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</row>
    <row r="237" spans="1:21">
      <c r="A237" s="51"/>
      <c r="B237" s="47"/>
      <c r="C237" s="51"/>
      <c r="D237" s="51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</row>
    <row r="238" spans="1:21">
      <c r="A238" s="51"/>
      <c r="B238" s="47"/>
      <c r="C238" s="51"/>
      <c r="D238" s="51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</row>
    <row r="239" spans="1:21">
      <c r="A239" s="51"/>
      <c r="B239" s="47"/>
      <c r="C239" s="51"/>
      <c r="D239" s="51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</row>
    <row r="240" spans="1:21">
      <c r="A240" s="51"/>
      <c r="B240" s="47"/>
      <c r="C240" s="51"/>
      <c r="D240" s="51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</row>
    <row r="241" spans="1:21">
      <c r="A241" s="51"/>
      <c r="B241" s="47"/>
      <c r="C241" s="51"/>
      <c r="D241" s="51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</row>
    <row r="242" spans="1:21">
      <c r="A242" s="51"/>
      <c r="B242" s="47"/>
      <c r="C242" s="51"/>
      <c r="D242" s="51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</row>
    <row r="243" spans="1:21">
      <c r="A243" s="51"/>
      <c r="B243" s="47"/>
      <c r="C243" s="51"/>
      <c r="D243" s="51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</row>
    <row r="244" spans="1:21">
      <c r="A244" s="51"/>
      <c r="B244" s="47"/>
      <c r="C244" s="51"/>
      <c r="D244" s="51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</row>
    <row r="245" spans="1:21">
      <c r="A245" s="51"/>
      <c r="B245" s="47"/>
      <c r="C245" s="51"/>
      <c r="D245" s="51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</row>
    <row r="246" spans="1:21">
      <c r="A246" s="51"/>
      <c r="B246" s="47"/>
      <c r="C246" s="51"/>
      <c r="D246" s="51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</row>
    <row r="247" spans="1:21">
      <c r="A247" s="51"/>
      <c r="B247" s="47"/>
      <c r="C247" s="51"/>
      <c r="D247" s="51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</row>
    <row r="248" spans="1:21">
      <c r="A248" s="51"/>
      <c r="B248" s="47"/>
      <c r="C248" s="51"/>
      <c r="D248" s="51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</row>
    <row r="249" spans="1:21">
      <c r="A249" s="51"/>
      <c r="B249" s="47"/>
      <c r="C249" s="51"/>
      <c r="D249" s="51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</row>
    <row r="250" spans="1:21">
      <c r="A250" s="51"/>
      <c r="B250" s="47"/>
      <c r="C250" s="51"/>
      <c r="D250" s="51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</row>
    <row r="251" spans="1:21">
      <c r="A251" s="51"/>
      <c r="B251" s="47"/>
      <c r="C251" s="51"/>
      <c r="D251" s="51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</row>
    <row r="252" spans="1:21">
      <c r="A252" s="51"/>
      <c r="B252" s="47"/>
      <c r="C252" s="51"/>
      <c r="D252" s="51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</row>
    <row r="253" spans="1:21">
      <c r="A253" s="51"/>
      <c r="B253" s="47"/>
      <c r="C253" s="51"/>
      <c r="D253" s="51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</row>
    <row r="254" spans="1:21">
      <c r="A254" s="51"/>
      <c r="B254" s="47"/>
      <c r="C254" s="51"/>
      <c r="D254" s="51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</row>
    <row r="255" spans="1:21">
      <c r="A255" s="51"/>
      <c r="B255" s="47"/>
      <c r="C255" s="51"/>
      <c r="D255" s="51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</row>
    <row r="256" spans="1:21">
      <c r="A256" s="51"/>
      <c r="B256" s="47"/>
      <c r="C256" s="51"/>
      <c r="D256" s="51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</row>
    <row r="257" spans="1:21">
      <c r="A257" s="51"/>
      <c r="B257" s="47"/>
      <c r="C257" s="51"/>
      <c r="D257" s="51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</row>
    <row r="258" spans="1:21">
      <c r="A258" s="51"/>
      <c r="B258" s="47"/>
      <c r="C258" s="51"/>
      <c r="D258" s="51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</row>
    <row r="259" spans="1:21">
      <c r="A259" s="51"/>
      <c r="B259" s="47"/>
      <c r="C259" s="51"/>
      <c r="D259" s="51"/>
    </row>
    <row r="260" spans="1:21">
      <c r="A260" s="51"/>
      <c r="B260" s="47"/>
      <c r="C260" s="51"/>
      <c r="D260" s="51"/>
    </row>
    <row r="261" spans="1:21">
      <c r="A261" s="51"/>
      <c r="B261" s="47"/>
      <c r="C261" s="51"/>
      <c r="D261" s="51"/>
    </row>
    <row r="262" spans="1:21">
      <c r="A262" s="51"/>
      <c r="B262" s="47"/>
      <c r="C262" s="51"/>
      <c r="D262" s="51"/>
    </row>
    <row r="263" spans="1:21">
      <c r="A263" s="51"/>
      <c r="B263" s="47"/>
      <c r="C263" s="51"/>
      <c r="D263" s="51"/>
    </row>
    <row r="264" spans="1:21">
      <c r="A264" s="51"/>
      <c r="B264" s="47"/>
      <c r="C264" s="51"/>
      <c r="D264" s="51"/>
    </row>
    <row r="265" spans="1:21">
      <c r="A265" s="51"/>
      <c r="B265" s="47"/>
      <c r="C265" s="51"/>
      <c r="D265" s="51"/>
    </row>
    <row r="266" spans="1:21">
      <c r="A266" s="51"/>
      <c r="B266" s="47"/>
      <c r="C266" s="51"/>
      <c r="D266" s="51"/>
    </row>
    <row r="267" spans="1:21">
      <c r="A267" s="51"/>
      <c r="B267" s="47"/>
      <c r="C267" s="51"/>
      <c r="D267" s="51"/>
    </row>
    <row r="268" spans="1:21">
      <c r="A268" s="51"/>
      <c r="B268" s="47"/>
      <c r="C268" s="51"/>
      <c r="D268" s="51"/>
    </row>
    <row r="269" spans="1:21">
      <c r="A269" s="51"/>
      <c r="B269" s="47"/>
      <c r="C269" s="51"/>
      <c r="D269" s="51"/>
    </row>
    <row r="270" spans="1:21">
      <c r="A270" s="51"/>
      <c r="B270" s="47"/>
      <c r="C270" s="51"/>
      <c r="D270" s="51"/>
    </row>
    <row r="271" spans="1:21">
      <c r="A271" s="51"/>
      <c r="B271" s="47"/>
      <c r="C271" s="51"/>
      <c r="D271" s="51"/>
    </row>
    <row r="272" spans="1:21">
      <c r="A272" s="51"/>
      <c r="B272" s="47"/>
      <c r="C272" s="51"/>
      <c r="D272" s="51"/>
    </row>
    <row r="273" spans="1:4">
      <c r="A273" s="51"/>
      <c r="B273" s="47"/>
      <c r="C273" s="51"/>
      <c r="D273" s="51"/>
    </row>
    <row r="274" spans="1:4">
      <c r="A274" s="51"/>
      <c r="B274" s="47"/>
      <c r="C274" s="51"/>
      <c r="D274" s="51"/>
    </row>
    <row r="275" spans="1:4">
      <c r="A275" s="51"/>
      <c r="B275" s="47"/>
      <c r="C275" s="51"/>
      <c r="D275" s="51"/>
    </row>
    <row r="276" spans="1:4">
      <c r="A276" s="51"/>
      <c r="B276" s="47"/>
      <c r="C276" s="51"/>
      <c r="D276" s="51"/>
    </row>
    <row r="277" spans="1:4">
      <c r="A277" s="51"/>
      <c r="B277" s="47"/>
      <c r="C277" s="51"/>
      <c r="D277" s="51"/>
    </row>
    <row r="278" spans="1:4">
      <c r="A278" s="51"/>
      <c r="B278" s="47"/>
      <c r="C278" s="51"/>
      <c r="D278" s="51"/>
    </row>
    <row r="279" spans="1:4">
      <c r="A279" s="51"/>
      <c r="B279" s="47"/>
      <c r="C279" s="51"/>
      <c r="D279" s="51"/>
    </row>
    <row r="280" spans="1:4">
      <c r="A280" s="51"/>
      <c r="B280" s="47"/>
      <c r="C280" s="51"/>
      <c r="D280" s="51"/>
    </row>
    <row r="281" spans="1:4">
      <c r="A281" s="51"/>
      <c r="B281" s="47"/>
      <c r="C281" s="51"/>
      <c r="D281" s="51"/>
    </row>
    <row r="282" spans="1:4">
      <c r="A282" s="51"/>
      <c r="B282" s="47"/>
      <c r="C282" s="51"/>
      <c r="D282" s="51"/>
    </row>
    <row r="283" spans="1:4">
      <c r="A283" s="51"/>
      <c r="B283" s="47"/>
      <c r="C283" s="51"/>
      <c r="D283" s="51"/>
    </row>
    <row r="284" spans="1:4">
      <c r="A284" s="51"/>
      <c r="B284" s="47"/>
      <c r="C284" s="51"/>
      <c r="D284" s="51"/>
    </row>
    <row r="285" spans="1:4">
      <c r="A285" s="51"/>
      <c r="B285" s="47"/>
      <c r="C285" s="51"/>
      <c r="D285" s="51"/>
    </row>
    <row r="286" spans="1:4">
      <c r="A286" s="51"/>
      <c r="B286" s="47"/>
      <c r="C286" s="51"/>
      <c r="D286" s="51"/>
    </row>
    <row r="287" spans="1:4">
      <c r="A287" s="51"/>
      <c r="B287" s="47"/>
      <c r="C287" s="51"/>
      <c r="D287" s="51"/>
    </row>
    <row r="288" spans="1:4">
      <c r="A288" s="51"/>
      <c r="B288" s="47"/>
      <c r="C288" s="51"/>
      <c r="D288" s="51"/>
    </row>
    <row r="289" spans="1:4">
      <c r="A289" s="51"/>
      <c r="B289" s="47"/>
      <c r="C289" s="51"/>
      <c r="D289" s="51"/>
    </row>
    <row r="290" spans="1:4">
      <c r="A290" s="51"/>
      <c r="B290" s="47"/>
      <c r="C290" s="51"/>
      <c r="D290" s="51"/>
    </row>
  </sheetData>
  <protectedRanges>
    <protectedRange sqref="A102:D108" name="Range1"/>
  </protectedRanges>
  <sortState xmlns:xlrd2="http://schemas.microsoft.com/office/spreadsheetml/2017/richdata2" ref="A21:Q112">
    <sortCondition ref="C21:C112"/>
  </sortState>
  <phoneticPr fontId="8" type="noConversion"/>
  <hyperlinks>
    <hyperlink ref="H3261" r:id="rId1" display="http://vsolj.cetus-net.org/bulletin.html" xr:uid="{00000000-0004-0000-0000-000000000000}"/>
    <hyperlink ref="H64741" r:id="rId2" display="http://vsolj.cetus-net.org/bulletin.html" xr:uid="{00000000-0004-0000-0000-000001000000}"/>
    <hyperlink ref="H64734" r:id="rId3" display="http://vsolj.cetus-net.org/bulletin.html" xr:uid="{00000000-0004-0000-0000-000002000000}"/>
    <hyperlink ref="AP2231" r:id="rId4" display="http://cdsbib.u-strasbg.fr/cgi-bin/cdsbib?1990RMxAA..21..381G" xr:uid="{00000000-0004-0000-0000-000003000000}"/>
    <hyperlink ref="AP2234" r:id="rId5" display="http://cdsbib.u-strasbg.fr/cgi-bin/cdsbib?1990RMxAA..21..381G" xr:uid="{00000000-0004-0000-0000-000004000000}"/>
    <hyperlink ref="AP2232" r:id="rId6" display="http://cdsbib.u-strasbg.fr/cgi-bin/cdsbib?1990RMxAA..21..381G" xr:uid="{00000000-0004-0000-0000-000005000000}"/>
    <hyperlink ref="AP2210" r:id="rId7" display="http://cdsbib.u-strasbg.fr/cgi-bin/cdsbib?1990RMxAA..21..381G" xr:uid="{00000000-0004-0000-0000-000006000000}"/>
    <hyperlink ref="I64741" r:id="rId8" display="http://vsolj.cetus-net.org/bulletin.html" xr:uid="{00000000-0004-0000-0000-000007000000}"/>
    <hyperlink ref="AQ2344" r:id="rId9" display="http://cdsbib.u-strasbg.fr/cgi-bin/cdsbib?1990RMxAA..21..381G" xr:uid="{00000000-0004-0000-0000-000008000000}"/>
    <hyperlink ref="AQ613" r:id="rId10" display="http://cdsbib.u-strasbg.fr/cgi-bin/cdsbib?1990RMxAA..21..381G" xr:uid="{00000000-0004-0000-0000-000009000000}"/>
    <hyperlink ref="AQ2345" r:id="rId11" display="http://cdsbib.u-strasbg.fr/cgi-bin/cdsbib?1990RMxAA..21..381G" xr:uid="{00000000-0004-0000-0000-00000A000000}"/>
    <hyperlink ref="H64738" r:id="rId12" display="https://www.aavso.org/ejaavso" xr:uid="{00000000-0004-0000-0000-00000B000000}"/>
    <hyperlink ref="H64964" r:id="rId13" display="http://vsolj.cetus-net.org/bulletin.html" xr:uid="{00000000-0004-0000-0000-00000C000000}"/>
    <hyperlink ref="H64957" r:id="rId14" display="https://www.aavso.org/ejaavso" xr:uid="{00000000-0004-0000-0000-00000D000000}"/>
    <hyperlink ref="I64964" r:id="rId15" display="http://vsolj.cetus-net.org/bulletin.html" xr:uid="{00000000-0004-0000-0000-00000E000000}"/>
    <hyperlink ref="AQ58615" r:id="rId16" display="http://cdsbib.u-strasbg.fr/cgi-bin/cdsbib?1990RMxAA..21..381G" xr:uid="{00000000-0004-0000-0000-00000F000000}"/>
    <hyperlink ref="H64961" r:id="rId17" display="https://www.aavso.org/ejaavso" xr:uid="{00000000-0004-0000-0000-000010000000}"/>
    <hyperlink ref="AP5979" r:id="rId18" display="http://cdsbib.u-strasbg.fr/cgi-bin/cdsbib?1990RMxAA..21..381G" xr:uid="{00000000-0004-0000-0000-000011000000}"/>
    <hyperlink ref="AP5982" r:id="rId19" display="http://cdsbib.u-strasbg.fr/cgi-bin/cdsbib?1990RMxAA..21..381G" xr:uid="{00000000-0004-0000-0000-000012000000}"/>
    <hyperlink ref="AP5980" r:id="rId20" display="http://cdsbib.u-strasbg.fr/cgi-bin/cdsbib?1990RMxAA..21..381G" xr:uid="{00000000-0004-0000-0000-000013000000}"/>
    <hyperlink ref="AP5964" r:id="rId21" display="http://cdsbib.u-strasbg.fr/cgi-bin/cdsbib?1990RMxAA..21..381G" xr:uid="{00000000-0004-0000-0000-000014000000}"/>
    <hyperlink ref="AQ6193" r:id="rId22" display="http://cdsbib.u-strasbg.fr/cgi-bin/cdsbib?1990RMxAA..21..381G" xr:uid="{00000000-0004-0000-0000-000015000000}"/>
    <hyperlink ref="AQ6197" r:id="rId23" display="http://cdsbib.u-strasbg.fr/cgi-bin/cdsbib?1990RMxAA..21..381G" xr:uid="{00000000-0004-0000-0000-000016000000}"/>
    <hyperlink ref="AQ341" r:id="rId24" display="http://cdsbib.u-strasbg.fr/cgi-bin/cdsbib?1990RMxAA..21..381G" xr:uid="{00000000-0004-0000-0000-000017000000}"/>
    <hyperlink ref="I3085" r:id="rId25" display="http://vsolj.cetus-net.org/bulletin.html" xr:uid="{00000000-0004-0000-0000-000018000000}"/>
    <hyperlink ref="H3085" r:id="rId26" display="http://vsolj.cetus-net.org/bulletin.html" xr:uid="{00000000-0004-0000-0000-000019000000}"/>
    <hyperlink ref="AQ1002" r:id="rId27" display="http://cdsbib.u-strasbg.fr/cgi-bin/cdsbib?1990RMxAA..21..381G" xr:uid="{00000000-0004-0000-0000-00001A000000}"/>
    <hyperlink ref="AQ1001" r:id="rId28" display="http://cdsbib.u-strasbg.fr/cgi-bin/cdsbib?1990RMxAA..21..381G" xr:uid="{00000000-0004-0000-0000-00001B000000}"/>
    <hyperlink ref="AP4255" r:id="rId29" display="http://cdsbib.u-strasbg.fr/cgi-bin/cdsbib?1990RMxAA..21..381G" xr:uid="{00000000-0004-0000-0000-00001C000000}"/>
    <hyperlink ref="AP4273" r:id="rId30" display="http://cdsbib.u-strasbg.fr/cgi-bin/cdsbib?1990RMxAA..21..381G" xr:uid="{00000000-0004-0000-0000-00001D000000}"/>
    <hyperlink ref="AP4274" r:id="rId31" display="http://cdsbib.u-strasbg.fr/cgi-bin/cdsbib?1990RMxAA..21..381G" xr:uid="{00000000-0004-0000-0000-00001E000000}"/>
    <hyperlink ref="AP4270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2023-01-26T05:26:23Z</dcterms:modified>
</cp:coreProperties>
</file>