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DD5031CA-EEDE-4B24-9BFE-5B355E52BC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4" i="1" l="1"/>
  <c r="F34" i="1" s="1"/>
  <c r="G34" i="1" s="1"/>
  <c r="I34" i="1" s="1"/>
  <c r="Q34" i="1"/>
  <c r="E14" i="1"/>
  <c r="Q30" i="1"/>
  <c r="Q31" i="1"/>
  <c r="Q32" i="1"/>
  <c r="Q33" i="1"/>
  <c r="G11" i="1"/>
  <c r="F11" i="1"/>
  <c r="C17" i="1"/>
  <c r="Q27" i="1"/>
  <c r="Q29" i="1"/>
  <c r="Q28" i="1"/>
  <c r="C7" i="1"/>
  <c r="E30" i="1"/>
  <c r="F30" i="1"/>
  <c r="Q21" i="1"/>
  <c r="Q23" i="1"/>
  <c r="Q24" i="1"/>
  <c r="Q26" i="1"/>
  <c r="Q25" i="1"/>
  <c r="Q22" i="1"/>
  <c r="E21" i="1"/>
  <c r="F21" i="1"/>
  <c r="E24" i="1"/>
  <c r="F24" i="1"/>
  <c r="E32" i="1"/>
  <c r="F32" i="1"/>
  <c r="E22" i="1"/>
  <c r="F22" i="1"/>
  <c r="G22" i="1"/>
  <c r="H22" i="1"/>
  <c r="E29" i="1"/>
  <c r="F29" i="1"/>
  <c r="G29" i="1"/>
  <c r="I29" i="1"/>
  <c r="G23" i="1"/>
  <c r="E26" i="1"/>
  <c r="F26" i="1"/>
  <c r="G26" i="1"/>
  <c r="I26" i="1"/>
  <c r="E31" i="1"/>
  <c r="F31" i="1"/>
  <c r="G31" i="1"/>
  <c r="I31" i="1"/>
  <c r="E28" i="1"/>
  <c r="F28" i="1"/>
  <c r="E25" i="1"/>
  <c r="F25" i="1"/>
  <c r="G25" i="1"/>
  <c r="I25" i="1"/>
  <c r="E33" i="1"/>
  <c r="F33" i="1"/>
  <c r="G33" i="1"/>
  <c r="I33" i="1"/>
  <c r="G30" i="1"/>
  <c r="I30" i="1"/>
  <c r="G21" i="1"/>
  <c r="G24" i="1"/>
  <c r="I24" i="1"/>
  <c r="G32" i="1"/>
  <c r="I32" i="1"/>
  <c r="G28" i="1"/>
  <c r="I28" i="1"/>
  <c r="E23" i="1"/>
  <c r="F23" i="1"/>
  <c r="E27" i="1"/>
  <c r="F27" i="1"/>
  <c r="G27" i="1"/>
  <c r="I27" i="1"/>
  <c r="J23" i="1"/>
  <c r="C12" i="1"/>
  <c r="C16" i="1" l="1"/>
  <c r="D18" i="1" s="1"/>
  <c r="E15" i="1"/>
  <c r="C11" i="1"/>
  <c r="O34" i="1" l="1"/>
  <c r="O22" i="1"/>
  <c r="O27" i="1"/>
  <c r="O31" i="1"/>
  <c r="O25" i="1"/>
  <c r="C15" i="1"/>
  <c r="O24" i="1"/>
  <c r="O26" i="1"/>
  <c r="O30" i="1"/>
  <c r="O32" i="1"/>
  <c r="O29" i="1"/>
  <c r="O33" i="1"/>
  <c r="O28" i="1"/>
  <c r="O21" i="1"/>
  <c r="O23" i="1"/>
  <c r="C18" i="1" l="1"/>
  <c r="E16" i="1"/>
  <c r="E17" i="1" s="1"/>
</calcChain>
</file>

<file path=xl/sharedStrings.xml><?xml version="1.0" encoding="utf-8"?>
<sst xmlns="http://schemas.openxmlformats.org/spreadsheetml/2006/main" count="65" uniqueCount="53">
  <si>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</si>
  <si>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</si>
  <si>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</si>
  <si>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</si>
  <si>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</si>
  <si>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</si>
  <si>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</si>
  <si>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</si>
  <si>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</si>
  <si>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</si>
  <si>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</si>
  <si>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</si>
  <si>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</si>
  <si>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</si>
  <si>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</si>
  <si>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</si>
  <si>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</si>
  <si>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</si>
  <si>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</si>
  <si>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</si>
  <si>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</si>
  <si>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</si>
  <si>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</si>
  <si>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</si>
  <si>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</si>
  <si>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</si>
  <si>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</si>
  <si>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</si>
  <si>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</si>
  <si>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 3011</t>
  </si>
  <si>
    <t>BBSAG Bull.89</t>
  </si>
  <si>
    <t>IBVS 4382</t>
  </si>
  <si>
    <t>II</t>
  </si>
  <si>
    <t>Likely correct period</t>
  </si>
  <si>
    <t>IBVS</t>
  </si>
  <si>
    <t>BBSAG</t>
  </si>
  <si>
    <t>E/SD</t>
  </si>
  <si>
    <t>IBVS 5657</t>
  </si>
  <si>
    <t>MN Aur / gsc 3360-0799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</si>
  <si>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</si>
  <si>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</si>
  <si>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</si>
  <si>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</si>
  <si>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</si>
  <si>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</si>
  <si>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</si>
  <si>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5802</t>
  </si>
  <si>
    <t>Start of linear fit &gt;&gt;&gt;&gt;&gt;&gt;&gt;&gt;&gt;&gt;&gt;&gt;&gt;&gt;&gt;&gt;&gt;&gt;&gt;&gt;&gt;</t>
  </si>
  <si>
    <t>IBVS 6048</t>
  </si>
  <si>
    <t>I</t>
  </si>
  <si>
    <t>Add cycle</t>
  </si>
  <si>
    <t>Old Cycle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</si>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</sst>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1" xfId="0" applyBorder="1">
      <alignment vertical="top"/>
    </xf>
    <xf numFmtId="0" fontId="7" fillId="0" borderId="1" xfId="0" applyFont="1" applyBorder="1">
      <alignment vertical="top"/>
    </xf>
    <xf numFmtId="0" fontId="10" fillId="0" borderId="1" xfId="0" applyFont="1" applyBorder="1">
      <alignment vertical="top"/>
    </xf>
    <xf numFmtId="0" fontId="0" fillId="0" borderId="6" xfId="0" applyBorder="1" applyAlignment="1"/>
    <xf numFmtId="0" fontId="0" fillId="0" borderId="0" xfId="0">
      <alignment vertical="top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3" fillId="0" borderId="0" xfId="0" quotePrefix="1" applyFont="1" applyAlignment="1">
      <alignment horizontal="center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/>
    </xf>
    <xf numFmtId="0" fontId="0" fillId="0" borderId="1" xfId="0" applyBorder="1" applyAlignment="1">
      <alignment horizontal="left" vertical="top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16" fillId="0" borderId="0" xfId="0" applyFont="1">
      <alignment vertical="top"/>
    </xf>
    <xf numFmtId="0" fontId="15" fillId="0" borderId="0" xfId="0" applyFont="1" applyAlignment="1">
      <alignment horizontal="left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5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MN Aur - O-C Diagr.</a:t>
            </a:r>
          </a:p>
        </c:rich>
      </c:tx>
      <c:layout>
        <c:manualLayout>
          <c:xMode val="edge"/>
          <c:yMode val="edge"/>
          <c:x val="0.37802941837439946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906854902912253"/>
          <c:w val="0.81098610014427575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-2271</c:v>
                </c:pt>
                <c:pt idx="1">
                  <c:v>0</c:v>
                </c:pt>
                <c:pt idx="2">
                  <c:v>1627</c:v>
                </c:pt>
                <c:pt idx="3">
                  <c:v>2095</c:v>
                </c:pt>
                <c:pt idx="4">
                  <c:v>2095</c:v>
                </c:pt>
                <c:pt idx="5">
                  <c:v>2107</c:v>
                </c:pt>
                <c:pt idx="6">
                  <c:v>2562</c:v>
                </c:pt>
                <c:pt idx="7">
                  <c:v>2684</c:v>
                </c:pt>
                <c:pt idx="8">
                  <c:v>2837</c:v>
                </c:pt>
                <c:pt idx="9">
                  <c:v>3164</c:v>
                </c:pt>
                <c:pt idx="10">
                  <c:v>3164</c:v>
                </c:pt>
                <c:pt idx="11">
                  <c:v>3164</c:v>
                </c:pt>
                <c:pt idx="12">
                  <c:v>3164</c:v>
                </c:pt>
                <c:pt idx="13">
                  <c:v>3753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40-4F63-ACA3-BDC8B32708D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4.7000000000000002E-3</c:v>
                  </c:pt>
                  <c:pt idx="10">
                    <c:v>8.6999999999999994E-3</c:v>
                  </c:pt>
                  <c:pt idx="11">
                    <c:v>1.0999999999999999E-2</c:v>
                  </c:pt>
                  <c:pt idx="12">
                    <c:v>6.4999999999999997E-3</c:v>
                  </c:pt>
                  <c:pt idx="13">
                    <c:v>1.5E-3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4.7000000000000002E-3</c:v>
                  </c:pt>
                  <c:pt idx="10">
                    <c:v>8.6999999999999994E-3</c:v>
                  </c:pt>
                  <c:pt idx="11">
                    <c:v>1.0999999999999999E-2</c:v>
                  </c:pt>
                  <c:pt idx="12">
                    <c:v>6.4999999999999997E-3</c:v>
                  </c:pt>
                  <c:pt idx="1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-2271</c:v>
                </c:pt>
                <c:pt idx="1">
                  <c:v>0</c:v>
                </c:pt>
                <c:pt idx="2">
                  <c:v>1627</c:v>
                </c:pt>
                <c:pt idx="3">
                  <c:v>2095</c:v>
                </c:pt>
                <c:pt idx="4">
                  <c:v>2095</c:v>
                </c:pt>
                <c:pt idx="5">
                  <c:v>2107</c:v>
                </c:pt>
                <c:pt idx="6">
                  <c:v>2562</c:v>
                </c:pt>
                <c:pt idx="7">
                  <c:v>2684</c:v>
                </c:pt>
                <c:pt idx="8">
                  <c:v>2837</c:v>
                </c:pt>
                <c:pt idx="9">
                  <c:v>3164</c:v>
                </c:pt>
                <c:pt idx="10">
                  <c:v>3164</c:v>
                </c:pt>
                <c:pt idx="11">
                  <c:v>3164</c:v>
                </c:pt>
                <c:pt idx="12">
                  <c:v>3164</c:v>
                </c:pt>
                <c:pt idx="13">
                  <c:v>3753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6.0059999999793945E-2</c:v>
                </c:pt>
                <c:pt idx="3">
                  <c:v>8.1099999995785765E-2</c:v>
                </c:pt>
                <c:pt idx="4">
                  <c:v>8.1099999995785765E-2</c:v>
                </c:pt>
                <c:pt idx="5">
                  <c:v>8.3879999998316634E-2</c:v>
                </c:pt>
                <c:pt idx="6">
                  <c:v>0.10267999999632593</c:v>
                </c:pt>
                <c:pt idx="7">
                  <c:v>0.11596000000281492</c:v>
                </c:pt>
                <c:pt idx="8">
                  <c:v>0.12228000000322936</c:v>
                </c:pt>
                <c:pt idx="9">
                  <c:v>0.14646000000357162</c:v>
                </c:pt>
                <c:pt idx="10">
                  <c:v>0.14755999999761116</c:v>
                </c:pt>
                <c:pt idx="11">
                  <c:v>0.1476600000023609</c:v>
                </c:pt>
                <c:pt idx="12">
                  <c:v>0.14835999999922933</c:v>
                </c:pt>
                <c:pt idx="13">
                  <c:v>0.95672000000195112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40-4F63-ACA3-BDC8B32708D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4.7000000000000002E-3</c:v>
                  </c:pt>
                  <c:pt idx="10">
                    <c:v>8.6999999999999994E-3</c:v>
                  </c:pt>
                  <c:pt idx="11">
                    <c:v>1.0999999999999999E-2</c:v>
                  </c:pt>
                  <c:pt idx="12">
                    <c:v>6.4999999999999997E-3</c:v>
                  </c:pt>
                  <c:pt idx="13">
                    <c:v>1.5E-3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4.7000000000000002E-3</c:v>
                  </c:pt>
                  <c:pt idx="10">
                    <c:v>8.6999999999999994E-3</c:v>
                  </c:pt>
                  <c:pt idx="11">
                    <c:v>1.0999999999999999E-2</c:v>
                  </c:pt>
                  <c:pt idx="12">
                    <c:v>6.4999999999999997E-3</c:v>
                  </c:pt>
                  <c:pt idx="1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-2271</c:v>
                </c:pt>
                <c:pt idx="1">
                  <c:v>0</c:v>
                </c:pt>
                <c:pt idx="2">
                  <c:v>1627</c:v>
                </c:pt>
                <c:pt idx="3">
                  <c:v>2095</c:v>
                </c:pt>
                <c:pt idx="4">
                  <c:v>2095</c:v>
                </c:pt>
                <c:pt idx="5">
                  <c:v>2107</c:v>
                </c:pt>
                <c:pt idx="6">
                  <c:v>2562</c:v>
                </c:pt>
                <c:pt idx="7">
                  <c:v>2684</c:v>
                </c:pt>
                <c:pt idx="8">
                  <c:v>2837</c:v>
                </c:pt>
                <c:pt idx="9">
                  <c:v>3164</c:v>
                </c:pt>
                <c:pt idx="10">
                  <c:v>3164</c:v>
                </c:pt>
                <c:pt idx="11">
                  <c:v>3164</c:v>
                </c:pt>
                <c:pt idx="12">
                  <c:v>3164</c:v>
                </c:pt>
                <c:pt idx="13">
                  <c:v>3753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2">
                  <c:v>2.1779999995487742E-2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40-4F63-ACA3-BDC8B32708D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4.7000000000000002E-3</c:v>
                  </c:pt>
                  <c:pt idx="10">
                    <c:v>8.6999999999999994E-3</c:v>
                  </c:pt>
                  <c:pt idx="11">
                    <c:v>1.0999999999999999E-2</c:v>
                  </c:pt>
                  <c:pt idx="12">
                    <c:v>6.4999999999999997E-3</c:v>
                  </c:pt>
                  <c:pt idx="13">
                    <c:v>1.5E-3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4.7000000000000002E-3</c:v>
                  </c:pt>
                  <c:pt idx="10">
                    <c:v>8.6999999999999994E-3</c:v>
                  </c:pt>
                  <c:pt idx="11">
                    <c:v>1.0999999999999999E-2</c:v>
                  </c:pt>
                  <c:pt idx="12">
                    <c:v>6.4999999999999997E-3</c:v>
                  </c:pt>
                  <c:pt idx="1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-2271</c:v>
                </c:pt>
                <c:pt idx="1">
                  <c:v>0</c:v>
                </c:pt>
                <c:pt idx="2">
                  <c:v>1627</c:v>
                </c:pt>
                <c:pt idx="3">
                  <c:v>2095</c:v>
                </c:pt>
                <c:pt idx="4">
                  <c:v>2095</c:v>
                </c:pt>
                <c:pt idx="5">
                  <c:v>2107</c:v>
                </c:pt>
                <c:pt idx="6">
                  <c:v>2562</c:v>
                </c:pt>
                <c:pt idx="7">
                  <c:v>2684</c:v>
                </c:pt>
                <c:pt idx="8">
                  <c:v>2837</c:v>
                </c:pt>
                <c:pt idx="9">
                  <c:v>3164</c:v>
                </c:pt>
                <c:pt idx="10">
                  <c:v>3164</c:v>
                </c:pt>
                <c:pt idx="11">
                  <c:v>3164</c:v>
                </c:pt>
                <c:pt idx="12">
                  <c:v>3164</c:v>
                </c:pt>
                <c:pt idx="13">
                  <c:v>3753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40-4F63-ACA3-BDC8B32708D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4.7000000000000002E-3</c:v>
                  </c:pt>
                  <c:pt idx="10">
                    <c:v>8.6999999999999994E-3</c:v>
                  </c:pt>
                  <c:pt idx="11">
                    <c:v>1.0999999999999999E-2</c:v>
                  </c:pt>
                  <c:pt idx="12">
                    <c:v>6.4999999999999997E-3</c:v>
                  </c:pt>
                  <c:pt idx="13">
                    <c:v>1.5E-3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4.7000000000000002E-3</c:v>
                  </c:pt>
                  <c:pt idx="10">
                    <c:v>8.6999999999999994E-3</c:v>
                  </c:pt>
                  <c:pt idx="11">
                    <c:v>1.0999999999999999E-2</c:v>
                  </c:pt>
                  <c:pt idx="12">
                    <c:v>6.4999999999999997E-3</c:v>
                  </c:pt>
                  <c:pt idx="1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-2271</c:v>
                </c:pt>
                <c:pt idx="1">
                  <c:v>0</c:v>
                </c:pt>
                <c:pt idx="2">
                  <c:v>1627</c:v>
                </c:pt>
                <c:pt idx="3">
                  <c:v>2095</c:v>
                </c:pt>
                <c:pt idx="4">
                  <c:v>2095</c:v>
                </c:pt>
                <c:pt idx="5">
                  <c:v>2107</c:v>
                </c:pt>
                <c:pt idx="6">
                  <c:v>2562</c:v>
                </c:pt>
                <c:pt idx="7">
                  <c:v>2684</c:v>
                </c:pt>
                <c:pt idx="8">
                  <c:v>2837</c:v>
                </c:pt>
                <c:pt idx="9">
                  <c:v>3164</c:v>
                </c:pt>
                <c:pt idx="10">
                  <c:v>3164</c:v>
                </c:pt>
                <c:pt idx="11">
                  <c:v>3164</c:v>
                </c:pt>
                <c:pt idx="12">
                  <c:v>3164</c:v>
                </c:pt>
                <c:pt idx="13">
                  <c:v>3753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A40-4F63-ACA3-BDC8B32708D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4.7000000000000002E-3</c:v>
                  </c:pt>
                  <c:pt idx="10">
                    <c:v>8.6999999999999994E-3</c:v>
                  </c:pt>
                  <c:pt idx="11">
                    <c:v>1.0999999999999999E-2</c:v>
                  </c:pt>
                  <c:pt idx="12">
                    <c:v>6.4999999999999997E-3</c:v>
                  </c:pt>
                  <c:pt idx="13">
                    <c:v>1.5E-3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4.7000000000000002E-3</c:v>
                  </c:pt>
                  <c:pt idx="10">
                    <c:v>8.6999999999999994E-3</c:v>
                  </c:pt>
                  <c:pt idx="11">
                    <c:v>1.0999999999999999E-2</c:v>
                  </c:pt>
                  <c:pt idx="12">
                    <c:v>6.4999999999999997E-3</c:v>
                  </c:pt>
                  <c:pt idx="1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-2271</c:v>
                </c:pt>
                <c:pt idx="1">
                  <c:v>0</c:v>
                </c:pt>
                <c:pt idx="2">
                  <c:v>1627</c:v>
                </c:pt>
                <c:pt idx="3">
                  <c:v>2095</c:v>
                </c:pt>
                <c:pt idx="4">
                  <c:v>2095</c:v>
                </c:pt>
                <c:pt idx="5">
                  <c:v>2107</c:v>
                </c:pt>
                <c:pt idx="6">
                  <c:v>2562</c:v>
                </c:pt>
                <c:pt idx="7">
                  <c:v>2684</c:v>
                </c:pt>
                <c:pt idx="8">
                  <c:v>2837</c:v>
                </c:pt>
                <c:pt idx="9">
                  <c:v>3164</c:v>
                </c:pt>
                <c:pt idx="10">
                  <c:v>3164</c:v>
                </c:pt>
                <c:pt idx="11">
                  <c:v>3164</c:v>
                </c:pt>
                <c:pt idx="12">
                  <c:v>3164</c:v>
                </c:pt>
                <c:pt idx="13">
                  <c:v>3753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A40-4F63-ACA3-BDC8B32708D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4.7000000000000002E-3</c:v>
                  </c:pt>
                  <c:pt idx="10">
                    <c:v>8.6999999999999994E-3</c:v>
                  </c:pt>
                  <c:pt idx="11">
                    <c:v>1.0999999999999999E-2</c:v>
                  </c:pt>
                  <c:pt idx="12">
                    <c:v>6.4999999999999997E-3</c:v>
                  </c:pt>
                  <c:pt idx="13">
                    <c:v>1.5E-3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0</c:v>
                  </c:pt>
                  <c:pt idx="6">
                    <c:v>2E-3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4.7000000000000002E-3</c:v>
                  </c:pt>
                  <c:pt idx="10">
                    <c:v>8.6999999999999994E-3</c:v>
                  </c:pt>
                  <c:pt idx="11">
                    <c:v>1.0999999999999999E-2</c:v>
                  </c:pt>
                  <c:pt idx="12">
                    <c:v>6.4999999999999997E-3</c:v>
                  </c:pt>
                  <c:pt idx="1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-2271</c:v>
                </c:pt>
                <c:pt idx="1">
                  <c:v>0</c:v>
                </c:pt>
                <c:pt idx="2">
                  <c:v>1627</c:v>
                </c:pt>
                <c:pt idx="3">
                  <c:v>2095</c:v>
                </c:pt>
                <c:pt idx="4">
                  <c:v>2095</c:v>
                </c:pt>
                <c:pt idx="5">
                  <c:v>2107</c:v>
                </c:pt>
                <c:pt idx="6">
                  <c:v>2562</c:v>
                </c:pt>
                <c:pt idx="7">
                  <c:v>2684</c:v>
                </c:pt>
                <c:pt idx="8">
                  <c:v>2837</c:v>
                </c:pt>
                <c:pt idx="9">
                  <c:v>3164</c:v>
                </c:pt>
                <c:pt idx="10">
                  <c:v>3164</c:v>
                </c:pt>
                <c:pt idx="11">
                  <c:v>3164</c:v>
                </c:pt>
                <c:pt idx="12">
                  <c:v>3164</c:v>
                </c:pt>
                <c:pt idx="13">
                  <c:v>3753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A40-4F63-ACA3-BDC8B32708D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-2271</c:v>
                </c:pt>
                <c:pt idx="1">
                  <c:v>0</c:v>
                </c:pt>
                <c:pt idx="2">
                  <c:v>1627</c:v>
                </c:pt>
                <c:pt idx="3">
                  <c:v>2095</c:v>
                </c:pt>
                <c:pt idx="4">
                  <c:v>2095</c:v>
                </c:pt>
                <c:pt idx="5">
                  <c:v>2107</c:v>
                </c:pt>
                <c:pt idx="6">
                  <c:v>2562</c:v>
                </c:pt>
                <c:pt idx="7">
                  <c:v>2684</c:v>
                </c:pt>
                <c:pt idx="8">
                  <c:v>2837</c:v>
                </c:pt>
                <c:pt idx="9">
                  <c:v>3164</c:v>
                </c:pt>
                <c:pt idx="10">
                  <c:v>3164</c:v>
                </c:pt>
                <c:pt idx="11">
                  <c:v>3164</c:v>
                </c:pt>
                <c:pt idx="12">
                  <c:v>3164</c:v>
                </c:pt>
                <c:pt idx="13">
                  <c:v>3753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-1.1185902647757171</c:v>
                </c:pt>
                <c:pt idx="1">
                  <c:v>-0.52565848835199336</c:v>
                </c:pt>
                <c:pt idx="2">
                  <c:v>-0.10086764720650754</c:v>
                </c:pt>
                <c:pt idx="3">
                  <c:v>2.132172811991373E-2</c:v>
                </c:pt>
                <c:pt idx="4">
                  <c:v>2.132172811991373E-2</c:v>
                </c:pt>
                <c:pt idx="5">
                  <c:v>2.4454789025719403E-2</c:v>
                </c:pt>
                <c:pt idx="6">
                  <c:v>0.14325001503751777</c:v>
                </c:pt>
                <c:pt idx="7">
                  <c:v>0.17510280091320884</c:v>
                </c:pt>
                <c:pt idx="8">
                  <c:v>0.21504932746223115</c:v>
                </c:pt>
                <c:pt idx="9">
                  <c:v>0.30042523714543568</c:v>
                </c:pt>
                <c:pt idx="10">
                  <c:v>0.30042523714543568</c:v>
                </c:pt>
                <c:pt idx="11">
                  <c:v>0.30042523714543568</c:v>
                </c:pt>
                <c:pt idx="12">
                  <c:v>0.30042523714543568</c:v>
                </c:pt>
                <c:pt idx="13">
                  <c:v>0.45420630993873079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A40-4F63-ACA3-BDC8B3270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4834424"/>
        <c:axId val="1"/>
      </c:scatterChart>
      <c:valAx>
        <c:axId val="604834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4072693659654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8344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478207590771671"/>
          <c:y val="0.91925596256989606"/>
          <c:w val="0.76252087228999432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0</xdr:rowOff>
    </xdr:from>
    <xdr:to>
      <xdr:col>15</xdr:col>
      <xdr:colOff>257175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EA06957-DB65-D36D-024C-941BA168AD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1"/>
  <sheetViews>
    <sheetView tabSelected="1" workbookViewId="0">
      <selection activeCell="E13" sqref="E13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38</v>
      </c>
      <c r="B1" s="21"/>
      <c r="C1" s="1"/>
    </row>
    <row r="2" spans="1:7" x14ac:dyDescent="0.2">
      <c r="A2" t="s">
        <v>24</v>
      </c>
      <c r="B2" s="17" t="s">
        <v>36</v>
      </c>
    </row>
    <row r="4" spans="1:7" x14ac:dyDescent="0.2">
      <c r="A4" s="7" t="s">
        <v>0</v>
      </c>
      <c r="C4" s="3">
        <v>38321.413</v>
      </c>
      <c r="D4" s="4">
        <v>0.55994999999999995</v>
      </c>
    </row>
    <row r="6" spans="1:7" x14ac:dyDescent="0.2">
      <c r="A6" s="7" t="s">
        <v>1</v>
      </c>
    </row>
    <row r="7" spans="1:7" x14ac:dyDescent="0.2">
      <c r="A7" t="s">
        <v>2</v>
      </c>
      <c r="C7">
        <f>+C4</f>
        <v>38321.413</v>
      </c>
    </row>
    <row r="8" spans="1:7" x14ac:dyDescent="0.2">
      <c r="A8" t="s">
        <v>3</v>
      </c>
      <c r="C8" s="11">
        <v>5.5808600000000004</v>
      </c>
      <c r="D8" s="12" t="s">
        <v>33</v>
      </c>
    </row>
    <row r="9" spans="1:7" x14ac:dyDescent="0.2">
      <c r="A9" s="25" t="s">
        <v>40</v>
      </c>
      <c r="B9" s="14"/>
      <c r="C9" s="26">
        <v>-9.5</v>
      </c>
      <c r="D9" s="14" t="s">
        <v>41</v>
      </c>
      <c r="E9" s="14"/>
    </row>
    <row r="10" spans="1:7" ht="13.5" thickBot="1" x14ac:dyDescent="0.25">
      <c r="A10" s="14"/>
      <c r="B10" s="14"/>
      <c r="C10" s="6" t="s">
        <v>20</v>
      </c>
      <c r="D10" s="6" t="s">
        <v>21</v>
      </c>
      <c r="E10" s="14"/>
    </row>
    <row r="11" spans="1:7" x14ac:dyDescent="0.2">
      <c r="A11" s="14" t="s">
        <v>16</v>
      </c>
      <c r="B11" s="14"/>
      <c r="C11" s="38">
        <f ca="1">INTERCEPT(INDIRECT($G$11):G992,INDIRECT($F$11):F992)</f>
        <v>-0.52565848835199336</v>
      </c>
      <c r="D11" s="5"/>
      <c r="E11" s="14"/>
      <c r="F11" s="39" t="str">
        <f>"F"&amp;E19</f>
        <v>F23</v>
      </c>
      <c r="G11" s="40" t="str">
        <f>"G"&amp;E19</f>
        <v>G23</v>
      </c>
    </row>
    <row r="12" spans="1:7" x14ac:dyDescent="0.2">
      <c r="A12" s="14" t="s">
        <v>17</v>
      </c>
      <c r="B12" s="14"/>
      <c r="C12" s="38">
        <f ca="1">SLOPE(INDIRECT($G$11):G992,INDIRECT($F$11):F992)</f>
        <v>2.6108840881713941E-4</v>
      </c>
      <c r="D12" s="5"/>
      <c r="E12" s="14"/>
    </row>
    <row r="13" spans="1:7" x14ac:dyDescent="0.2">
      <c r="A13" s="14" t="s">
        <v>19</v>
      </c>
      <c r="B13" s="14"/>
      <c r="C13" s="5" t="s">
        <v>14</v>
      </c>
      <c r="D13" s="29" t="s">
        <v>50</v>
      </c>
      <c r="E13" s="26">
        <v>1</v>
      </c>
    </row>
    <row r="14" spans="1:7" x14ac:dyDescent="0.2">
      <c r="A14" s="14"/>
      <c r="B14" s="14"/>
      <c r="C14" s="14"/>
      <c r="D14" s="29" t="s">
        <v>42</v>
      </c>
      <c r="E14" s="30">
        <f ca="1">NOW()+15018.5+$C$9/24</f>
        <v>59970.769576273146</v>
      </c>
    </row>
    <row r="15" spans="1:7" x14ac:dyDescent="0.2">
      <c r="A15" s="27" t="s">
        <v>18</v>
      </c>
      <c r="B15" s="14"/>
      <c r="C15" s="28">
        <f ca="1">(C7+C11)+(C8+C12)*INT(MAX(F21:F3533))</f>
        <v>59266.834786309941</v>
      </c>
      <c r="D15" s="29" t="s">
        <v>51</v>
      </c>
      <c r="E15" s="30">
        <f ca="1">ROUND(2*(E14-$C$7)/$C$8,0)/2+E13</f>
        <v>3880</v>
      </c>
    </row>
    <row r="16" spans="1:7" x14ac:dyDescent="0.2">
      <c r="A16" s="31" t="s">
        <v>4</v>
      </c>
      <c r="B16" s="14"/>
      <c r="C16" s="32">
        <f ca="1">+C8+C12</f>
        <v>5.5811210884088176</v>
      </c>
      <c r="D16" s="29" t="s">
        <v>43</v>
      </c>
      <c r="E16" s="40">
        <f ca="1">ROUND(2*(E14-$C$15)/$C$16,0)/2+E13</f>
        <v>127</v>
      </c>
    </row>
    <row r="17" spans="1:17" ht="13.5" thickBot="1" x14ac:dyDescent="0.25">
      <c r="A17" s="29" t="s">
        <v>39</v>
      </c>
      <c r="B17" s="14"/>
      <c r="C17" s="14">
        <f>COUNT(C21:C2191)</f>
        <v>14</v>
      </c>
      <c r="D17" s="29" t="s">
        <v>44</v>
      </c>
      <c r="E17" s="33">
        <f ca="1">+$C$15+$C$16*E16-15018.5-$C$9/24</f>
        <v>44957.532997871196</v>
      </c>
    </row>
    <row r="18" spans="1:17" x14ac:dyDescent="0.2">
      <c r="A18" s="31" t="s">
        <v>5</v>
      </c>
      <c r="B18" s="14"/>
      <c r="C18" s="34">
        <f ca="1">+C15</f>
        <v>59266.834786309941</v>
      </c>
      <c r="D18" s="35">
        <f ca="1">+C16</f>
        <v>5.5811210884088176</v>
      </c>
      <c r="E18" s="36" t="s">
        <v>45</v>
      </c>
    </row>
    <row r="19" spans="1:17" ht="13.5" thickTop="1" x14ac:dyDescent="0.2">
      <c r="A19" s="41" t="s">
        <v>47</v>
      </c>
      <c r="E19" s="42">
        <v>23</v>
      </c>
    </row>
    <row r="20" spans="1:17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12</v>
      </c>
      <c r="I20" s="9" t="s">
        <v>34</v>
      </c>
      <c r="J20" s="9" t="s">
        <v>35</v>
      </c>
      <c r="K20" s="9" t="s">
        <v>25</v>
      </c>
      <c r="L20" s="9" t="s">
        <v>26</v>
      </c>
      <c r="M20" s="9" t="s">
        <v>27</v>
      </c>
      <c r="N20" s="9" t="s">
        <v>28</v>
      </c>
      <c r="O20" s="9" t="s">
        <v>23</v>
      </c>
      <c r="P20" s="8" t="s">
        <v>22</v>
      </c>
      <c r="Q20" s="6" t="s">
        <v>15</v>
      </c>
    </row>
    <row r="21" spans="1:17" x14ac:dyDescent="0.2">
      <c r="A21" s="14" t="s">
        <v>29</v>
      </c>
      <c r="B21" s="14"/>
      <c r="C21" s="22">
        <v>25647.34</v>
      </c>
      <c r="D21" s="20"/>
      <c r="E21" s="14">
        <f>(C21-C$7)/C$8</f>
        <v>-2270.9892382177654</v>
      </c>
      <c r="F21">
        <f t="shared" ref="F21:F33" si="0">ROUND(2*E21,0)/2</f>
        <v>-2271</v>
      </c>
      <c r="G21">
        <f>+C21-(C$7+F21*C$8)</f>
        <v>6.0059999999793945E-2</v>
      </c>
      <c r="I21">
        <v>6.0059999999793945E-2</v>
      </c>
      <c r="O21">
        <f ca="1">+C$11+C$12*$F21</f>
        <v>-1.1185902647757171</v>
      </c>
      <c r="Q21" s="2">
        <f>+C21-15018.5</f>
        <v>10628.84</v>
      </c>
    </row>
    <row r="22" spans="1:17" x14ac:dyDescent="0.2">
      <c r="A22" s="13" t="s">
        <v>12</v>
      </c>
      <c r="B22" s="13"/>
      <c r="C22" s="23">
        <v>38321.413</v>
      </c>
      <c r="D22" s="20" t="s">
        <v>14</v>
      </c>
      <c r="E22" s="14">
        <f>(C22-C$7)/C$8</f>
        <v>0</v>
      </c>
      <c r="F22">
        <f t="shared" si="0"/>
        <v>0</v>
      </c>
      <c r="G22">
        <f>+C22-(C$7+F22*C$8)</f>
        <v>0</v>
      </c>
      <c r="H22">
        <f>+G22</f>
        <v>0</v>
      </c>
      <c r="O22">
        <f ca="1">+C$11+C$12*$F22</f>
        <v>-0.52565848835199336</v>
      </c>
      <c r="Q22" s="2">
        <f>+C22-15018.5</f>
        <v>23302.913</v>
      </c>
    </row>
    <row r="23" spans="1:17" x14ac:dyDescent="0.2">
      <c r="A23" s="10" t="s">
        <v>30</v>
      </c>
      <c r="B23" s="10"/>
      <c r="C23" s="24">
        <v>47401.493999999999</v>
      </c>
      <c r="D23" s="24"/>
      <c r="E23" s="10">
        <f>(C23-C$7)/C$8</f>
        <v>1627.0039026243262</v>
      </c>
      <c r="F23">
        <f t="shared" si="0"/>
        <v>1627</v>
      </c>
      <c r="G23">
        <f>+C23-(C$7+F23*C$8)</f>
        <v>2.1779999995487742E-2</v>
      </c>
      <c r="J23">
        <f>+G23</f>
        <v>2.1779999995487742E-2</v>
      </c>
      <c r="O23">
        <f ca="1">+C$11+C$12*$F23</f>
        <v>-0.10086764720650754</v>
      </c>
      <c r="Q23" s="2">
        <f>+C23-15018.5</f>
        <v>32382.993999999999</v>
      </c>
    </row>
    <row r="24" spans="1:17" x14ac:dyDescent="0.2">
      <c r="A24" s="10" t="s">
        <v>31</v>
      </c>
      <c r="B24" s="10"/>
      <c r="C24" s="24">
        <v>50013.395799999998</v>
      </c>
      <c r="D24" s="24"/>
      <c r="E24" s="10">
        <f t="shared" ref="E24:E33" si="1">(C24-C$7)/C$8</f>
        <v>2095.0145318105092</v>
      </c>
      <c r="F24">
        <f t="shared" si="0"/>
        <v>2095</v>
      </c>
      <c r="G24">
        <f t="shared" ref="G24:G33" si="2">+C24-(C$7+F24*C$8)</f>
        <v>8.1099999995785765E-2</v>
      </c>
      <c r="I24">
        <f t="shared" ref="I24:I33" si="3">+G24</f>
        <v>8.1099999995785765E-2</v>
      </c>
      <c r="O24">
        <f t="shared" ref="O24:O33" ca="1" si="4">+C$11+C$12*$F24</f>
        <v>2.132172811991373E-2</v>
      </c>
      <c r="Q24" s="2">
        <f t="shared" ref="Q24:Q33" si="5">+C24-15018.5</f>
        <v>34994.895799999998</v>
      </c>
    </row>
    <row r="25" spans="1:17" x14ac:dyDescent="0.2">
      <c r="A25" s="15" t="s">
        <v>31</v>
      </c>
      <c r="B25" s="16" t="s">
        <v>32</v>
      </c>
      <c r="C25" s="15">
        <v>50013.395799999998</v>
      </c>
      <c r="D25" s="15"/>
      <c r="E25" s="10">
        <f t="shared" si="1"/>
        <v>2095.0145318105092</v>
      </c>
      <c r="F25">
        <f t="shared" si="0"/>
        <v>2095</v>
      </c>
      <c r="G25">
        <f t="shared" si="2"/>
        <v>8.1099999995785765E-2</v>
      </c>
      <c r="I25">
        <f t="shared" si="3"/>
        <v>8.1099999995785765E-2</v>
      </c>
      <c r="O25">
        <f t="shared" ca="1" si="4"/>
        <v>2.132172811991373E-2</v>
      </c>
      <c r="Q25" s="2">
        <f t="shared" si="5"/>
        <v>34994.895799999998</v>
      </c>
    </row>
    <row r="26" spans="1:17" x14ac:dyDescent="0.2">
      <c r="A26" s="14" t="s">
        <v>31</v>
      </c>
      <c r="B26" s="14"/>
      <c r="C26" s="22">
        <v>50080.368900000001</v>
      </c>
      <c r="D26" s="22"/>
      <c r="E26" s="10">
        <f t="shared" si="1"/>
        <v>2107.0150299416218</v>
      </c>
      <c r="F26">
        <f t="shared" si="0"/>
        <v>2107</v>
      </c>
      <c r="G26">
        <f t="shared" si="2"/>
        <v>8.3879999998316634E-2</v>
      </c>
      <c r="I26">
        <f t="shared" si="3"/>
        <v>8.3879999998316634E-2</v>
      </c>
      <c r="O26">
        <f t="shared" ca="1" si="4"/>
        <v>2.4454789025719403E-2</v>
      </c>
      <c r="Q26" s="2">
        <f t="shared" si="5"/>
        <v>35061.868900000001</v>
      </c>
    </row>
    <row r="27" spans="1:17" x14ac:dyDescent="0.2">
      <c r="A27" s="37" t="s">
        <v>46</v>
      </c>
      <c r="B27" s="19"/>
      <c r="C27" s="20">
        <v>52619.678999999996</v>
      </c>
      <c r="D27" s="20">
        <v>2E-3</v>
      </c>
      <c r="E27" s="10">
        <f t="shared" si="1"/>
        <v>2562.0183985980648</v>
      </c>
      <c r="F27">
        <f t="shared" si="0"/>
        <v>2562</v>
      </c>
      <c r="G27">
        <f t="shared" si="2"/>
        <v>0.10267999999632593</v>
      </c>
      <c r="I27">
        <f t="shared" si="3"/>
        <v>0.10267999999632593</v>
      </c>
      <c r="O27">
        <f t="shared" ca="1" si="4"/>
        <v>0.14325001503751777</v>
      </c>
      <c r="Q27" s="2">
        <f t="shared" si="5"/>
        <v>37601.178999999996</v>
      </c>
    </row>
    <row r="28" spans="1:17" x14ac:dyDescent="0.2">
      <c r="A28" s="18" t="s">
        <v>37</v>
      </c>
      <c r="B28" s="19"/>
      <c r="C28" s="20">
        <v>53300.557200000003</v>
      </c>
      <c r="D28" s="20">
        <v>4.0000000000000002E-4</v>
      </c>
      <c r="E28" s="10">
        <f t="shared" si="1"/>
        <v>2684.0207781596387</v>
      </c>
      <c r="F28">
        <f t="shared" si="0"/>
        <v>2684</v>
      </c>
      <c r="G28">
        <f t="shared" si="2"/>
        <v>0.11596000000281492</v>
      </c>
      <c r="I28">
        <f t="shared" si="3"/>
        <v>0.11596000000281492</v>
      </c>
      <c r="O28">
        <f t="shared" ca="1" si="4"/>
        <v>0.17510280091320884</v>
      </c>
      <c r="Q28" s="2">
        <f t="shared" si="5"/>
        <v>38282.057200000003</v>
      </c>
    </row>
    <row r="29" spans="1:17" x14ac:dyDescent="0.2">
      <c r="A29" s="37" t="s">
        <v>46</v>
      </c>
      <c r="B29" s="19"/>
      <c r="C29" s="20">
        <v>54154.435100000002</v>
      </c>
      <c r="D29" s="20">
        <v>4.0000000000000002E-4</v>
      </c>
      <c r="E29" s="10">
        <f t="shared" si="1"/>
        <v>2837.021910601592</v>
      </c>
      <c r="F29">
        <f t="shared" si="0"/>
        <v>2837</v>
      </c>
      <c r="G29">
        <f t="shared" si="2"/>
        <v>0.12228000000322936</v>
      </c>
      <c r="I29">
        <f t="shared" si="3"/>
        <v>0.12228000000322936</v>
      </c>
      <c r="O29">
        <f t="shared" ca="1" si="4"/>
        <v>0.21504932746223115</v>
      </c>
      <c r="Q29" s="2">
        <f t="shared" si="5"/>
        <v>39135.935100000002</v>
      </c>
    </row>
    <row r="30" spans="1:17" x14ac:dyDescent="0.2">
      <c r="A30" s="43" t="s">
        <v>48</v>
      </c>
      <c r="B30" s="44" t="s">
        <v>49</v>
      </c>
      <c r="C30" s="45">
        <v>55979.400500000003</v>
      </c>
      <c r="D30" s="45">
        <v>4.7000000000000002E-3</v>
      </c>
      <c r="E30" s="10">
        <f t="shared" si="1"/>
        <v>3164.026243267167</v>
      </c>
      <c r="F30">
        <f t="shared" si="0"/>
        <v>3164</v>
      </c>
      <c r="G30">
        <f t="shared" si="2"/>
        <v>0.14646000000357162</v>
      </c>
      <c r="I30">
        <f t="shared" si="3"/>
        <v>0.14646000000357162</v>
      </c>
      <c r="O30">
        <f t="shared" ca="1" si="4"/>
        <v>0.30042523714543568</v>
      </c>
      <c r="Q30" s="2">
        <f t="shared" si="5"/>
        <v>40960.900500000003</v>
      </c>
    </row>
    <row r="31" spans="1:17" x14ac:dyDescent="0.2">
      <c r="A31" s="43" t="s">
        <v>48</v>
      </c>
      <c r="B31" s="44" t="s">
        <v>49</v>
      </c>
      <c r="C31" s="45">
        <v>55979.401599999997</v>
      </c>
      <c r="D31" s="45">
        <v>8.6999999999999994E-3</v>
      </c>
      <c r="E31" s="10">
        <f t="shared" si="1"/>
        <v>3164.0264403694046</v>
      </c>
      <c r="F31">
        <f t="shared" si="0"/>
        <v>3164</v>
      </c>
      <c r="G31">
        <f t="shared" si="2"/>
        <v>0.14755999999761116</v>
      </c>
      <c r="I31">
        <f t="shared" si="3"/>
        <v>0.14755999999761116</v>
      </c>
      <c r="O31">
        <f t="shared" ca="1" si="4"/>
        <v>0.30042523714543568</v>
      </c>
      <c r="Q31" s="2">
        <f t="shared" si="5"/>
        <v>40960.901599999997</v>
      </c>
    </row>
    <row r="32" spans="1:17" x14ac:dyDescent="0.2">
      <c r="A32" s="43" t="s">
        <v>48</v>
      </c>
      <c r="B32" s="44" t="s">
        <v>49</v>
      </c>
      <c r="C32" s="45">
        <v>55979.401700000002</v>
      </c>
      <c r="D32" s="45">
        <v>1.0999999999999999E-2</v>
      </c>
      <c r="E32" s="10">
        <f t="shared" si="1"/>
        <v>3164.0264582877908</v>
      </c>
      <c r="F32">
        <f t="shared" si="0"/>
        <v>3164</v>
      </c>
      <c r="G32">
        <f t="shared" si="2"/>
        <v>0.1476600000023609</v>
      </c>
      <c r="I32">
        <f t="shared" si="3"/>
        <v>0.1476600000023609</v>
      </c>
      <c r="O32">
        <f t="shared" ca="1" si="4"/>
        <v>0.30042523714543568</v>
      </c>
      <c r="Q32" s="2">
        <f t="shared" si="5"/>
        <v>40960.901700000002</v>
      </c>
    </row>
    <row r="33" spans="1:17" x14ac:dyDescent="0.2">
      <c r="A33" s="43" t="s">
        <v>48</v>
      </c>
      <c r="B33" s="44" t="s">
        <v>49</v>
      </c>
      <c r="C33" s="45">
        <v>55979.402399999999</v>
      </c>
      <c r="D33" s="45">
        <v>6.4999999999999997E-3</v>
      </c>
      <c r="E33" s="10">
        <f t="shared" si="1"/>
        <v>3164.0265837164875</v>
      </c>
      <c r="F33">
        <f t="shared" si="0"/>
        <v>3164</v>
      </c>
      <c r="G33">
        <f t="shared" si="2"/>
        <v>0.14835999999922933</v>
      </c>
      <c r="I33">
        <f t="shared" si="3"/>
        <v>0.14835999999922933</v>
      </c>
      <c r="O33">
        <f t="shared" ca="1" si="4"/>
        <v>0.30042523714543568</v>
      </c>
      <c r="Q33" s="2">
        <f t="shared" si="5"/>
        <v>40960.902399999999</v>
      </c>
    </row>
    <row r="34" spans="1:17" x14ac:dyDescent="0.2">
      <c r="A34" s="46" t="s">
        <v>52</v>
      </c>
      <c r="B34" s="47" t="s">
        <v>32</v>
      </c>
      <c r="C34" s="48">
        <v>59267.337299999999</v>
      </c>
      <c r="D34" s="46">
        <v>1.5E-3</v>
      </c>
      <c r="E34" s="10">
        <f t="shared" ref="E34" si="6">(C34-C$7)/C$8</f>
        <v>3753.1714287762097</v>
      </c>
      <c r="F34">
        <f t="shared" ref="F34" si="7">ROUND(2*E34,0)/2</f>
        <v>3753</v>
      </c>
      <c r="G34">
        <f t="shared" ref="G34" si="8">+C34-(C$7+F34*C$8)</f>
        <v>0.95672000000195112</v>
      </c>
      <c r="I34">
        <f t="shared" ref="I34" si="9">+G34</f>
        <v>0.95672000000195112</v>
      </c>
      <c r="O34">
        <f t="shared" ref="O34" ca="1" si="10">+C$11+C$12*$F34</f>
        <v>0.45420630993873079</v>
      </c>
      <c r="Q34" s="2">
        <f t="shared" ref="Q34" si="11">+C34-15018.5</f>
        <v>44248.837299999999</v>
      </c>
    </row>
    <row r="35" spans="1:17" x14ac:dyDescent="0.2">
      <c r="D35" s="5"/>
    </row>
    <row r="36" spans="1:17" x14ac:dyDescent="0.2">
      <c r="D36" s="5"/>
    </row>
    <row r="37" spans="1:17" x14ac:dyDescent="0.2">
      <c r="D37" s="5"/>
    </row>
    <row r="38" spans="1:17" x14ac:dyDescent="0.2">
      <c r="D38" s="5"/>
    </row>
    <row r="39" spans="1:17" x14ac:dyDescent="0.2">
      <c r="D39" s="5"/>
    </row>
    <row r="40" spans="1:17" x14ac:dyDescent="0.2">
      <c r="D40" s="5"/>
    </row>
    <row r="41" spans="1:17" x14ac:dyDescent="0.2">
      <c r="D41" s="5"/>
    </row>
    <row r="42" spans="1:17" x14ac:dyDescent="0.2">
      <c r="D42" s="5"/>
    </row>
    <row r="43" spans="1:17" x14ac:dyDescent="0.2">
      <c r="D43" s="5"/>
    </row>
    <row r="44" spans="1:17" x14ac:dyDescent="0.2">
      <c r="D44" s="5"/>
    </row>
    <row r="45" spans="1:17" x14ac:dyDescent="0.2">
      <c r="D45" s="5"/>
    </row>
    <row r="46" spans="1:17" x14ac:dyDescent="0.2">
      <c r="D46" s="5"/>
    </row>
    <row r="47" spans="1:17" x14ac:dyDescent="0.2">
      <c r="D47" s="5"/>
    </row>
    <row r="48" spans="1:17" x14ac:dyDescent="0.2">
      <c r="D48" s="5"/>
    </row>
    <row r="49" spans="4:4" x14ac:dyDescent="0.2">
      <c r="D49" s="5"/>
    </row>
    <row r="50" spans="4:4" x14ac:dyDescent="0.2">
      <c r="D50" s="5"/>
    </row>
    <row r="51" spans="4:4" x14ac:dyDescent="0.2">
      <c r="D51" s="5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2023-01-26T05:28:11Z</dcterms:modified>
</cp:coreProperties>
</file>