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EB95465-520C-49C7-8680-08952B4CF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5" i="1"/>
  <c r="F35" i="1"/>
  <c r="G35" i="1"/>
  <c r="K35" i="1"/>
  <c r="Q35" i="1"/>
  <c r="E25" i="1"/>
  <c r="F25" i="1"/>
  <c r="G25" i="1"/>
  <c r="K25" i="1"/>
  <c r="E22" i="1"/>
  <c r="F22" i="1"/>
  <c r="G22" i="1"/>
  <c r="K22" i="1"/>
  <c r="E23" i="1"/>
  <c r="F23" i="1"/>
  <c r="G23" i="1"/>
  <c r="K23" i="1"/>
  <c r="E24" i="1"/>
  <c r="F24" i="1"/>
  <c r="G24" i="1"/>
  <c r="K24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I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Q25" i="1"/>
  <c r="Q24" i="1"/>
  <c r="D9" i="1"/>
  <c r="C9" i="1"/>
  <c r="Q23" i="1"/>
  <c r="E13" i="2"/>
  <c r="H20" i="2"/>
  <c r="B20" i="2"/>
  <c r="G20" i="2"/>
  <c r="C20" i="2"/>
  <c r="E20" i="2"/>
  <c r="D20" i="2"/>
  <c r="A20" i="2"/>
  <c r="H19" i="2"/>
  <c r="G19" i="2"/>
  <c r="D19" i="2"/>
  <c r="C19" i="2"/>
  <c r="E19" i="2"/>
  <c r="B19" i="2"/>
  <c r="A19" i="2"/>
  <c r="H18" i="2"/>
  <c r="G18" i="2"/>
  <c r="D18" i="2"/>
  <c r="C18" i="2"/>
  <c r="E18" i="2"/>
  <c r="B18" i="2"/>
  <c r="A18" i="2"/>
  <c r="H17" i="2"/>
  <c r="B17" i="2"/>
  <c r="G17" i="2"/>
  <c r="D17" i="2"/>
  <c r="C17" i="2"/>
  <c r="E17" i="2"/>
  <c r="A17" i="2"/>
  <c r="H16" i="2"/>
  <c r="B16" i="2"/>
  <c r="G16" i="2"/>
  <c r="C16" i="2"/>
  <c r="E16" i="2"/>
  <c r="D16" i="2"/>
  <c r="A16" i="2"/>
  <c r="H15" i="2"/>
  <c r="G15" i="2"/>
  <c r="D15" i="2"/>
  <c r="C15" i="2"/>
  <c r="E15" i="2"/>
  <c r="B15" i="2"/>
  <c r="A15" i="2"/>
  <c r="H14" i="2"/>
  <c r="G14" i="2"/>
  <c r="D14" i="2"/>
  <c r="C14" i="2"/>
  <c r="E14" i="2"/>
  <c r="B14" i="2"/>
  <c r="A14" i="2"/>
  <c r="H13" i="2"/>
  <c r="B13" i="2"/>
  <c r="G13" i="2"/>
  <c r="D13" i="2"/>
  <c r="C13" i="2"/>
  <c r="A13" i="2"/>
  <c r="H12" i="2"/>
  <c r="B12" i="2"/>
  <c r="G12" i="2"/>
  <c r="C12" i="2"/>
  <c r="E12" i="2"/>
  <c r="D12" i="2"/>
  <c r="A12" i="2"/>
  <c r="H11" i="2"/>
  <c r="G11" i="2"/>
  <c r="D11" i="2"/>
  <c r="C11" i="2"/>
  <c r="E11" i="2"/>
  <c r="B11" i="2"/>
  <c r="A11" i="2"/>
  <c r="E21" i="1"/>
  <c r="F21" i="1"/>
  <c r="G21" i="1"/>
  <c r="K21" i="1"/>
  <c r="F16" i="1"/>
  <c r="Q32" i="1"/>
  <c r="Q33" i="1"/>
  <c r="Q34" i="1"/>
  <c r="Q30" i="1"/>
  <c r="Q31" i="1"/>
  <c r="C17" i="1"/>
  <c r="Q29" i="1"/>
  <c r="Q27" i="1"/>
  <c r="Q28" i="1"/>
  <c r="Q26" i="1"/>
  <c r="Q22" i="1"/>
  <c r="Q21" i="1"/>
  <c r="C11" i="1"/>
  <c r="C12" i="1"/>
  <c r="O36" i="1" l="1"/>
  <c r="C16" i="1"/>
  <c r="D18" i="1" s="1"/>
  <c r="O30" i="1"/>
  <c r="C15" i="1"/>
  <c r="O29" i="1"/>
  <c r="O21" i="1"/>
  <c r="O22" i="1"/>
  <c r="O32" i="1"/>
  <c r="O34" i="1"/>
  <c r="O25" i="1"/>
  <c r="O31" i="1"/>
  <c r="O23" i="1"/>
  <c r="O27" i="1"/>
  <c r="O26" i="1"/>
  <c r="O28" i="1"/>
  <c r="O24" i="1"/>
  <c r="O33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<sst xmlns="http://schemas.openxmlformats.org/spreadsheetml/2006/main" count="174" uniqueCount="117">
  <si>
    <t>JAVSO..44..164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</si>
  <si>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</si>
  <si>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</si>
  <si>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</si>
  <si>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</si>
  <si>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</si>
  <si>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</si>
  <si>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</si>
  <si>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</si>
  <si>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</si>
  <si>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</si>
  <si>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</si>
  <si>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</si>
  <si>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</si>
  <si>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</si>
  <si>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</si>
  <si>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</si>
  <si>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</si>
  <si>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</si>
  <si>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</si>
  <si>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</si>
  <si>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</si>
  <si>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</si>
  <si>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</si>
  <si>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</si>
  <si>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</si>
  <si>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</si>
  <si>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</si>
  <si>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5341</t>
  </si>
  <si>
    <t>II</t>
  </si>
  <si>
    <t>IBVS 4000</t>
  </si>
  <si>
    <t>IBVS</t>
  </si>
  <si>
    <t>I</t>
  </si>
  <si>
    <t>IBVS 5672</t>
  </si>
  <si>
    <t>IBVS 5657</t>
  </si>
  <si>
    <t>IBVS 5677</t>
  </si>
  <si>
    <t>not avail.</t>
  </si>
  <si>
    <t>EW?</t>
  </si>
  <si>
    <t>V402 Aur / GSC 2388-1048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</si>
  <si>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</si>
  <si>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</si>
  <si>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</si>
  <si>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</si>
  <si>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</si>
  <si>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</si>
  <si>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</si>
  <si>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</si>
  <si>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IBVS 5898</t>
  </si>
  <si>
    <t>IBVS 5820</t>
  </si>
  <si>
    <t>IBVS 6044</t>
  </si>
  <si>
    <t>OEJV 0160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</si>
  <si>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</si>
  <si>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</si>
  <si>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</si>
  <si>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</si>
  <si>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</si>
  <si>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</si>
  <si>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</si>
  <si>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</si>
  <si>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</si>
  <si>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</si>
  <si>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</si>
  <si>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</si>
  <si>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</si>
  <si>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2452224.4672 </t>
  </si>
  <si>
    <t> 10.11.2001 23:12 </t>
  </si>
  <si>
    <t> 0.0007 </t>
  </si>
  <si>
    <t>E </t>
  </si>
  <si>
    <t>?</t>
  </si>
  <si>
    <t> T.Pribulla et al. </t>
  </si>
  <si>
    <t>IBVS 5341 </t>
  </si>
  <si>
    <t>2453378.6537 </t>
  </si>
  <si>
    <t> 08.01.2005 03:41 </t>
  </si>
  <si>
    <t> 0.0018 </t>
  </si>
  <si>
    <t> R.Nelson </t>
  </si>
  <si>
    <t>IBVS 5672 </t>
  </si>
  <si>
    <t>2453410.3398 </t>
  </si>
  <si>
    <t> 08.02.2005 20:09 </t>
  </si>
  <si>
    <t> 0.0044 </t>
  </si>
  <si>
    <t>o</t>
  </si>
  <si>
    <t> F.Agerer </t>
  </si>
  <si>
    <t>BAVM 173 </t>
  </si>
  <si>
    <t>2453659.8834 </t>
  </si>
  <si>
    <t> 16.10.2005 09:12 </t>
  </si>
  <si>
    <t> 0.0026 </t>
  </si>
  <si>
    <t> S.Dvorak </t>
  </si>
  <si>
    <t>IBVS 5677 </t>
  </si>
  <si>
    <t>2454115.5200 </t>
  </si>
  <si>
    <t> 15.01.2007 00:28 </t>
  </si>
  <si>
    <t> 0.0000 </t>
  </si>
  <si>
    <t>C </t>
  </si>
  <si>
    <t>-I</t>
  </si>
  <si>
    <t>BAVM 186 </t>
  </si>
  <si>
    <t>2454435.6811 </t>
  </si>
  <si>
    <t> 01.12.2007 04:20 </t>
  </si>
  <si>
    <t>530.5</t>
  </si>
  <si>
    <t> 0.0067 </t>
  </si>
  <si>
    <t>R</t>
  </si>
  <si>
    <t>IBVS 5820 </t>
  </si>
  <si>
    <t>2454749.5030 </t>
  </si>
  <si>
    <t> 10.10.2008 00:04 </t>
  </si>
  <si>
    <t>1050.5</t>
  </si>
  <si>
    <t> 0.0109 </t>
  </si>
  <si>
    <t> S.Parimucha et al. </t>
  </si>
  <si>
    <t>IBVS 5898 </t>
  </si>
  <si>
    <t>2455831.57699 </t>
  </si>
  <si>
    <t> 27.09.2011 01:50 </t>
  </si>
  <si>
    <t>2843.5</t>
  </si>
  <si>
    <t> 0.01725 </t>
  </si>
  <si>
    <t> K.Ho?kova. </t>
  </si>
  <si>
    <t>OEJV 0160 </t>
  </si>
  <si>
    <t>2456220.5318 </t>
  </si>
  <si>
    <t> 20.10.2012 00:45 </t>
  </si>
  <si>
    <t>3488</t>
  </si>
  <si>
    <t> 0.0191 </t>
  </si>
  <si>
    <t>IBVS 6165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</si>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</sst>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2"/>
      <name val="Arial"/>
    </font>
    <font>
      <u/>
      <sz val="10"/>
      <color indexed="12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0" fillId="24" borderId="18" xfId="0" applyFill="1" applyBorder="1" applyAlignment="1">
      <alignment horizontal="left" wrapText="1" indent="1"/>
    </xf>
    <xf numFmtId="0" fontId="0" fillId="24" borderId="18" xfId="0" applyFill="1" applyBorder="1" applyAlignment="1">
      <alignment horizontal="center" wrapText="1"/>
    </xf>
    <xf numFmtId="0" fontId="0" fillId="24" borderId="18" xfId="0" applyFill="1" applyBorder="1" applyAlignment="1">
      <alignment horizontal="right" wrapText="1"/>
    </xf>
    <xf numFmtId="0" fontId="10" fillId="24" borderId="18" xfId="38" applyFill="1" applyBorder="1" applyAlignment="1" applyProtection="1">
      <alignment horizontal="right" wrapText="1"/>
    </xf>
    <xf numFmtId="0" fontId="0" fillId="24" borderId="19" xfId="0" applyFill="1" applyBorder="1" applyAlignment="1">
      <alignment horizontal="left" wrapText="1" indent="1"/>
    </xf>
    <xf numFmtId="0" fontId="0" fillId="24" borderId="19" xfId="0" applyFill="1" applyBorder="1" applyAlignment="1">
      <alignment horizontal="center" wrapText="1"/>
    </xf>
    <xf numFmtId="0" fontId="0" fillId="24" borderId="19" xfId="0" applyFill="1" applyBorder="1" applyAlignment="1">
      <alignment horizontal="right" wrapText="1"/>
    </xf>
    <xf numFmtId="0" fontId="10" fillId="24" borderId="19" xfId="38" applyFill="1" applyBorder="1" applyAlignment="1" applyProtection="1">
      <alignment horizontal="right" wrapText="1"/>
    </xf>
    <xf numFmtId="0" fontId="5" fillId="24" borderId="0" xfId="0" applyFont="1" applyFill="1" applyAlignment="1">
      <alignment horizontal="left" vertical="top" wrapText="1" indent="1"/>
    </xf>
    <xf numFmtId="0" fontId="5" fillId="24" borderId="0" xfId="0" applyFont="1" applyFill="1" applyAlignment="1">
      <alignment horizontal="center" vertical="top" wrapText="1"/>
    </xf>
    <xf numFmtId="0" fontId="5" fillId="24" borderId="0" xfId="0" applyFont="1" applyFill="1" applyAlignment="1">
      <alignment horizontal="right" vertical="top" wrapText="1"/>
    </xf>
    <xf numFmtId="0" fontId="10" fillId="24" borderId="0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V402 Aur - O-C Diagr.</a:t>
            </a:r>
          </a:p>
        </c:rich>
      </c:tx>
      <c:layout>
        <c:manualLayout>
          <c:xMode val="edge"/>
          <c:yMode val="edge"/>
          <c:x val="0.328512830524283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Active!$D$21:$D$167</c:f>
                <c:numCache>
                  <c:formatCode>General</c:formatCode>
                  <c:ptCount val="147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Active!$D$21:$D$167</c:f>
                <c:numCache>
                  <c:formatCode>General</c:formatCode>
                  <c:ptCount val="147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D9-49C1-B184-ACF4CCE6DE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-1.9900000006600749E-2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D9-49C1-B184-ACF4CCE6DE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D9-49C1-B184-ACF4CCE6DE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</c:v>
                </c:pt>
                <c:pt idx="1">
                  <c:v>-5.6500000064261258E-3</c:v>
                </c:pt>
                <c:pt idx="2">
                  <c:v>-6.900000007590279E-3</c:v>
                </c:pt>
                <c:pt idx="3">
                  <c:v>-1.284999999916181E-2</c:v>
                </c:pt>
                <c:pt idx="4">
                  <c:v>-1.2100000007194467E-2</c:v>
                </c:pt>
                <c:pt idx="5">
                  <c:v>-1.269999999931315E-2</c:v>
                </c:pt>
                <c:pt idx="6">
                  <c:v>-1.0350000004109461E-2</c:v>
                </c:pt>
                <c:pt idx="7">
                  <c:v>-1.4000000002852175E-2</c:v>
                </c:pt>
                <c:pt idx="9">
                  <c:v>-1.5550000003713649E-2</c:v>
                </c:pt>
                <c:pt idx="10">
                  <c:v>-1.365000000805594E-2</c:v>
                </c:pt>
                <c:pt idx="11">
                  <c:v>-1.5160000002651941E-2</c:v>
                </c:pt>
                <c:pt idx="12">
                  <c:v>-1.5160000002651941E-2</c:v>
                </c:pt>
                <c:pt idx="13">
                  <c:v>-1.6100000008009374E-2</c:v>
                </c:pt>
                <c:pt idx="14">
                  <c:v>-1.4400000000023283E-2</c:v>
                </c:pt>
                <c:pt idx="15">
                  <c:v>-2.1450000007462222E-2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D9-49C1-B184-ACF4CCE6DE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D9-49C1-B184-ACF4CCE6DE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D9-49C1-B184-ACF4CCE6DE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D9-49C1-B184-ACF4CCE6DE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6363.5</c:v>
                </c:pt>
                <c:pt idx="2">
                  <c:v>7076</c:v>
                </c:pt>
                <c:pt idx="3">
                  <c:v>7077.5</c:v>
                </c:pt>
                <c:pt idx="4">
                  <c:v>7099</c:v>
                </c:pt>
                <c:pt idx="5">
                  <c:v>8276</c:v>
                </c:pt>
                <c:pt idx="6">
                  <c:v>8328.5</c:v>
                </c:pt>
                <c:pt idx="7">
                  <c:v>8742</c:v>
                </c:pt>
                <c:pt idx="8">
                  <c:v>9497</c:v>
                </c:pt>
                <c:pt idx="9">
                  <c:v>10027.5</c:v>
                </c:pt>
                <c:pt idx="10">
                  <c:v>10547.5</c:v>
                </c:pt>
                <c:pt idx="11">
                  <c:v>12340.5</c:v>
                </c:pt>
                <c:pt idx="12">
                  <c:v>12340.5</c:v>
                </c:pt>
                <c:pt idx="13">
                  <c:v>12985</c:v>
                </c:pt>
                <c:pt idx="14">
                  <c:v>14387</c:v>
                </c:pt>
                <c:pt idx="15">
                  <c:v>18459.5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-4.394640465194527E-3</c:v>
                </c:pt>
                <c:pt idx="1">
                  <c:v>-1.0196723875582507E-2</c:v>
                </c:pt>
                <c:pt idx="2">
                  <c:v>-1.0846363921139423E-2</c:v>
                </c:pt>
                <c:pt idx="3">
                  <c:v>-1.0847731584393228E-2</c:v>
                </c:pt>
                <c:pt idx="4">
                  <c:v>-1.0867334757697751E-2</c:v>
                </c:pt>
                <c:pt idx="5">
                  <c:v>-1.194049452418265E-2</c:v>
                </c:pt>
                <c:pt idx="6">
                  <c:v>-1.1988362738065791E-2</c:v>
                </c:pt>
                <c:pt idx="7">
                  <c:v>-1.2365381908364436E-2</c:v>
                </c:pt>
                <c:pt idx="8">
                  <c:v>-1.3053772412779134E-2</c:v>
                </c:pt>
                <c:pt idx="9">
                  <c:v>-1.3537469316874494E-2</c:v>
                </c:pt>
                <c:pt idx="10">
                  <c:v>-1.4011592578193224E-2</c:v>
                </c:pt>
                <c:pt idx="11">
                  <c:v>-1.5646406054240315E-2</c:v>
                </c:pt>
                <c:pt idx="12">
                  <c:v>-1.5646406054240315E-2</c:v>
                </c:pt>
                <c:pt idx="13">
                  <c:v>-1.6234045365624779E-2</c:v>
                </c:pt>
                <c:pt idx="14">
                  <c:v>-1.7512354620180283E-2</c:v>
                </c:pt>
                <c:pt idx="15">
                  <c:v>-2.1225560354258235E-2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D9-49C1-B184-ACF4CCE6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6216"/>
        <c:axId val="1"/>
      </c:scatterChart>
      <c:valAx>
        <c:axId val="46658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9608468362942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14</xdr:col>
      <xdr:colOff>142875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3E155A-FB2A-B759-55FE-B4272EB01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8" TargetMode="External"/><Relationship Id="rId3" Type="http://schemas.openxmlformats.org/officeDocument/2006/relationships/hyperlink" Target="http://www.konkoly.hu/cgi-bin/IBVS?5672" TargetMode="External"/><Relationship Id="rId7" Type="http://schemas.openxmlformats.org/officeDocument/2006/relationships/hyperlink" Target="http://www.konkoly.hu/cgi-bin/IBVS?5820" TargetMode="External"/><Relationship Id="rId2" Type="http://schemas.openxmlformats.org/officeDocument/2006/relationships/hyperlink" Target="http://www.konkoly.hu/cgi-bin/IBVS?534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5677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6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  <c r="B1" s="14"/>
      <c r="C1" s="15"/>
    </row>
    <row r="2" spans="1:6" x14ac:dyDescent="0.2">
      <c r="A2" t="s">
        <v>27</v>
      </c>
      <c r="B2" s="13" t="s">
        <v>37</v>
      </c>
    </row>
    <row r="4" spans="1:6" ht="14.25" thickTop="1" thickBot="1" x14ac:dyDescent="0.25">
      <c r="A4" s="5" t="s">
        <v>4</v>
      </c>
      <c r="C4" s="8" t="s">
        <v>36</v>
      </c>
      <c r="D4" s="10" t="s">
        <v>36</v>
      </c>
    </row>
    <row r="5" spans="1:6" ht="13.5" thickTop="1" x14ac:dyDescent="0.2">
      <c r="A5" s="16" t="s">
        <v>39</v>
      </c>
      <c r="B5" s="17"/>
      <c r="C5" s="18">
        <v>-9.5</v>
      </c>
      <c r="D5" s="17" t="s">
        <v>40</v>
      </c>
    </row>
    <row r="6" spans="1:6" x14ac:dyDescent="0.2">
      <c r="A6" s="5" t="s">
        <v>5</v>
      </c>
    </row>
    <row r="7" spans="1:6" x14ac:dyDescent="0.2">
      <c r="A7" t="s">
        <v>6</v>
      </c>
      <c r="C7">
        <v>48384.100400000003</v>
      </c>
      <c r="D7" s="11" t="s">
        <v>31</v>
      </c>
    </row>
    <row r="8" spans="1:6" x14ac:dyDescent="0.2">
      <c r="A8" t="s">
        <v>7</v>
      </c>
      <c r="C8">
        <v>0.60350000000000004</v>
      </c>
      <c r="D8" s="12">
        <v>4000</v>
      </c>
    </row>
    <row r="9" spans="1:6" x14ac:dyDescent="0.2">
      <c r="A9" s="31" t="s">
        <v>46</v>
      </c>
      <c r="B9" s="32">
        <v>22</v>
      </c>
      <c r="C9" s="29" t="str">
        <f>"F"&amp;B9</f>
        <v>F22</v>
      </c>
      <c r="D9" s="30" t="str">
        <f>"G"&amp;B9</f>
        <v>G22</v>
      </c>
    </row>
    <row r="10" spans="1:6" ht="13.5" thickBot="1" x14ac:dyDescent="0.25">
      <c r="A10" s="17"/>
      <c r="B10" s="17"/>
      <c r="C10" s="4" t="s">
        <v>23</v>
      </c>
      <c r="D10" s="4" t="s">
        <v>24</v>
      </c>
      <c r="E10" s="17"/>
    </row>
    <row r="11" spans="1:6" x14ac:dyDescent="0.2">
      <c r="A11" s="17" t="s">
        <v>19</v>
      </c>
      <c r="B11" s="17"/>
      <c r="C11" s="28">
        <f ca="1">INTERCEPT(INDIRECT($D$9):G992,INDIRECT($C$9):F992)</f>
        <v>-4.394640465194527E-3</v>
      </c>
      <c r="D11" s="3"/>
      <c r="E11" s="17"/>
    </row>
    <row r="12" spans="1:6" x14ac:dyDescent="0.2">
      <c r="A12" s="17" t="s">
        <v>20</v>
      </c>
      <c r="B12" s="17"/>
      <c r="C12" s="28">
        <f ca="1">SLOPE(INDIRECT($D$9):G992,INDIRECT($C$9):F992)</f>
        <v>-9.1177550253602253E-7</v>
      </c>
      <c r="D12" s="3"/>
      <c r="E12" s="17"/>
    </row>
    <row r="13" spans="1:6" x14ac:dyDescent="0.2">
      <c r="A13" s="17" t="s">
        <v>22</v>
      </c>
      <c r="B13" s="17"/>
      <c r="C13" s="3" t="s">
        <v>17</v>
      </c>
    </row>
    <row r="14" spans="1:6" x14ac:dyDescent="0.2">
      <c r="A14" s="17"/>
      <c r="B14" s="17"/>
      <c r="C14" s="17"/>
    </row>
    <row r="15" spans="1:6" x14ac:dyDescent="0.2">
      <c r="A15" s="19" t="s">
        <v>21</v>
      </c>
      <c r="B15" s="17"/>
      <c r="C15" s="20">
        <f ca="1">(C7+C11)+(C8+C12)*INT(MAX(F21:F3533))</f>
        <v>59524.085674895541</v>
      </c>
      <c r="E15" s="21" t="s">
        <v>51</v>
      </c>
      <c r="F15" s="18">
        <v>1</v>
      </c>
    </row>
    <row r="16" spans="1:6" x14ac:dyDescent="0.2">
      <c r="A16" s="23" t="s">
        <v>8</v>
      </c>
      <c r="B16" s="17"/>
      <c r="C16" s="24">
        <f ca="1">+C8+C12</f>
        <v>0.60349908822449749</v>
      </c>
      <c r="E16" s="21" t="s">
        <v>41</v>
      </c>
      <c r="F16" s="22">
        <f ca="1">NOW()+15018.5+$C$5/24</f>
        <v>59970.770837384254</v>
      </c>
    </row>
    <row r="17" spans="1:17" ht="13.5" thickBot="1" x14ac:dyDescent="0.25">
      <c r="A17" s="21" t="s">
        <v>43</v>
      </c>
      <c r="B17" s="17"/>
      <c r="C17" s="17">
        <f>COUNT(C21:C2191)</f>
        <v>16</v>
      </c>
      <c r="E17" s="21" t="s">
        <v>52</v>
      </c>
      <c r="F17" s="22">
        <f ca="1">ROUND(2*(F16-$C$7)/$C$8,0)/2+F15</f>
        <v>19200</v>
      </c>
    </row>
    <row r="18" spans="1:17" ht="14.25" thickTop="1" thickBot="1" x14ac:dyDescent="0.25">
      <c r="A18" s="23" t="s">
        <v>9</v>
      </c>
      <c r="B18" s="17"/>
      <c r="C18" s="26">
        <f ca="1">+C15</f>
        <v>59524.085674895541</v>
      </c>
      <c r="D18" s="27">
        <f ca="1">+C16</f>
        <v>0.60349908822449749</v>
      </c>
      <c r="E18" s="21" t="s">
        <v>42</v>
      </c>
      <c r="F18" s="30">
        <f ca="1">ROUND(2*(F16-$C$15)/$C$16,0)/2+F15</f>
        <v>741</v>
      </c>
    </row>
    <row r="19" spans="1:17" ht="13.5" thickTop="1" x14ac:dyDescent="0.2">
      <c r="E19" s="21" t="s">
        <v>44</v>
      </c>
      <c r="F19" s="25">
        <f ca="1">+$C$15+$C$16*F18-15018.5-$C$5/24</f>
        <v>44953.17433260323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1</v>
      </c>
      <c r="M20" s="7" t="s">
        <v>2</v>
      </c>
      <c r="N20" s="7" t="s">
        <v>3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30</v>
      </c>
      <c r="B21" s="3" t="s">
        <v>32</v>
      </c>
      <c r="C21" s="9">
        <v>48384.100400000003</v>
      </c>
      <c r="D21" s="9" t="s">
        <v>17</v>
      </c>
      <c r="E21">
        <f t="shared" ref="E21:E34" si="0">+(C21-C$7)/C$8</f>
        <v>0</v>
      </c>
      <c r="F21">
        <f t="shared" ref="F21:F35" si="1">ROUND(2*E21,0)/2</f>
        <v>0</v>
      </c>
      <c r="G21">
        <f t="shared" ref="G21:G34" si="2">+C21-(C$7+F21*C$8)</f>
        <v>0</v>
      </c>
      <c r="K21">
        <f>+G21</f>
        <v>0</v>
      </c>
      <c r="O21">
        <f t="shared" ref="O21:O34" ca="1" si="3">+C$11+C$12*F21</f>
        <v>-4.394640465194527E-3</v>
      </c>
      <c r="Q21" s="2">
        <f t="shared" ref="Q21:Q34" si="4">+C21-15018.5</f>
        <v>33365.600400000003</v>
      </c>
    </row>
    <row r="22" spans="1:17" x14ac:dyDescent="0.2">
      <c r="A22" s="54" t="s">
        <v>28</v>
      </c>
      <c r="B22" s="55" t="s">
        <v>29</v>
      </c>
      <c r="C22" s="56">
        <v>52224.466999999997</v>
      </c>
      <c r="D22" s="56" t="s">
        <v>17</v>
      </c>
      <c r="E22">
        <f t="shared" si="0"/>
        <v>6363.4906379453087</v>
      </c>
      <c r="F22">
        <f t="shared" si="1"/>
        <v>6363.5</v>
      </c>
      <c r="G22">
        <f t="shared" si="2"/>
        <v>-5.6500000064261258E-3</v>
      </c>
      <c r="K22">
        <f t="shared" ref="K22:K34" si="5">+G22</f>
        <v>-5.6500000064261258E-3</v>
      </c>
      <c r="O22">
        <f t="shared" ca="1" si="3"/>
        <v>-1.0196723875582507E-2</v>
      </c>
      <c r="Q22" s="2">
        <f t="shared" si="4"/>
        <v>37205.966999999997</v>
      </c>
    </row>
    <row r="23" spans="1:17" x14ac:dyDescent="0.2">
      <c r="A23" s="56" t="s">
        <v>115</v>
      </c>
      <c r="B23" s="55" t="s">
        <v>32</v>
      </c>
      <c r="C23" s="56">
        <v>52654.459499999997</v>
      </c>
      <c r="D23" s="56">
        <v>1.6000000000000001E-3</v>
      </c>
      <c r="E23">
        <f t="shared" si="0"/>
        <v>7075.9885666942737</v>
      </c>
      <c r="F23">
        <f t="shared" si="1"/>
        <v>7076</v>
      </c>
      <c r="G23">
        <f t="shared" si="2"/>
        <v>-6.900000007590279E-3</v>
      </c>
      <c r="K23">
        <f t="shared" si="5"/>
        <v>-6.900000007590279E-3</v>
      </c>
      <c r="O23">
        <f t="shared" ca="1" si="3"/>
        <v>-1.0846363921139423E-2</v>
      </c>
      <c r="Q23" s="2">
        <f t="shared" si="4"/>
        <v>37635.959499999997</v>
      </c>
    </row>
    <row r="24" spans="1:17" x14ac:dyDescent="0.2">
      <c r="A24" s="56" t="s">
        <v>115</v>
      </c>
      <c r="B24" s="55" t="s">
        <v>29</v>
      </c>
      <c r="C24" s="56">
        <v>52655.358800000002</v>
      </c>
      <c r="D24" s="56">
        <v>1.6000000000000001E-3</v>
      </c>
      <c r="E24">
        <f t="shared" si="0"/>
        <v>7077.4787075393515</v>
      </c>
      <c r="F24">
        <f t="shared" si="1"/>
        <v>7077.5</v>
      </c>
      <c r="G24">
        <f t="shared" si="2"/>
        <v>-1.284999999916181E-2</v>
      </c>
      <c r="K24">
        <f t="shared" si="5"/>
        <v>-1.284999999916181E-2</v>
      </c>
      <c r="O24">
        <f t="shared" ca="1" si="3"/>
        <v>-1.0847731584393228E-2</v>
      </c>
      <c r="Q24" s="2">
        <f t="shared" si="4"/>
        <v>37636.858800000002</v>
      </c>
    </row>
    <row r="25" spans="1:17" x14ac:dyDescent="0.2">
      <c r="A25" s="56" t="s">
        <v>115</v>
      </c>
      <c r="B25" s="55" t="s">
        <v>32</v>
      </c>
      <c r="C25" s="56">
        <v>52668.334799999997</v>
      </c>
      <c r="D25" s="56">
        <v>8.0000000000000004E-4</v>
      </c>
      <c r="E25">
        <f t="shared" si="0"/>
        <v>7098.979950289965</v>
      </c>
      <c r="F25">
        <f t="shared" si="1"/>
        <v>7099</v>
      </c>
      <c r="G25">
        <f t="shared" si="2"/>
        <v>-1.2100000007194467E-2</v>
      </c>
      <c r="K25">
        <f t="shared" si="5"/>
        <v>-1.2100000007194467E-2</v>
      </c>
      <c r="O25">
        <f t="shared" ca="1" si="3"/>
        <v>-1.0867334757697751E-2</v>
      </c>
      <c r="Q25" s="2">
        <f t="shared" si="4"/>
        <v>37649.834799999997</v>
      </c>
    </row>
    <row r="26" spans="1:17" x14ac:dyDescent="0.2">
      <c r="A26" s="57" t="s">
        <v>33</v>
      </c>
      <c r="B26" s="55" t="s">
        <v>32</v>
      </c>
      <c r="C26" s="56">
        <v>53378.653700000003</v>
      </c>
      <c r="D26" s="56">
        <v>2.0000000000000001E-4</v>
      </c>
      <c r="E26">
        <f t="shared" si="0"/>
        <v>8275.9789560894769</v>
      </c>
      <c r="F26">
        <f t="shared" si="1"/>
        <v>8276</v>
      </c>
      <c r="G26">
        <f t="shared" si="2"/>
        <v>-1.269999999931315E-2</v>
      </c>
      <c r="K26">
        <f t="shared" si="5"/>
        <v>-1.269999999931315E-2</v>
      </c>
      <c r="O26">
        <f t="shared" ca="1" si="3"/>
        <v>-1.194049452418265E-2</v>
      </c>
      <c r="Q26" s="2">
        <f t="shared" si="4"/>
        <v>38360.153700000003</v>
      </c>
    </row>
    <row r="27" spans="1:17" x14ac:dyDescent="0.2">
      <c r="A27" s="58" t="s">
        <v>34</v>
      </c>
      <c r="B27" s="59"/>
      <c r="C27" s="56">
        <v>53410.339800000002</v>
      </c>
      <c r="D27" s="56">
        <v>2.0000000000000001E-4</v>
      </c>
      <c r="E27">
        <f t="shared" si="0"/>
        <v>8328.4828500414224</v>
      </c>
      <c r="F27">
        <f t="shared" si="1"/>
        <v>8328.5</v>
      </c>
      <c r="G27">
        <f t="shared" si="2"/>
        <v>-1.0350000004109461E-2</v>
      </c>
      <c r="K27">
        <f t="shared" si="5"/>
        <v>-1.0350000004109461E-2</v>
      </c>
      <c r="O27">
        <f t="shared" ca="1" si="3"/>
        <v>-1.1988362738065791E-2</v>
      </c>
      <c r="Q27" s="2">
        <f t="shared" si="4"/>
        <v>38391.839800000002</v>
      </c>
    </row>
    <row r="28" spans="1:17" x14ac:dyDescent="0.2">
      <c r="A28" s="58" t="s">
        <v>35</v>
      </c>
      <c r="B28" s="59" t="s">
        <v>32</v>
      </c>
      <c r="C28" s="60">
        <v>53659.883399999999</v>
      </c>
      <c r="D28" s="60">
        <v>2.9999999999999997E-4</v>
      </c>
      <c r="E28">
        <f t="shared" si="0"/>
        <v>8741.9768019883941</v>
      </c>
      <c r="F28">
        <f t="shared" si="1"/>
        <v>8742</v>
      </c>
      <c r="G28">
        <f t="shared" si="2"/>
        <v>-1.4000000002852175E-2</v>
      </c>
      <c r="K28">
        <f t="shared" si="5"/>
        <v>-1.4000000002852175E-2</v>
      </c>
      <c r="O28">
        <f t="shared" ca="1" si="3"/>
        <v>-1.2365381908364436E-2</v>
      </c>
      <c r="Q28" s="2">
        <f t="shared" si="4"/>
        <v>38641.383399999999</v>
      </c>
    </row>
    <row r="29" spans="1:17" x14ac:dyDescent="0.2">
      <c r="A29" s="56" t="s">
        <v>45</v>
      </c>
      <c r="B29" s="59"/>
      <c r="C29" s="56">
        <v>54115.519999999997</v>
      </c>
      <c r="D29" s="56">
        <v>6.0000000000000001E-3</v>
      </c>
      <c r="E29">
        <f t="shared" si="0"/>
        <v>9496.9670256835016</v>
      </c>
      <c r="F29">
        <f t="shared" si="1"/>
        <v>9497</v>
      </c>
      <c r="G29">
        <f t="shared" si="2"/>
        <v>-1.9900000006600749E-2</v>
      </c>
      <c r="I29">
        <f>+G29</f>
        <v>-1.9900000006600749E-2</v>
      </c>
      <c r="O29">
        <f t="shared" ca="1" si="3"/>
        <v>-1.3053772412779134E-2</v>
      </c>
      <c r="Q29" s="2">
        <f t="shared" si="4"/>
        <v>39097.019999999997</v>
      </c>
    </row>
    <row r="30" spans="1:17" x14ac:dyDescent="0.2">
      <c r="A30" s="61" t="s">
        <v>48</v>
      </c>
      <c r="B30" s="62" t="s">
        <v>29</v>
      </c>
      <c r="C30" s="61">
        <v>54435.681100000002</v>
      </c>
      <c r="D30" s="61">
        <v>5.0000000000000001E-4</v>
      </c>
      <c r="E30">
        <f t="shared" si="0"/>
        <v>10027.474233637115</v>
      </c>
      <c r="F30">
        <f t="shared" si="1"/>
        <v>10027.5</v>
      </c>
      <c r="G30">
        <f t="shared" si="2"/>
        <v>-1.5550000003713649E-2</v>
      </c>
      <c r="K30">
        <f t="shared" si="5"/>
        <v>-1.5550000003713649E-2</v>
      </c>
      <c r="O30">
        <f t="shared" ca="1" si="3"/>
        <v>-1.3537469316874494E-2</v>
      </c>
      <c r="Q30" s="2">
        <f t="shared" si="4"/>
        <v>39417.181100000002</v>
      </c>
    </row>
    <row r="31" spans="1:17" x14ac:dyDescent="0.2">
      <c r="A31" s="60" t="s">
        <v>47</v>
      </c>
      <c r="B31" s="59" t="s">
        <v>29</v>
      </c>
      <c r="C31" s="60">
        <v>54749.502999999997</v>
      </c>
      <c r="D31" s="60">
        <v>2.9999999999999997E-4</v>
      </c>
      <c r="E31">
        <f t="shared" si="0"/>
        <v>10547.477381938681</v>
      </c>
      <c r="F31">
        <f t="shared" si="1"/>
        <v>10547.5</v>
      </c>
      <c r="G31">
        <f t="shared" si="2"/>
        <v>-1.365000000805594E-2</v>
      </c>
      <c r="K31">
        <f t="shared" si="5"/>
        <v>-1.365000000805594E-2</v>
      </c>
      <c r="O31">
        <f t="shared" ca="1" si="3"/>
        <v>-1.4011592578193224E-2</v>
      </c>
      <c r="Q31" s="2">
        <f t="shared" si="4"/>
        <v>39731.002999999997</v>
      </c>
    </row>
    <row r="32" spans="1:17" x14ac:dyDescent="0.2">
      <c r="A32" s="63" t="s">
        <v>50</v>
      </c>
      <c r="B32" s="55" t="s">
        <v>32</v>
      </c>
      <c r="C32" s="56">
        <v>55831.576990000001</v>
      </c>
      <c r="D32" s="56">
        <v>5.9999999999999995E-4</v>
      </c>
      <c r="E32">
        <f t="shared" si="0"/>
        <v>12340.474879867437</v>
      </c>
      <c r="F32">
        <f t="shared" si="1"/>
        <v>12340.5</v>
      </c>
      <c r="G32">
        <f t="shared" si="2"/>
        <v>-1.5160000002651941E-2</v>
      </c>
      <c r="K32">
        <f t="shared" si="5"/>
        <v>-1.5160000002651941E-2</v>
      </c>
      <c r="O32">
        <f t="shared" ca="1" si="3"/>
        <v>-1.5646406054240315E-2</v>
      </c>
      <c r="Q32" s="2">
        <f t="shared" si="4"/>
        <v>40813.076990000001</v>
      </c>
    </row>
    <row r="33" spans="1:17" x14ac:dyDescent="0.2">
      <c r="A33" s="63" t="s">
        <v>50</v>
      </c>
      <c r="B33" s="55" t="s">
        <v>32</v>
      </c>
      <c r="C33" s="56">
        <v>55831.576990000001</v>
      </c>
      <c r="D33" s="56">
        <v>5.9999999999999995E-4</v>
      </c>
      <c r="E33">
        <f t="shared" si="0"/>
        <v>12340.474879867437</v>
      </c>
      <c r="F33">
        <f t="shared" si="1"/>
        <v>12340.5</v>
      </c>
      <c r="G33">
        <f t="shared" si="2"/>
        <v>-1.5160000002651941E-2</v>
      </c>
      <c r="K33">
        <f t="shared" si="5"/>
        <v>-1.5160000002651941E-2</v>
      </c>
      <c r="O33">
        <f t="shared" ca="1" si="3"/>
        <v>-1.5646406054240315E-2</v>
      </c>
      <c r="Q33" s="2">
        <f t="shared" si="4"/>
        <v>40813.076990000001</v>
      </c>
    </row>
    <row r="34" spans="1:17" x14ac:dyDescent="0.2">
      <c r="A34" s="63" t="s">
        <v>49</v>
      </c>
      <c r="B34" s="59" t="s">
        <v>29</v>
      </c>
      <c r="C34" s="60">
        <v>56220.531799999997</v>
      </c>
      <c r="D34" s="60">
        <v>8.9999999999999998E-4</v>
      </c>
      <c r="E34">
        <f t="shared" si="0"/>
        <v>12984.973322286651</v>
      </c>
      <c r="F34">
        <f t="shared" si="1"/>
        <v>12985</v>
      </c>
      <c r="G34">
        <f t="shared" si="2"/>
        <v>-1.6100000008009374E-2</v>
      </c>
      <c r="K34">
        <f t="shared" si="5"/>
        <v>-1.6100000008009374E-2</v>
      </c>
      <c r="O34">
        <f t="shared" ca="1" si="3"/>
        <v>-1.6234045365624779E-2</v>
      </c>
      <c r="Q34" s="2">
        <f t="shared" si="4"/>
        <v>41202.031799999997</v>
      </c>
    </row>
    <row r="35" spans="1:17" x14ac:dyDescent="0.2">
      <c r="A35" s="64" t="s">
        <v>0</v>
      </c>
      <c r="B35" s="65" t="s">
        <v>32</v>
      </c>
      <c r="C35" s="66">
        <v>57066.640500000001</v>
      </c>
      <c r="D35" s="66">
        <v>8.0000000000000004E-4</v>
      </c>
      <c r="E35">
        <f>+(C35-C$7)/C$8</f>
        <v>14386.976139188066</v>
      </c>
      <c r="F35">
        <f t="shared" si="1"/>
        <v>14387</v>
      </c>
      <c r="G35">
        <f>+C35-(C$7+F35*C$8)</f>
        <v>-1.4400000000023283E-2</v>
      </c>
      <c r="K35">
        <f>+G35</f>
        <v>-1.4400000000023283E-2</v>
      </c>
      <c r="O35">
        <f ca="1">+C$11+C$12*F35</f>
        <v>-1.7512354620180283E-2</v>
      </c>
      <c r="Q35" s="2">
        <f>+C35-15018.5</f>
        <v>42048.140500000001</v>
      </c>
    </row>
    <row r="36" spans="1:17" x14ac:dyDescent="0.2">
      <c r="A36" s="67" t="s">
        <v>116</v>
      </c>
      <c r="B36" s="68" t="s">
        <v>29</v>
      </c>
      <c r="C36" s="69">
        <v>59524.387199999997</v>
      </c>
      <c r="D36" s="67">
        <v>2.3999999999999998E-3</v>
      </c>
      <c r="E36">
        <f>+(C36-C$7)/C$8</f>
        <v>18459.464457332218</v>
      </c>
      <c r="F36">
        <f t="shared" ref="F36" si="6">ROUND(2*E36,0)/2</f>
        <v>18459.5</v>
      </c>
      <c r="G36">
        <f>+C36-(C$7+F36*C$8)</f>
        <v>-2.1450000007462222E-2</v>
      </c>
      <c r="K36">
        <f>+G36</f>
        <v>-2.1450000007462222E-2</v>
      </c>
      <c r="O36">
        <f ca="1">+C$11+C$12*F36</f>
        <v>-2.1225560354258235E-2</v>
      </c>
      <c r="Q36" s="2">
        <f>+C36-15018.5</f>
        <v>44505.887199999997</v>
      </c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D45" s="3"/>
    </row>
    <row r="46" spans="1:17" x14ac:dyDescent="0.2">
      <c r="D46" s="3"/>
    </row>
  </sheetData>
  <phoneticPr fontId="8" type="noConversion"/>
  <hyperlinks>
    <hyperlink ref="H64634" r:id="rId1" display="http://vsolj.cetus-net.org/bulletin.html" xr:uid="{00000000-0004-0000-0000-000000000000}"/>
    <hyperlink ref="H64627" r:id="rId2" display="http://vsolj.cetus-net.org/bulletin.html" xr:uid="{00000000-0004-0000-0000-000001000000}"/>
    <hyperlink ref="AP2124" r:id="rId3" display="http://cdsbib.u-strasbg.fr/cgi-bin/cdsbib?1990RMxAA..21..381G" xr:uid="{00000000-0004-0000-0000-000002000000}"/>
    <hyperlink ref="AP2127" r:id="rId4" display="http://cdsbib.u-strasbg.fr/cgi-bin/cdsbib?1990RMxAA..21..381G" xr:uid="{00000000-0004-0000-0000-000003000000}"/>
    <hyperlink ref="AP2125" r:id="rId5" display="http://cdsbib.u-strasbg.fr/cgi-bin/cdsbib?1990RMxAA..21..381G" xr:uid="{00000000-0004-0000-0000-000004000000}"/>
    <hyperlink ref="AP2103" r:id="rId6" display="http://cdsbib.u-strasbg.fr/cgi-bin/cdsbib?1990RMxAA..21..381G" xr:uid="{00000000-0004-0000-0000-000005000000}"/>
    <hyperlink ref="I64634" r:id="rId7" display="http://vsolj.cetus-net.org/bulletin.html" xr:uid="{00000000-0004-0000-0000-000006000000}"/>
    <hyperlink ref="AQ2237" r:id="rId8" display="http://cdsbib.u-strasbg.fr/cgi-bin/cdsbib?1990RMxAA..21..381G" xr:uid="{00000000-0004-0000-0000-000007000000}"/>
    <hyperlink ref="AQ506" r:id="rId9" display="http://cdsbib.u-strasbg.fr/cgi-bin/cdsbib?1990RMxAA..21..381G" xr:uid="{00000000-0004-0000-0000-000008000000}"/>
    <hyperlink ref="AQ2238" r:id="rId10" display="http://cdsbib.u-strasbg.fr/cgi-bin/cdsbib?1990RMxAA..21..381G" xr:uid="{00000000-0004-0000-0000-000009000000}"/>
    <hyperlink ref="H64631" r:id="rId11" display="https://www.aavso.org/ejaavso" xr:uid="{00000000-0004-0000-0000-00000A000000}"/>
  </hyperlinks>
  <pageMargins left="0.75" right="0.75" top="1" bottom="1" header="0.5" footer="0.5"/>
  <pageSetup orientation="portrait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11" sqref="A11:D11"/>
    </sheetView>
  </sheetViews>
  <sheetFormatPr defaultRowHeight="12.75" x14ac:dyDescent="0.2"/>
  <cols>
    <col min="1" max="1" width="19.7109375" style="9" customWidth="1"/>
    <col min="2" max="2" width="4.42578125" style="17" customWidth="1"/>
    <col min="3" max="3" width="12.7109375" style="9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9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3" t="s">
        <v>53</v>
      </c>
      <c r="I1" s="34" t="s">
        <v>54</v>
      </c>
      <c r="J1" s="35" t="s">
        <v>55</v>
      </c>
    </row>
    <row r="2" spans="1:16" x14ac:dyDescent="0.2">
      <c r="I2" s="36" t="s">
        <v>56</v>
      </c>
      <c r="J2" s="37" t="s">
        <v>57</v>
      </c>
    </row>
    <row r="3" spans="1:16" x14ac:dyDescent="0.2">
      <c r="A3" s="38" t="s">
        <v>58</v>
      </c>
      <c r="I3" s="36" t="s">
        <v>59</v>
      </c>
      <c r="J3" s="37" t="s">
        <v>60</v>
      </c>
    </row>
    <row r="4" spans="1:16" x14ac:dyDescent="0.2">
      <c r="I4" s="36" t="s">
        <v>61</v>
      </c>
      <c r="J4" s="37" t="s">
        <v>60</v>
      </c>
    </row>
    <row r="5" spans="1:16" ht="13.5" thickBot="1" x14ac:dyDescent="0.25">
      <c r="I5" s="39" t="s">
        <v>62</v>
      </c>
      <c r="J5" s="40" t="s">
        <v>63</v>
      </c>
    </row>
    <row r="10" spans="1:16" ht="13.5" thickBot="1" x14ac:dyDescent="0.25"/>
    <row r="11" spans="1:16" ht="12.75" customHeight="1" thickBot="1" x14ac:dyDescent="0.25">
      <c r="A11" s="9" t="str">
        <f t="shared" ref="A11:A20" si="0">P11</f>
        <v>IBVS 5341 </v>
      </c>
      <c r="B11" s="3" t="str">
        <f t="shared" ref="B11:B20" si="1">IF(H11=INT(H11),"I","II")</f>
        <v>II</v>
      </c>
      <c r="C11" s="9">
        <f t="shared" ref="C11:C20" si="2">1*G11</f>
        <v>52224.467199999999</v>
      </c>
      <c r="D11" s="17" t="str">
        <f t="shared" ref="D11:D20" si="3">VLOOKUP(F11,I$1:J$5,2,FALSE)</f>
        <v>vis</v>
      </c>
      <c r="E11" s="41" t="e">
        <f>VLOOKUP(C11,Active!C$21:E$973,3,FALSE)</f>
        <v>#N/A</v>
      </c>
      <c r="F11" s="3" t="s">
        <v>62</v>
      </c>
      <c r="G11" s="17" t="str">
        <f t="shared" ref="G11:G20" si="4">MID(I11,3,LEN(I11)-3)</f>
        <v>52224.4672</v>
      </c>
      <c r="H11" s="9">
        <f t="shared" ref="H11:H20" si="5">1*K11</f>
        <v>-3133.5</v>
      </c>
      <c r="I11" s="42" t="s">
        <v>64</v>
      </c>
      <c r="J11" s="43" t="s">
        <v>65</v>
      </c>
      <c r="K11" s="42">
        <v>-3133.5</v>
      </c>
      <c r="L11" s="42" t="s">
        <v>66</v>
      </c>
      <c r="M11" s="43" t="s">
        <v>67</v>
      </c>
      <c r="N11" s="43" t="s">
        <v>68</v>
      </c>
      <c r="O11" s="44" t="s">
        <v>69</v>
      </c>
      <c r="P11" s="45" t="s">
        <v>70</v>
      </c>
    </row>
    <row r="12" spans="1:16" ht="12.75" customHeight="1" thickBot="1" x14ac:dyDescent="0.25">
      <c r="A12" s="9" t="str">
        <f t="shared" si="0"/>
        <v>IBVS 5672 </v>
      </c>
      <c r="B12" s="3" t="str">
        <f t="shared" si="1"/>
        <v>I</v>
      </c>
      <c r="C12" s="9">
        <f t="shared" si="2"/>
        <v>53378.653700000003</v>
      </c>
      <c r="D12" s="17" t="str">
        <f t="shared" si="3"/>
        <v>vis</v>
      </c>
      <c r="E12" s="41">
        <f>VLOOKUP(C12,Active!C$21:E$973,3,FALSE)</f>
        <v>8275.9789560894769</v>
      </c>
      <c r="F12" s="3" t="s">
        <v>62</v>
      </c>
      <c r="G12" s="17" t="str">
        <f t="shared" si="4"/>
        <v>53378.6537</v>
      </c>
      <c r="H12" s="9">
        <f t="shared" si="5"/>
        <v>-1221</v>
      </c>
      <c r="I12" s="42" t="s">
        <v>71</v>
      </c>
      <c r="J12" s="43" t="s">
        <v>72</v>
      </c>
      <c r="K12" s="42">
        <v>-1221</v>
      </c>
      <c r="L12" s="42" t="s">
        <v>73</v>
      </c>
      <c r="M12" s="43" t="s">
        <v>67</v>
      </c>
      <c r="N12" s="43" t="s">
        <v>68</v>
      </c>
      <c r="O12" s="44" t="s">
        <v>74</v>
      </c>
      <c r="P12" s="45" t="s">
        <v>75</v>
      </c>
    </row>
    <row r="13" spans="1:16" ht="12.75" customHeight="1" thickBot="1" x14ac:dyDescent="0.25">
      <c r="A13" s="9" t="str">
        <f t="shared" si="0"/>
        <v>BAVM 173 </v>
      </c>
      <c r="B13" s="3" t="str">
        <f t="shared" si="1"/>
        <v>II</v>
      </c>
      <c r="C13" s="9">
        <f t="shared" si="2"/>
        <v>53410.339800000002</v>
      </c>
      <c r="D13" s="17" t="str">
        <f t="shared" si="3"/>
        <v>vis</v>
      </c>
      <c r="E13" s="41">
        <f>VLOOKUP(C13,Active!C$21:E$973,3,FALSE)</f>
        <v>8328.4828500414224</v>
      </c>
      <c r="F13" s="3" t="s">
        <v>62</v>
      </c>
      <c r="G13" s="17" t="str">
        <f t="shared" si="4"/>
        <v>53410.3398</v>
      </c>
      <c r="H13" s="9">
        <f t="shared" si="5"/>
        <v>-1168.5</v>
      </c>
      <c r="I13" s="42" t="s">
        <v>76</v>
      </c>
      <c r="J13" s="43" t="s">
        <v>77</v>
      </c>
      <c r="K13" s="42">
        <v>-1168.5</v>
      </c>
      <c r="L13" s="42" t="s">
        <v>78</v>
      </c>
      <c r="M13" s="43" t="s">
        <v>67</v>
      </c>
      <c r="N13" s="43" t="s">
        <v>79</v>
      </c>
      <c r="O13" s="44" t="s">
        <v>80</v>
      </c>
      <c r="P13" s="45" t="s">
        <v>81</v>
      </c>
    </row>
    <row r="14" spans="1:16" ht="12.75" customHeight="1" thickBot="1" x14ac:dyDescent="0.25">
      <c r="A14" s="9" t="str">
        <f t="shared" si="0"/>
        <v>IBVS 5677 </v>
      </c>
      <c r="B14" s="3" t="str">
        <f t="shared" si="1"/>
        <v>I</v>
      </c>
      <c r="C14" s="9">
        <f t="shared" si="2"/>
        <v>53659.883399999999</v>
      </c>
      <c r="D14" s="17" t="str">
        <f t="shared" si="3"/>
        <v>vis</v>
      </c>
      <c r="E14" s="41">
        <f>VLOOKUP(C14,Active!C$21:E$973,3,FALSE)</f>
        <v>8741.9768019883941</v>
      </c>
      <c r="F14" s="3" t="s">
        <v>62</v>
      </c>
      <c r="G14" s="17" t="str">
        <f t="shared" si="4"/>
        <v>53659.8834</v>
      </c>
      <c r="H14" s="9">
        <f t="shared" si="5"/>
        <v>-755</v>
      </c>
      <c r="I14" s="42" t="s">
        <v>82</v>
      </c>
      <c r="J14" s="43" t="s">
        <v>83</v>
      </c>
      <c r="K14" s="42">
        <v>-755</v>
      </c>
      <c r="L14" s="42" t="s">
        <v>84</v>
      </c>
      <c r="M14" s="43" t="s">
        <v>67</v>
      </c>
      <c r="N14" s="43" t="s">
        <v>68</v>
      </c>
      <c r="O14" s="44" t="s">
        <v>85</v>
      </c>
      <c r="P14" s="45" t="s">
        <v>86</v>
      </c>
    </row>
    <row r="15" spans="1:16" ht="12.75" customHeight="1" thickBot="1" x14ac:dyDescent="0.25">
      <c r="A15" s="9" t="str">
        <f t="shared" si="0"/>
        <v>BAVM 186 </v>
      </c>
      <c r="B15" s="3" t="str">
        <f t="shared" si="1"/>
        <v>I</v>
      </c>
      <c r="C15" s="9">
        <f t="shared" si="2"/>
        <v>54115.519999999997</v>
      </c>
      <c r="D15" s="17" t="str">
        <f t="shared" si="3"/>
        <v>vis</v>
      </c>
      <c r="E15" s="41">
        <f>VLOOKUP(C15,Active!C$21:E$973,3,FALSE)</f>
        <v>9496.9670256835016</v>
      </c>
      <c r="F15" s="3" t="s">
        <v>62</v>
      </c>
      <c r="G15" s="17" t="str">
        <f t="shared" si="4"/>
        <v>54115.5200</v>
      </c>
      <c r="H15" s="9">
        <f t="shared" si="5"/>
        <v>0</v>
      </c>
      <c r="I15" s="42" t="s">
        <v>87</v>
      </c>
      <c r="J15" s="43" t="s">
        <v>88</v>
      </c>
      <c r="K15" s="42">
        <v>0</v>
      </c>
      <c r="L15" s="42" t="s">
        <v>89</v>
      </c>
      <c r="M15" s="43" t="s">
        <v>90</v>
      </c>
      <c r="N15" s="43" t="s">
        <v>91</v>
      </c>
      <c r="O15" s="44" t="s">
        <v>80</v>
      </c>
      <c r="P15" s="45" t="s">
        <v>92</v>
      </c>
    </row>
    <row r="16" spans="1:16" ht="12.75" customHeight="1" thickBot="1" x14ac:dyDescent="0.25">
      <c r="A16" s="9" t="str">
        <f t="shared" si="0"/>
        <v>IBVS 5820 </v>
      </c>
      <c r="B16" s="3" t="str">
        <f t="shared" si="1"/>
        <v>II</v>
      </c>
      <c r="C16" s="9">
        <f t="shared" si="2"/>
        <v>54435.681100000002</v>
      </c>
      <c r="D16" s="17" t="str">
        <f t="shared" si="3"/>
        <v>vis</v>
      </c>
      <c r="E16" s="41">
        <f>VLOOKUP(C16,Active!C$21:E$973,3,FALSE)</f>
        <v>10027.474233637115</v>
      </c>
      <c r="F16" s="3" t="s">
        <v>62</v>
      </c>
      <c r="G16" s="17" t="str">
        <f t="shared" si="4"/>
        <v>54435.6811</v>
      </c>
      <c r="H16" s="9">
        <f t="shared" si="5"/>
        <v>530.5</v>
      </c>
      <c r="I16" s="42" t="s">
        <v>93</v>
      </c>
      <c r="J16" s="43" t="s">
        <v>94</v>
      </c>
      <c r="K16" s="42" t="s">
        <v>95</v>
      </c>
      <c r="L16" s="42" t="s">
        <v>96</v>
      </c>
      <c r="M16" s="43" t="s">
        <v>90</v>
      </c>
      <c r="N16" s="43" t="s">
        <v>97</v>
      </c>
      <c r="O16" s="44" t="s">
        <v>74</v>
      </c>
      <c r="P16" s="45" t="s">
        <v>98</v>
      </c>
    </row>
    <row r="17" spans="1:16" ht="12.75" customHeight="1" thickBot="1" x14ac:dyDescent="0.25">
      <c r="A17" s="9" t="str">
        <f t="shared" si="0"/>
        <v>IBVS 5898 </v>
      </c>
      <c r="B17" s="3" t="str">
        <f t="shared" si="1"/>
        <v>II</v>
      </c>
      <c r="C17" s="9">
        <f t="shared" si="2"/>
        <v>54749.502999999997</v>
      </c>
      <c r="D17" s="17" t="str">
        <f t="shared" si="3"/>
        <v>vis</v>
      </c>
      <c r="E17" s="41">
        <f>VLOOKUP(C17,Active!C$21:E$973,3,FALSE)</f>
        <v>10547.477381938681</v>
      </c>
      <c r="F17" s="3" t="s">
        <v>62</v>
      </c>
      <c r="G17" s="17" t="str">
        <f t="shared" si="4"/>
        <v>54749.5030</v>
      </c>
      <c r="H17" s="9">
        <f t="shared" si="5"/>
        <v>1050.5</v>
      </c>
      <c r="I17" s="42" t="s">
        <v>99</v>
      </c>
      <c r="J17" s="43" t="s">
        <v>100</v>
      </c>
      <c r="K17" s="42" t="s">
        <v>101</v>
      </c>
      <c r="L17" s="42" t="s">
        <v>102</v>
      </c>
      <c r="M17" s="43" t="s">
        <v>90</v>
      </c>
      <c r="N17" s="43" t="s">
        <v>62</v>
      </c>
      <c r="O17" s="44" t="s">
        <v>103</v>
      </c>
      <c r="P17" s="45" t="s">
        <v>104</v>
      </c>
    </row>
    <row r="18" spans="1:16" ht="12.75" customHeight="1" thickBot="1" x14ac:dyDescent="0.25">
      <c r="A18" s="9" t="str">
        <f t="shared" si="0"/>
        <v>OEJV 0160 </v>
      </c>
      <c r="B18" s="3" t="str">
        <f t="shared" si="1"/>
        <v>II</v>
      </c>
      <c r="C18" s="9">
        <f t="shared" si="2"/>
        <v>55831.576990000001</v>
      </c>
      <c r="D18" s="17" t="str">
        <f t="shared" si="3"/>
        <v>vis</v>
      </c>
      <c r="E18" s="41">
        <f>VLOOKUP(C18,Active!C$21:E$973,3,FALSE)</f>
        <v>12340.474879867437</v>
      </c>
      <c r="F18" s="3" t="s">
        <v>62</v>
      </c>
      <c r="G18" s="17" t="str">
        <f t="shared" si="4"/>
        <v>55831.57699</v>
      </c>
      <c r="H18" s="9">
        <f t="shared" si="5"/>
        <v>2843.5</v>
      </c>
      <c r="I18" s="42" t="s">
        <v>105</v>
      </c>
      <c r="J18" s="43" t="s">
        <v>106</v>
      </c>
      <c r="K18" s="42" t="s">
        <v>107</v>
      </c>
      <c r="L18" s="42" t="s">
        <v>108</v>
      </c>
      <c r="M18" s="43" t="s">
        <v>90</v>
      </c>
      <c r="N18" s="43" t="s">
        <v>62</v>
      </c>
      <c r="O18" s="44" t="s">
        <v>109</v>
      </c>
      <c r="P18" s="45" t="s">
        <v>110</v>
      </c>
    </row>
    <row r="19" spans="1:16" ht="12.75" customHeight="1" thickBot="1" x14ac:dyDescent="0.25">
      <c r="A19" s="9" t="str">
        <f t="shared" si="0"/>
        <v>OEJV 0160 </v>
      </c>
      <c r="B19" s="3" t="str">
        <f t="shared" si="1"/>
        <v>II</v>
      </c>
      <c r="C19" s="9">
        <f t="shared" si="2"/>
        <v>55831.576990000001</v>
      </c>
      <c r="D19" s="17" t="str">
        <f t="shared" si="3"/>
        <v>vis</v>
      </c>
      <c r="E19" s="41">
        <f>VLOOKUP(C19,Active!C$21:E$973,3,FALSE)</f>
        <v>12340.474879867437</v>
      </c>
      <c r="F19" s="3" t="s">
        <v>62</v>
      </c>
      <c r="G19" s="17" t="str">
        <f t="shared" si="4"/>
        <v>55831.57699</v>
      </c>
      <c r="H19" s="9">
        <f t="shared" si="5"/>
        <v>2843.5</v>
      </c>
      <c r="I19" s="42" t="s">
        <v>105</v>
      </c>
      <c r="J19" s="43" t="s">
        <v>106</v>
      </c>
      <c r="K19" s="42" t="s">
        <v>107</v>
      </c>
      <c r="L19" s="42" t="s">
        <v>108</v>
      </c>
      <c r="M19" s="43" t="s">
        <v>90</v>
      </c>
      <c r="N19" s="43" t="s">
        <v>97</v>
      </c>
      <c r="O19" s="44" t="s">
        <v>109</v>
      </c>
      <c r="P19" s="45" t="s">
        <v>110</v>
      </c>
    </row>
    <row r="20" spans="1:16" ht="12.75" customHeight="1" x14ac:dyDescent="0.2">
      <c r="A20" s="9" t="str">
        <f t="shared" si="0"/>
        <v>IBVS 6044</v>
      </c>
      <c r="B20" s="3" t="str">
        <f t="shared" si="1"/>
        <v>I</v>
      </c>
      <c r="C20" s="9">
        <f t="shared" si="2"/>
        <v>56220.531799999997</v>
      </c>
      <c r="D20" s="17" t="str">
        <f t="shared" si="3"/>
        <v>vis</v>
      </c>
      <c r="E20" s="41">
        <f>VLOOKUP(C20,Active!C$21:E$973,3,FALSE)</f>
        <v>12984.973322286651</v>
      </c>
      <c r="F20" s="3" t="s">
        <v>62</v>
      </c>
      <c r="G20" s="17" t="str">
        <f t="shared" si="4"/>
        <v>56220.5318</v>
      </c>
      <c r="H20" s="9">
        <f t="shared" si="5"/>
        <v>3488</v>
      </c>
      <c r="I20" s="46" t="s">
        <v>111</v>
      </c>
      <c r="J20" s="47" t="s">
        <v>112</v>
      </c>
      <c r="K20" s="46" t="s">
        <v>113</v>
      </c>
      <c r="L20" s="46" t="s">
        <v>114</v>
      </c>
      <c r="M20" s="47" t="s">
        <v>90</v>
      </c>
      <c r="N20" s="47" t="s">
        <v>62</v>
      </c>
      <c r="O20" s="48" t="s">
        <v>103</v>
      </c>
      <c r="P20" s="49" t="s">
        <v>49</v>
      </c>
    </row>
    <row r="21" spans="1:16" ht="12.75" customHeight="1" x14ac:dyDescent="0.2">
      <c r="B21" s="3"/>
      <c r="E21" s="41"/>
      <c r="F21" s="3"/>
      <c r="I21" s="50"/>
      <c r="J21" s="51"/>
      <c r="K21" s="50"/>
      <c r="L21" s="50"/>
      <c r="M21" s="51"/>
      <c r="N21" s="51"/>
      <c r="O21" s="52"/>
      <c r="P21" s="52"/>
    </row>
    <row r="22" spans="1:16" ht="12.75" customHeight="1" x14ac:dyDescent="0.2">
      <c r="B22" s="3"/>
      <c r="E22" s="41"/>
      <c r="F22" s="3"/>
      <c r="I22" s="50"/>
      <c r="J22" s="51"/>
      <c r="K22" s="50"/>
      <c r="L22" s="50"/>
      <c r="M22" s="51"/>
      <c r="N22" s="51"/>
      <c r="O22" s="52"/>
      <c r="P22" s="52"/>
    </row>
    <row r="23" spans="1:16" ht="12.75" customHeight="1" x14ac:dyDescent="0.2">
      <c r="B23" s="3"/>
      <c r="E23" s="41"/>
      <c r="F23" s="3"/>
      <c r="I23" s="50"/>
      <c r="J23" s="51"/>
      <c r="K23" s="50"/>
      <c r="L23" s="50"/>
      <c r="M23" s="51"/>
      <c r="N23" s="51"/>
      <c r="O23" s="52"/>
      <c r="P23" s="52"/>
    </row>
    <row r="24" spans="1:16" ht="12.75" customHeight="1" x14ac:dyDescent="0.2">
      <c r="B24" s="3"/>
      <c r="E24" s="41"/>
      <c r="F24" s="3"/>
      <c r="I24" s="50"/>
      <c r="J24" s="51"/>
      <c r="K24" s="50"/>
      <c r="L24" s="50"/>
      <c r="M24" s="51"/>
      <c r="N24" s="51"/>
      <c r="O24" s="52"/>
      <c r="P24" s="52"/>
    </row>
    <row r="25" spans="1:16" ht="12.75" customHeight="1" x14ac:dyDescent="0.2">
      <c r="B25" s="3"/>
      <c r="E25" s="41"/>
      <c r="F25" s="3"/>
      <c r="I25" s="50"/>
      <c r="J25" s="51"/>
      <c r="K25" s="50"/>
      <c r="L25" s="50"/>
      <c r="M25" s="51"/>
      <c r="N25" s="51"/>
      <c r="O25" s="52"/>
      <c r="P25" s="52"/>
    </row>
    <row r="26" spans="1:16" ht="12.75" customHeight="1" x14ac:dyDescent="0.2">
      <c r="B26" s="3"/>
      <c r="E26" s="41"/>
      <c r="F26" s="3"/>
      <c r="I26" s="50"/>
      <c r="J26" s="51"/>
      <c r="K26" s="50"/>
      <c r="L26" s="50"/>
      <c r="M26" s="51"/>
      <c r="N26" s="51"/>
      <c r="O26" s="52"/>
      <c r="P26" s="52"/>
    </row>
    <row r="27" spans="1:16" ht="12.75" customHeight="1" x14ac:dyDescent="0.2">
      <c r="B27" s="3"/>
      <c r="E27" s="41"/>
      <c r="F27" s="3"/>
      <c r="I27" s="50"/>
      <c r="J27" s="51"/>
      <c r="K27" s="50"/>
      <c r="L27" s="50"/>
      <c r="M27" s="51"/>
      <c r="N27" s="51"/>
      <c r="O27" s="52"/>
      <c r="P27" s="52"/>
    </row>
    <row r="28" spans="1:16" ht="12.75" customHeight="1" x14ac:dyDescent="0.2">
      <c r="B28" s="3"/>
      <c r="E28" s="41"/>
      <c r="F28" s="3"/>
      <c r="I28" s="50"/>
      <c r="J28" s="51"/>
      <c r="K28" s="50"/>
      <c r="L28" s="50"/>
      <c r="M28" s="51"/>
      <c r="N28" s="51"/>
      <c r="O28" s="52"/>
      <c r="P28" s="52"/>
    </row>
    <row r="29" spans="1:16" ht="12.75" customHeight="1" x14ac:dyDescent="0.2">
      <c r="B29" s="3"/>
      <c r="E29" s="41"/>
      <c r="F29" s="3"/>
      <c r="I29" s="50"/>
      <c r="J29" s="51"/>
      <c r="K29" s="50"/>
      <c r="L29" s="50"/>
      <c r="M29" s="51"/>
      <c r="N29" s="51"/>
      <c r="O29" s="52"/>
      <c r="P29" s="52"/>
    </row>
    <row r="30" spans="1:16" ht="12.75" customHeight="1" x14ac:dyDescent="0.2">
      <c r="B30" s="3"/>
      <c r="E30" s="41"/>
      <c r="F30" s="3"/>
      <c r="I30" s="50"/>
      <c r="J30" s="51"/>
      <c r="K30" s="50"/>
      <c r="L30" s="50"/>
      <c r="M30" s="51"/>
      <c r="N30" s="51"/>
      <c r="O30" s="52"/>
      <c r="P30" s="52"/>
    </row>
    <row r="31" spans="1:16" ht="12.75" customHeight="1" x14ac:dyDescent="0.2">
      <c r="B31" s="3"/>
      <c r="E31" s="41"/>
      <c r="F31" s="3"/>
      <c r="I31" s="50"/>
      <c r="J31" s="51"/>
      <c r="K31" s="50"/>
      <c r="L31" s="50"/>
      <c r="M31" s="51"/>
      <c r="N31" s="51"/>
      <c r="O31" s="52"/>
      <c r="P31" s="52"/>
    </row>
    <row r="32" spans="1:16" ht="12.75" customHeight="1" x14ac:dyDescent="0.2">
      <c r="B32" s="3"/>
      <c r="E32" s="41"/>
      <c r="F32" s="3"/>
      <c r="I32" s="50"/>
      <c r="J32" s="51"/>
      <c r="K32" s="50"/>
      <c r="L32" s="50"/>
      <c r="M32" s="51"/>
      <c r="N32" s="51"/>
      <c r="O32" s="52"/>
      <c r="P32" s="52"/>
    </row>
    <row r="33" spans="2:16" ht="12.75" customHeight="1" x14ac:dyDescent="0.2">
      <c r="B33" s="3"/>
      <c r="E33" s="41"/>
      <c r="F33" s="3"/>
      <c r="I33" s="50"/>
      <c r="J33" s="51"/>
      <c r="K33" s="50"/>
      <c r="L33" s="50"/>
      <c r="M33" s="51"/>
      <c r="N33" s="51"/>
      <c r="O33" s="52"/>
      <c r="P33" s="52"/>
    </row>
    <row r="34" spans="2:16" ht="12.75" customHeight="1" x14ac:dyDescent="0.2">
      <c r="B34" s="3"/>
      <c r="E34" s="41"/>
      <c r="F34" s="3"/>
      <c r="I34" s="50"/>
      <c r="J34" s="51"/>
      <c r="K34" s="50"/>
      <c r="L34" s="50"/>
      <c r="M34" s="51"/>
      <c r="N34" s="51"/>
      <c r="O34" s="52"/>
      <c r="P34" s="52"/>
    </row>
    <row r="35" spans="2:16" ht="12.75" customHeight="1" x14ac:dyDescent="0.2">
      <c r="B35" s="3"/>
      <c r="E35" s="41"/>
      <c r="F35" s="3"/>
      <c r="I35" s="50"/>
      <c r="J35" s="51"/>
      <c r="K35" s="50"/>
      <c r="L35" s="50"/>
      <c r="M35" s="51"/>
      <c r="N35" s="51"/>
      <c r="O35" s="52"/>
      <c r="P35" s="52"/>
    </row>
    <row r="36" spans="2:16" ht="12.75" customHeight="1" x14ac:dyDescent="0.2">
      <c r="B36" s="3"/>
      <c r="E36" s="41"/>
      <c r="F36" s="3"/>
      <c r="I36" s="50"/>
      <c r="J36" s="51"/>
      <c r="K36" s="50"/>
      <c r="L36" s="50"/>
      <c r="M36" s="51"/>
      <c r="N36" s="51"/>
      <c r="O36" s="52"/>
      <c r="P36" s="52"/>
    </row>
    <row r="37" spans="2:16" ht="12.75" customHeight="1" x14ac:dyDescent="0.2">
      <c r="B37" s="3"/>
      <c r="E37" s="41"/>
      <c r="F37" s="3"/>
      <c r="I37" s="50"/>
      <c r="J37" s="51"/>
      <c r="K37" s="50"/>
      <c r="L37" s="50"/>
      <c r="M37" s="51"/>
      <c r="N37" s="51"/>
      <c r="O37" s="52"/>
      <c r="P37" s="52"/>
    </row>
    <row r="38" spans="2:16" ht="12.75" customHeight="1" x14ac:dyDescent="0.2">
      <c r="B38" s="3"/>
      <c r="E38" s="41"/>
      <c r="F38" s="3"/>
      <c r="I38" s="50"/>
      <c r="J38" s="51"/>
      <c r="K38" s="50"/>
      <c r="L38" s="50"/>
      <c r="M38" s="51"/>
      <c r="N38" s="51"/>
      <c r="O38" s="52"/>
      <c r="P38" s="52"/>
    </row>
    <row r="39" spans="2:16" ht="12.75" customHeight="1" x14ac:dyDescent="0.2">
      <c r="B39" s="3"/>
      <c r="E39" s="41"/>
      <c r="F39" s="3"/>
      <c r="I39" s="50"/>
      <c r="J39" s="51"/>
      <c r="K39" s="50"/>
      <c r="L39" s="50"/>
      <c r="M39" s="51"/>
      <c r="N39" s="51"/>
      <c r="O39" s="52"/>
      <c r="P39" s="52"/>
    </row>
    <row r="40" spans="2:16" ht="12.75" customHeight="1" x14ac:dyDescent="0.2">
      <c r="B40" s="3"/>
      <c r="E40" s="41"/>
      <c r="F40" s="3"/>
      <c r="I40" s="50"/>
      <c r="J40" s="51"/>
      <c r="K40" s="50"/>
      <c r="L40" s="50"/>
      <c r="M40" s="51"/>
      <c r="N40" s="51"/>
      <c r="O40" s="52"/>
      <c r="P40" s="52"/>
    </row>
    <row r="41" spans="2:16" ht="12.75" customHeight="1" x14ac:dyDescent="0.2">
      <c r="B41" s="3"/>
      <c r="E41" s="41"/>
      <c r="F41" s="3"/>
      <c r="I41" s="50"/>
      <c r="J41" s="51"/>
      <c r="K41" s="50"/>
      <c r="L41" s="50"/>
      <c r="M41" s="51"/>
      <c r="N41" s="51"/>
      <c r="O41" s="52"/>
      <c r="P41" s="52"/>
    </row>
    <row r="42" spans="2:16" ht="12.75" customHeight="1" x14ac:dyDescent="0.2">
      <c r="B42" s="3"/>
      <c r="E42" s="41"/>
      <c r="F42" s="3"/>
      <c r="I42" s="50"/>
      <c r="J42" s="51"/>
      <c r="K42" s="50"/>
      <c r="L42" s="50"/>
      <c r="M42" s="51"/>
      <c r="N42" s="51"/>
      <c r="O42" s="52"/>
      <c r="P42" s="52"/>
    </row>
    <row r="43" spans="2:16" ht="12.75" customHeight="1" x14ac:dyDescent="0.2">
      <c r="B43" s="3"/>
      <c r="E43" s="41"/>
      <c r="F43" s="3"/>
      <c r="I43" s="50"/>
      <c r="J43" s="51"/>
      <c r="K43" s="50"/>
      <c r="L43" s="50"/>
      <c r="M43" s="51"/>
      <c r="N43" s="51"/>
      <c r="O43" s="52"/>
      <c r="P43" s="52"/>
    </row>
    <row r="44" spans="2:16" ht="12.75" customHeight="1" x14ac:dyDescent="0.2">
      <c r="B44" s="3"/>
      <c r="E44" s="41"/>
      <c r="F44" s="3"/>
      <c r="I44" s="50"/>
      <c r="J44" s="51"/>
      <c r="K44" s="50"/>
      <c r="L44" s="50"/>
      <c r="M44" s="51"/>
      <c r="N44" s="51"/>
      <c r="O44" s="52"/>
      <c r="P44" s="52"/>
    </row>
    <row r="45" spans="2:16" ht="12.75" customHeight="1" x14ac:dyDescent="0.2">
      <c r="B45" s="3"/>
      <c r="E45" s="41"/>
      <c r="F45" s="3"/>
      <c r="I45" s="50"/>
      <c r="J45" s="51"/>
      <c r="K45" s="50"/>
      <c r="L45" s="50"/>
      <c r="M45" s="51"/>
      <c r="N45" s="51"/>
      <c r="O45" s="52"/>
      <c r="P45" s="52"/>
    </row>
    <row r="46" spans="2:16" ht="12.75" customHeight="1" x14ac:dyDescent="0.2">
      <c r="B46" s="3"/>
      <c r="E46" s="41"/>
      <c r="F46" s="3"/>
      <c r="I46" s="50"/>
      <c r="J46" s="51"/>
      <c r="K46" s="50"/>
      <c r="L46" s="50"/>
      <c r="M46" s="51"/>
      <c r="N46" s="51"/>
      <c r="O46" s="52"/>
      <c r="P46" s="52"/>
    </row>
    <row r="47" spans="2:16" ht="12.75" customHeight="1" x14ac:dyDescent="0.2">
      <c r="B47" s="3"/>
      <c r="E47" s="41"/>
      <c r="F47" s="3"/>
      <c r="I47" s="50"/>
      <c r="J47" s="51"/>
      <c r="K47" s="50"/>
      <c r="L47" s="50"/>
      <c r="M47" s="51"/>
      <c r="N47" s="51"/>
      <c r="O47" s="52"/>
      <c r="P47" s="52"/>
    </row>
    <row r="48" spans="2:16" ht="12.75" customHeight="1" x14ac:dyDescent="0.2">
      <c r="B48" s="3"/>
      <c r="E48" s="41"/>
      <c r="F48" s="3"/>
      <c r="I48" s="50"/>
      <c r="J48" s="51"/>
      <c r="K48" s="50"/>
      <c r="L48" s="50"/>
      <c r="M48" s="51"/>
      <c r="N48" s="51"/>
      <c r="O48" s="52"/>
      <c r="P48" s="52"/>
    </row>
    <row r="49" spans="2:16" ht="12.75" customHeight="1" x14ac:dyDescent="0.2">
      <c r="B49" s="3"/>
      <c r="E49" s="41"/>
      <c r="F49" s="3"/>
      <c r="I49" s="50"/>
      <c r="J49" s="51"/>
      <c r="K49" s="50"/>
      <c r="L49" s="50"/>
      <c r="M49" s="51"/>
      <c r="N49" s="51"/>
      <c r="O49" s="52"/>
      <c r="P49" s="52"/>
    </row>
    <row r="50" spans="2:16" ht="12.75" customHeight="1" x14ac:dyDescent="0.2">
      <c r="B50" s="3"/>
      <c r="E50" s="41"/>
      <c r="F50" s="3"/>
      <c r="I50" s="50"/>
      <c r="J50" s="51"/>
      <c r="K50" s="50"/>
      <c r="L50" s="50"/>
      <c r="M50" s="51"/>
      <c r="N50" s="51"/>
      <c r="O50" s="52"/>
      <c r="P50" s="52"/>
    </row>
    <row r="51" spans="2:16" ht="12.75" customHeight="1" x14ac:dyDescent="0.2">
      <c r="B51" s="3"/>
      <c r="E51" s="41"/>
      <c r="F51" s="3"/>
      <c r="I51" s="50"/>
      <c r="J51" s="51"/>
      <c r="K51" s="50"/>
      <c r="L51" s="50"/>
      <c r="M51" s="51"/>
      <c r="N51" s="51"/>
      <c r="O51" s="52"/>
      <c r="P51" s="52"/>
    </row>
    <row r="52" spans="2:16" ht="12.75" customHeight="1" x14ac:dyDescent="0.2">
      <c r="B52" s="3"/>
      <c r="E52" s="41"/>
      <c r="F52" s="3"/>
      <c r="I52" s="50"/>
      <c r="J52" s="51"/>
      <c r="K52" s="50"/>
      <c r="L52" s="50"/>
      <c r="M52" s="51"/>
      <c r="N52" s="51"/>
      <c r="O52" s="52"/>
      <c r="P52" s="52"/>
    </row>
    <row r="53" spans="2:16" ht="12.75" customHeight="1" x14ac:dyDescent="0.2">
      <c r="B53" s="3"/>
      <c r="E53" s="41"/>
      <c r="F53" s="3"/>
      <c r="I53" s="50"/>
      <c r="J53" s="51"/>
      <c r="K53" s="50"/>
      <c r="L53" s="50"/>
      <c r="M53" s="51"/>
      <c r="N53" s="51"/>
      <c r="O53" s="52"/>
      <c r="P53" s="52"/>
    </row>
    <row r="54" spans="2:16" ht="12.75" customHeight="1" x14ac:dyDescent="0.2">
      <c r="B54" s="3"/>
      <c r="E54" s="41"/>
      <c r="F54" s="3"/>
      <c r="I54" s="50"/>
      <c r="J54" s="51"/>
      <c r="K54" s="50"/>
      <c r="L54" s="50"/>
      <c r="M54" s="51"/>
      <c r="N54" s="51"/>
      <c r="O54" s="52"/>
      <c r="P54" s="52"/>
    </row>
    <row r="55" spans="2:16" ht="12.75" customHeight="1" x14ac:dyDescent="0.2">
      <c r="B55" s="3"/>
      <c r="E55" s="41"/>
      <c r="F55" s="3"/>
      <c r="I55" s="50"/>
      <c r="J55" s="51"/>
      <c r="K55" s="50"/>
      <c r="L55" s="50"/>
      <c r="M55" s="51"/>
      <c r="N55" s="51"/>
      <c r="O55" s="52"/>
      <c r="P55" s="52"/>
    </row>
    <row r="56" spans="2:16" ht="12.75" customHeight="1" x14ac:dyDescent="0.2">
      <c r="B56" s="3"/>
      <c r="E56" s="41"/>
      <c r="F56" s="3"/>
      <c r="I56" s="50"/>
      <c r="J56" s="51"/>
      <c r="K56" s="50"/>
      <c r="L56" s="50"/>
      <c r="M56" s="51"/>
      <c r="N56" s="51"/>
      <c r="O56" s="52"/>
      <c r="P56" s="52"/>
    </row>
    <row r="57" spans="2:16" ht="12.75" customHeight="1" x14ac:dyDescent="0.2">
      <c r="B57" s="3"/>
      <c r="E57" s="41"/>
      <c r="F57" s="3"/>
      <c r="I57" s="50"/>
      <c r="J57" s="51"/>
      <c r="K57" s="50"/>
      <c r="L57" s="50"/>
      <c r="M57" s="51"/>
      <c r="N57" s="51"/>
      <c r="O57" s="52"/>
      <c r="P57" s="52"/>
    </row>
    <row r="58" spans="2:16" ht="12.75" customHeight="1" x14ac:dyDescent="0.2">
      <c r="B58" s="3"/>
      <c r="E58" s="41"/>
      <c r="F58" s="3"/>
      <c r="I58" s="50"/>
      <c r="J58" s="51"/>
      <c r="K58" s="50"/>
      <c r="L58" s="50"/>
      <c r="M58" s="51"/>
      <c r="N58" s="51"/>
      <c r="O58" s="52"/>
      <c r="P58" s="52"/>
    </row>
    <row r="59" spans="2:16" ht="12.75" customHeight="1" x14ac:dyDescent="0.2">
      <c r="B59" s="3"/>
      <c r="E59" s="41"/>
      <c r="F59" s="3"/>
      <c r="I59" s="50"/>
      <c r="J59" s="51"/>
      <c r="K59" s="50"/>
      <c r="L59" s="50"/>
      <c r="M59" s="51"/>
      <c r="N59" s="51"/>
      <c r="O59" s="52"/>
      <c r="P59" s="52"/>
    </row>
    <row r="60" spans="2:16" ht="12.75" customHeight="1" x14ac:dyDescent="0.2">
      <c r="B60" s="3"/>
      <c r="E60" s="41"/>
      <c r="F60" s="3"/>
      <c r="I60" s="50"/>
      <c r="J60" s="51"/>
      <c r="K60" s="50"/>
      <c r="L60" s="50"/>
      <c r="M60" s="51"/>
      <c r="N60" s="51"/>
      <c r="O60" s="52"/>
      <c r="P60" s="52"/>
    </row>
    <row r="61" spans="2:16" ht="12.75" customHeight="1" x14ac:dyDescent="0.2">
      <c r="B61" s="3"/>
      <c r="E61" s="41"/>
      <c r="F61" s="3"/>
      <c r="I61" s="50"/>
      <c r="J61" s="51"/>
      <c r="K61" s="50"/>
      <c r="L61" s="50"/>
      <c r="M61" s="51"/>
      <c r="N61" s="51"/>
      <c r="O61" s="52"/>
      <c r="P61" s="52"/>
    </row>
    <row r="62" spans="2:16" ht="12.75" customHeight="1" x14ac:dyDescent="0.2">
      <c r="B62" s="3"/>
      <c r="E62" s="41"/>
      <c r="F62" s="3"/>
      <c r="I62" s="50"/>
      <c r="J62" s="51"/>
      <c r="K62" s="50"/>
      <c r="L62" s="50"/>
      <c r="M62" s="51"/>
      <c r="N62" s="51"/>
      <c r="O62" s="52"/>
      <c r="P62" s="52"/>
    </row>
    <row r="63" spans="2:16" ht="12.75" customHeight="1" x14ac:dyDescent="0.2">
      <c r="B63" s="3"/>
      <c r="E63" s="41"/>
      <c r="F63" s="3"/>
      <c r="I63" s="50"/>
      <c r="J63" s="51"/>
      <c r="K63" s="50"/>
      <c r="L63" s="50"/>
      <c r="M63" s="51"/>
      <c r="N63" s="51"/>
      <c r="O63" s="52"/>
      <c r="P63" s="52"/>
    </row>
    <row r="64" spans="2:16" ht="12.75" customHeight="1" x14ac:dyDescent="0.2">
      <c r="B64" s="3"/>
      <c r="E64" s="41"/>
      <c r="F64" s="3"/>
      <c r="I64" s="50"/>
      <c r="J64" s="51"/>
      <c r="K64" s="50"/>
      <c r="L64" s="50"/>
      <c r="M64" s="51"/>
      <c r="N64" s="51"/>
      <c r="O64" s="52"/>
      <c r="P64" s="52"/>
    </row>
    <row r="65" spans="2:16" ht="12.75" customHeight="1" x14ac:dyDescent="0.2">
      <c r="B65" s="3"/>
      <c r="E65" s="41"/>
      <c r="F65" s="3"/>
      <c r="I65" s="50"/>
      <c r="J65" s="51"/>
      <c r="K65" s="50"/>
      <c r="L65" s="50"/>
      <c r="M65" s="51"/>
      <c r="N65" s="51"/>
      <c r="O65" s="52"/>
      <c r="P65" s="52"/>
    </row>
    <row r="66" spans="2:16" ht="12.75" customHeight="1" x14ac:dyDescent="0.2">
      <c r="B66" s="3"/>
      <c r="E66" s="41"/>
      <c r="F66" s="3"/>
      <c r="I66" s="50"/>
      <c r="J66" s="51"/>
      <c r="K66" s="50"/>
      <c r="L66" s="50"/>
      <c r="M66" s="51"/>
      <c r="N66" s="51"/>
      <c r="O66" s="52"/>
      <c r="P66" s="52"/>
    </row>
    <row r="67" spans="2:16" ht="12.75" customHeight="1" x14ac:dyDescent="0.2">
      <c r="B67" s="3"/>
      <c r="E67" s="41"/>
      <c r="F67" s="3"/>
      <c r="I67" s="50"/>
      <c r="J67" s="51"/>
      <c r="K67" s="50"/>
      <c r="L67" s="50"/>
      <c r="M67" s="51"/>
      <c r="N67" s="51"/>
      <c r="O67" s="52"/>
      <c r="P67" s="52"/>
    </row>
    <row r="68" spans="2:16" ht="12.75" customHeight="1" x14ac:dyDescent="0.2">
      <c r="B68" s="3"/>
      <c r="E68" s="41"/>
      <c r="F68" s="3"/>
      <c r="I68" s="50"/>
      <c r="J68" s="51"/>
      <c r="K68" s="50"/>
      <c r="L68" s="50"/>
      <c r="M68" s="51"/>
      <c r="N68" s="51"/>
      <c r="O68" s="52"/>
      <c r="P68" s="52"/>
    </row>
    <row r="69" spans="2:16" ht="12.75" customHeight="1" x14ac:dyDescent="0.2">
      <c r="B69" s="3"/>
      <c r="E69" s="41"/>
      <c r="F69" s="3"/>
      <c r="I69" s="50"/>
      <c r="J69" s="51"/>
      <c r="K69" s="50"/>
      <c r="L69" s="50"/>
      <c r="M69" s="51"/>
      <c r="N69" s="51"/>
      <c r="O69" s="52"/>
      <c r="P69" s="52"/>
    </row>
    <row r="70" spans="2:16" ht="12.75" customHeight="1" x14ac:dyDescent="0.2">
      <c r="B70" s="3"/>
      <c r="E70" s="41"/>
      <c r="F70" s="3"/>
      <c r="I70" s="50"/>
      <c r="J70" s="51"/>
      <c r="K70" s="50"/>
      <c r="L70" s="50"/>
      <c r="M70" s="51"/>
      <c r="N70" s="51"/>
      <c r="O70" s="52"/>
      <c r="P70" s="52"/>
    </row>
    <row r="71" spans="2:16" ht="12.75" customHeight="1" x14ac:dyDescent="0.2">
      <c r="B71" s="3"/>
      <c r="E71" s="41"/>
      <c r="F71" s="3"/>
      <c r="I71" s="50"/>
      <c r="J71" s="51"/>
      <c r="K71" s="50"/>
      <c r="L71" s="50"/>
      <c r="M71" s="51"/>
      <c r="N71" s="51"/>
      <c r="O71" s="52"/>
      <c r="P71" s="52"/>
    </row>
    <row r="72" spans="2:16" ht="12.75" customHeight="1" x14ac:dyDescent="0.2">
      <c r="B72" s="3"/>
      <c r="E72" s="41"/>
      <c r="F72" s="3"/>
      <c r="I72" s="50"/>
      <c r="J72" s="51"/>
      <c r="K72" s="50"/>
      <c r="L72" s="50"/>
      <c r="M72" s="51"/>
      <c r="N72" s="51"/>
      <c r="O72" s="52"/>
      <c r="P72" s="52"/>
    </row>
    <row r="73" spans="2:16" ht="12.75" customHeight="1" x14ac:dyDescent="0.2">
      <c r="B73" s="3"/>
      <c r="E73" s="41"/>
      <c r="F73" s="3"/>
      <c r="I73" s="50"/>
      <c r="J73" s="51"/>
      <c r="K73" s="50"/>
      <c r="L73" s="50"/>
      <c r="M73" s="51"/>
      <c r="N73" s="51"/>
      <c r="O73" s="52"/>
      <c r="P73" s="52"/>
    </row>
    <row r="74" spans="2:16" ht="12.75" customHeight="1" x14ac:dyDescent="0.2">
      <c r="B74" s="3"/>
      <c r="E74" s="41"/>
      <c r="F74" s="3"/>
      <c r="I74" s="50"/>
      <c r="J74" s="51"/>
      <c r="K74" s="50"/>
      <c r="L74" s="50"/>
      <c r="M74" s="51"/>
      <c r="N74" s="51"/>
      <c r="O74" s="52"/>
      <c r="P74" s="52"/>
    </row>
    <row r="75" spans="2:16" ht="12.75" customHeight="1" x14ac:dyDescent="0.2">
      <c r="B75" s="3"/>
      <c r="E75" s="41"/>
      <c r="F75" s="3"/>
      <c r="I75" s="50"/>
      <c r="J75" s="51"/>
      <c r="K75" s="50"/>
      <c r="L75" s="50"/>
      <c r="M75" s="51"/>
      <c r="N75" s="51"/>
      <c r="O75" s="52"/>
      <c r="P75" s="52"/>
    </row>
    <row r="76" spans="2:16" ht="12.75" customHeight="1" x14ac:dyDescent="0.2">
      <c r="B76" s="3"/>
      <c r="E76" s="41"/>
      <c r="F76" s="3"/>
      <c r="I76" s="50"/>
      <c r="J76" s="51"/>
      <c r="K76" s="50"/>
      <c r="L76" s="50"/>
      <c r="M76" s="51"/>
      <c r="N76" s="51"/>
      <c r="O76" s="52"/>
      <c r="P76" s="52"/>
    </row>
    <row r="77" spans="2:16" ht="12.75" customHeight="1" x14ac:dyDescent="0.2">
      <c r="B77" s="3"/>
      <c r="E77" s="41"/>
      <c r="F77" s="3"/>
      <c r="I77" s="50"/>
      <c r="J77" s="51"/>
      <c r="K77" s="50"/>
      <c r="L77" s="50"/>
      <c r="M77" s="51"/>
      <c r="N77" s="51"/>
      <c r="O77" s="52"/>
      <c r="P77" s="52"/>
    </row>
    <row r="78" spans="2:16" ht="12.75" customHeight="1" x14ac:dyDescent="0.2">
      <c r="B78" s="3"/>
      <c r="E78" s="41"/>
      <c r="F78" s="3"/>
      <c r="I78" s="50"/>
      <c r="J78" s="51"/>
      <c r="K78" s="50"/>
      <c r="L78" s="50"/>
      <c r="M78" s="51"/>
      <c r="N78" s="51"/>
      <c r="O78" s="52"/>
      <c r="P78" s="52"/>
    </row>
    <row r="79" spans="2:16" ht="12.75" customHeight="1" x14ac:dyDescent="0.2">
      <c r="B79" s="3"/>
      <c r="E79" s="41"/>
      <c r="F79" s="3"/>
      <c r="I79" s="50"/>
      <c r="J79" s="51"/>
      <c r="K79" s="50"/>
      <c r="L79" s="50"/>
      <c r="M79" s="51"/>
      <c r="N79" s="51"/>
      <c r="O79" s="52"/>
      <c r="P79" s="52"/>
    </row>
    <row r="80" spans="2:16" ht="12.75" customHeight="1" x14ac:dyDescent="0.2">
      <c r="B80" s="3"/>
      <c r="E80" s="41"/>
      <c r="F80" s="3"/>
      <c r="I80" s="50"/>
      <c r="J80" s="51"/>
      <c r="K80" s="50"/>
      <c r="L80" s="50"/>
      <c r="M80" s="51"/>
      <c r="N80" s="51"/>
      <c r="O80" s="52"/>
      <c r="P80" s="52"/>
    </row>
    <row r="81" spans="2:16" ht="12.75" customHeight="1" x14ac:dyDescent="0.2">
      <c r="B81" s="3"/>
      <c r="E81" s="41"/>
      <c r="F81" s="3"/>
      <c r="I81" s="50"/>
      <c r="J81" s="51"/>
      <c r="K81" s="50"/>
      <c r="L81" s="50"/>
      <c r="M81" s="51"/>
      <c r="N81" s="51"/>
      <c r="O81" s="52"/>
      <c r="P81" s="52"/>
    </row>
    <row r="82" spans="2:16" ht="12.75" customHeight="1" x14ac:dyDescent="0.2">
      <c r="B82" s="3"/>
      <c r="E82" s="41"/>
      <c r="F82" s="3"/>
      <c r="I82" s="50"/>
      <c r="J82" s="51"/>
      <c r="K82" s="50"/>
      <c r="L82" s="50"/>
      <c r="M82" s="51"/>
      <c r="N82" s="51"/>
      <c r="O82" s="52"/>
      <c r="P82" s="52"/>
    </row>
    <row r="83" spans="2:16" ht="12.75" customHeight="1" x14ac:dyDescent="0.2">
      <c r="B83" s="3"/>
      <c r="E83" s="41"/>
      <c r="F83" s="3"/>
      <c r="I83" s="50"/>
      <c r="J83" s="51"/>
      <c r="K83" s="50"/>
      <c r="L83" s="50"/>
      <c r="M83" s="51"/>
      <c r="N83" s="51"/>
      <c r="O83" s="52"/>
      <c r="P83" s="52"/>
    </row>
    <row r="84" spans="2:16" ht="12.75" customHeight="1" x14ac:dyDescent="0.2">
      <c r="B84" s="3"/>
      <c r="E84" s="41"/>
      <c r="F84" s="3"/>
      <c r="I84" s="50"/>
      <c r="J84" s="51"/>
      <c r="K84" s="50"/>
      <c r="L84" s="50"/>
      <c r="M84" s="51"/>
      <c r="N84" s="51"/>
      <c r="O84" s="52"/>
      <c r="P84" s="52"/>
    </row>
    <row r="85" spans="2:16" ht="12.75" customHeight="1" x14ac:dyDescent="0.2">
      <c r="B85" s="3"/>
      <c r="E85" s="41"/>
      <c r="F85" s="3"/>
      <c r="I85" s="50"/>
      <c r="J85" s="51"/>
      <c r="K85" s="50"/>
      <c r="L85" s="50"/>
      <c r="M85" s="51"/>
      <c r="N85" s="51"/>
      <c r="O85" s="52"/>
      <c r="P85" s="52"/>
    </row>
    <row r="86" spans="2:16" ht="12.75" customHeight="1" x14ac:dyDescent="0.2">
      <c r="B86" s="3"/>
      <c r="E86" s="41"/>
      <c r="F86" s="3"/>
      <c r="I86" s="50"/>
      <c r="J86" s="51"/>
      <c r="K86" s="50"/>
      <c r="L86" s="50"/>
      <c r="M86" s="51"/>
      <c r="N86" s="51"/>
      <c r="O86" s="52"/>
      <c r="P86" s="52"/>
    </row>
    <row r="87" spans="2:16" ht="12.75" customHeight="1" x14ac:dyDescent="0.2">
      <c r="B87" s="3"/>
      <c r="E87" s="41"/>
      <c r="F87" s="3"/>
      <c r="I87" s="50"/>
      <c r="J87" s="51"/>
      <c r="K87" s="50"/>
      <c r="L87" s="50"/>
      <c r="M87" s="51"/>
      <c r="N87" s="51"/>
      <c r="O87" s="52"/>
      <c r="P87" s="52"/>
    </row>
    <row r="88" spans="2:16" ht="12.75" customHeight="1" x14ac:dyDescent="0.2">
      <c r="B88" s="3"/>
      <c r="E88" s="41"/>
      <c r="F88" s="3"/>
      <c r="I88" s="50"/>
      <c r="J88" s="51"/>
      <c r="K88" s="50"/>
      <c r="L88" s="50"/>
      <c r="M88" s="51"/>
      <c r="N88" s="51"/>
      <c r="O88" s="52"/>
      <c r="P88" s="52"/>
    </row>
    <row r="89" spans="2:16" ht="12.75" customHeight="1" x14ac:dyDescent="0.2">
      <c r="B89" s="3"/>
      <c r="E89" s="41"/>
      <c r="F89" s="3"/>
      <c r="I89" s="50"/>
      <c r="J89" s="51"/>
      <c r="K89" s="50"/>
      <c r="L89" s="50"/>
      <c r="M89" s="51"/>
      <c r="N89" s="51"/>
      <c r="O89" s="52"/>
      <c r="P89" s="52"/>
    </row>
    <row r="90" spans="2:16" ht="12.75" customHeight="1" x14ac:dyDescent="0.2">
      <c r="B90" s="3"/>
      <c r="E90" s="41"/>
      <c r="F90" s="3"/>
      <c r="I90" s="50"/>
      <c r="J90" s="51"/>
      <c r="K90" s="50"/>
      <c r="L90" s="50"/>
      <c r="M90" s="51"/>
      <c r="N90" s="51"/>
      <c r="O90" s="52"/>
      <c r="P90" s="52"/>
    </row>
    <row r="91" spans="2:16" ht="12.75" customHeight="1" x14ac:dyDescent="0.2">
      <c r="B91" s="3"/>
      <c r="E91" s="41"/>
      <c r="F91" s="3"/>
      <c r="I91" s="50"/>
      <c r="J91" s="51"/>
      <c r="K91" s="50"/>
      <c r="L91" s="50"/>
      <c r="M91" s="51"/>
      <c r="N91" s="51"/>
      <c r="O91" s="52"/>
      <c r="P91" s="52"/>
    </row>
    <row r="92" spans="2:16" ht="12.75" customHeight="1" x14ac:dyDescent="0.2">
      <c r="B92" s="3"/>
      <c r="E92" s="41"/>
      <c r="F92" s="3"/>
      <c r="I92" s="50"/>
      <c r="J92" s="51"/>
      <c r="K92" s="50"/>
      <c r="L92" s="50"/>
      <c r="M92" s="51"/>
      <c r="N92" s="51"/>
      <c r="O92" s="52"/>
      <c r="P92" s="52"/>
    </row>
    <row r="93" spans="2:16" ht="12.75" customHeight="1" x14ac:dyDescent="0.2">
      <c r="B93" s="3"/>
      <c r="E93" s="41"/>
      <c r="F93" s="3"/>
      <c r="I93" s="50"/>
      <c r="J93" s="51"/>
      <c r="K93" s="50"/>
      <c r="L93" s="50"/>
      <c r="M93" s="51"/>
      <c r="N93" s="51"/>
      <c r="O93" s="52"/>
      <c r="P93" s="52"/>
    </row>
    <row r="94" spans="2:16" ht="12.75" customHeight="1" x14ac:dyDescent="0.2">
      <c r="B94" s="3"/>
      <c r="E94" s="41"/>
      <c r="F94" s="3"/>
      <c r="I94" s="50"/>
      <c r="J94" s="51"/>
      <c r="K94" s="50"/>
      <c r="L94" s="50"/>
      <c r="M94" s="51"/>
      <c r="N94" s="51"/>
      <c r="O94" s="52"/>
      <c r="P94" s="52"/>
    </row>
    <row r="95" spans="2:16" ht="12.75" customHeight="1" x14ac:dyDescent="0.2">
      <c r="B95" s="3"/>
      <c r="E95" s="41"/>
      <c r="F95" s="3"/>
      <c r="I95" s="50"/>
      <c r="J95" s="51"/>
      <c r="K95" s="50"/>
      <c r="L95" s="50"/>
      <c r="M95" s="51"/>
      <c r="N95" s="51"/>
      <c r="O95" s="52"/>
      <c r="P95" s="52"/>
    </row>
    <row r="96" spans="2:16" ht="12.75" customHeight="1" x14ac:dyDescent="0.2">
      <c r="B96" s="3"/>
      <c r="E96" s="41"/>
      <c r="F96" s="3"/>
      <c r="I96" s="50"/>
      <c r="J96" s="51"/>
      <c r="K96" s="50"/>
      <c r="L96" s="50"/>
      <c r="M96" s="51"/>
      <c r="N96" s="51"/>
      <c r="O96" s="52"/>
      <c r="P96" s="52"/>
    </row>
    <row r="97" spans="2:16" ht="12.75" customHeight="1" x14ac:dyDescent="0.2">
      <c r="B97" s="3"/>
      <c r="E97" s="41"/>
      <c r="F97" s="3"/>
      <c r="I97" s="50"/>
      <c r="J97" s="51"/>
      <c r="K97" s="50"/>
      <c r="L97" s="50"/>
      <c r="M97" s="51"/>
      <c r="N97" s="51"/>
      <c r="O97" s="52"/>
      <c r="P97" s="52"/>
    </row>
    <row r="98" spans="2:16" ht="12.75" customHeight="1" x14ac:dyDescent="0.2">
      <c r="B98" s="3"/>
      <c r="E98" s="41"/>
      <c r="F98" s="3"/>
      <c r="I98" s="50"/>
      <c r="J98" s="51"/>
      <c r="K98" s="50"/>
      <c r="L98" s="50"/>
      <c r="M98" s="51"/>
      <c r="N98" s="51"/>
      <c r="O98" s="52"/>
      <c r="P98" s="52"/>
    </row>
    <row r="99" spans="2:16" ht="12.75" customHeight="1" x14ac:dyDescent="0.2">
      <c r="B99" s="3"/>
      <c r="E99" s="41"/>
      <c r="F99" s="3"/>
      <c r="I99" s="50"/>
      <c r="J99" s="51"/>
      <c r="K99" s="50"/>
      <c r="L99" s="50"/>
      <c r="M99" s="51"/>
      <c r="N99" s="51"/>
      <c r="O99" s="52"/>
      <c r="P99" s="52"/>
    </row>
    <row r="100" spans="2:16" ht="12.75" customHeight="1" x14ac:dyDescent="0.2">
      <c r="B100" s="3"/>
      <c r="E100" s="41"/>
      <c r="F100" s="3"/>
      <c r="I100" s="50"/>
      <c r="J100" s="51"/>
      <c r="K100" s="50"/>
      <c r="L100" s="50"/>
      <c r="M100" s="51"/>
      <c r="N100" s="51"/>
      <c r="O100" s="52"/>
      <c r="P100" s="52"/>
    </row>
    <row r="101" spans="2:16" ht="12.75" customHeight="1" x14ac:dyDescent="0.2">
      <c r="B101" s="3"/>
      <c r="E101" s="41"/>
      <c r="F101" s="3"/>
      <c r="I101" s="50"/>
      <c r="J101" s="51"/>
      <c r="K101" s="50"/>
      <c r="L101" s="50"/>
      <c r="M101" s="51"/>
      <c r="N101" s="51"/>
      <c r="O101" s="52"/>
      <c r="P101" s="52"/>
    </row>
    <row r="102" spans="2:16" ht="12.75" customHeight="1" x14ac:dyDescent="0.2">
      <c r="B102" s="3"/>
      <c r="E102" s="41"/>
      <c r="F102" s="3"/>
      <c r="I102" s="50"/>
      <c r="J102" s="51"/>
      <c r="K102" s="50"/>
      <c r="L102" s="50"/>
      <c r="M102" s="51"/>
      <c r="N102" s="51"/>
      <c r="O102" s="52"/>
      <c r="P102" s="52"/>
    </row>
    <row r="103" spans="2:16" ht="12.75" customHeight="1" x14ac:dyDescent="0.2">
      <c r="B103" s="3"/>
      <c r="E103" s="41"/>
      <c r="F103" s="3"/>
      <c r="I103" s="50"/>
      <c r="J103" s="51"/>
      <c r="K103" s="50"/>
      <c r="L103" s="50"/>
      <c r="M103" s="51"/>
      <c r="N103" s="51"/>
      <c r="O103" s="52"/>
      <c r="P103" s="52"/>
    </row>
    <row r="104" spans="2:16" ht="12.75" customHeight="1" x14ac:dyDescent="0.2">
      <c r="B104" s="3"/>
      <c r="E104" s="41"/>
      <c r="F104" s="3"/>
      <c r="I104" s="50"/>
      <c r="J104" s="51"/>
      <c r="K104" s="50"/>
      <c r="L104" s="50"/>
      <c r="M104" s="51"/>
      <c r="N104" s="51"/>
      <c r="O104" s="52"/>
      <c r="P104" s="52"/>
    </row>
    <row r="105" spans="2:16" ht="12.75" customHeight="1" x14ac:dyDescent="0.2">
      <c r="B105" s="3"/>
      <c r="E105" s="41"/>
      <c r="F105" s="3"/>
      <c r="I105" s="50"/>
      <c r="J105" s="51"/>
      <c r="K105" s="50"/>
      <c r="L105" s="50"/>
      <c r="M105" s="51"/>
      <c r="N105" s="51"/>
      <c r="O105" s="52"/>
      <c r="P105" s="52"/>
    </row>
    <row r="106" spans="2:16" ht="12.75" customHeight="1" x14ac:dyDescent="0.2">
      <c r="B106" s="3"/>
      <c r="E106" s="41"/>
      <c r="F106" s="3"/>
      <c r="I106" s="50"/>
      <c r="J106" s="51"/>
      <c r="K106" s="50"/>
      <c r="L106" s="50"/>
      <c r="M106" s="51"/>
      <c r="N106" s="51"/>
      <c r="O106" s="52"/>
      <c r="P106" s="52"/>
    </row>
    <row r="107" spans="2:16" ht="12.75" customHeight="1" x14ac:dyDescent="0.2">
      <c r="B107" s="3"/>
      <c r="E107" s="41"/>
      <c r="F107" s="3"/>
      <c r="I107" s="50"/>
      <c r="J107" s="51"/>
      <c r="K107" s="50"/>
      <c r="L107" s="50"/>
      <c r="M107" s="51"/>
      <c r="N107" s="51"/>
      <c r="O107" s="52"/>
      <c r="P107" s="52"/>
    </row>
    <row r="108" spans="2:16" ht="12.75" customHeight="1" x14ac:dyDescent="0.2">
      <c r="B108" s="3"/>
      <c r="E108" s="41"/>
      <c r="F108" s="3"/>
      <c r="I108" s="50"/>
      <c r="J108" s="51"/>
      <c r="K108" s="50"/>
      <c r="L108" s="50"/>
      <c r="M108" s="51"/>
      <c r="N108" s="51"/>
      <c r="O108" s="52"/>
      <c r="P108" s="52"/>
    </row>
    <row r="109" spans="2:16" ht="12.75" customHeight="1" x14ac:dyDescent="0.2">
      <c r="B109" s="3"/>
      <c r="E109" s="41"/>
      <c r="F109" s="3"/>
      <c r="I109" s="50"/>
      <c r="J109" s="51"/>
      <c r="K109" s="50"/>
      <c r="L109" s="50"/>
      <c r="M109" s="51"/>
      <c r="N109" s="51"/>
      <c r="O109" s="52"/>
      <c r="P109" s="52"/>
    </row>
    <row r="110" spans="2:16" ht="12.75" customHeight="1" x14ac:dyDescent="0.2">
      <c r="B110" s="3"/>
      <c r="E110" s="41"/>
      <c r="F110" s="3"/>
      <c r="I110" s="50"/>
      <c r="J110" s="51"/>
      <c r="K110" s="50"/>
      <c r="L110" s="50"/>
      <c r="M110" s="51"/>
      <c r="N110" s="51"/>
      <c r="O110" s="52"/>
      <c r="P110" s="52"/>
    </row>
    <row r="111" spans="2:16" ht="12.75" customHeight="1" x14ac:dyDescent="0.2">
      <c r="B111" s="3"/>
      <c r="E111" s="41"/>
      <c r="F111" s="3"/>
      <c r="I111" s="50"/>
      <c r="J111" s="51"/>
      <c r="K111" s="50"/>
      <c r="L111" s="50"/>
      <c r="M111" s="51"/>
      <c r="N111" s="51"/>
      <c r="O111" s="52"/>
      <c r="P111" s="52"/>
    </row>
    <row r="112" spans="2:16" ht="12.75" customHeight="1" x14ac:dyDescent="0.2">
      <c r="B112" s="3"/>
      <c r="E112" s="41"/>
      <c r="F112" s="3"/>
      <c r="I112" s="50"/>
      <c r="J112" s="51"/>
      <c r="K112" s="50"/>
      <c r="L112" s="50"/>
      <c r="M112" s="51"/>
      <c r="N112" s="51"/>
      <c r="O112" s="52"/>
      <c r="P112" s="52"/>
    </row>
    <row r="113" spans="2:16" ht="12.75" customHeight="1" x14ac:dyDescent="0.2">
      <c r="B113" s="3"/>
      <c r="E113" s="41"/>
      <c r="F113" s="3"/>
      <c r="I113" s="50"/>
      <c r="J113" s="51"/>
      <c r="K113" s="50"/>
      <c r="L113" s="50"/>
      <c r="M113" s="51"/>
      <c r="N113" s="51"/>
      <c r="O113" s="52"/>
      <c r="P113" s="52"/>
    </row>
    <row r="114" spans="2:16" ht="12.75" customHeight="1" x14ac:dyDescent="0.2">
      <c r="B114" s="3"/>
      <c r="E114" s="41"/>
      <c r="F114" s="3"/>
      <c r="I114" s="50"/>
      <c r="J114" s="51"/>
      <c r="K114" s="50"/>
      <c r="L114" s="50"/>
      <c r="M114" s="51"/>
      <c r="N114" s="51"/>
      <c r="O114" s="52"/>
      <c r="P114" s="52"/>
    </row>
    <row r="115" spans="2:16" ht="12.75" customHeight="1" x14ac:dyDescent="0.2">
      <c r="B115" s="3"/>
      <c r="E115" s="41"/>
      <c r="F115" s="3"/>
      <c r="I115" s="50"/>
      <c r="J115" s="51"/>
      <c r="K115" s="50"/>
      <c r="L115" s="50"/>
      <c r="M115" s="51"/>
      <c r="N115" s="51"/>
      <c r="O115" s="52"/>
      <c r="P115" s="52"/>
    </row>
    <row r="116" spans="2:16" ht="12.75" customHeight="1" x14ac:dyDescent="0.2">
      <c r="B116" s="3"/>
      <c r="E116" s="41"/>
      <c r="F116" s="3"/>
      <c r="I116" s="50"/>
      <c r="J116" s="51"/>
      <c r="K116" s="50"/>
      <c r="L116" s="50"/>
      <c r="M116" s="51"/>
      <c r="N116" s="51"/>
      <c r="O116" s="52"/>
      <c r="P116" s="52"/>
    </row>
    <row r="117" spans="2:16" ht="12.75" customHeight="1" x14ac:dyDescent="0.2">
      <c r="B117" s="3"/>
      <c r="E117" s="41"/>
      <c r="F117" s="3"/>
      <c r="I117" s="50"/>
      <c r="J117" s="51"/>
      <c r="K117" s="50"/>
      <c r="L117" s="50"/>
      <c r="M117" s="51"/>
      <c r="N117" s="51"/>
      <c r="O117" s="52"/>
      <c r="P117" s="52"/>
    </row>
    <row r="118" spans="2:16" ht="12.75" customHeight="1" x14ac:dyDescent="0.2">
      <c r="B118" s="3"/>
      <c r="E118" s="41"/>
      <c r="F118" s="3"/>
      <c r="I118" s="50"/>
      <c r="J118" s="51"/>
      <c r="K118" s="50"/>
      <c r="L118" s="50"/>
      <c r="M118" s="51"/>
      <c r="N118" s="51"/>
      <c r="O118" s="52"/>
      <c r="P118" s="52"/>
    </row>
    <row r="119" spans="2:16" ht="12.75" customHeight="1" x14ac:dyDescent="0.2">
      <c r="B119" s="3"/>
      <c r="E119" s="41"/>
      <c r="F119" s="3"/>
      <c r="I119" s="50"/>
      <c r="J119" s="51"/>
      <c r="K119" s="50"/>
      <c r="L119" s="50"/>
      <c r="M119" s="51"/>
      <c r="N119" s="51"/>
      <c r="O119" s="52"/>
      <c r="P119" s="52"/>
    </row>
    <row r="120" spans="2:16" ht="12.75" customHeight="1" x14ac:dyDescent="0.2">
      <c r="B120" s="3"/>
      <c r="E120" s="41"/>
      <c r="F120" s="3"/>
      <c r="I120" s="50"/>
      <c r="J120" s="51"/>
      <c r="K120" s="50"/>
      <c r="L120" s="50"/>
      <c r="M120" s="51"/>
      <c r="N120" s="51"/>
      <c r="O120" s="52"/>
      <c r="P120" s="52"/>
    </row>
    <row r="121" spans="2:16" ht="12.75" customHeight="1" x14ac:dyDescent="0.2">
      <c r="B121" s="3"/>
      <c r="E121" s="41"/>
      <c r="F121" s="3"/>
      <c r="I121" s="50"/>
      <c r="J121" s="51"/>
      <c r="K121" s="50"/>
      <c r="L121" s="50"/>
      <c r="M121" s="51"/>
      <c r="N121" s="51"/>
      <c r="O121" s="52"/>
      <c r="P121" s="52"/>
    </row>
    <row r="122" spans="2:16" ht="12.75" customHeight="1" x14ac:dyDescent="0.2">
      <c r="B122" s="3"/>
      <c r="E122" s="41"/>
      <c r="F122" s="3"/>
      <c r="I122" s="50"/>
      <c r="J122" s="51"/>
      <c r="K122" s="50"/>
      <c r="L122" s="50"/>
      <c r="M122" s="51"/>
      <c r="N122" s="51"/>
      <c r="O122" s="52"/>
      <c r="P122" s="52"/>
    </row>
    <row r="123" spans="2:16" ht="12.75" customHeight="1" x14ac:dyDescent="0.2">
      <c r="B123" s="3"/>
      <c r="E123" s="41"/>
      <c r="F123" s="3"/>
      <c r="I123" s="50"/>
      <c r="J123" s="51"/>
      <c r="K123" s="50"/>
      <c r="L123" s="50"/>
      <c r="M123" s="51"/>
      <c r="N123" s="51"/>
      <c r="O123" s="52"/>
      <c r="P123" s="52"/>
    </row>
    <row r="124" spans="2:16" ht="12.75" customHeight="1" x14ac:dyDescent="0.2">
      <c r="B124" s="3"/>
      <c r="E124" s="41"/>
      <c r="F124" s="3"/>
      <c r="I124" s="50"/>
      <c r="J124" s="51"/>
      <c r="K124" s="50"/>
      <c r="L124" s="50"/>
      <c r="M124" s="51"/>
      <c r="N124" s="51"/>
      <c r="O124" s="52"/>
      <c r="P124" s="52"/>
    </row>
    <row r="125" spans="2:16" ht="12.75" customHeight="1" x14ac:dyDescent="0.2">
      <c r="B125" s="3"/>
      <c r="E125" s="41"/>
      <c r="F125" s="3"/>
      <c r="I125" s="50"/>
      <c r="J125" s="51"/>
      <c r="K125" s="50"/>
      <c r="L125" s="50"/>
      <c r="M125" s="51"/>
      <c r="N125" s="51"/>
      <c r="O125" s="52"/>
      <c r="P125" s="52"/>
    </row>
    <row r="126" spans="2:16" ht="12.75" customHeight="1" x14ac:dyDescent="0.2">
      <c r="B126" s="3"/>
      <c r="E126" s="41"/>
      <c r="F126" s="3"/>
      <c r="I126" s="50"/>
      <c r="J126" s="51"/>
      <c r="K126" s="50"/>
      <c r="L126" s="50"/>
      <c r="M126" s="51"/>
      <c r="N126" s="51"/>
      <c r="O126" s="52"/>
      <c r="P126" s="52"/>
    </row>
    <row r="127" spans="2:16" ht="12.75" customHeight="1" x14ac:dyDescent="0.2">
      <c r="B127" s="3"/>
      <c r="E127" s="41"/>
      <c r="F127" s="3"/>
      <c r="I127" s="50"/>
      <c r="J127" s="51"/>
      <c r="K127" s="50"/>
      <c r="L127" s="50"/>
      <c r="M127" s="51"/>
      <c r="N127" s="51"/>
      <c r="O127" s="52"/>
      <c r="P127" s="52"/>
    </row>
    <row r="128" spans="2:16" ht="12.75" customHeight="1" x14ac:dyDescent="0.2">
      <c r="B128" s="3"/>
      <c r="E128" s="41"/>
      <c r="F128" s="3"/>
      <c r="I128" s="50"/>
      <c r="J128" s="51"/>
      <c r="K128" s="50"/>
      <c r="L128" s="50"/>
      <c r="M128" s="51"/>
      <c r="N128" s="51"/>
      <c r="O128" s="52"/>
      <c r="P128" s="52"/>
    </row>
    <row r="129" spans="2:16" ht="12.75" customHeight="1" x14ac:dyDescent="0.2">
      <c r="B129" s="3"/>
      <c r="E129" s="41"/>
      <c r="F129" s="3"/>
      <c r="I129" s="50"/>
      <c r="J129" s="51"/>
      <c r="K129" s="50"/>
      <c r="L129" s="50"/>
      <c r="M129" s="51"/>
      <c r="N129" s="51"/>
      <c r="O129" s="52"/>
      <c r="P129" s="52"/>
    </row>
    <row r="130" spans="2:16" ht="12.75" customHeight="1" x14ac:dyDescent="0.2">
      <c r="B130" s="3"/>
      <c r="E130" s="41"/>
      <c r="F130" s="3"/>
      <c r="I130" s="50"/>
      <c r="J130" s="51"/>
      <c r="K130" s="50"/>
      <c r="L130" s="50"/>
      <c r="M130" s="51"/>
      <c r="N130" s="51"/>
      <c r="O130" s="52"/>
      <c r="P130" s="52"/>
    </row>
    <row r="131" spans="2:16" ht="12.75" customHeight="1" x14ac:dyDescent="0.2">
      <c r="B131" s="3"/>
      <c r="E131" s="41"/>
      <c r="F131" s="3"/>
      <c r="I131" s="50"/>
      <c r="J131" s="51"/>
      <c r="K131" s="50"/>
      <c r="L131" s="50"/>
      <c r="M131" s="51"/>
      <c r="N131" s="51"/>
      <c r="O131" s="52"/>
      <c r="P131" s="52"/>
    </row>
    <row r="132" spans="2:16" ht="12.75" customHeight="1" x14ac:dyDescent="0.2">
      <c r="B132" s="3"/>
      <c r="E132" s="41"/>
      <c r="F132" s="3"/>
      <c r="I132" s="50"/>
      <c r="J132" s="51"/>
      <c r="K132" s="50"/>
      <c r="L132" s="50"/>
      <c r="M132" s="51"/>
      <c r="N132" s="51"/>
      <c r="O132" s="52"/>
      <c r="P132" s="52"/>
    </row>
    <row r="133" spans="2:16" ht="12.75" customHeight="1" x14ac:dyDescent="0.2">
      <c r="B133" s="3"/>
      <c r="E133" s="41"/>
      <c r="F133" s="3"/>
      <c r="I133" s="50"/>
      <c r="J133" s="51"/>
      <c r="K133" s="50"/>
      <c r="L133" s="50"/>
      <c r="M133" s="51"/>
      <c r="N133" s="51"/>
      <c r="O133" s="52"/>
      <c r="P133" s="52"/>
    </row>
    <row r="134" spans="2:16" ht="12.75" customHeight="1" x14ac:dyDescent="0.2">
      <c r="B134" s="3"/>
      <c r="E134" s="41"/>
      <c r="F134" s="3"/>
      <c r="I134" s="50"/>
      <c r="J134" s="51"/>
      <c r="K134" s="50"/>
      <c r="L134" s="50"/>
      <c r="M134" s="51"/>
      <c r="N134" s="51"/>
      <c r="O134" s="52"/>
      <c r="P134" s="52"/>
    </row>
    <row r="135" spans="2:16" ht="12.75" customHeight="1" x14ac:dyDescent="0.2">
      <c r="B135" s="3"/>
      <c r="E135" s="41"/>
      <c r="F135" s="3"/>
      <c r="I135" s="50"/>
      <c r="J135" s="51"/>
      <c r="K135" s="50"/>
      <c r="L135" s="50"/>
      <c r="M135" s="51"/>
      <c r="N135" s="51"/>
      <c r="O135" s="52"/>
      <c r="P135" s="52"/>
    </row>
    <row r="136" spans="2:16" ht="12.75" customHeight="1" x14ac:dyDescent="0.2">
      <c r="B136" s="3"/>
      <c r="E136" s="41"/>
      <c r="F136" s="3"/>
      <c r="I136" s="50"/>
      <c r="J136" s="51"/>
      <c r="K136" s="50"/>
      <c r="L136" s="50"/>
      <c r="M136" s="51"/>
      <c r="N136" s="51"/>
      <c r="O136" s="52"/>
      <c r="P136" s="52"/>
    </row>
    <row r="137" spans="2:16" ht="12.75" customHeight="1" x14ac:dyDescent="0.2">
      <c r="B137" s="3"/>
      <c r="E137" s="41"/>
      <c r="F137" s="3"/>
      <c r="I137" s="50"/>
      <c r="J137" s="51"/>
      <c r="K137" s="50"/>
      <c r="L137" s="50"/>
      <c r="M137" s="51"/>
      <c r="N137" s="51"/>
      <c r="O137" s="52"/>
      <c r="P137" s="52"/>
    </row>
    <row r="138" spans="2:16" ht="12.75" customHeight="1" x14ac:dyDescent="0.2">
      <c r="B138" s="3"/>
      <c r="E138" s="41"/>
      <c r="F138" s="3"/>
      <c r="I138" s="50"/>
      <c r="J138" s="51"/>
      <c r="K138" s="50"/>
      <c r="L138" s="50"/>
      <c r="M138" s="51"/>
      <c r="N138" s="51"/>
      <c r="O138" s="52"/>
      <c r="P138" s="52"/>
    </row>
    <row r="139" spans="2:16" ht="12.75" customHeight="1" x14ac:dyDescent="0.2">
      <c r="B139" s="3"/>
      <c r="E139" s="41"/>
      <c r="F139" s="3"/>
      <c r="I139" s="50"/>
      <c r="J139" s="51"/>
      <c r="K139" s="50"/>
      <c r="L139" s="50"/>
      <c r="M139" s="51"/>
      <c r="N139" s="51"/>
      <c r="O139" s="52"/>
      <c r="P139" s="52"/>
    </row>
    <row r="140" spans="2:16" ht="12.75" customHeight="1" x14ac:dyDescent="0.2">
      <c r="B140" s="3"/>
      <c r="E140" s="41"/>
      <c r="F140" s="3"/>
      <c r="I140" s="50"/>
      <c r="J140" s="51"/>
      <c r="K140" s="50"/>
      <c r="L140" s="50"/>
      <c r="M140" s="51"/>
      <c r="N140" s="51"/>
      <c r="O140" s="52"/>
      <c r="P140" s="52"/>
    </row>
    <row r="141" spans="2:16" ht="12.75" customHeight="1" x14ac:dyDescent="0.2">
      <c r="B141" s="3"/>
      <c r="E141" s="41"/>
      <c r="F141" s="3"/>
      <c r="I141" s="50"/>
      <c r="J141" s="51"/>
      <c r="K141" s="50"/>
      <c r="L141" s="50"/>
      <c r="M141" s="51"/>
      <c r="N141" s="51"/>
      <c r="O141" s="52"/>
      <c r="P141" s="52"/>
    </row>
    <row r="142" spans="2:16" ht="12.75" customHeight="1" x14ac:dyDescent="0.2">
      <c r="B142" s="3"/>
      <c r="E142" s="41"/>
      <c r="F142" s="3"/>
      <c r="I142" s="50"/>
      <c r="J142" s="51"/>
      <c r="K142" s="50"/>
      <c r="L142" s="50"/>
      <c r="M142" s="51"/>
      <c r="N142" s="51"/>
      <c r="O142" s="52"/>
      <c r="P142" s="52"/>
    </row>
    <row r="143" spans="2:16" ht="12.75" customHeight="1" x14ac:dyDescent="0.2">
      <c r="B143" s="3"/>
      <c r="E143" s="41"/>
      <c r="F143" s="3"/>
      <c r="I143" s="50"/>
      <c r="J143" s="51"/>
      <c r="K143" s="50"/>
      <c r="L143" s="50"/>
      <c r="M143" s="51"/>
      <c r="N143" s="51"/>
      <c r="O143" s="52"/>
      <c r="P143" s="52"/>
    </row>
    <row r="144" spans="2:16" ht="12.75" customHeight="1" x14ac:dyDescent="0.2">
      <c r="B144" s="3"/>
      <c r="E144" s="41"/>
      <c r="F144" s="3"/>
      <c r="I144" s="50"/>
      <c r="J144" s="51"/>
      <c r="K144" s="50"/>
      <c r="L144" s="50"/>
      <c r="M144" s="51"/>
      <c r="N144" s="51"/>
      <c r="O144" s="52"/>
      <c r="P144" s="52"/>
    </row>
    <row r="145" spans="2:16" ht="12.75" customHeight="1" x14ac:dyDescent="0.2">
      <c r="B145" s="3"/>
      <c r="E145" s="41"/>
      <c r="F145" s="3"/>
      <c r="I145" s="50"/>
      <c r="J145" s="51"/>
      <c r="K145" s="50"/>
      <c r="L145" s="50"/>
      <c r="M145" s="51"/>
      <c r="N145" s="51"/>
      <c r="O145" s="52"/>
      <c r="P145" s="53"/>
    </row>
    <row r="146" spans="2:16" ht="12.75" customHeight="1" x14ac:dyDescent="0.2">
      <c r="B146" s="3"/>
      <c r="E146" s="41"/>
      <c r="F146" s="3"/>
      <c r="I146" s="50"/>
      <c r="J146" s="51"/>
      <c r="K146" s="50"/>
      <c r="L146" s="50"/>
      <c r="M146" s="51"/>
      <c r="N146" s="51"/>
      <c r="O146" s="52"/>
      <c r="P146" s="52"/>
    </row>
    <row r="147" spans="2:16" ht="12.75" customHeight="1" x14ac:dyDescent="0.2">
      <c r="B147" s="3"/>
      <c r="E147" s="41"/>
      <c r="F147" s="3"/>
      <c r="I147" s="50"/>
      <c r="J147" s="51"/>
      <c r="K147" s="50"/>
      <c r="L147" s="50"/>
      <c r="M147" s="51"/>
      <c r="N147" s="51"/>
      <c r="O147" s="52"/>
      <c r="P147" s="53"/>
    </row>
    <row r="148" spans="2:16" ht="12.75" customHeight="1" x14ac:dyDescent="0.2">
      <c r="B148" s="3"/>
      <c r="E148" s="41"/>
      <c r="F148" s="3"/>
      <c r="I148" s="50"/>
      <c r="J148" s="51"/>
      <c r="K148" s="50"/>
      <c r="L148" s="50"/>
      <c r="M148" s="51"/>
      <c r="N148" s="51"/>
      <c r="O148" s="52"/>
      <c r="P148" s="52"/>
    </row>
    <row r="149" spans="2:16" ht="12.75" customHeight="1" x14ac:dyDescent="0.2">
      <c r="B149" s="3"/>
      <c r="E149" s="41"/>
      <c r="F149" s="3"/>
      <c r="I149" s="50"/>
      <c r="J149" s="51"/>
      <c r="K149" s="50"/>
      <c r="L149" s="50"/>
      <c r="M149" s="51"/>
      <c r="N149" s="51"/>
      <c r="O149" s="52"/>
      <c r="P149" s="52"/>
    </row>
    <row r="150" spans="2:16" ht="12.75" customHeight="1" x14ac:dyDescent="0.2">
      <c r="B150" s="3"/>
      <c r="E150" s="41"/>
      <c r="F150" s="3"/>
      <c r="I150" s="50"/>
      <c r="J150" s="51"/>
      <c r="K150" s="50"/>
      <c r="L150" s="50"/>
      <c r="M150" s="51"/>
      <c r="N150" s="51"/>
      <c r="O150" s="52"/>
      <c r="P150" s="52"/>
    </row>
    <row r="151" spans="2:16" ht="12.75" customHeight="1" x14ac:dyDescent="0.2">
      <c r="B151" s="3"/>
      <c r="E151" s="41"/>
      <c r="F151" s="3"/>
      <c r="I151" s="50"/>
      <c r="J151" s="51"/>
      <c r="K151" s="50"/>
      <c r="L151" s="50"/>
      <c r="M151" s="51"/>
      <c r="N151" s="51"/>
      <c r="O151" s="52"/>
      <c r="P151" s="52"/>
    </row>
    <row r="152" spans="2:16" ht="12.75" customHeight="1" x14ac:dyDescent="0.2">
      <c r="B152" s="3"/>
      <c r="E152" s="41"/>
      <c r="F152" s="3"/>
      <c r="I152" s="50"/>
      <c r="J152" s="51"/>
      <c r="K152" s="50"/>
      <c r="L152" s="50"/>
      <c r="M152" s="51"/>
      <c r="N152" s="51"/>
      <c r="O152" s="52"/>
      <c r="P152" s="52"/>
    </row>
    <row r="153" spans="2:16" ht="12.75" customHeight="1" x14ac:dyDescent="0.2">
      <c r="B153" s="3"/>
      <c r="E153" s="41"/>
      <c r="F153" s="3"/>
      <c r="I153" s="50"/>
      <c r="J153" s="51"/>
      <c r="K153" s="50"/>
      <c r="L153" s="50"/>
      <c r="M153" s="51"/>
      <c r="N153" s="51"/>
      <c r="O153" s="52"/>
      <c r="P153" s="52"/>
    </row>
    <row r="154" spans="2:16" ht="12.75" customHeight="1" x14ac:dyDescent="0.2">
      <c r="B154" s="3"/>
      <c r="E154" s="41"/>
      <c r="F154" s="3"/>
      <c r="I154" s="50"/>
      <c r="J154" s="51"/>
      <c r="K154" s="50"/>
      <c r="L154" s="50"/>
      <c r="M154" s="51"/>
      <c r="N154" s="51"/>
      <c r="O154" s="52"/>
      <c r="P154" s="52"/>
    </row>
    <row r="155" spans="2:16" ht="12.75" customHeight="1" x14ac:dyDescent="0.2">
      <c r="B155" s="3"/>
      <c r="E155" s="41"/>
      <c r="F155" s="3"/>
      <c r="I155" s="50"/>
      <c r="J155" s="51"/>
      <c r="K155" s="50"/>
      <c r="L155" s="50"/>
      <c r="M155" s="51"/>
      <c r="N155" s="51"/>
      <c r="O155" s="52"/>
      <c r="P155" s="52"/>
    </row>
    <row r="156" spans="2:16" ht="12.75" customHeight="1" x14ac:dyDescent="0.2">
      <c r="B156" s="3"/>
      <c r="E156" s="41"/>
      <c r="F156" s="3"/>
      <c r="I156" s="50"/>
      <c r="J156" s="51"/>
      <c r="K156" s="50"/>
      <c r="L156" s="50"/>
      <c r="M156" s="51"/>
      <c r="N156" s="51"/>
      <c r="O156" s="52"/>
      <c r="P156" s="52"/>
    </row>
    <row r="157" spans="2:16" ht="12.75" customHeight="1" x14ac:dyDescent="0.2">
      <c r="B157" s="3"/>
      <c r="E157" s="41"/>
      <c r="F157" s="3"/>
      <c r="I157" s="50"/>
      <c r="J157" s="51"/>
      <c r="K157" s="50"/>
      <c r="L157" s="50"/>
      <c r="M157" s="51"/>
      <c r="N157" s="51"/>
      <c r="O157" s="52"/>
      <c r="P157" s="52"/>
    </row>
    <row r="158" spans="2:16" ht="12.75" customHeight="1" x14ac:dyDescent="0.2">
      <c r="B158" s="3"/>
      <c r="E158" s="41"/>
      <c r="F158" s="3"/>
      <c r="I158" s="50"/>
      <c r="J158" s="51"/>
      <c r="K158" s="50"/>
      <c r="L158" s="50"/>
      <c r="M158" s="51"/>
      <c r="N158" s="51"/>
      <c r="O158" s="52"/>
      <c r="P158" s="52"/>
    </row>
    <row r="159" spans="2:16" ht="12.75" customHeight="1" x14ac:dyDescent="0.2">
      <c r="B159" s="3"/>
      <c r="E159" s="41"/>
      <c r="F159" s="3"/>
      <c r="I159" s="50"/>
      <c r="J159" s="51"/>
      <c r="K159" s="50"/>
      <c r="L159" s="50"/>
      <c r="M159" s="51"/>
      <c r="N159" s="51"/>
      <c r="O159" s="52"/>
      <c r="P159" s="52"/>
    </row>
    <row r="160" spans="2:16" ht="12.75" customHeight="1" x14ac:dyDescent="0.2">
      <c r="B160" s="3"/>
      <c r="E160" s="41"/>
      <c r="F160" s="3"/>
      <c r="I160" s="50"/>
      <c r="J160" s="51"/>
      <c r="K160" s="50"/>
      <c r="L160" s="50"/>
      <c r="M160" s="51"/>
      <c r="N160" s="51"/>
      <c r="O160" s="52"/>
      <c r="P160" s="52"/>
    </row>
    <row r="161" spans="2:16" ht="12.75" customHeight="1" x14ac:dyDescent="0.2">
      <c r="B161" s="3"/>
      <c r="E161" s="41"/>
      <c r="F161" s="3"/>
      <c r="I161" s="50"/>
      <c r="J161" s="51"/>
      <c r="K161" s="50"/>
      <c r="L161" s="50"/>
      <c r="M161" s="51"/>
      <c r="N161" s="51"/>
      <c r="O161" s="52"/>
      <c r="P161" s="52"/>
    </row>
    <row r="162" spans="2:16" ht="12.75" customHeight="1" x14ac:dyDescent="0.2">
      <c r="B162" s="3"/>
      <c r="E162" s="41"/>
      <c r="F162" s="3"/>
      <c r="I162" s="50"/>
      <c r="J162" s="51"/>
      <c r="K162" s="50"/>
      <c r="L162" s="50"/>
      <c r="M162" s="51"/>
      <c r="N162" s="51"/>
      <c r="O162" s="52"/>
      <c r="P162" s="52"/>
    </row>
    <row r="163" spans="2:16" ht="12.75" customHeight="1" x14ac:dyDescent="0.2">
      <c r="B163" s="3"/>
      <c r="E163" s="41"/>
      <c r="F163" s="3"/>
      <c r="I163" s="50"/>
      <c r="J163" s="51"/>
      <c r="K163" s="50"/>
      <c r="L163" s="50"/>
      <c r="M163" s="51"/>
      <c r="N163" s="51"/>
      <c r="O163" s="52"/>
      <c r="P163" s="52"/>
    </row>
    <row r="164" spans="2:16" ht="12.75" customHeight="1" x14ac:dyDescent="0.2">
      <c r="B164" s="3"/>
      <c r="E164" s="41"/>
      <c r="F164" s="3"/>
      <c r="I164" s="50"/>
      <c r="J164" s="51"/>
      <c r="K164" s="50"/>
      <c r="L164" s="50"/>
      <c r="M164" s="51"/>
      <c r="N164" s="51"/>
      <c r="O164" s="52"/>
      <c r="P164" s="52"/>
    </row>
    <row r="165" spans="2:16" ht="12.75" customHeight="1" x14ac:dyDescent="0.2">
      <c r="B165" s="3"/>
      <c r="E165" s="41"/>
      <c r="F165" s="3"/>
      <c r="I165" s="50"/>
      <c r="J165" s="51"/>
      <c r="K165" s="50"/>
      <c r="L165" s="50"/>
      <c r="M165" s="51"/>
      <c r="N165" s="51"/>
      <c r="O165" s="52"/>
      <c r="P165" s="52"/>
    </row>
    <row r="166" spans="2:16" ht="12.75" customHeight="1" x14ac:dyDescent="0.2">
      <c r="B166" s="3"/>
      <c r="E166" s="41"/>
      <c r="F166" s="3"/>
      <c r="I166" s="50"/>
      <c r="J166" s="51"/>
      <c r="K166" s="50"/>
      <c r="L166" s="50"/>
      <c r="M166" s="51"/>
      <c r="N166" s="51"/>
      <c r="O166" s="52"/>
      <c r="P166" s="52"/>
    </row>
    <row r="167" spans="2:16" ht="12.75" customHeight="1" x14ac:dyDescent="0.2">
      <c r="B167" s="3"/>
      <c r="E167" s="41"/>
      <c r="F167" s="3"/>
      <c r="I167" s="50"/>
      <c r="J167" s="51"/>
      <c r="K167" s="50"/>
      <c r="L167" s="50"/>
      <c r="M167" s="51"/>
      <c r="N167" s="51"/>
      <c r="O167" s="52"/>
      <c r="P167" s="52"/>
    </row>
    <row r="168" spans="2:16" ht="12.75" customHeight="1" x14ac:dyDescent="0.2">
      <c r="B168" s="3"/>
      <c r="E168" s="41"/>
      <c r="F168" s="3"/>
      <c r="I168" s="50"/>
      <c r="J168" s="51"/>
      <c r="K168" s="50"/>
      <c r="L168" s="50"/>
      <c r="M168" s="51"/>
      <c r="N168" s="51"/>
      <c r="O168" s="52"/>
      <c r="P168" s="52"/>
    </row>
    <row r="169" spans="2:16" ht="12.75" customHeight="1" x14ac:dyDescent="0.2">
      <c r="B169" s="3"/>
      <c r="E169" s="41"/>
      <c r="F169" s="3"/>
      <c r="I169" s="50"/>
      <c r="J169" s="51"/>
      <c r="K169" s="50"/>
      <c r="L169" s="50"/>
      <c r="M169" s="51"/>
      <c r="N169" s="51"/>
      <c r="O169" s="52"/>
      <c r="P169" s="52"/>
    </row>
    <row r="170" spans="2:16" ht="12.75" customHeight="1" x14ac:dyDescent="0.2">
      <c r="B170" s="3"/>
      <c r="E170" s="41"/>
      <c r="F170" s="3"/>
      <c r="I170" s="50"/>
      <c r="J170" s="51"/>
      <c r="K170" s="50"/>
      <c r="L170" s="50"/>
      <c r="M170" s="51"/>
      <c r="N170" s="51"/>
      <c r="O170" s="52"/>
      <c r="P170" s="52"/>
    </row>
    <row r="171" spans="2:16" ht="12.75" customHeight="1" x14ac:dyDescent="0.2">
      <c r="B171" s="3"/>
      <c r="E171" s="41"/>
      <c r="F171" s="3"/>
      <c r="I171" s="50"/>
      <c r="J171" s="51"/>
      <c r="K171" s="50"/>
      <c r="L171" s="50"/>
      <c r="M171" s="51"/>
      <c r="N171" s="51"/>
      <c r="O171" s="52"/>
      <c r="P171" s="53"/>
    </row>
    <row r="172" spans="2:16" ht="12.75" customHeight="1" x14ac:dyDescent="0.2">
      <c r="B172" s="3"/>
      <c r="E172" s="41"/>
      <c r="F172" s="3"/>
      <c r="I172" s="50"/>
      <c r="J172" s="51"/>
      <c r="K172" s="50"/>
      <c r="L172" s="50"/>
      <c r="M172" s="51"/>
      <c r="N172" s="51"/>
      <c r="O172" s="52"/>
      <c r="P172" s="52"/>
    </row>
    <row r="173" spans="2:16" ht="12.75" customHeight="1" x14ac:dyDescent="0.2">
      <c r="B173" s="3"/>
      <c r="E173" s="41"/>
      <c r="F173" s="3"/>
      <c r="I173" s="50"/>
      <c r="J173" s="51"/>
      <c r="K173" s="50"/>
      <c r="L173" s="50"/>
      <c r="M173" s="51"/>
      <c r="N173" s="51"/>
      <c r="O173" s="52"/>
      <c r="P173" s="53"/>
    </row>
    <row r="174" spans="2:16" ht="12.75" customHeight="1" x14ac:dyDescent="0.2">
      <c r="B174" s="3"/>
      <c r="E174" s="41"/>
      <c r="F174" s="3"/>
      <c r="I174" s="50"/>
      <c r="J174" s="51"/>
      <c r="K174" s="50"/>
      <c r="L174" s="50"/>
      <c r="M174" s="51"/>
      <c r="N174" s="51"/>
      <c r="O174" s="52"/>
      <c r="P174" s="52"/>
    </row>
    <row r="175" spans="2:16" ht="12.75" customHeight="1" x14ac:dyDescent="0.2">
      <c r="B175" s="3"/>
      <c r="E175" s="41"/>
      <c r="F175" s="3"/>
      <c r="I175" s="50"/>
      <c r="J175" s="51"/>
      <c r="K175" s="50"/>
      <c r="L175" s="50"/>
      <c r="M175" s="51"/>
      <c r="N175" s="51"/>
      <c r="O175" s="52"/>
      <c r="P175" s="53"/>
    </row>
    <row r="176" spans="2:16" ht="12.75" customHeight="1" x14ac:dyDescent="0.2">
      <c r="B176" s="3"/>
      <c r="E176" s="41"/>
      <c r="F176" s="3"/>
      <c r="I176" s="50"/>
      <c r="J176" s="51"/>
      <c r="K176" s="50"/>
      <c r="L176" s="50"/>
      <c r="M176" s="51"/>
      <c r="N176" s="51"/>
      <c r="O176" s="52"/>
      <c r="P176" s="53"/>
    </row>
    <row r="177" spans="2:16" ht="12.75" customHeight="1" x14ac:dyDescent="0.2">
      <c r="B177" s="3"/>
      <c r="E177" s="41"/>
      <c r="F177" s="3"/>
      <c r="I177" s="50"/>
      <c r="J177" s="51"/>
      <c r="K177" s="50"/>
      <c r="L177" s="50"/>
      <c r="M177" s="51"/>
      <c r="N177" s="51"/>
      <c r="O177" s="52"/>
      <c r="P177" s="53"/>
    </row>
    <row r="178" spans="2:16" ht="12.75" customHeight="1" x14ac:dyDescent="0.2">
      <c r="B178" s="3"/>
      <c r="E178" s="41"/>
      <c r="F178" s="3"/>
      <c r="I178" s="50"/>
      <c r="J178" s="51"/>
      <c r="K178" s="50"/>
      <c r="L178" s="50"/>
      <c r="M178" s="51"/>
      <c r="N178" s="51"/>
      <c r="O178" s="52"/>
      <c r="P178" s="53"/>
    </row>
    <row r="179" spans="2:16" ht="12.75" customHeight="1" x14ac:dyDescent="0.2">
      <c r="B179" s="3"/>
      <c r="E179" s="41"/>
      <c r="F179" s="3"/>
      <c r="I179" s="50"/>
      <c r="J179" s="51"/>
      <c r="K179" s="50"/>
      <c r="L179" s="50"/>
      <c r="M179" s="51"/>
      <c r="N179" s="51"/>
      <c r="O179" s="52"/>
      <c r="P179" s="53"/>
    </row>
    <row r="180" spans="2:16" ht="12.75" customHeight="1" x14ac:dyDescent="0.2">
      <c r="B180" s="3"/>
      <c r="E180" s="41"/>
      <c r="F180" s="3"/>
      <c r="I180" s="50"/>
      <c r="J180" s="51"/>
      <c r="K180" s="50"/>
      <c r="L180" s="50"/>
      <c r="M180" s="51"/>
      <c r="N180" s="51"/>
      <c r="O180" s="52"/>
      <c r="P180" s="53"/>
    </row>
    <row r="181" spans="2:16" ht="12.75" customHeight="1" x14ac:dyDescent="0.2">
      <c r="B181" s="3"/>
      <c r="E181" s="41"/>
      <c r="F181" s="3"/>
      <c r="I181" s="50"/>
      <c r="J181" s="51"/>
      <c r="K181" s="50"/>
      <c r="L181" s="50"/>
      <c r="M181" s="51"/>
      <c r="N181" s="51"/>
      <c r="O181" s="52"/>
      <c r="P181" s="52"/>
    </row>
    <row r="182" spans="2:16" ht="12.75" customHeight="1" x14ac:dyDescent="0.2">
      <c r="B182" s="3"/>
      <c r="E182" s="41"/>
      <c r="F182" s="3"/>
      <c r="I182" s="50"/>
      <c r="J182" s="51"/>
      <c r="K182" s="50"/>
      <c r="L182" s="50"/>
      <c r="M182" s="51"/>
      <c r="N182" s="51"/>
      <c r="O182" s="52"/>
      <c r="P182" s="53"/>
    </row>
    <row r="183" spans="2:16" ht="12.75" customHeight="1" x14ac:dyDescent="0.2">
      <c r="B183" s="3"/>
      <c r="E183" s="41"/>
      <c r="F183" s="3"/>
      <c r="I183" s="50"/>
      <c r="J183" s="51"/>
      <c r="K183" s="50"/>
      <c r="L183" s="50"/>
      <c r="M183" s="51"/>
      <c r="N183" s="51"/>
      <c r="O183" s="52"/>
      <c r="P183" s="52"/>
    </row>
    <row r="184" spans="2:16" ht="12.75" customHeight="1" x14ac:dyDescent="0.2">
      <c r="B184" s="3"/>
      <c r="E184" s="41"/>
      <c r="F184" s="3"/>
      <c r="I184" s="50"/>
      <c r="J184" s="51"/>
      <c r="K184" s="50"/>
      <c r="L184" s="50"/>
      <c r="M184" s="51"/>
      <c r="N184" s="51"/>
      <c r="O184" s="52"/>
      <c r="P184" s="52"/>
    </row>
    <row r="185" spans="2:16" ht="12.75" customHeight="1" x14ac:dyDescent="0.2">
      <c r="B185" s="3"/>
      <c r="E185" s="41"/>
      <c r="F185" s="3"/>
      <c r="I185" s="50"/>
      <c r="J185" s="51"/>
      <c r="K185" s="50"/>
      <c r="L185" s="50"/>
      <c r="M185" s="51"/>
      <c r="N185" s="51"/>
      <c r="O185" s="52"/>
      <c r="P185" s="52"/>
    </row>
    <row r="186" spans="2:16" ht="12.75" customHeight="1" x14ac:dyDescent="0.2">
      <c r="B186" s="3"/>
      <c r="E186" s="41"/>
      <c r="F186" s="3"/>
      <c r="I186" s="50"/>
      <c r="J186" s="51"/>
      <c r="K186" s="50"/>
      <c r="L186" s="50"/>
      <c r="M186" s="51"/>
      <c r="N186" s="51"/>
      <c r="O186" s="52"/>
      <c r="P186" s="52"/>
    </row>
    <row r="187" spans="2:16" ht="12.75" customHeight="1" x14ac:dyDescent="0.2">
      <c r="B187" s="3"/>
      <c r="E187" s="41"/>
      <c r="F187" s="3"/>
      <c r="I187" s="50"/>
      <c r="J187" s="51"/>
      <c r="K187" s="50"/>
      <c r="L187" s="50"/>
      <c r="M187" s="51"/>
      <c r="N187" s="51"/>
      <c r="O187" s="52"/>
      <c r="P187" s="53"/>
    </row>
    <row r="188" spans="2:16" ht="12.75" customHeight="1" x14ac:dyDescent="0.2">
      <c r="B188" s="3"/>
      <c r="E188" s="41"/>
      <c r="F188" s="3"/>
      <c r="I188" s="50"/>
      <c r="J188" s="51"/>
      <c r="K188" s="50"/>
      <c r="L188" s="50"/>
      <c r="M188" s="51"/>
      <c r="N188" s="51"/>
      <c r="O188" s="52"/>
      <c r="P188" s="53"/>
    </row>
    <row r="189" spans="2:16" x14ac:dyDescent="0.2">
      <c r="B189" s="3"/>
      <c r="E189" s="41"/>
      <c r="F189" s="3"/>
    </row>
    <row r="190" spans="2:16" x14ac:dyDescent="0.2">
      <c r="B190" s="3"/>
      <c r="E190" s="41"/>
      <c r="F190" s="3"/>
    </row>
    <row r="191" spans="2:16" x14ac:dyDescent="0.2">
      <c r="B191" s="3"/>
      <c r="E191" s="41"/>
      <c r="F191" s="3"/>
    </row>
    <row r="192" spans="2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  <hyperlink ref="P11" r:id="rId2" display="http://www.konkoly.hu/cgi-bin/IBVS?5341" xr:uid="{00000000-0004-0000-0100-000001000000}"/>
    <hyperlink ref="P12" r:id="rId3" display="http://www.konkoly.hu/cgi-bin/IBVS?5672" xr:uid="{00000000-0004-0000-0100-000002000000}"/>
    <hyperlink ref="P13" r:id="rId4" display="http://www.bav-astro.de/sfs/BAVM_link.php?BAVMnr=173" xr:uid="{00000000-0004-0000-0100-000003000000}"/>
    <hyperlink ref="P14" r:id="rId5" display="http://www.konkoly.hu/cgi-bin/IBVS?5677" xr:uid="{00000000-0004-0000-0100-000004000000}"/>
    <hyperlink ref="P15" r:id="rId6" display="http://www.bav-astro.de/sfs/BAVM_link.php?BAVMnr=186" xr:uid="{00000000-0004-0000-0100-000005000000}"/>
    <hyperlink ref="P16" r:id="rId7" display="http://www.konkoly.hu/cgi-bin/IBVS?5820" xr:uid="{00000000-0004-0000-0100-000006000000}"/>
    <hyperlink ref="P17" r:id="rId8" display="http://www.konkoly.hu/cgi-bin/IBVS?5898" xr:uid="{00000000-0004-0000-0100-000007000000}"/>
    <hyperlink ref="P18" r:id="rId9" display="http://var.astro.cz/oejv/issues/oejv0160.pdf" xr:uid="{00000000-0004-0000-0100-000008000000}"/>
    <hyperlink ref="P19" r:id="rId10" display="http://var.astro.cz/oejv/issues/oejv0160.pdf" xr:uid="{00000000-0004-0000-0100-000009000000}"/>
    <hyperlink ref="P20" r:id="rId11" display="http://www.konkoly.hu/cgi-bin/IBVS?6044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2023-01-26T05:30:00Z</dcterms:modified>
</cp:coreProperties>
</file>