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FEBC39BD-919A-4422-8206-F12A0B2C03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37" i="1"/>
  <c r="F37" i="1" s="1"/>
  <c r="G37" i="1" s="1"/>
  <c r="K37" i="1" s="1"/>
  <c r="Q37" i="1"/>
  <c r="E38" i="1"/>
  <c r="F38" i="1"/>
  <c r="G38" i="1" s="1"/>
  <c r="K38" i="1" s="1"/>
  <c r="Q38" i="1"/>
  <c r="E21" i="1"/>
  <c r="F21" i="1" s="1"/>
  <c r="G21" i="1" s="1"/>
  <c r="I21" i="1" s="1"/>
  <c r="E29" i="1"/>
  <c r="F29" i="1" s="1"/>
  <c r="G29" i="1" s="1"/>
  <c r="J29" i="1" s="1"/>
  <c r="E30" i="1"/>
  <c r="F30" i="1" s="1"/>
  <c r="G30" i="1" s="1"/>
  <c r="K30" i="1" s="1"/>
  <c r="E31" i="1"/>
  <c r="F31" i="1" s="1"/>
  <c r="G31" i="1" s="1"/>
  <c r="K31" i="1" s="1"/>
  <c r="E35" i="1"/>
  <c r="F35" i="1" s="1"/>
  <c r="G35" i="1" s="1"/>
  <c r="K35" i="1" s="1"/>
  <c r="E32" i="1"/>
  <c r="F32" i="1" s="1"/>
  <c r="G32" i="1" s="1"/>
  <c r="K32" i="1" s="1"/>
  <c r="E33" i="1"/>
  <c r="F33" i="1" s="1"/>
  <c r="G33" i="1" s="1"/>
  <c r="K33" i="1" s="1"/>
  <c r="E34" i="1"/>
  <c r="F34" i="1" s="1"/>
  <c r="G34" i="1" s="1"/>
  <c r="K34" i="1" s="1"/>
  <c r="E36" i="1"/>
  <c r="F36" i="1" s="1"/>
  <c r="G36" i="1" s="1"/>
  <c r="K36" i="1" s="1"/>
  <c r="D9" i="1"/>
  <c r="C9" i="1"/>
  <c r="E28" i="1"/>
  <c r="F28" i="1"/>
  <c r="G28" i="1"/>
  <c r="K28" i="1" s="1"/>
  <c r="Q35" i="1"/>
  <c r="Q34" i="1"/>
  <c r="Q36" i="1"/>
  <c r="Q33" i="1"/>
  <c r="Q32" i="1"/>
  <c r="F16" i="1"/>
  <c r="F17" i="1" s="1"/>
  <c r="Q31" i="1"/>
  <c r="Q29" i="1"/>
  <c r="Q30" i="1"/>
  <c r="Q28" i="1"/>
  <c r="C17" i="1"/>
  <c r="Q21" i="1"/>
  <c r="C11" i="1"/>
  <c r="C12" i="1"/>
  <c r="O24" i="1" l="1"/>
  <c r="O37" i="1"/>
  <c r="O22" i="1"/>
  <c r="O23" i="1"/>
  <c r="O27" i="1"/>
  <c r="O26" i="1"/>
  <c r="O25" i="1"/>
  <c r="C15" i="1"/>
  <c r="O29" i="1"/>
  <c r="O36" i="1"/>
  <c r="O31" i="1"/>
  <c r="O38" i="1"/>
  <c r="O35" i="1"/>
  <c r="O28" i="1"/>
  <c r="O33" i="1"/>
  <c r="O21" i="1"/>
  <c r="O30" i="1"/>
  <c r="O34" i="1"/>
  <c r="O3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<sst xmlns="http://schemas.openxmlformats.org/spreadsheetml/2006/main" count="80" uniqueCount="58">
  <si>
    <t>PE</t>
  </si>
  <si>
    <t>IBVS 6196</t>
  </si>
  <si>
    <t>0.0012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</si>
  <si>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</si>
  <si>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</si>
  <si>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</si>
  <si>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</si>
  <si>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</si>
  <si>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</si>
  <si>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</si>
  <si>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</si>
  <si>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</si>
  <si>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</si>
  <si>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</si>
  <si>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</si>
  <si>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</si>
  <si>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</si>
  <si>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</si>
  <si>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</si>
  <si>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</si>
  <si>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</si>
  <si>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</si>
  <si>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</si>
  <si>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</si>
  <si>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</si>
  <si>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</si>
  <si>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</si>
  <si>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</si>
  <si>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</si>
  <si>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</si>
  <si>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</si>
  <si>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</si>
  <si>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</si>
  <si>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</si>
  <si>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</si>
  <si>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</si>
  <si>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</si>
  <si>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</si>
  <si>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</si>
  <si>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Aur</t>
  </si>
  <si>
    <t>EA</t>
  </si>
  <si>
    <t>OEJV 0091</t>
  </si>
  <si>
    <t>not avail.</t>
  </si>
  <si>
    <t>IBVS 6018</t>
  </si>
  <si>
    <t>V0644 Aur / GSC 2429-1010</t>
  </si>
  <si>
    <t>IBVS 6050</t>
  </si>
  <si>
    <t>IBVS 6048</t>
  </si>
  <si>
    <t>I</t>
  </si>
  <si>
    <t>Add cycle</t>
  </si>
  <si>
    <t>Old Cycle</t>
  </si>
  <si>
    <t>IBVS 6131</t>
  </si>
  <si>
    <t>OEJV 0168</t>
  </si>
  <si>
    <t>II</t>
  </si>
  <si>
    <t>RHN 2016</t>
  </si>
  <si>
    <t>vis</t>
  </si>
  <si>
    <t>OEJV 0179</t>
  </si>
  <si>
    <t>JAVSO 49, 106</t>
  </si>
  <si>
    <t>JAVSO, 49,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</si>
</sst>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14" fillId="0" borderId="0"/>
    <xf numFmtId="0" fontId="14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5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0" fontId="32" fillId="0" borderId="0" xfId="42" applyFont="1"/>
    <xf numFmtId="0" fontId="32" fillId="0" borderId="0" xfId="41" applyFont="1" applyAlignment="1">
      <alignment wrapText="1"/>
    </xf>
    <xf numFmtId="0" fontId="15" fillId="0" borderId="0" xfId="0" applyFont="1" applyAlignment="1"/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V0644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3282.5</c:v>
                </c:pt>
                <c:pt idx="2">
                  <c:v>3308</c:v>
                </c:pt>
                <c:pt idx="3">
                  <c:v>3360.5</c:v>
                </c:pt>
                <c:pt idx="4">
                  <c:v>3365.5</c:v>
                </c:pt>
                <c:pt idx="5">
                  <c:v>3374.5</c:v>
                </c:pt>
                <c:pt idx="6">
                  <c:v>3377</c:v>
                </c:pt>
                <c:pt idx="7">
                  <c:v>5256</c:v>
                </c:pt>
                <c:pt idx="8">
                  <c:v>5782</c:v>
                </c:pt>
                <c:pt idx="9">
                  <c:v>6122</c:v>
                </c:pt>
                <c:pt idx="10">
                  <c:v>6628</c:v>
                </c:pt>
                <c:pt idx="11">
                  <c:v>6634</c:v>
                </c:pt>
                <c:pt idx="12">
                  <c:v>6713.5</c:v>
                </c:pt>
                <c:pt idx="13">
                  <c:v>7155.5</c:v>
                </c:pt>
                <c:pt idx="14">
                  <c:v>7553</c:v>
                </c:pt>
                <c:pt idx="15">
                  <c:v>8003</c:v>
                </c:pt>
                <c:pt idx="16">
                  <c:v>8632</c:v>
                </c:pt>
                <c:pt idx="17">
                  <c:v>8632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2B-4A63-9DAB-5311E82ABF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3282.5</c:v>
                </c:pt>
                <c:pt idx="2">
                  <c:v>3308</c:v>
                </c:pt>
                <c:pt idx="3">
                  <c:v>3360.5</c:v>
                </c:pt>
                <c:pt idx="4">
                  <c:v>3365.5</c:v>
                </c:pt>
                <c:pt idx="5">
                  <c:v>3374.5</c:v>
                </c:pt>
                <c:pt idx="6">
                  <c:v>3377</c:v>
                </c:pt>
                <c:pt idx="7">
                  <c:v>5256</c:v>
                </c:pt>
                <c:pt idx="8">
                  <c:v>5782</c:v>
                </c:pt>
                <c:pt idx="9">
                  <c:v>6122</c:v>
                </c:pt>
                <c:pt idx="10">
                  <c:v>6628</c:v>
                </c:pt>
                <c:pt idx="11">
                  <c:v>6634</c:v>
                </c:pt>
                <c:pt idx="12">
                  <c:v>6713.5</c:v>
                </c:pt>
                <c:pt idx="13">
                  <c:v>7155.5</c:v>
                </c:pt>
                <c:pt idx="14">
                  <c:v>7553</c:v>
                </c:pt>
                <c:pt idx="15">
                  <c:v>8003</c:v>
                </c:pt>
                <c:pt idx="16">
                  <c:v>8632</c:v>
                </c:pt>
                <c:pt idx="17">
                  <c:v>8632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2B-4A63-9DAB-5311E82ABF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3282.5</c:v>
                </c:pt>
                <c:pt idx="2">
                  <c:v>3308</c:v>
                </c:pt>
                <c:pt idx="3">
                  <c:v>3360.5</c:v>
                </c:pt>
                <c:pt idx="4">
                  <c:v>3365.5</c:v>
                </c:pt>
                <c:pt idx="5">
                  <c:v>3374.5</c:v>
                </c:pt>
                <c:pt idx="6">
                  <c:v>3377</c:v>
                </c:pt>
                <c:pt idx="7">
                  <c:v>5256</c:v>
                </c:pt>
                <c:pt idx="8">
                  <c:v>5782</c:v>
                </c:pt>
                <c:pt idx="9">
                  <c:v>6122</c:v>
                </c:pt>
                <c:pt idx="10">
                  <c:v>6628</c:v>
                </c:pt>
                <c:pt idx="11">
                  <c:v>6634</c:v>
                </c:pt>
                <c:pt idx="12">
                  <c:v>6713.5</c:v>
                </c:pt>
                <c:pt idx="13">
                  <c:v>7155.5</c:v>
                </c:pt>
                <c:pt idx="14">
                  <c:v>7553</c:v>
                </c:pt>
                <c:pt idx="15">
                  <c:v>8003</c:v>
                </c:pt>
                <c:pt idx="16">
                  <c:v>8632</c:v>
                </c:pt>
                <c:pt idx="17">
                  <c:v>8632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8">
                  <c:v>1.5999999959603883E-3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2B-4A63-9DAB-5311E82ABF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3282.5</c:v>
                </c:pt>
                <c:pt idx="2">
                  <c:v>3308</c:v>
                </c:pt>
                <c:pt idx="3">
                  <c:v>3360.5</c:v>
                </c:pt>
                <c:pt idx="4">
                  <c:v>3365.5</c:v>
                </c:pt>
                <c:pt idx="5">
                  <c:v>3374.5</c:v>
                </c:pt>
                <c:pt idx="6">
                  <c:v>3377</c:v>
                </c:pt>
                <c:pt idx="7">
                  <c:v>5256</c:v>
                </c:pt>
                <c:pt idx="8">
                  <c:v>5782</c:v>
                </c:pt>
                <c:pt idx="9">
                  <c:v>6122</c:v>
                </c:pt>
                <c:pt idx="10">
                  <c:v>6628</c:v>
                </c:pt>
                <c:pt idx="11">
                  <c:v>6634</c:v>
                </c:pt>
                <c:pt idx="12">
                  <c:v>6713.5</c:v>
                </c:pt>
                <c:pt idx="13">
                  <c:v>7155.5</c:v>
                </c:pt>
                <c:pt idx="14">
                  <c:v>7553</c:v>
                </c:pt>
                <c:pt idx="15">
                  <c:v>8003</c:v>
                </c:pt>
                <c:pt idx="16">
                  <c:v>8632</c:v>
                </c:pt>
                <c:pt idx="17">
                  <c:v>8632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-8.2499999552965164E-4</c:v>
                </c:pt>
                <c:pt idx="2">
                  <c:v>-1.0000000038417056E-3</c:v>
                </c:pt>
                <c:pt idx="3">
                  <c:v>-7.2500000533182174E-4</c:v>
                </c:pt>
                <c:pt idx="4">
                  <c:v>-2.7500000578584149E-4</c:v>
                </c:pt>
                <c:pt idx="5">
                  <c:v>7.7500000043073669E-4</c:v>
                </c:pt>
                <c:pt idx="6">
                  <c:v>4.4999999954598024E-4</c:v>
                </c:pt>
                <c:pt idx="7">
                  <c:v>-1.6000000032363459E-3</c:v>
                </c:pt>
                <c:pt idx="9">
                  <c:v>-4.0000000444706529E-4</c:v>
                </c:pt>
                <c:pt idx="10">
                  <c:v>-8.9999999909196049E-4</c:v>
                </c:pt>
                <c:pt idx="11">
                  <c:v>-1.9899999970220961E-3</c:v>
                </c:pt>
                <c:pt idx="12">
                  <c:v>-9.4999995781108737E-5</c:v>
                </c:pt>
                <c:pt idx="13">
                  <c:v>-5.1350000067031942E-3</c:v>
                </c:pt>
                <c:pt idx="14">
                  <c:v>-1.2500000011641532E-3</c:v>
                </c:pt>
                <c:pt idx="15">
                  <c:v>-1.3500000059138983E-3</c:v>
                </c:pt>
                <c:pt idx="16">
                  <c:v>3.9999999717110768E-4</c:v>
                </c:pt>
                <c:pt idx="17">
                  <c:v>4.2399999802000821E-4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2B-4A63-9DAB-5311E82ABF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3282.5</c:v>
                </c:pt>
                <c:pt idx="2">
                  <c:v>3308</c:v>
                </c:pt>
                <c:pt idx="3">
                  <c:v>3360.5</c:v>
                </c:pt>
                <c:pt idx="4">
                  <c:v>3365.5</c:v>
                </c:pt>
                <c:pt idx="5">
                  <c:v>3374.5</c:v>
                </c:pt>
                <c:pt idx="6">
                  <c:v>3377</c:v>
                </c:pt>
                <c:pt idx="7">
                  <c:v>5256</c:v>
                </c:pt>
                <c:pt idx="8">
                  <c:v>5782</c:v>
                </c:pt>
                <c:pt idx="9">
                  <c:v>6122</c:v>
                </c:pt>
                <c:pt idx="10">
                  <c:v>6628</c:v>
                </c:pt>
                <c:pt idx="11">
                  <c:v>6634</c:v>
                </c:pt>
                <c:pt idx="12">
                  <c:v>6713.5</c:v>
                </c:pt>
                <c:pt idx="13">
                  <c:v>7155.5</c:v>
                </c:pt>
                <c:pt idx="14">
                  <c:v>7553</c:v>
                </c:pt>
                <c:pt idx="15">
                  <c:v>8003</c:v>
                </c:pt>
                <c:pt idx="16">
                  <c:v>8632</c:v>
                </c:pt>
                <c:pt idx="17">
                  <c:v>8632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2B-4A63-9DAB-5311E82ABF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3282.5</c:v>
                </c:pt>
                <c:pt idx="2">
                  <c:v>3308</c:v>
                </c:pt>
                <c:pt idx="3">
                  <c:v>3360.5</c:v>
                </c:pt>
                <c:pt idx="4">
                  <c:v>3365.5</c:v>
                </c:pt>
                <c:pt idx="5">
                  <c:v>3374.5</c:v>
                </c:pt>
                <c:pt idx="6">
                  <c:v>3377</c:v>
                </c:pt>
                <c:pt idx="7">
                  <c:v>5256</c:v>
                </c:pt>
                <c:pt idx="8">
                  <c:v>5782</c:v>
                </c:pt>
                <c:pt idx="9">
                  <c:v>6122</c:v>
                </c:pt>
                <c:pt idx="10">
                  <c:v>6628</c:v>
                </c:pt>
                <c:pt idx="11">
                  <c:v>6634</c:v>
                </c:pt>
                <c:pt idx="12">
                  <c:v>6713.5</c:v>
                </c:pt>
                <c:pt idx="13">
                  <c:v>7155.5</c:v>
                </c:pt>
                <c:pt idx="14">
                  <c:v>7553</c:v>
                </c:pt>
                <c:pt idx="15">
                  <c:v>8003</c:v>
                </c:pt>
                <c:pt idx="16">
                  <c:v>8632</c:v>
                </c:pt>
                <c:pt idx="17">
                  <c:v>8632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2B-4A63-9DAB-5311E82ABF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1.1999999999999999E-3</c:v>
                  </c:pt>
                  <c:pt idx="7">
                    <c:v>1E-3</c:v>
                  </c:pt>
                  <c:pt idx="8">
                    <c:v>2.7000000000000001E-3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1.02E-4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3282.5</c:v>
                </c:pt>
                <c:pt idx="2">
                  <c:v>3308</c:v>
                </c:pt>
                <c:pt idx="3">
                  <c:v>3360.5</c:v>
                </c:pt>
                <c:pt idx="4">
                  <c:v>3365.5</c:v>
                </c:pt>
                <c:pt idx="5">
                  <c:v>3374.5</c:v>
                </c:pt>
                <c:pt idx="6">
                  <c:v>3377</c:v>
                </c:pt>
                <c:pt idx="7">
                  <c:v>5256</c:v>
                </c:pt>
                <c:pt idx="8">
                  <c:v>5782</c:v>
                </c:pt>
                <c:pt idx="9">
                  <c:v>6122</c:v>
                </c:pt>
                <c:pt idx="10">
                  <c:v>6628</c:v>
                </c:pt>
                <c:pt idx="11">
                  <c:v>6634</c:v>
                </c:pt>
                <c:pt idx="12">
                  <c:v>6713.5</c:v>
                </c:pt>
                <c:pt idx="13">
                  <c:v>7155.5</c:v>
                </c:pt>
                <c:pt idx="14">
                  <c:v>7553</c:v>
                </c:pt>
                <c:pt idx="15">
                  <c:v>8003</c:v>
                </c:pt>
                <c:pt idx="16">
                  <c:v>8632</c:v>
                </c:pt>
                <c:pt idx="17">
                  <c:v>8632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2B-4A63-9DAB-5311E82ABF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3282.5</c:v>
                </c:pt>
                <c:pt idx="2">
                  <c:v>3308</c:v>
                </c:pt>
                <c:pt idx="3">
                  <c:v>3360.5</c:v>
                </c:pt>
                <c:pt idx="4">
                  <c:v>3365.5</c:v>
                </c:pt>
                <c:pt idx="5">
                  <c:v>3374.5</c:v>
                </c:pt>
                <c:pt idx="6">
                  <c:v>3377</c:v>
                </c:pt>
                <c:pt idx="7">
                  <c:v>5256</c:v>
                </c:pt>
                <c:pt idx="8">
                  <c:v>5782</c:v>
                </c:pt>
                <c:pt idx="9">
                  <c:v>6122</c:v>
                </c:pt>
                <c:pt idx="10">
                  <c:v>6628</c:v>
                </c:pt>
                <c:pt idx="11">
                  <c:v>6634</c:v>
                </c:pt>
                <c:pt idx="12">
                  <c:v>6713.5</c:v>
                </c:pt>
                <c:pt idx="13">
                  <c:v>7155.5</c:v>
                </c:pt>
                <c:pt idx="14">
                  <c:v>7553</c:v>
                </c:pt>
                <c:pt idx="15">
                  <c:v>8003</c:v>
                </c:pt>
                <c:pt idx="16">
                  <c:v>8632</c:v>
                </c:pt>
                <c:pt idx="17">
                  <c:v>8632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5.6312207798135346E-5</c:v>
                </c:pt>
                <c:pt idx="1">
                  <c:v>-3.7784519331795856E-4</c:v>
                </c:pt>
                <c:pt idx="2">
                  <c:v>-3.812179316967736E-4</c:v>
                </c:pt>
                <c:pt idx="3">
                  <c:v>-3.8816180482962811E-4</c:v>
                </c:pt>
                <c:pt idx="4">
                  <c:v>-3.8882312608037617E-4</c:v>
                </c:pt>
                <c:pt idx="5">
                  <c:v>-3.9001350433172263E-4</c:v>
                </c:pt>
                <c:pt idx="6">
                  <c:v>-3.9034416495709664E-4</c:v>
                </c:pt>
                <c:pt idx="7">
                  <c:v>-6.3886869098821327E-4</c:v>
                </c:pt>
                <c:pt idx="8">
                  <c:v>-7.0843968656690798E-4</c:v>
                </c:pt>
                <c:pt idx="9">
                  <c:v>-7.5340953161777532E-4</c:v>
                </c:pt>
                <c:pt idx="10">
                  <c:v>-8.2033524219347789E-4</c:v>
                </c:pt>
                <c:pt idx="11">
                  <c:v>-8.2112882769437546E-4</c:v>
                </c:pt>
                <c:pt idx="12">
                  <c:v>-8.3164383558126951E-4</c:v>
                </c:pt>
                <c:pt idx="13">
                  <c:v>-8.9010463414739699E-4</c:v>
                </c:pt>
                <c:pt idx="14">
                  <c:v>-9.4267967358186691E-4</c:v>
                </c:pt>
                <c:pt idx="15">
                  <c:v>-1.0021985861491914E-3</c:v>
                </c:pt>
                <c:pt idx="16">
                  <c:v>-1.0853927994932959E-3</c:v>
                </c:pt>
                <c:pt idx="17">
                  <c:v>-1.0853927994932959E-3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2B-4A63-9DAB-5311E82AB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580968"/>
        <c:axId val="1"/>
      </c:scatterChart>
      <c:valAx>
        <c:axId val="466580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580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6165413533834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BF98C83-CB78-E3D4-7F1F-01A269A55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F8" sqref="F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44</v>
      </c>
    </row>
    <row r="2" spans="1:6">
      <c r="A2" t="s">
        <v>28</v>
      </c>
      <c r="B2" t="s">
        <v>40</v>
      </c>
      <c r="C2" s="3"/>
      <c r="D2" s="3" t="s">
        <v>39</v>
      </c>
    </row>
    <row r="3" spans="1:6" ht="13.5" thickBot="1"/>
    <row r="4" spans="1:6" ht="14.25" thickTop="1" thickBot="1">
      <c r="A4" s="5" t="s">
        <v>5</v>
      </c>
      <c r="C4" s="8" t="s">
        <v>42</v>
      </c>
      <c r="D4" s="9" t="s">
        <v>42</v>
      </c>
    </row>
    <row r="5" spans="1:6" ht="13.5" thickTop="1">
      <c r="A5" s="11" t="s">
        <v>33</v>
      </c>
      <c r="B5" s="12"/>
      <c r="C5" s="13">
        <v>-9.5</v>
      </c>
      <c r="D5" s="12" t="s">
        <v>34</v>
      </c>
    </row>
    <row r="6" spans="1:6">
      <c r="A6" s="5" t="s">
        <v>6</v>
      </c>
    </row>
    <row r="7" spans="1:6">
      <c r="A7" t="s">
        <v>7</v>
      </c>
      <c r="C7">
        <v>51488.800000000003</v>
      </c>
      <c r="D7" s="28" t="s">
        <v>41</v>
      </c>
    </row>
    <row r="8" spans="1:6">
      <c r="A8" t="s">
        <v>8</v>
      </c>
      <c r="C8">
        <v>0.78044999999999998</v>
      </c>
      <c r="D8" s="28" t="s">
        <v>41</v>
      </c>
    </row>
    <row r="9" spans="1:6">
      <c r="A9" s="26" t="s">
        <v>38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>
      <c r="A10" s="12"/>
      <c r="B10" s="12"/>
      <c r="C10" s="4" t="s">
        <v>24</v>
      </c>
      <c r="D10" s="4" t="s">
        <v>25</v>
      </c>
      <c r="E10" s="12"/>
    </row>
    <row r="11" spans="1:6">
      <c r="A11" s="12" t="s">
        <v>20</v>
      </c>
      <c r="B11" s="12"/>
      <c r="C11" s="23">
        <f ca="1">INTERCEPT(INDIRECT($D$9):G992,INDIRECT($C$9):F992)</f>
        <v>5.6312207798135346E-5</v>
      </c>
      <c r="D11" s="3"/>
      <c r="E11" s="12"/>
    </row>
    <row r="12" spans="1:6">
      <c r="A12" s="12" t="s">
        <v>21</v>
      </c>
      <c r="B12" s="12"/>
      <c r="C12" s="23">
        <f ca="1">SLOPE(INDIRECT($D$9):G992,INDIRECT($C$9):F992)</f>
        <v>-1.3226425014960971E-7</v>
      </c>
      <c r="D12" s="3"/>
      <c r="E12" s="12"/>
    </row>
    <row r="13" spans="1:6">
      <c r="A13" s="12" t="s">
        <v>23</v>
      </c>
      <c r="B13" s="12"/>
      <c r="C13" s="3" t="s">
        <v>18</v>
      </c>
    </row>
    <row r="14" spans="1:6">
      <c r="A14" s="12"/>
      <c r="B14" s="12"/>
      <c r="C14" s="12"/>
    </row>
    <row r="15" spans="1:6">
      <c r="A15" s="14" t="s">
        <v>22</v>
      </c>
      <c r="B15" s="12"/>
      <c r="C15" s="15">
        <f ca="1">(C7+C11)+(C8+C12)*INT(MAX(F21:F3533))</f>
        <v>58225.643314607201</v>
      </c>
      <c r="E15" s="16" t="s">
        <v>48</v>
      </c>
      <c r="F15" s="13">
        <v>1</v>
      </c>
    </row>
    <row r="16" spans="1:6">
      <c r="A16" s="18" t="s">
        <v>9</v>
      </c>
      <c r="B16" s="12"/>
      <c r="C16" s="19">
        <f ca="1">+C8+C12</f>
        <v>0.78044986773574987</v>
      </c>
      <c r="E16" s="16" t="s">
        <v>35</v>
      </c>
      <c r="F16" s="17">
        <f ca="1">NOW()+15018.5+$C$5/24</f>
        <v>59970.775404629625</v>
      </c>
    </row>
    <row r="17" spans="1:17" ht="13.5" thickBot="1">
      <c r="A17" s="16" t="s">
        <v>32</v>
      </c>
      <c r="B17" s="12"/>
      <c r="C17" s="12">
        <f>COUNT(C21:C2191)</f>
        <v>18</v>
      </c>
      <c r="E17" s="16" t="s">
        <v>49</v>
      </c>
      <c r="F17" s="17">
        <f ca="1">ROUND(2*(F16-$C$7)/$C$8,0)/2+F15</f>
        <v>10869</v>
      </c>
    </row>
    <row r="18" spans="1:17" ht="14.25" thickTop="1" thickBot="1">
      <c r="A18" s="18" t="s">
        <v>10</v>
      </c>
      <c r="B18" s="12"/>
      <c r="C18" s="21">
        <f ca="1">+C15</f>
        <v>58225.643314607201</v>
      </c>
      <c r="D18" s="22">
        <f ca="1">+C16</f>
        <v>0.78044986773574987</v>
      </c>
      <c r="E18" s="16" t="s">
        <v>36</v>
      </c>
      <c r="F18" s="25">
        <f ca="1">ROUND(2*(F16-$C$15)/$C$16,0)/2+F15</f>
        <v>2237</v>
      </c>
    </row>
    <row r="19" spans="1:17" ht="13.5" thickTop="1">
      <c r="E19" s="16" t="s">
        <v>37</v>
      </c>
      <c r="F19" s="20">
        <f ca="1">+$C$15+$C$16*F18-15018.5-$C$5/24</f>
        <v>44953.405502065412</v>
      </c>
    </row>
    <row r="20" spans="1:17" ht="13.5" thickBot="1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54</v>
      </c>
      <c r="J20" s="7" t="s">
        <v>0</v>
      </c>
      <c r="K20" s="7" t="s">
        <v>3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</row>
    <row r="21" spans="1:17" ht="12" customHeight="1">
      <c r="A21" s="28" t="s">
        <v>41</v>
      </c>
      <c r="C21" s="10">
        <v>51488.800000000003</v>
      </c>
      <c r="D21" s="10" t="s">
        <v>18</v>
      </c>
      <c r="E21">
        <f t="shared" ref="E21:E38" si="0">+(C21-C$7)/C$8</f>
        <v>0</v>
      </c>
      <c r="F21">
        <f t="shared" ref="F21:F38" si="1">ROUND(2*E21,0)/2</f>
        <v>0</v>
      </c>
      <c r="G21">
        <f t="shared" ref="G21:G38" si="2">+C21-(C$7+F21*C$8)</f>
        <v>0</v>
      </c>
      <c r="I21">
        <f>G21</f>
        <v>0</v>
      </c>
      <c r="O21">
        <f t="shared" ref="O21:O38" ca="1" si="3">+C$11+C$12*$F21</f>
        <v>5.6312207798135346E-5</v>
      </c>
      <c r="Q21" s="2">
        <f t="shared" ref="Q21:Q38" si="4">+C21-15018.5</f>
        <v>36470.300000000003</v>
      </c>
    </row>
    <row r="22" spans="1:17" ht="12" customHeight="1">
      <c r="A22" s="42" t="s">
        <v>57</v>
      </c>
      <c r="B22" s="43" t="s">
        <v>52</v>
      </c>
      <c r="C22" s="44">
        <v>54050.626300000004</v>
      </c>
      <c r="D22" s="42">
        <v>2.0000000000000001E-4</v>
      </c>
      <c r="E22">
        <f t="shared" si="0"/>
        <v>3282.4989429175484</v>
      </c>
      <c r="F22">
        <f t="shared" si="1"/>
        <v>3282.5</v>
      </c>
      <c r="G22">
        <f t="shared" si="2"/>
        <v>-8.2499999552965164E-4</v>
      </c>
      <c r="K22">
        <f t="shared" ref="K22:K28" si="5">+G22</f>
        <v>-8.2499999552965164E-4</v>
      </c>
      <c r="O22">
        <f t="shared" ca="1" si="3"/>
        <v>-3.7784519331795856E-4</v>
      </c>
      <c r="Q22" s="2">
        <f t="shared" si="4"/>
        <v>39032.126300000004</v>
      </c>
    </row>
    <row r="23" spans="1:17" ht="12" customHeight="1">
      <c r="A23" s="42" t="s">
        <v>57</v>
      </c>
      <c r="B23" s="43" t="s">
        <v>47</v>
      </c>
      <c r="C23" s="44">
        <v>54070.527600000001</v>
      </c>
      <c r="D23" s="42">
        <v>4.0000000000000002E-4</v>
      </c>
      <c r="E23">
        <f t="shared" si="0"/>
        <v>3307.9987186879343</v>
      </c>
      <c r="F23">
        <f t="shared" si="1"/>
        <v>3308</v>
      </c>
      <c r="G23">
        <f t="shared" si="2"/>
        <v>-1.0000000038417056E-3</v>
      </c>
      <c r="K23">
        <f t="shared" si="5"/>
        <v>-1.0000000038417056E-3</v>
      </c>
      <c r="O23">
        <f t="shared" ca="1" si="3"/>
        <v>-3.812179316967736E-4</v>
      </c>
      <c r="Q23" s="2">
        <f t="shared" si="4"/>
        <v>39052.027600000001</v>
      </c>
    </row>
    <row r="24" spans="1:17" ht="12" customHeight="1">
      <c r="A24" s="42" t="s">
        <v>57</v>
      </c>
      <c r="B24" s="43" t="s">
        <v>52</v>
      </c>
      <c r="C24" s="44">
        <v>54111.501499999998</v>
      </c>
      <c r="D24" s="42">
        <v>4.0000000000000002E-4</v>
      </c>
      <c r="E24">
        <f t="shared" si="0"/>
        <v>3360.4990710487482</v>
      </c>
      <c r="F24">
        <f t="shared" si="1"/>
        <v>3360.5</v>
      </c>
      <c r="G24">
        <f t="shared" si="2"/>
        <v>-7.2500000533182174E-4</v>
      </c>
      <c r="K24">
        <f t="shared" si="5"/>
        <v>-7.2500000533182174E-4</v>
      </c>
      <c r="O24">
        <f t="shared" ca="1" si="3"/>
        <v>-3.8816180482962811E-4</v>
      </c>
      <c r="Q24" s="2">
        <f t="shared" si="4"/>
        <v>39093.001499999998</v>
      </c>
    </row>
    <row r="25" spans="1:17" ht="12" customHeight="1">
      <c r="A25" s="42" t="s">
        <v>57</v>
      </c>
      <c r="B25" s="43" t="s">
        <v>52</v>
      </c>
      <c r="C25" s="44">
        <v>54115.404199999997</v>
      </c>
      <c r="D25" s="42">
        <v>4.0000000000000002E-4</v>
      </c>
      <c r="E25">
        <f t="shared" si="0"/>
        <v>3365.4996476391752</v>
      </c>
      <c r="F25">
        <f t="shared" si="1"/>
        <v>3365.5</v>
      </c>
      <c r="G25">
        <f t="shared" si="2"/>
        <v>-2.7500000578584149E-4</v>
      </c>
      <c r="K25">
        <f t="shared" si="5"/>
        <v>-2.7500000578584149E-4</v>
      </c>
      <c r="O25">
        <f t="shared" ca="1" si="3"/>
        <v>-3.8882312608037617E-4</v>
      </c>
      <c r="Q25" s="2">
        <f t="shared" si="4"/>
        <v>39096.904199999997</v>
      </c>
    </row>
    <row r="26" spans="1:17" ht="12" customHeight="1">
      <c r="A26" s="42" t="s">
        <v>57</v>
      </c>
      <c r="B26" s="43" t="s">
        <v>52</v>
      </c>
      <c r="C26" s="44">
        <v>54122.429300000003</v>
      </c>
      <c r="D26" s="42">
        <v>2.0000000000000001E-4</v>
      </c>
      <c r="E26">
        <f t="shared" si="0"/>
        <v>3374.5009930168499</v>
      </c>
      <c r="F26">
        <f t="shared" si="1"/>
        <v>3374.5</v>
      </c>
      <c r="G26">
        <f t="shared" si="2"/>
        <v>7.7500000043073669E-4</v>
      </c>
      <c r="K26">
        <f t="shared" si="5"/>
        <v>7.7500000043073669E-4</v>
      </c>
      <c r="O26">
        <f t="shared" ca="1" si="3"/>
        <v>-3.9001350433172263E-4</v>
      </c>
      <c r="Q26" s="2">
        <f t="shared" si="4"/>
        <v>39103.929300000003</v>
      </c>
    </row>
    <row r="27" spans="1:17" ht="12" customHeight="1">
      <c r="A27" s="42" t="s">
        <v>57</v>
      </c>
      <c r="B27" s="43" t="s">
        <v>47</v>
      </c>
      <c r="C27" s="44">
        <v>54124.380100000002</v>
      </c>
      <c r="D27" s="42">
        <v>1.1999999999999999E-3</v>
      </c>
      <c r="E27">
        <f t="shared" si="0"/>
        <v>3377.0005765904275</v>
      </c>
      <c r="F27">
        <f t="shared" si="1"/>
        <v>3377</v>
      </c>
      <c r="G27">
        <f t="shared" si="2"/>
        <v>4.4999999954598024E-4</v>
      </c>
      <c r="K27">
        <f t="shared" si="5"/>
        <v>4.4999999954598024E-4</v>
      </c>
      <c r="O27">
        <f t="shared" ca="1" si="3"/>
        <v>-3.9034416495709664E-4</v>
      </c>
      <c r="Q27" s="2">
        <f t="shared" si="4"/>
        <v>39105.880100000002</v>
      </c>
    </row>
    <row r="28" spans="1:17" ht="12" customHeight="1">
      <c r="A28" s="5" t="s">
        <v>43</v>
      </c>
      <c r="C28" s="10">
        <v>55590.8436</v>
      </c>
      <c r="D28" s="10">
        <v>1E-3</v>
      </c>
      <c r="E28">
        <f t="shared" si="0"/>
        <v>5255.9979499006949</v>
      </c>
      <c r="F28">
        <f t="shared" si="1"/>
        <v>5256</v>
      </c>
      <c r="G28">
        <f t="shared" si="2"/>
        <v>-1.6000000032363459E-3</v>
      </c>
      <c r="K28">
        <f t="shared" si="5"/>
        <v>-1.6000000032363459E-3</v>
      </c>
      <c r="O28">
        <f t="shared" ca="1" si="3"/>
        <v>-6.3886869098821327E-4</v>
      </c>
      <c r="Q28" s="2">
        <f t="shared" si="4"/>
        <v>40572.3436</v>
      </c>
    </row>
    <row r="29" spans="1:17" ht="12" customHeight="1">
      <c r="A29" s="29" t="s">
        <v>46</v>
      </c>
      <c r="B29" s="30" t="s">
        <v>47</v>
      </c>
      <c r="C29" s="31">
        <v>56001.363499999999</v>
      </c>
      <c r="D29" s="31">
        <v>2.7000000000000001E-3</v>
      </c>
      <c r="E29">
        <f t="shared" si="0"/>
        <v>5782.0020500992978</v>
      </c>
      <c r="F29">
        <f t="shared" si="1"/>
        <v>5782</v>
      </c>
      <c r="G29">
        <f t="shared" si="2"/>
        <v>1.5999999959603883E-3</v>
      </c>
      <c r="J29">
        <f>+G29</f>
        <v>1.5999999959603883E-3</v>
      </c>
      <c r="O29">
        <f t="shared" ca="1" si="3"/>
        <v>-7.0843968656690798E-4</v>
      </c>
      <c r="Q29" s="2">
        <f t="shared" si="4"/>
        <v>40982.863499999999</v>
      </c>
    </row>
    <row r="30" spans="1:17" ht="12" customHeight="1">
      <c r="A30" s="5" t="s">
        <v>45</v>
      </c>
      <c r="C30" s="10">
        <v>56266.714500000002</v>
      </c>
      <c r="D30" s="10">
        <v>5.0000000000000001E-4</v>
      </c>
      <c r="E30">
        <f t="shared" si="0"/>
        <v>6121.9994874751737</v>
      </c>
      <c r="F30">
        <f t="shared" si="1"/>
        <v>6122</v>
      </c>
      <c r="G30">
        <f t="shared" si="2"/>
        <v>-4.0000000444706529E-4</v>
      </c>
      <c r="K30">
        <f t="shared" ref="K30:K38" si="6">+G30</f>
        <v>-4.0000000444706529E-4</v>
      </c>
      <c r="O30">
        <f t="shared" ca="1" si="3"/>
        <v>-7.5340953161777532E-4</v>
      </c>
      <c r="Q30" s="2">
        <f t="shared" si="4"/>
        <v>41248.214500000002</v>
      </c>
    </row>
    <row r="31" spans="1:17" ht="12" customHeight="1">
      <c r="A31" s="5" t="s">
        <v>50</v>
      </c>
      <c r="C31" s="10">
        <v>56661.621700000003</v>
      </c>
      <c r="D31" s="10">
        <v>2.9999999999999997E-4</v>
      </c>
      <c r="E31">
        <f t="shared" si="0"/>
        <v>6627.9988468191432</v>
      </c>
      <c r="F31">
        <f t="shared" si="1"/>
        <v>6628</v>
      </c>
      <c r="G31">
        <f t="shared" si="2"/>
        <v>-8.9999999909196049E-4</v>
      </c>
      <c r="K31">
        <f t="shared" si="6"/>
        <v>-8.9999999909196049E-4</v>
      </c>
      <c r="O31">
        <f t="shared" ca="1" si="3"/>
        <v>-8.2033524219347789E-4</v>
      </c>
      <c r="Q31" s="2">
        <f t="shared" si="4"/>
        <v>41643.121700000003</v>
      </c>
    </row>
    <row r="32" spans="1:17" ht="12" customHeight="1">
      <c r="A32" s="32" t="s">
        <v>51</v>
      </c>
      <c r="B32" s="33" t="s">
        <v>47</v>
      </c>
      <c r="C32" s="34">
        <v>56666.303310000003</v>
      </c>
      <c r="D32" s="32">
        <v>2.0000000000000001E-4</v>
      </c>
      <c r="E32">
        <f t="shared" si="0"/>
        <v>6633.9974501889938</v>
      </c>
      <c r="F32">
        <f t="shared" si="1"/>
        <v>6634</v>
      </c>
      <c r="G32">
        <f t="shared" si="2"/>
        <v>-1.9899999970220961E-3</v>
      </c>
      <c r="K32">
        <f t="shared" si="6"/>
        <v>-1.9899999970220961E-3</v>
      </c>
      <c r="O32">
        <f t="shared" ca="1" si="3"/>
        <v>-8.2112882769437546E-4</v>
      </c>
      <c r="Q32" s="2">
        <f t="shared" si="4"/>
        <v>41647.803310000003</v>
      </c>
    </row>
    <row r="33" spans="1:17" ht="12" customHeight="1">
      <c r="A33" s="32" t="s">
        <v>51</v>
      </c>
      <c r="B33" s="33" t="s">
        <v>52</v>
      </c>
      <c r="C33" s="34">
        <v>56728.350980000003</v>
      </c>
      <c r="D33" s="32">
        <v>2.0000000000000001E-4</v>
      </c>
      <c r="E33">
        <f t="shared" si="0"/>
        <v>6713.4998782753537</v>
      </c>
      <c r="F33">
        <f t="shared" si="1"/>
        <v>6713.5</v>
      </c>
      <c r="G33">
        <f t="shared" si="2"/>
        <v>-9.4999995781108737E-5</v>
      </c>
      <c r="K33">
        <f t="shared" si="6"/>
        <v>-9.4999995781108737E-5</v>
      </c>
      <c r="O33">
        <f t="shared" ca="1" si="3"/>
        <v>-8.3164383558126951E-4</v>
      </c>
      <c r="Q33" s="2">
        <f t="shared" si="4"/>
        <v>41709.850980000003</v>
      </c>
    </row>
    <row r="34" spans="1:17" ht="12" customHeight="1">
      <c r="A34" s="39" t="s">
        <v>55</v>
      </c>
      <c r="B34" s="37" t="s">
        <v>52</v>
      </c>
      <c r="C34" s="38">
        <v>57073.304839999997</v>
      </c>
      <c r="D34" s="38">
        <v>4.0000000000000002E-4</v>
      </c>
      <c r="E34">
        <f t="shared" si="0"/>
        <v>7155.4934204625461</v>
      </c>
      <c r="F34">
        <f t="shared" si="1"/>
        <v>7155.5</v>
      </c>
      <c r="G34">
        <f t="shared" si="2"/>
        <v>-5.1350000067031942E-3</v>
      </c>
      <c r="K34">
        <f t="shared" si="6"/>
        <v>-5.1350000067031942E-3</v>
      </c>
      <c r="O34">
        <f t="shared" ca="1" si="3"/>
        <v>-8.9010463414739699E-4</v>
      </c>
      <c r="Q34" s="2">
        <f t="shared" si="4"/>
        <v>42054.804839999997</v>
      </c>
    </row>
    <row r="35" spans="1:17" ht="12" customHeight="1">
      <c r="A35" s="40" t="s">
        <v>1</v>
      </c>
      <c r="B35" s="35" t="s">
        <v>47</v>
      </c>
      <c r="C35" s="36">
        <v>57383.537600000003</v>
      </c>
      <c r="D35" s="36" t="s">
        <v>2</v>
      </c>
      <c r="E35">
        <f t="shared" si="0"/>
        <v>7552.9983983599213</v>
      </c>
      <c r="F35">
        <f t="shared" si="1"/>
        <v>7553</v>
      </c>
      <c r="G35">
        <f t="shared" si="2"/>
        <v>-1.2500000011641532E-3</v>
      </c>
      <c r="K35">
        <f t="shared" si="6"/>
        <v>-1.2500000011641532E-3</v>
      </c>
      <c r="O35">
        <f t="shared" ca="1" si="3"/>
        <v>-9.4267967358186691E-4</v>
      </c>
      <c r="Q35" s="2">
        <f t="shared" si="4"/>
        <v>42365.037600000003</v>
      </c>
    </row>
    <row r="36" spans="1:17" ht="12" customHeight="1">
      <c r="A36" s="5" t="s">
        <v>53</v>
      </c>
      <c r="C36" s="10">
        <v>57734.74</v>
      </c>
      <c r="D36" s="10">
        <v>2.0000000000000001E-4</v>
      </c>
      <c r="E36">
        <f t="shared" si="0"/>
        <v>8002.998270228708</v>
      </c>
      <c r="F36">
        <f t="shared" si="1"/>
        <v>8003</v>
      </c>
      <c r="G36">
        <f t="shared" si="2"/>
        <v>-1.3500000059138983E-3</v>
      </c>
      <c r="K36">
        <f t="shared" si="6"/>
        <v>-1.3500000059138983E-3</v>
      </c>
      <c r="O36">
        <f t="shared" ca="1" si="3"/>
        <v>-1.0021985861491914E-3</v>
      </c>
      <c r="Q36" s="2">
        <f t="shared" si="4"/>
        <v>42716.24</v>
      </c>
    </row>
    <row r="37" spans="1:17" ht="12" customHeight="1">
      <c r="A37" s="42" t="s">
        <v>57</v>
      </c>
      <c r="B37" s="43" t="s">
        <v>47</v>
      </c>
      <c r="C37" s="44">
        <v>58225.644800000002</v>
      </c>
      <c r="D37" s="42">
        <v>1E-4</v>
      </c>
      <c r="E37">
        <f t="shared" si="0"/>
        <v>8632.0005125248244</v>
      </c>
      <c r="F37">
        <f t="shared" si="1"/>
        <v>8632</v>
      </c>
      <c r="G37">
        <f t="shared" si="2"/>
        <v>3.9999999717110768E-4</v>
      </c>
      <c r="K37">
        <f t="shared" si="6"/>
        <v>3.9999999717110768E-4</v>
      </c>
      <c r="O37">
        <f t="shared" ca="1" si="3"/>
        <v>-1.0853927994932959E-3</v>
      </c>
      <c r="Q37" s="2">
        <f t="shared" si="4"/>
        <v>43207.144800000002</v>
      </c>
    </row>
    <row r="38" spans="1:17" ht="12" customHeight="1">
      <c r="A38" s="41" t="s">
        <v>56</v>
      </c>
      <c r="B38" s="30" t="s">
        <v>47</v>
      </c>
      <c r="C38" s="31">
        <v>58225.644824000003</v>
      </c>
      <c r="D38" s="31">
        <v>1.02E-4</v>
      </c>
      <c r="E38">
        <f t="shared" si="0"/>
        <v>8632.0005432763155</v>
      </c>
      <c r="F38">
        <f t="shared" si="1"/>
        <v>8632</v>
      </c>
      <c r="G38">
        <f t="shared" si="2"/>
        <v>4.2399999802000821E-4</v>
      </c>
      <c r="K38">
        <f t="shared" si="6"/>
        <v>4.2399999802000821E-4</v>
      </c>
      <c r="O38">
        <f t="shared" ca="1" si="3"/>
        <v>-1.0853927994932959E-3</v>
      </c>
      <c r="Q38" s="2">
        <f t="shared" si="4"/>
        <v>43207.144824000003</v>
      </c>
    </row>
    <row r="39" spans="1:17">
      <c r="C39" s="10"/>
      <c r="D39" s="10"/>
    </row>
    <row r="40" spans="1:17">
      <c r="C40" s="10"/>
      <c r="D40" s="10"/>
    </row>
    <row r="41" spans="1:17">
      <c r="C41" s="10"/>
      <c r="D41" s="10"/>
    </row>
    <row r="42" spans="1:17">
      <c r="C42" s="10"/>
      <c r="D42" s="10"/>
    </row>
    <row r="43" spans="1:17">
      <c r="C43" s="10"/>
      <c r="D43" s="10"/>
    </row>
    <row r="44" spans="1:17">
      <c r="C44" s="10"/>
      <c r="D44" s="10"/>
    </row>
    <row r="45" spans="1:17">
      <c r="C45" s="10"/>
      <c r="D45" s="10"/>
    </row>
    <row r="46" spans="1:17">
      <c r="C46" s="10"/>
      <c r="D46" s="10"/>
    </row>
    <row r="47" spans="1:17">
      <c r="C47" s="10"/>
      <c r="D47" s="10"/>
    </row>
    <row r="48" spans="1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sortState xmlns:xlrd2="http://schemas.microsoft.com/office/spreadsheetml/2017/richdata2" ref="A21:Q38">
    <sortCondition ref="C21:C38"/>
  </sortState>
  <phoneticPr fontId="7" type="noConversion"/>
  <hyperlinks>
    <hyperlink ref="H3083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2023-01-26T05:36:34Z</dcterms:modified>
</cp:coreProperties>
</file>