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2D9C0959-B1C2-4ED8-AED1-6BB77E0438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E23" i="1"/>
  <c r="F23" i="1"/>
  <c r="G23" i="1" s="1"/>
  <c r="I23" i="1" s="1"/>
  <c r="Q23" i="1"/>
  <c r="E24" i="1"/>
  <c r="F24" i="1"/>
  <c r="G24" i="1" s="1"/>
  <c r="I24" i="1" s="1"/>
  <c r="Q24" i="1"/>
  <c r="E25" i="1"/>
  <c r="F25" i="1"/>
  <c r="G25" i="1" s="1"/>
  <c r="I25" i="1" s="1"/>
  <c r="Q25" i="1"/>
  <c r="C9" i="1"/>
  <c r="Q21" i="1"/>
  <c r="D9" i="1"/>
  <c r="F15" i="1"/>
  <c r="F16" i="1" s="1"/>
  <c r="E21" i="1"/>
  <c r="F21" i="1" s="1"/>
  <c r="G21" i="1" s="1"/>
  <c r="I21" i="1" s="1"/>
  <c r="C17" i="1"/>
  <c r="C12" i="1"/>
  <c r="C11" i="1"/>
  <c r="O24" i="1" l="1"/>
  <c r="O23" i="1"/>
  <c r="O22" i="1"/>
  <c r="O25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<sst xmlns="http://schemas.openxmlformats.org/spreadsheetml/2006/main" count="60" uniqueCount="51">
  <si>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</si>
  <si>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</si>
  <si>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</si>
  <si>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</si>
  <si>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</si>
  <si>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</si>
  <si>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</si>
  <si>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</si>
  <si>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</si>
  <si>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</si>
  <si>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</si>
  <si>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</si>
  <si>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</si>
  <si>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</si>
  <si>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</si>
  <si>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</si>
  <si>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</si>
  <si>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</si>
  <si>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</si>
  <si>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</si>
  <si>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</si>
  <si>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</si>
  <si>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</si>
  <si>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</si>
  <si>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</si>
  <si>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</si>
  <si>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</si>
  <si>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</si>
  <si>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</si>
  <si>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</si>
  <si>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</si>
  <si>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</si>
  <si>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</si>
  <si>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</si>
  <si>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</si>
  <si>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</si>
  <si>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</si>
  <si>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</si>
  <si>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</si>
  <si>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</si>
  <si>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</si>
  <si>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</si>
  <si>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</si>
  <si>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</si>
  <si>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V0831 Aur</t>
  </si>
  <si>
    <t>EA</t>
  </si>
  <si>
    <t>VSX</t>
  </si>
  <si>
    <t>VSB, 91</t>
  </si>
  <si>
    <t>I</t>
  </si>
  <si>
    <t>cG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</si>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</sst>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V0831 Aur - O-C Diagr.</a:t>
            </a:r>
          </a:p>
        </c:rich>
      </c:tx>
      <c:layout>
        <c:manualLayout>
          <c:xMode val="edge"/>
          <c:yMode val="edge"/>
          <c:x val="0.39233981214903202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8755</c:v>
                </c:pt>
                <c:pt idx="2">
                  <c:v>8757</c:v>
                </c:pt>
                <c:pt idx="3">
                  <c:v>8766</c:v>
                </c:pt>
                <c:pt idx="4">
                  <c:v>8787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8755</c:v>
                </c:pt>
                <c:pt idx="2">
                  <c:v>8757</c:v>
                </c:pt>
                <c:pt idx="3">
                  <c:v>8766</c:v>
                </c:pt>
                <c:pt idx="4">
                  <c:v>8787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9.9998651421628892E-6</c:v>
                </c:pt>
                <c:pt idx="2">
                  <c:v>-3.0060000935918652E-3</c:v>
                </c:pt>
                <c:pt idx="3">
                  <c:v>-1.8280000367667526E-3</c:v>
                </c:pt>
                <c:pt idx="4">
                  <c:v>-8.4599985711975023E-4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8755</c:v>
                </c:pt>
                <c:pt idx="2">
                  <c:v>8757</c:v>
                </c:pt>
                <c:pt idx="3">
                  <c:v>8766</c:v>
                </c:pt>
                <c:pt idx="4">
                  <c:v>8787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8755</c:v>
                </c:pt>
                <c:pt idx="2">
                  <c:v>8757</c:v>
                </c:pt>
                <c:pt idx="3">
                  <c:v>8766</c:v>
                </c:pt>
                <c:pt idx="4">
                  <c:v>8787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8755</c:v>
                </c:pt>
                <c:pt idx="2">
                  <c:v>8757</c:v>
                </c:pt>
                <c:pt idx="3">
                  <c:v>8766</c:v>
                </c:pt>
                <c:pt idx="4">
                  <c:v>8787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8755</c:v>
                </c:pt>
                <c:pt idx="2">
                  <c:v>8757</c:v>
                </c:pt>
                <c:pt idx="3">
                  <c:v>8766</c:v>
                </c:pt>
                <c:pt idx="4">
                  <c:v>8787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8755</c:v>
                </c:pt>
                <c:pt idx="2">
                  <c:v>8757</c:v>
                </c:pt>
                <c:pt idx="3">
                  <c:v>8766</c:v>
                </c:pt>
                <c:pt idx="4">
                  <c:v>8787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8755</c:v>
                </c:pt>
                <c:pt idx="2">
                  <c:v>8757</c:v>
                </c:pt>
                <c:pt idx="3">
                  <c:v>8766</c:v>
                </c:pt>
                <c:pt idx="4">
                  <c:v>8787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-1.2205134441820465E-6</c:v>
                </c:pt>
                <c:pt idx="1">
                  <c:v>-1.4153777384558574E-3</c:v>
                </c:pt>
                <c:pt idx="2">
                  <c:v>-1.4157007897922394E-3</c:v>
                </c:pt>
                <c:pt idx="3">
                  <c:v>-1.4171545208059579E-3</c:v>
                </c:pt>
                <c:pt idx="4">
                  <c:v>-1.4205465598379676E-3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8755</c:v>
                </c:pt>
                <c:pt idx="2">
                  <c:v>8757</c:v>
                </c:pt>
                <c:pt idx="3">
                  <c:v>8766</c:v>
                </c:pt>
                <c:pt idx="4">
                  <c:v>8787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C7" sqref="C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s="44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51602.815000000002</v>
      </c>
      <c r="D7" s="29"/>
    </row>
    <row r="8" spans="1:15" x14ac:dyDescent="0.2">
      <c r="A8" t="s">
        <v>3</v>
      </c>
      <c r="C8" s="8">
        <v>0.87635799999999997</v>
      </c>
      <c r="D8" s="29"/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-1.2205134441820465E-6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-1.6152566819093952E-7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59303.371325453445</v>
      </c>
      <c r="E15" s="14" t="s">
        <v>30</v>
      </c>
      <c r="F15" s="33">
        <f ca="1">NOW()+15018.5+$C$5/24</f>
        <v>59970.776568402776</v>
      </c>
    </row>
    <row r="16" spans="1:15" x14ac:dyDescent="0.2">
      <c r="A16" s="16" t="s">
        <v>4</v>
      </c>
      <c r="B16" s="10"/>
      <c r="C16" s="17">
        <f ca="1">+C8+C12</f>
        <v>0.8763578384743318</v>
      </c>
      <c r="E16" s="14" t="s">
        <v>35</v>
      </c>
      <c r="F16" s="15">
        <f ca="1">ROUND(2*(F15-$C$7)/$C$8,0)/2+F14</f>
        <v>9549.5</v>
      </c>
    </row>
    <row r="17" spans="1:21" ht="13.5" thickBot="1" x14ac:dyDescent="0.25">
      <c r="A17" s="14" t="s">
        <v>27</v>
      </c>
      <c r="B17" s="10"/>
      <c r="C17" s="10">
        <f>COUNT(C21:C2191)</f>
        <v>5</v>
      </c>
      <c r="E17" s="14" t="s">
        <v>36</v>
      </c>
      <c r="F17" s="23">
        <f ca="1">ROUND(2*(F15-$C$15)/$C$16,0)/2+F14</f>
        <v>762.5</v>
      </c>
    </row>
    <row r="18" spans="1:21" ht="14.25" thickTop="1" thickBot="1" x14ac:dyDescent="0.25">
      <c r="A18" s="16" t="s">
        <v>5</v>
      </c>
      <c r="B18" s="10"/>
      <c r="C18" s="19">
        <f ca="1">+C15</f>
        <v>59303.371325453445</v>
      </c>
      <c r="D18" s="20">
        <f ca="1">+C16</f>
        <v>0.8763578384743318</v>
      </c>
      <c r="E18" s="14" t="s">
        <v>31</v>
      </c>
      <c r="F18" s="18">
        <f ca="1">+$C$15+$C$16*F17-15018.5-$C$5/24</f>
        <v>44953.490010623456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s="44" t="s">
        <v>46</v>
      </c>
      <c r="C21" s="8">
        <v>51602.815000000002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-1.2205134441820465E-6</v>
      </c>
      <c r="Q21" s="43">
        <f>+C21-15018.5</f>
        <v>36584.315000000002</v>
      </c>
    </row>
    <row r="22" spans="1:21" x14ac:dyDescent="0.2">
      <c r="A22" s="45" t="s">
        <v>47</v>
      </c>
      <c r="B22" s="46" t="s">
        <v>48</v>
      </c>
      <c r="C22" s="47">
        <v>59275.329299999867</v>
      </c>
      <c r="D22" s="46" t="s">
        <v>49</v>
      </c>
      <c r="E22">
        <f t="shared" ref="E22:E25" si="0">+(C22-C$7)/C$8</f>
        <v>8755.0000114107079</v>
      </c>
      <c r="F22">
        <f t="shared" ref="F22:F25" si="1">ROUND(2*E22,0)/2</f>
        <v>8755</v>
      </c>
      <c r="G22">
        <f t="shared" ref="G22:G25" si="2">+C22-(C$7+F22*C$8)</f>
        <v>9.9998651421628892E-6</v>
      </c>
      <c r="I22">
        <f t="shared" ref="I22:I25" si="3">+G22</f>
        <v>9.9998651421628892E-6</v>
      </c>
      <c r="O22">
        <f t="shared" ref="O22:O25" ca="1" si="4">+C$11+C$12*$F22</f>
        <v>-1.4153777384558574E-3</v>
      </c>
      <c r="Q22" s="43">
        <f t="shared" ref="Q22:Q25" si="5">+C22-15018.5</f>
        <v>44256.829299999867</v>
      </c>
    </row>
    <row r="23" spans="1:21" x14ac:dyDescent="0.2">
      <c r="A23" s="45" t="s">
        <v>47</v>
      </c>
      <c r="B23" s="46" t="s">
        <v>48</v>
      </c>
      <c r="C23" s="47">
        <v>59277.078999999911</v>
      </c>
      <c r="D23" s="46" t="s">
        <v>50</v>
      </c>
      <c r="E23">
        <f t="shared" si="0"/>
        <v>8756.9965698948472</v>
      </c>
      <c r="F23">
        <f t="shared" si="1"/>
        <v>8757</v>
      </c>
      <c r="G23">
        <f t="shared" si="2"/>
        <v>-3.0060000935918652E-3</v>
      </c>
      <c r="I23">
        <f t="shared" si="3"/>
        <v>-3.0060000935918652E-3</v>
      </c>
      <c r="O23">
        <f t="shared" ca="1" si="4"/>
        <v>-1.4157007897922394E-3</v>
      </c>
      <c r="Q23" s="43">
        <f t="shared" si="5"/>
        <v>44258.578999999911</v>
      </c>
    </row>
    <row r="24" spans="1:21" x14ac:dyDescent="0.2">
      <c r="A24" s="45" t="s">
        <v>47</v>
      </c>
      <c r="B24" s="46" t="s">
        <v>48</v>
      </c>
      <c r="C24" s="47">
        <v>59284.967399999965</v>
      </c>
      <c r="D24" s="46" t="s">
        <v>50</v>
      </c>
      <c r="E24">
        <f t="shared" si="0"/>
        <v>8765.9979140944251</v>
      </c>
      <c r="F24">
        <f t="shared" si="1"/>
        <v>8766</v>
      </c>
      <c r="G24">
        <f t="shared" si="2"/>
        <v>-1.8280000367667526E-3</v>
      </c>
      <c r="I24">
        <f t="shared" si="3"/>
        <v>-1.8280000367667526E-3</v>
      </c>
      <c r="O24">
        <f t="shared" ca="1" si="4"/>
        <v>-1.4171545208059579E-3</v>
      </c>
      <c r="Q24" s="43">
        <f t="shared" si="5"/>
        <v>44266.467399999965</v>
      </c>
    </row>
    <row r="25" spans="1:21" x14ac:dyDescent="0.2">
      <c r="A25" s="45" t="s">
        <v>47</v>
      </c>
      <c r="B25" s="46" t="s">
        <v>48</v>
      </c>
      <c r="C25" s="47">
        <v>59303.371900000144</v>
      </c>
      <c r="D25" s="46" t="s">
        <v>49</v>
      </c>
      <c r="E25">
        <f t="shared" si="0"/>
        <v>8786.999034641256</v>
      </c>
      <c r="F25">
        <f t="shared" si="1"/>
        <v>8787</v>
      </c>
      <c r="G25">
        <f t="shared" si="2"/>
        <v>-8.4599985711975023E-4</v>
      </c>
      <c r="I25">
        <f t="shared" si="3"/>
        <v>-8.4599985711975023E-4</v>
      </c>
      <c r="O25">
        <f t="shared" ca="1" si="4"/>
        <v>-1.4205465598379676E-3</v>
      </c>
      <c r="Q25" s="43">
        <f t="shared" si="5"/>
        <v>44284.871900000144</v>
      </c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2023-01-26T05:38:15Z</dcterms:modified>
</cp:coreProperties>
</file>