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7EC9113-FD25-4224-AC12-260011DD9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6" i="1"/>
  <c r="F26" i="1"/>
  <c r="G26" i="1"/>
  <c r="K26" i="1"/>
  <c r="Q26" i="1"/>
  <c r="E25" i="1"/>
  <c r="F25" i="1"/>
  <c r="G25" i="1"/>
  <c r="K25" i="1"/>
  <c r="E9" i="1"/>
  <c r="D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I24" i="1"/>
  <c r="Q25" i="1"/>
  <c r="Q24" i="1"/>
  <c r="Q21" i="1"/>
  <c r="Q22" i="1"/>
  <c r="Q23" i="1"/>
  <c r="F16" i="1"/>
  <c r="F17" i="1" s="1"/>
  <c r="C17" i="1"/>
  <c r="C11" i="1"/>
  <c r="C12" i="1"/>
  <c r="O28" i="1" l="1"/>
  <c r="O27" i="1"/>
  <c r="O22" i="1"/>
  <c r="O25" i="1"/>
  <c r="O24" i="1"/>
  <c r="C15" i="1"/>
  <c r="O26" i="1"/>
  <c r="O23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<sst xmlns="http://schemas.openxmlformats.org/spreadsheetml/2006/main" count="65" uniqueCount="56">
  <si>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</si>
  <si>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</si>
  <si>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</si>
  <si>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</si>
  <si>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</si>
  <si>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</si>
  <si>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</si>
  <si>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</si>
  <si>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</si>
  <si>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</si>
  <si>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</si>
  <si>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</si>
  <si>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</si>
  <si>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</si>
  <si>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</si>
  <si>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</si>
  <si>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</si>
  <si>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</si>
  <si>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</si>
  <si>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</si>
  <si>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</si>
  <si>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</si>
  <si>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</si>
  <si>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</si>
  <si>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</si>
  <si>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</si>
  <si>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</si>
  <si>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</si>
  <si>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</si>
  <si>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</si>
  <si>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</si>
  <si>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</si>
  <si>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</si>
  <si>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</si>
  <si>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</si>
  <si>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</si>
  <si>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</si>
  <si>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</si>
  <si>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</si>
  <si>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</si>
  <si>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</si>
  <si>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V0845 Aur</t>
  </si>
  <si>
    <t>2019G</t>
  </si>
  <si>
    <t>G2409-1921</t>
  </si>
  <si>
    <t>EB</t>
  </si>
  <si>
    <t>pr_6</t>
  </si>
  <si>
    <t>V0845 Aur / GSC 2409-1921</t>
  </si>
  <si>
    <t>VSX</t>
  </si>
  <si>
    <t>GCVS</t>
  </si>
  <si>
    <t>I</t>
  </si>
  <si>
    <t>OEJV 0137</t>
  </si>
  <si>
    <t>RHN 2021</t>
  </si>
  <si>
    <t>OEJV 212</t>
  </si>
  <si>
    <t>JBAV, 63</t>
  </si>
  <si>
    <t>II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</si>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</sst>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16" fillId="0" borderId="0" xfId="0" applyFont="1">
      <alignment vertical="top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3-4546-A204-C4B42BD252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-0.14022999999724561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3-4546-A204-C4B42BD252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E3-4546-A204-C4B42BD252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1.0000000474974513E-4</c:v>
                </c:pt>
                <c:pt idx="2">
                  <c:v>5.0000000192085281E-4</c:v>
                </c:pt>
                <c:pt idx="4">
                  <c:v>-0.27898999999888474</c:v>
                </c:pt>
                <c:pt idx="5">
                  <c:v>-0.30831999999645632</c:v>
                </c:pt>
                <c:pt idx="6">
                  <c:v>-0.3067799999989802</c:v>
                </c:pt>
                <c:pt idx="7">
                  <c:v>-0.30792999991535908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E3-4546-A204-C4B42BD252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E3-4546-A204-C4B42BD252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E3-4546-A204-C4B42BD252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E3-4546-A204-C4B42BD252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2.1141272321487103E-4</c:v>
                </c:pt>
                <c:pt idx="1">
                  <c:v>2.1141272321487103E-4</c:v>
                </c:pt>
                <c:pt idx="2">
                  <c:v>2.1141272321487103E-4</c:v>
                </c:pt>
                <c:pt idx="3">
                  <c:v>-0.14093976476263947</c:v>
                </c:pt>
                <c:pt idx="4">
                  <c:v>-0.27648411232014314</c:v>
                </c:pt>
                <c:pt idx="5">
                  <c:v>-0.31040083762442816</c:v>
                </c:pt>
                <c:pt idx="6">
                  <c:v>-0.30347655585498967</c:v>
                </c:pt>
                <c:pt idx="7">
                  <c:v>-0.31098296750769949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E3-4546-A204-C4B42BD252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5069</c:v>
                </c:pt>
                <c:pt idx="6">
                  <c:v>4956</c:v>
                </c:pt>
                <c:pt idx="7">
                  <c:v>5078.5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E3-4546-A204-C4B42BD2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33776"/>
        <c:axId val="1"/>
      </c:scatterChart>
      <c:valAx>
        <c:axId val="46663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3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CED826-2C5D-9319-747A-BBA0974DA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5" t="s">
        <v>41</v>
      </c>
      <c r="G1" s="31" t="s">
        <v>42</v>
      </c>
      <c r="H1" s="32"/>
      <c r="I1" s="36" t="s">
        <v>43</v>
      </c>
      <c r="J1" s="37" t="s">
        <v>41</v>
      </c>
      <c r="K1" s="38">
        <v>5.4352</v>
      </c>
      <c r="L1" s="38">
        <v>33.443899999999999</v>
      </c>
      <c r="M1" s="39">
        <v>55599.367899999997</v>
      </c>
      <c r="N1" s="39">
        <v>0.78037999999999996</v>
      </c>
      <c r="O1" s="38" t="s">
        <v>44</v>
      </c>
      <c r="P1" s="38">
        <v>10.88</v>
      </c>
      <c r="Q1" s="38">
        <v>11.74</v>
      </c>
      <c r="R1" s="40" t="s">
        <v>45</v>
      </c>
      <c r="S1" s="41" t="s">
        <v>13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57396.832999999999</v>
      </c>
      <c r="D4" s="28">
        <v>0.78031300000000003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55599.367899999997</v>
      </c>
      <c r="D7" s="29" t="s">
        <v>47</v>
      </c>
    </row>
    <row r="8" spans="1:19" x14ac:dyDescent="0.2">
      <c r="A8" t="s">
        <v>3</v>
      </c>
      <c r="C8" s="8">
        <v>0.78037999999999996</v>
      </c>
      <c r="D8" s="29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INTERCEPT(INDIRECT($E$9):G991,INDIRECT($D$9):F991)</f>
        <v>2.1141272321487103E-4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SLOPE(INDIRECT($E$9):G991,INDIRECT($D$9):F991)</f>
        <v>-6.1276829818039655E-5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59561.826587670905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0.78031872317018192</v>
      </c>
      <c r="E16" s="14" t="s">
        <v>30</v>
      </c>
      <c r="F16" s="34">
        <f ca="1">NOW()+15018.5+$C$5/24</f>
        <v>59970.776743055554</v>
      </c>
    </row>
    <row r="17" spans="1:21" ht="13.5" thickBot="1" x14ac:dyDescent="0.25">
      <c r="A17" s="14" t="s">
        <v>27</v>
      </c>
      <c r="B17" s="10"/>
      <c r="C17" s="10">
        <f>COUNT(C21:C2190)</f>
        <v>8</v>
      </c>
      <c r="E17" s="14" t="s">
        <v>35</v>
      </c>
      <c r="F17" s="15">
        <f ca="1">ROUND(2*(F16-$C$7)/$C$8,0)/2+F15</f>
        <v>5602.5</v>
      </c>
    </row>
    <row r="18" spans="1:21" ht="14.25" thickTop="1" thickBot="1" x14ac:dyDescent="0.25">
      <c r="A18" s="16" t="s">
        <v>5</v>
      </c>
      <c r="B18" s="10"/>
      <c r="C18" s="19">
        <f ca="1">+C15</f>
        <v>59561.826587670905</v>
      </c>
      <c r="D18" s="20">
        <f ca="1">+C16</f>
        <v>0.78031872317018192</v>
      </c>
      <c r="E18" s="14" t="s">
        <v>36</v>
      </c>
      <c r="F18" s="23">
        <f ca="1">ROUND(2*(F16-$C$15)/$C$16,0)/2+F15</f>
        <v>525</v>
      </c>
    </row>
    <row r="19" spans="1:21" ht="13.5" thickTop="1" x14ac:dyDescent="0.2">
      <c r="E19" s="14" t="s">
        <v>31</v>
      </c>
      <c r="F19" s="18">
        <f ca="1">+$C$15+$C$16*F18-15018.5-$C$5/24</f>
        <v>44953.389750668583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2" t="s">
        <v>50</v>
      </c>
      <c r="B21" s="43" t="s">
        <v>49</v>
      </c>
      <c r="C21" s="42">
        <v>55599.367899999997</v>
      </c>
      <c r="D21" s="42">
        <v>2.9999999999999997E-4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K21">
        <f>+G21</f>
        <v>0</v>
      </c>
      <c r="O21">
        <f t="shared" ref="O21:O26" ca="1" si="2">+C$11+C$12*$F21</f>
        <v>2.1141272321487103E-4</v>
      </c>
      <c r="Q21" s="2">
        <f t="shared" ref="Q21:Q26" si="3">+C21-15018.5</f>
        <v>40580.867899999997</v>
      </c>
    </row>
    <row r="22" spans="1:21" x14ac:dyDescent="0.2">
      <c r="A22" s="42" t="s">
        <v>50</v>
      </c>
      <c r="B22" s="43" t="s">
        <v>49</v>
      </c>
      <c r="C22" s="42">
        <v>55599.368000000002</v>
      </c>
      <c r="D22" s="42">
        <v>1E-4</v>
      </c>
      <c r="E22">
        <f t="shared" si="0"/>
        <v>1.2814270579684914E-4</v>
      </c>
      <c r="F22">
        <f>ROUND(2*E22,0)/2</f>
        <v>0</v>
      </c>
      <c r="G22">
        <f t="shared" si="1"/>
        <v>1.0000000474974513E-4</v>
      </c>
      <c r="K22">
        <f>+G22</f>
        <v>1.0000000474974513E-4</v>
      </c>
      <c r="O22">
        <f t="shared" ca="1" si="2"/>
        <v>2.1141272321487103E-4</v>
      </c>
      <c r="Q22" s="2">
        <f t="shared" si="3"/>
        <v>40580.868000000002</v>
      </c>
    </row>
    <row r="23" spans="1:21" x14ac:dyDescent="0.2">
      <c r="A23" s="42" t="s">
        <v>50</v>
      </c>
      <c r="B23" s="43" t="s">
        <v>49</v>
      </c>
      <c r="C23" s="42">
        <v>55599.368399999999</v>
      </c>
      <c r="D23" s="42">
        <v>2.9999999999999997E-4</v>
      </c>
      <c r="E23">
        <f t="shared" si="0"/>
        <v>6.4071350101342021E-4</v>
      </c>
      <c r="F23">
        <f>ROUND(2*E23,0)/2</f>
        <v>0</v>
      </c>
      <c r="G23">
        <f t="shared" si="1"/>
        <v>5.0000000192085281E-4</v>
      </c>
      <c r="K23">
        <f>+G23</f>
        <v>5.0000000192085281E-4</v>
      </c>
      <c r="O23">
        <f t="shared" ca="1" si="2"/>
        <v>2.1141272321487103E-4</v>
      </c>
      <c r="Q23" s="2">
        <f t="shared" si="3"/>
        <v>40580.868399999999</v>
      </c>
    </row>
    <row r="24" spans="1:21" x14ac:dyDescent="0.2">
      <c r="A24" t="s">
        <v>48</v>
      </c>
      <c r="C24" s="8">
        <v>57396.832999999999</v>
      </c>
      <c r="D24" s="8"/>
      <c r="E24">
        <f t="shared" si="0"/>
        <v>2303.3203054921978</v>
      </c>
      <c r="F24">
        <f>ROUND(2*E24,0)/2</f>
        <v>2303.5</v>
      </c>
      <c r="G24">
        <f t="shared" si="1"/>
        <v>-0.14022999999724561</v>
      </c>
      <c r="I24">
        <f>+G24</f>
        <v>-0.14022999999724561</v>
      </c>
      <c r="O24">
        <f t="shared" ca="1" si="2"/>
        <v>-0.14093976476263947</v>
      </c>
      <c r="Q24" s="2">
        <f t="shared" si="3"/>
        <v>42378.332999999999</v>
      </c>
    </row>
    <row r="25" spans="1:21" x14ac:dyDescent="0.2">
      <c r="A25" s="45" t="s">
        <v>52</v>
      </c>
      <c r="C25" s="8">
        <v>59122.894800000002</v>
      </c>
      <c r="D25" s="8">
        <v>2.0000000000000001E-4</v>
      </c>
      <c r="E25">
        <f t="shared" si="0"/>
        <v>4515.1424946820835</v>
      </c>
      <c r="F25">
        <f>ROUND(2*E25,0)/2+0.5</f>
        <v>4515.5</v>
      </c>
      <c r="G25">
        <f t="shared" si="1"/>
        <v>-0.27898999999888474</v>
      </c>
      <c r="K25">
        <f>+G25</f>
        <v>-0.27898999999888474</v>
      </c>
      <c r="O25">
        <f t="shared" ca="1" si="2"/>
        <v>-0.27648411232014314</v>
      </c>
      <c r="Q25" s="2">
        <f t="shared" si="3"/>
        <v>44104.394800000002</v>
      </c>
    </row>
    <row r="26" spans="1:21" x14ac:dyDescent="0.2">
      <c r="A26" s="44" t="s">
        <v>51</v>
      </c>
      <c r="C26" s="8">
        <v>59554.805800000002</v>
      </c>
      <c r="D26" s="8">
        <v>2.0000000000000001E-4</v>
      </c>
      <c r="E26">
        <f t="shared" si="0"/>
        <v>5068.6049104282592</v>
      </c>
      <c r="F26">
        <f>ROUND(2*E26,0)/2+0.5</f>
        <v>5069</v>
      </c>
      <c r="G26">
        <f t="shared" si="1"/>
        <v>-0.30831999999645632</v>
      </c>
      <c r="K26">
        <f>+G26</f>
        <v>-0.30831999999645632</v>
      </c>
      <c r="O26">
        <f t="shared" ca="1" si="2"/>
        <v>-0.31040083762442816</v>
      </c>
      <c r="Q26" s="2">
        <f t="shared" si="3"/>
        <v>44536.305800000002</v>
      </c>
    </row>
    <row r="27" spans="1:21" x14ac:dyDescent="0.2">
      <c r="A27" s="46" t="s">
        <v>53</v>
      </c>
      <c r="B27" s="47" t="s">
        <v>54</v>
      </c>
      <c r="C27" s="48">
        <v>59466.624400000001</v>
      </c>
      <c r="D27" s="46">
        <v>4.0000000000000002E-4</v>
      </c>
      <c r="E27">
        <f t="shared" ref="E27:E28" si="4">+(C27-C$7)/C$8</f>
        <v>4955.6068838258325</v>
      </c>
      <c r="F27">
        <f t="shared" ref="F27:F28" si="5">ROUND(2*E27,0)/2+0.5</f>
        <v>4956</v>
      </c>
      <c r="G27">
        <f t="shared" ref="G27:G28" si="6">+C27-(C$7+F27*C$8)</f>
        <v>-0.3067799999989802</v>
      </c>
      <c r="K27">
        <f t="shared" ref="K27:K28" si="7">+G27</f>
        <v>-0.3067799999989802</v>
      </c>
      <c r="O27">
        <f t="shared" ref="O27:O28" ca="1" si="8">+C$11+C$12*$F27</f>
        <v>-0.30347655585498967</v>
      </c>
      <c r="Q27" s="2">
        <f t="shared" ref="Q27:Q28" si="9">+C27-15018.5</f>
        <v>44448.124400000001</v>
      </c>
    </row>
    <row r="28" spans="1:21" x14ac:dyDescent="0.2">
      <c r="A28" s="46" t="s">
        <v>55</v>
      </c>
      <c r="B28" s="47" t="s">
        <v>49</v>
      </c>
      <c r="C28" s="48">
        <v>59562.219800000079</v>
      </c>
      <c r="D28" s="46"/>
      <c r="E28">
        <f t="shared" si="4"/>
        <v>5078.1054101848868</v>
      </c>
      <c r="F28">
        <f t="shared" si="5"/>
        <v>5078.5</v>
      </c>
      <c r="G28">
        <f t="shared" si="6"/>
        <v>-0.30792999991535908</v>
      </c>
      <c r="K28">
        <f t="shared" si="7"/>
        <v>-0.30792999991535908</v>
      </c>
      <c r="O28">
        <f t="shared" ca="1" si="8"/>
        <v>-0.31098296750769949</v>
      </c>
      <c r="Q28" s="2">
        <f t="shared" si="9"/>
        <v>44543.719800000079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2023-01-26T05:38:30Z</dcterms:modified>
</cp:coreProperties>
</file>