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3416C809-7D87-4927-944C-75E68F7124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E38" i="1"/>
  <c r="F38" i="1"/>
  <c r="G38" i="1" s="1"/>
  <c r="K38" i="1" s="1"/>
  <c r="Q38" i="1"/>
  <c r="E36" i="1"/>
  <c r="F36" i="1"/>
  <c r="G36" i="1"/>
  <c r="K36" i="1"/>
  <c r="Q36" i="1"/>
  <c r="E29" i="1"/>
  <c r="F29" i="1"/>
  <c r="G29" i="1"/>
  <c r="L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D9" i="1"/>
  <c r="C9" i="1"/>
  <c r="C21" i="1"/>
  <c r="E21" i="1"/>
  <c r="F21" i="1"/>
  <c r="E22" i="1"/>
  <c r="F22" i="1"/>
  <c r="G22" i="1"/>
  <c r="K22" i="1"/>
  <c r="E23" i="1"/>
  <c r="F23" i="1"/>
  <c r="G23" i="1"/>
  <c r="L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L28" i="1"/>
  <c r="Q29" i="1"/>
  <c r="Q30" i="1"/>
  <c r="Q31" i="1"/>
  <c r="Q32" i="1"/>
  <c r="Q33" i="1"/>
  <c r="Q34" i="1"/>
  <c r="Q35" i="1"/>
  <c r="Q28" i="1"/>
  <c r="Q27" i="1"/>
  <c r="Q26" i="1"/>
  <c r="Q25" i="1"/>
  <c r="Q24" i="1"/>
  <c r="Q23" i="1"/>
  <c r="Q22" i="1"/>
  <c r="F16" i="1"/>
  <c r="C17" i="1"/>
  <c r="Q21" i="1"/>
  <c r="G21" i="1"/>
  <c r="I21" i="1"/>
  <c r="C11" i="1"/>
  <c r="C12" i="1"/>
  <c r="O37" i="1" l="1"/>
  <c r="O38" i="1"/>
  <c r="C16" i="1"/>
  <c r="D18" i="1" s="1"/>
  <c r="O31" i="1"/>
  <c r="O30" i="1"/>
  <c r="O22" i="1"/>
  <c r="O21" i="1"/>
  <c r="O25" i="1"/>
  <c r="O24" i="1"/>
  <c r="O29" i="1"/>
  <c r="O33" i="1"/>
  <c r="O23" i="1"/>
  <c r="O32" i="1"/>
  <c r="O27" i="1"/>
  <c r="C15" i="1"/>
  <c r="O28" i="1"/>
  <c r="O35" i="1"/>
  <c r="O26" i="1"/>
  <c r="O36" i="1"/>
  <c r="O34" i="1"/>
  <c r="F17" i="1"/>
  <c r="C18" i="1" l="1"/>
  <c r="F18" i="1"/>
  <c r="F19" i="1" s="1"/>
</calcChain>
</file>

<file path=xl/sharedStrings.xml><?xml version="1.0" encoding="utf-8"?>
<sst xmlns="http://schemas.openxmlformats.org/spreadsheetml/2006/main" count="78" uniqueCount="57">
  <si>
    <t>Checked by ToMcat 2017-11-23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</si>
  <si>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</si>
  <si>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</si>
  <si>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</si>
  <si>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</si>
  <si>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</si>
  <si>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</si>
  <si>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</si>
  <si>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</si>
  <si>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</si>
  <si>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</si>
  <si>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</si>
  <si>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</si>
  <si>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</si>
  <si>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</si>
  <si>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</si>
  <si>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</si>
  <si>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</si>
  <si>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</si>
  <si>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</si>
  <si>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</si>
  <si>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</si>
  <si>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</si>
  <si>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</si>
  <si>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</si>
  <si>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</si>
  <si>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</si>
  <si>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</si>
  <si>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</si>
  <si>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</si>
  <si>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</si>
  <si>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</si>
  <si>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</si>
  <si>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</si>
  <si>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</si>
  <si>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</si>
  <si>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</si>
  <si>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</si>
  <si>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QT Boo / GSC 3486-1026</t>
  </si>
  <si>
    <t>BRNO</t>
  </si>
  <si>
    <t>EW</t>
  </si>
  <si>
    <t>OEJV 0160</t>
  </si>
  <si>
    <t>I</t>
  </si>
  <si>
    <t>IBVS 6149</t>
  </si>
  <si>
    <t>pg</t>
  </si>
  <si>
    <t>vis</t>
  </si>
  <si>
    <t>PE</t>
  </si>
  <si>
    <t>CCD</t>
  </si>
  <si>
    <t>IBVS 6157</t>
  </si>
  <si>
    <t>IBVS 6154</t>
  </si>
  <si>
    <t>Nelson</t>
  </si>
  <si>
    <t>OEJV 0179</t>
  </si>
  <si>
    <t>RHN 2019</t>
  </si>
  <si>
    <t>IBVS 6234</t>
  </si>
  <si>
    <t>VSB, 91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</si>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</sst>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22" fillId="0" borderId="0" xfId="41" applyFont="1" applyAlignment="1">
      <alignment horizontal="left"/>
    </xf>
    <xf numFmtId="0" fontId="22" fillId="0" borderId="0" xfId="41" applyFont="1" applyAlignment="1">
      <alignment horizontal="center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3" fillId="0" borderId="0" xfId="42" applyFo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QT Boo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17934.5</c:v>
                </c:pt>
                <c:pt idx="3">
                  <c:v>16745.5</c:v>
                </c:pt>
                <c:pt idx="4">
                  <c:v>16746</c:v>
                </c:pt>
                <c:pt idx="5">
                  <c:v>17858</c:v>
                </c:pt>
                <c:pt idx="6">
                  <c:v>17858.5</c:v>
                </c:pt>
                <c:pt idx="7">
                  <c:v>20075.5</c:v>
                </c:pt>
                <c:pt idx="8">
                  <c:v>19091</c:v>
                </c:pt>
                <c:pt idx="9">
                  <c:v>17630</c:v>
                </c:pt>
                <c:pt idx="10">
                  <c:v>17767</c:v>
                </c:pt>
                <c:pt idx="11">
                  <c:v>17767</c:v>
                </c:pt>
                <c:pt idx="12">
                  <c:v>17814</c:v>
                </c:pt>
                <c:pt idx="13">
                  <c:v>17814</c:v>
                </c:pt>
                <c:pt idx="14">
                  <c:v>18281</c:v>
                </c:pt>
                <c:pt idx="15">
                  <c:v>22357.5</c:v>
                </c:pt>
                <c:pt idx="16">
                  <c:v>24853</c:v>
                </c:pt>
                <c:pt idx="17">
                  <c:v>25825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14-4053-AE46-02254503A0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17934.5</c:v>
                </c:pt>
                <c:pt idx="3">
                  <c:v>16745.5</c:v>
                </c:pt>
                <c:pt idx="4">
                  <c:v>16746</c:v>
                </c:pt>
                <c:pt idx="5">
                  <c:v>17858</c:v>
                </c:pt>
                <c:pt idx="6">
                  <c:v>17858.5</c:v>
                </c:pt>
                <c:pt idx="7">
                  <c:v>20075.5</c:v>
                </c:pt>
                <c:pt idx="8">
                  <c:v>19091</c:v>
                </c:pt>
                <c:pt idx="9">
                  <c:v>17630</c:v>
                </c:pt>
                <c:pt idx="10">
                  <c:v>17767</c:v>
                </c:pt>
                <c:pt idx="11">
                  <c:v>17767</c:v>
                </c:pt>
                <c:pt idx="12">
                  <c:v>17814</c:v>
                </c:pt>
                <c:pt idx="13">
                  <c:v>17814</c:v>
                </c:pt>
                <c:pt idx="14">
                  <c:v>18281</c:v>
                </c:pt>
                <c:pt idx="15">
                  <c:v>22357.5</c:v>
                </c:pt>
                <c:pt idx="16">
                  <c:v>24853</c:v>
                </c:pt>
                <c:pt idx="17">
                  <c:v>25825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14-4053-AE46-02254503A0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17934.5</c:v>
                </c:pt>
                <c:pt idx="3">
                  <c:v>16745.5</c:v>
                </c:pt>
                <c:pt idx="4">
                  <c:v>16746</c:v>
                </c:pt>
                <c:pt idx="5">
                  <c:v>17858</c:v>
                </c:pt>
                <c:pt idx="6">
                  <c:v>17858.5</c:v>
                </c:pt>
                <c:pt idx="7">
                  <c:v>20075.5</c:v>
                </c:pt>
                <c:pt idx="8">
                  <c:v>19091</c:v>
                </c:pt>
                <c:pt idx="9">
                  <c:v>17630</c:v>
                </c:pt>
                <c:pt idx="10">
                  <c:v>17767</c:v>
                </c:pt>
                <c:pt idx="11">
                  <c:v>17767</c:v>
                </c:pt>
                <c:pt idx="12">
                  <c:v>17814</c:v>
                </c:pt>
                <c:pt idx="13">
                  <c:v>17814</c:v>
                </c:pt>
                <c:pt idx="14">
                  <c:v>18281</c:v>
                </c:pt>
                <c:pt idx="15">
                  <c:v>22357.5</c:v>
                </c:pt>
                <c:pt idx="16">
                  <c:v>24853</c:v>
                </c:pt>
                <c:pt idx="17">
                  <c:v>25825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14-4053-AE46-02254503A0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17934.5</c:v>
                </c:pt>
                <c:pt idx="3">
                  <c:v>16745.5</c:v>
                </c:pt>
                <c:pt idx="4">
                  <c:v>16746</c:v>
                </c:pt>
                <c:pt idx="5">
                  <c:v>17858</c:v>
                </c:pt>
                <c:pt idx="6">
                  <c:v>17858.5</c:v>
                </c:pt>
                <c:pt idx="7">
                  <c:v>20075.5</c:v>
                </c:pt>
                <c:pt idx="8">
                  <c:v>19091</c:v>
                </c:pt>
                <c:pt idx="9">
                  <c:v>17630</c:v>
                </c:pt>
                <c:pt idx="10">
                  <c:v>17767</c:v>
                </c:pt>
                <c:pt idx="11">
                  <c:v>17767</c:v>
                </c:pt>
                <c:pt idx="12">
                  <c:v>17814</c:v>
                </c:pt>
                <c:pt idx="13">
                  <c:v>17814</c:v>
                </c:pt>
                <c:pt idx="14">
                  <c:v>18281</c:v>
                </c:pt>
                <c:pt idx="15">
                  <c:v>22357.5</c:v>
                </c:pt>
                <c:pt idx="16">
                  <c:v>24853</c:v>
                </c:pt>
                <c:pt idx="17">
                  <c:v>25825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-1.1669999999867287E-2</c:v>
                </c:pt>
                <c:pt idx="3">
                  <c:v>-1.0557499997958075E-2</c:v>
                </c:pt>
                <c:pt idx="4">
                  <c:v>-1.2189999994006939E-2</c:v>
                </c:pt>
                <c:pt idx="5">
                  <c:v>-1.1069999993196689E-2</c:v>
                </c:pt>
                <c:pt idx="6">
                  <c:v>-2.3602499997650739E-2</c:v>
                </c:pt>
                <c:pt idx="9">
                  <c:v>-1.4609999998356216E-2</c:v>
                </c:pt>
                <c:pt idx="10">
                  <c:v>-8.724999992409721E-3</c:v>
                </c:pt>
                <c:pt idx="11">
                  <c:v>-8.684999993420206E-3</c:v>
                </c:pt>
                <c:pt idx="12">
                  <c:v>-7.6999999946565367E-3</c:v>
                </c:pt>
                <c:pt idx="13">
                  <c:v>-4.9999995098914951E-5</c:v>
                </c:pt>
                <c:pt idx="14">
                  <c:v>-9.6499999926891178E-4</c:v>
                </c:pt>
                <c:pt idx="15">
                  <c:v>-1.3737499997660052E-2</c:v>
                </c:pt>
                <c:pt idx="16">
                  <c:v>-8.5450001279241405E-3</c:v>
                </c:pt>
                <c:pt idx="17">
                  <c:v>1.2750000023515895E-3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14-4053-AE46-02254503A0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17934.5</c:v>
                </c:pt>
                <c:pt idx="3">
                  <c:v>16745.5</c:v>
                </c:pt>
                <c:pt idx="4">
                  <c:v>16746</c:v>
                </c:pt>
                <c:pt idx="5">
                  <c:v>17858</c:v>
                </c:pt>
                <c:pt idx="6">
                  <c:v>17858.5</c:v>
                </c:pt>
                <c:pt idx="7">
                  <c:v>20075.5</c:v>
                </c:pt>
                <c:pt idx="8">
                  <c:v>19091</c:v>
                </c:pt>
                <c:pt idx="9">
                  <c:v>17630</c:v>
                </c:pt>
                <c:pt idx="10">
                  <c:v>17767</c:v>
                </c:pt>
                <c:pt idx="11">
                  <c:v>17767</c:v>
                </c:pt>
                <c:pt idx="12">
                  <c:v>17814</c:v>
                </c:pt>
                <c:pt idx="13">
                  <c:v>17814</c:v>
                </c:pt>
                <c:pt idx="14">
                  <c:v>18281</c:v>
                </c:pt>
                <c:pt idx="15">
                  <c:v>22357.5</c:v>
                </c:pt>
                <c:pt idx="16">
                  <c:v>24853</c:v>
                </c:pt>
                <c:pt idx="17">
                  <c:v>25825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2">
                  <c:v>-1.3459002519084606E-2</c:v>
                </c:pt>
                <c:pt idx="7">
                  <c:v>-2.0407499992870726E-2</c:v>
                </c:pt>
                <c:pt idx="8">
                  <c:v>-1.8914999993285164E-2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14-4053-AE46-02254503A0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17934.5</c:v>
                </c:pt>
                <c:pt idx="3">
                  <c:v>16745.5</c:v>
                </c:pt>
                <c:pt idx="4">
                  <c:v>16746</c:v>
                </c:pt>
                <c:pt idx="5">
                  <c:v>17858</c:v>
                </c:pt>
                <c:pt idx="6">
                  <c:v>17858.5</c:v>
                </c:pt>
                <c:pt idx="7">
                  <c:v>20075.5</c:v>
                </c:pt>
                <c:pt idx="8">
                  <c:v>19091</c:v>
                </c:pt>
                <c:pt idx="9">
                  <c:v>17630</c:v>
                </c:pt>
                <c:pt idx="10">
                  <c:v>17767</c:v>
                </c:pt>
                <c:pt idx="11">
                  <c:v>17767</c:v>
                </c:pt>
                <c:pt idx="12">
                  <c:v>17814</c:v>
                </c:pt>
                <c:pt idx="13">
                  <c:v>17814</c:v>
                </c:pt>
                <c:pt idx="14">
                  <c:v>18281</c:v>
                </c:pt>
                <c:pt idx="15">
                  <c:v>22357.5</c:v>
                </c:pt>
                <c:pt idx="16">
                  <c:v>24853</c:v>
                </c:pt>
                <c:pt idx="17">
                  <c:v>25825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14-4053-AE46-02254503A0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5.1999999999999998E-3</c:v>
                  </c:pt>
                  <c:pt idx="4">
                    <c:v>2.7000000000000001E-3</c:v>
                  </c:pt>
                  <c:pt idx="5">
                    <c:v>2.2000000000000001E-3</c:v>
                  </c:pt>
                  <c:pt idx="6">
                    <c:v>4.1999999999999997E-3</c:v>
                  </c:pt>
                  <c:pt idx="7">
                    <c:v>3.0000000000000001E-3</c:v>
                  </c:pt>
                  <c:pt idx="8">
                    <c:v>2E-3</c:v>
                  </c:pt>
                  <c:pt idx="9">
                    <c:v>6.9999999999999999E-4</c:v>
                  </c:pt>
                  <c:pt idx="10">
                    <c:v>8.9999999999999998E-4</c:v>
                  </c:pt>
                  <c:pt idx="11">
                    <c:v>1E-3</c:v>
                  </c:pt>
                  <c:pt idx="12">
                    <c:v>2.3999999999999998E-3</c:v>
                  </c:pt>
                  <c:pt idx="13">
                    <c:v>4.3E-3</c:v>
                  </c:pt>
                  <c:pt idx="14">
                    <c:v>8.9999999999999998E-4</c:v>
                  </c:pt>
                  <c:pt idx="15">
                    <c:v>1E-3</c:v>
                  </c:pt>
                  <c:pt idx="17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17934.5</c:v>
                </c:pt>
                <c:pt idx="3">
                  <c:v>16745.5</c:v>
                </c:pt>
                <c:pt idx="4">
                  <c:v>16746</c:v>
                </c:pt>
                <c:pt idx="5">
                  <c:v>17858</c:v>
                </c:pt>
                <c:pt idx="6">
                  <c:v>17858.5</c:v>
                </c:pt>
                <c:pt idx="7">
                  <c:v>20075.5</c:v>
                </c:pt>
                <c:pt idx="8">
                  <c:v>19091</c:v>
                </c:pt>
                <c:pt idx="9">
                  <c:v>17630</c:v>
                </c:pt>
                <c:pt idx="10">
                  <c:v>17767</c:v>
                </c:pt>
                <c:pt idx="11">
                  <c:v>17767</c:v>
                </c:pt>
                <c:pt idx="12">
                  <c:v>17814</c:v>
                </c:pt>
                <c:pt idx="13">
                  <c:v>17814</c:v>
                </c:pt>
                <c:pt idx="14">
                  <c:v>18281</c:v>
                </c:pt>
                <c:pt idx="15">
                  <c:v>22357.5</c:v>
                </c:pt>
                <c:pt idx="16">
                  <c:v>24853</c:v>
                </c:pt>
                <c:pt idx="17">
                  <c:v>25825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14-4053-AE46-02254503A0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17934.5</c:v>
                </c:pt>
                <c:pt idx="3">
                  <c:v>16745.5</c:v>
                </c:pt>
                <c:pt idx="4">
                  <c:v>16746</c:v>
                </c:pt>
                <c:pt idx="5">
                  <c:v>17858</c:v>
                </c:pt>
                <c:pt idx="6">
                  <c:v>17858.5</c:v>
                </c:pt>
                <c:pt idx="7">
                  <c:v>20075.5</c:v>
                </c:pt>
                <c:pt idx="8">
                  <c:v>19091</c:v>
                </c:pt>
                <c:pt idx="9">
                  <c:v>17630</c:v>
                </c:pt>
                <c:pt idx="10">
                  <c:v>17767</c:v>
                </c:pt>
                <c:pt idx="11">
                  <c:v>17767</c:v>
                </c:pt>
                <c:pt idx="12">
                  <c:v>17814</c:v>
                </c:pt>
                <c:pt idx="13">
                  <c:v>17814</c:v>
                </c:pt>
                <c:pt idx="14">
                  <c:v>18281</c:v>
                </c:pt>
                <c:pt idx="15">
                  <c:v>22357.5</c:v>
                </c:pt>
                <c:pt idx="16">
                  <c:v>24853</c:v>
                </c:pt>
                <c:pt idx="17">
                  <c:v>25825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-2.1905449292677997E-2</c:v>
                </c:pt>
                <c:pt idx="1">
                  <c:v>-1.2780233461246519E-2</c:v>
                </c:pt>
                <c:pt idx="2">
                  <c:v>-1.1390402818197923E-2</c:v>
                </c:pt>
                <c:pt idx="3">
                  <c:v>-1.2087516774993865E-2</c:v>
                </c:pt>
                <c:pt idx="4">
                  <c:v>-1.2087223623624313E-2</c:v>
                </c:pt>
                <c:pt idx="5">
                  <c:v>-1.1435254977739463E-2</c:v>
                </c:pt>
                <c:pt idx="6">
                  <c:v>-1.143496182636991E-2</c:v>
                </c:pt>
                <c:pt idx="7">
                  <c:v>-1.0135128653773945E-2</c:v>
                </c:pt>
                <c:pt idx="8">
                  <c:v>-1.0712343700422898E-2</c:v>
                </c:pt>
                <c:pt idx="9">
                  <c:v>-1.156893200225542E-2</c:v>
                </c:pt>
                <c:pt idx="10">
                  <c:v>-1.1488608526998024E-2</c:v>
                </c:pt>
                <c:pt idx="11">
                  <c:v>-1.1488608526998024E-2</c:v>
                </c:pt>
                <c:pt idx="12">
                  <c:v>-1.1461052298260086E-2</c:v>
                </c:pt>
                <c:pt idx="13">
                  <c:v>-1.1461052298260086E-2</c:v>
                </c:pt>
                <c:pt idx="14">
                  <c:v>-1.1187248919098013E-2</c:v>
                </c:pt>
                <c:pt idx="15">
                  <c:v>-8.7971858031361504E-3</c:v>
                </c:pt>
                <c:pt idx="16">
                  <c:v>-7.334067317699422E-3</c:v>
                </c:pt>
                <c:pt idx="17">
                  <c:v>-6.7641810552892829E-3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14-4053-AE46-02254503A0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15564</c:v>
                </c:pt>
                <c:pt idx="2">
                  <c:v>17934.5</c:v>
                </c:pt>
                <c:pt idx="3">
                  <c:v>16745.5</c:v>
                </c:pt>
                <c:pt idx="4">
                  <c:v>16746</c:v>
                </c:pt>
                <c:pt idx="5">
                  <c:v>17858</c:v>
                </c:pt>
                <c:pt idx="6">
                  <c:v>17858.5</c:v>
                </c:pt>
                <c:pt idx="7">
                  <c:v>20075.5</c:v>
                </c:pt>
                <c:pt idx="8">
                  <c:v>19091</c:v>
                </c:pt>
                <c:pt idx="9">
                  <c:v>17630</c:v>
                </c:pt>
                <c:pt idx="10">
                  <c:v>17767</c:v>
                </c:pt>
                <c:pt idx="11">
                  <c:v>17767</c:v>
                </c:pt>
                <c:pt idx="12">
                  <c:v>17814</c:v>
                </c:pt>
                <c:pt idx="13">
                  <c:v>17814</c:v>
                </c:pt>
                <c:pt idx="14">
                  <c:v>18281</c:v>
                </c:pt>
                <c:pt idx="15">
                  <c:v>22357.5</c:v>
                </c:pt>
                <c:pt idx="16">
                  <c:v>24853</c:v>
                </c:pt>
                <c:pt idx="17">
                  <c:v>25825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14-4053-AE46-02254503A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15232"/>
        <c:axId val="1"/>
      </c:scatterChart>
      <c:valAx>
        <c:axId val="513615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15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4436090225563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A24F8C-1CCB-A53A-B984-C6999FBBE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x14ac:dyDescent="0.2">
      <c r="A2" t="s">
        <v>24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1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2</v>
      </c>
    </row>
    <row r="7" spans="1:6" x14ac:dyDescent="0.2">
      <c r="A7" t="s">
        <v>3</v>
      </c>
      <c r="C7" s="8">
        <v>51402.536999999997</v>
      </c>
      <c r="D7" s="29" t="s">
        <v>39</v>
      </c>
    </row>
    <row r="8" spans="1:6" x14ac:dyDescent="0.2">
      <c r="A8" t="s">
        <v>4</v>
      </c>
      <c r="C8" s="8">
        <v>0.31906499999999999</v>
      </c>
      <c r="D8" s="29" t="s">
        <v>39</v>
      </c>
      <c r="E8" t="s">
        <v>0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16</v>
      </c>
      <c r="B11" s="10"/>
      <c r="C11" s="21">
        <f ca="1">INTERCEPT(INDIRECT($D$9):G992,INDIRECT($C$9):F992)</f>
        <v>-2.1905449292677997E-2</v>
      </c>
      <c r="D11" s="3"/>
      <c r="E11" s="10"/>
    </row>
    <row r="12" spans="1:6" x14ac:dyDescent="0.2">
      <c r="A12" s="10" t="s">
        <v>17</v>
      </c>
      <c r="B12" s="10"/>
      <c r="C12" s="21">
        <f ca="1">SLOPE(INDIRECT($D$9):G992,INDIRECT($C$9):F992)</f>
        <v>5.8630273910508088E-7</v>
      </c>
      <c r="D12" s="3"/>
      <c r="E12" s="10"/>
    </row>
    <row r="13" spans="1:6" x14ac:dyDescent="0.2">
      <c r="A13" s="10" t="s">
        <v>19</v>
      </c>
      <c r="B13" s="10"/>
      <c r="C13" s="3" t="s">
        <v>14</v>
      </c>
    </row>
    <row r="14" spans="1:6" x14ac:dyDescent="0.2">
      <c r="A14" s="10"/>
      <c r="B14" s="10"/>
      <c r="C14" s="10"/>
    </row>
    <row r="15" spans="1:6" x14ac:dyDescent="0.2">
      <c r="A15" s="12" t="s">
        <v>18</v>
      </c>
      <c r="B15" s="10"/>
      <c r="C15" s="13">
        <f ca="1">(C7+C11)+(C8+C12)*INT(MAX(F21:F3533))</f>
        <v>59642.38386081894</v>
      </c>
      <c r="E15" s="14" t="s">
        <v>34</v>
      </c>
      <c r="F15" s="11">
        <v>1</v>
      </c>
    </row>
    <row r="16" spans="1:6" x14ac:dyDescent="0.2">
      <c r="A16" s="16" t="s">
        <v>5</v>
      </c>
      <c r="B16" s="10"/>
      <c r="C16" s="17">
        <f ca="1">+C8+C12</f>
        <v>0.31906558630273907</v>
      </c>
      <c r="E16" s="14" t="s">
        <v>30</v>
      </c>
      <c r="F16" s="15">
        <f ca="1">NOW()+15018.5+$C$5/24</f>
        <v>59970.784062499995</v>
      </c>
    </row>
    <row r="17" spans="1:21" ht="13.5" thickBot="1" x14ac:dyDescent="0.25">
      <c r="A17" s="14" t="s">
        <v>27</v>
      </c>
      <c r="B17" s="10"/>
      <c r="C17" s="10">
        <f>COUNT(C21:C2191)</f>
        <v>18</v>
      </c>
      <c r="E17" s="14" t="s">
        <v>35</v>
      </c>
      <c r="F17" s="15">
        <f ca="1">ROUND(2*(F16-$C$7)/$C$8,0)/2+F15</f>
        <v>26855</v>
      </c>
    </row>
    <row r="18" spans="1:21" ht="14.25" thickTop="1" thickBot="1" x14ac:dyDescent="0.25">
      <c r="A18" s="16" t="s">
        <v>6</v>
      </c>
      <c r="B18" s="10"/>
      <c r="C18" s="19">
        <f ca="1">+C15</f>
        <v>59642.38386081894</v>
      </c>
      <c r="D18" s="20">
        <f ca="1">+C16</f>
        <v>0.31906558630273907</v>
      </c>
      <c r="E18" s="14" t="s">
        <v>36</v>
      </c>
      <c r="F18" s="23">
        <f ca="1">ROUND(2*(F16-$C$15)/$C$16,0)/2+F15</f>
        <v>1030.5</v>
      </c>
    </row>
    <row r="19" spans="1:21" ht="13.5" thickTop="1" x14ac:dyDescent="0.2">
      <c r="E19" s="14" t="s">
        <v>31</v>
      </c>
      <c r="F19" s="18">
        <f ca="1">+$C$15+$C$16*F18-15018.5-$C$5/24</f>
        <v>44953.076780837247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50</v>
      </c>
      <c r="M20" s="7" t="s">
        <v>25</v>
      </c>
      <c r="N20" s="7" t="s">
        <v>26</v>
      </c>
      <c r="O20" s="7" t="s">
        <v>23</v>
      </c>
      <c r="P20" s="6" t="s">
        <v>22</v>
      </c>
      <c r="Q20" s="4" t="s">
        <v>15</v>
      </c>
      <c r="U20" s="26" t="s">
        <v>33</v>
      </c>
    </row>
    <row r="21" spans="1:21" x14ac:dyDescent="0.2">
      <c r="A21" s="29" t="s">
        <v>39</v>
      </c>
      <c r="C21" s="8">
        <f>C$7</f>
        <v>51402.536999999997</v>
      </c>
      <c r="D21" s="8" t="s">
        <v>14</v>
      </c>
      <c r="E21">
        <f t="shared" ref="E21:E26" si="0">+(C21-C$7)/C$8</f>
        <v>0</v>
      </c>
      <c r="F21">
        <f t="shared" ref="F21:F3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-2.1905449292677997E-2</v>
      </c>
      <c r="Q21" s="2">
        <f t="shared" ref="Q21:Q26" si="4">+C21-15018.5</f>
        <v>36384.036999999997</v>
      </c>
    </row>
    <row r="22" spans="1:21" x14ac:dyDescent="0.2">
      <c r="A22" s="30" t="s">
        <v>41</v>
      </c>
      <c r="B22" s="31" t="s">
        <v>42</v>
      </c>
      <c r="C22" s="32">
        <v>56368.452989999998</v>
      </c>
      <c r="D22" s="32">
        <v>8.0000000000000004E-4</v>
      </c>
      <c r="E22">
        <f t="shared" si="0"/>
        <v>15563.963424380618</v>
      </c>
      <c r="F22">
        <f t="shared" si="1"/>
        <v>15564</v>
      </c>
      <c r="G22">
        <f t="shared" si="2"/>
        <v>-1.1669999999867287E-2</v>
      </c>
      <c r="K22">
        <f t="shared" ref="K22:K27" si="5">+G22</f>
        <v>-1.1669999999867287E-2</v>
      </c>
      <c r="O22">
        <f t="shared" ca="1" si="3"/>
        <v>-1.2780233461246519E-2</v>
      </c>
      <c r="Q22" s="2">
        <f t="shared" si="4"/>
        <v>41349.952989999998</v>
      </c>
    </row>
    <row r="23" spans="1:21" x14ac:dyDescent="0.2">
      <c r="A23" s="33" t="s">
        <v>49</v>
      </c>
      <c r="B23" s="34"/>
      <c r="C23" s="32">
        <v>57124.794783497477</v>
      </c>
      <c r="D23" s="32">
        <v>5.0000000000000001E-4</v>
      </c>
      <c r="E23">
        <f t="shared" si="0"/>
        <v>17934.457817364739</v>
      </c>
      <c r="F23">
        <f t="shared" si="1"/>
        <v>17934.5</v>
      </c>
      <c r="G23">
        <f t="shared" si="2"/>
        <v>-1.3459002519084606E-2</v>
      </c>
      <c r="L23">
        <f>+G23</f>
        <v>-1.3459002519084606E-2</v>
      </c>
      <c r="O23">
        <f t="shared" ca="1" si="3"/>
        <v>-1.1390402818197923E-2</v>
      </c>
      <c r="Q23" s="2">
        <f t="shared" si="4"/>
        <v>42106.294783497477</v>
      </c>
    </row>
    <row r="24" spans="1:21" x14ac:dyDescent="0.2">
      <c r="A24" s="35" t="s">
        <v>43</v>
      </c>
      <c r="B24" s="36" t="s">
        <v>42</v>
      </c>
      <c r="C24" s="35">
        <v>56745.429400000001</v>
      </c>
      <c r="D24" s="35">
        <v>5.1999999999999998E-3</v>
      </c>
      <c r="E24">
        <f t="shared" si="0"/>
        <v>16745.466911130974</v>
      </c>
      <c r="F24">
        <f t="shared" si="1"/>
        <v>16745.5</v>
      </c>
      <c r="G24">
        <f t="shared" si="2"/>
        <v>-1.0557499997958075E-2</v>
      </c>
      <c r="K24">
        <f t="shared" si="5"/>
        <v>-1.0557499997958075E-2</v>
      </c>
      <c r="O24">
        <f t="shared" ca="1" si="3"/>
        <v>-1.2087516774993865E-2</v>
      </c>
      <c r="Q24" s="2">
        <f t="shared" si="4"/>
        <v>41726.929400000001</v>
      </c>
    </row>
    <row r="25" spans="1:21" x14ac:dyDescent="0.2">
      <c r="A25" s="35" t="s">
        <v>43</v>
      </c>
      <c r="B25" s="36" t="s">
        <v>42</v>
      </c>
      <c r="C25" s="35">
        <v>56745.587299999999</v>
      </c>
      <c r="D25" s="35">
        <v>2.7000000000000001E-3</v>
      </c>
      <c r="E25">
        <f t="shared" si="0"/>
        <v>16745.961794618659</v>
      </c>
      <c r="F25">
        <f t="shared" si="1"/>
        <v>16746</v>
      </c>
      <c r="G25">
        <f t="shared" si="2"/>
        <v>-1.2189999994006939E-2</v>
      </c>
      <c r="K25">
        <f t="shared" si="5"/>
        <v>-1.2189999994006939E-2</v>
      </c>
      <c r="O25">
        <f t="shared" ca="1" si="3"/>
        <v>-1.2087223623624313E-2</v>
      </c>
      <c r="Q25" s="2">
        <f t="shared" si="4"/>
        <v>41727.087299999999</v>
      </c>
    </row>
    <row r="26" spans="1:21" x14ac:dyDescent="0.2">
      <c r="A26" s="32" t="s">
        <v>48</v>
      </c>
      <c r="B26" s="31"/>
      <c r="C26" s="32">
        <v>57100.388700000003</v>
      </c>
      <c r="D26" s="32">
        <v>2.2000000000000001E-3</v>
      </c>
      <c r="E26">
        <f t="shared" si="0"/>
        <v>17857.965304875204</v>
      </c>
      <c r="F26">
        <f t="shared" si="1"/>
        <v>17858</v>
      </c>
      <c r="G26">
        <f t="shared" si="2"/>
        <v>-1.1069999993196689E-2</v>
      </c>
      <c r="K26">
        <f t="shared" si="5"/>
        <v>-1.1069999993196689E-2</v>
      </c>
      <c r="O26">
        <f t="shared" ca="1" si="3"/>
        <v>-1.1435254977739463E-2</v>
      </c>
      <c r="Q26" s="2">
        <f t="shared" si="4"/>
        <v>42081.888700000003</v>
      </c>
    </row>
    <row r="27" spans="1:21" x14ac:dyDescent="0.2">
      <c r="A27" s="32" t="s">
        <v>48</v>
      </c>
      <c r="B27" s="31"/>
      <c r="C27" s="32">
        <v>57100.5357</v>
      </c>
      <c r="D27" s="32">
        <v>4.1999999999999997E-3</v>
      </c>
      <c r="E27">
        <f>+(C27-C$7)/C$8</f>
        <v>17858.426026044861</v>
      </c>
      <c r="F27">
        <f t="shared" si="1"/>
        <v>17858.5</v>
      </c>
      <c r="G27">
        <f>+C27-(C$7+F27*C$8)</f>
        <v>-2.3602499997650739E-2</v>
      </c>
      <c r="K27">
        <f t="shared" si="5"/>
        <v>-2.3602499997650739E-2</v>
      </c>
      <c r="O27">
        <f ca="1">+C$11+C$12*$F27</f>
        <v>-1.143496182636991E-2</v>
      </c>
      <c r="Q27" s="2">
        <f>+C27-15018.5</f>
        <v>42082.0357</v>
      </c>
    </row>
    <row r="28" spans="1:21" x14ac:dyDescent="0.2">
      <c r="A28" s="33" t="s">
        <v>53</v>
      </c>
      <c r="B28" s="34"/>
      <c r="C28" s="32">
        <v>57807.906000000003</v>
      </c>
      <c r="D28" s="32">
        <v>3.0000000000000001E-3</v>
      </c>
      <c r="E28">
        <f>+(C28-C$7)/C$8</f>
        <v>20075.436039678454</v>
      </c>
      <c r="F28">
        <f t="shared" si="1"/>
        <v>20075.5</v>
      </c>
      <c r="G28">
        <f>+C28-(C$7+F28*C$8)</f>
        <v>-2.0407499992870726E-2</v>
      </c>
      <c r="L28">
        <f>+G28</f>
        <v>-2.0407499992870726E-2</v>
      </c>
      <c r="O28">
        <f ca="1">+C$11+C$12*$F28</f>
        <v>-1.0135128653773945E-2</v>
      </c>
      <c r="Q28" s="2">
        <f>+C28-15018.5</f>
        <v>42789.406000000003</v>
      </c>
    </row>
    <row r="29" spans="1:21" x14ac:dyDescent="0.2">
      <c r="A29" s="33" t="s">
        <v>53</v>
      </c>
      <c r="B29" s="38"/>
      <c r="C29" s="37">
        <v>57493.788</v>
      </c>
      <c r="D29" s="37">
        <v>2E-3</v>
      </c>
      <c r="E29">
        <f t="shared" ref="E29:E35" si="6">+(C29-C$7)/C$8</f>
        <v>19090.940717408692</v>
      </c>
      <c r="F29">
        <f t="shared" si="1"/>
        <v>19091</v>
      </c>
      <c r="G29">
        <f t="shared" ref="G29:G35" si="7">+C29-(C$7+F29*C$8)</f>
        <v>-1.8914999993285164E-2</v>
      </c>
      <c r="L29">
        <f>+G29</f>
        <v>-1.8914999993285164E-2</v>
      </c>
      <c r="O29">
        <f t="shared" ref="O29:O35" ca="1" si="8">+C$11+C$12*$F29</f>
        <v>-1.0712343700422898E-2</v>
      </c>
      <c r="Q29" s="2">
        <f t="shared" ref="Q29:Q35" si="9">+C29-15018.5</f>
        <v>42475.288</v>
      </c>
    </row>
    <row r="30" spans="1:21" x14ac:dyDescent="0.2">
      <c r="A30" s="39" t="s">
        <v>51</v>
      </c>
      <c r="B30" s="40" t="s">
        <v>42</v>
      </c>
      <c r="C30" s="41">
        <v>57027.638339999998</v>
      </c>
      <c r="D30" s="41">
        <v>6.9999999999999999E-4</v>
      </c>
      <c r="E30">
        <f t="shared" si="6"/>
        <v>17629.954209957225</v>
      </c>
      <c r="F30">
        <f t="shared" si="1"/>
        <v>17630</v>
      </c>
      <c r="G30">
        <f t="shared" si="7"/>
        <v>-1.4609999998356216E-2</v>
      </c>
      <c r="K30">
        <f t="shared" ref="K30:K35" si="10">+G30</f>
        <v>-1.4609999998356216E-2</v>
      </c>
      <c r="O30">
        <f t="shared" ca="1" si="8"/>
        <v>-1.156893200225542E-2</v>
      </c>
      <c r="Q30" s="2">
        <f t="shared" si="9"/>
        <v>42009.138339999998</v>
      </c>
    </row>
    <row r="31" spans="1:21" x14ac:dyDescent="0.2">
      <c r="A31" s="39" t="s">
        <v>51</v>
      </c>
      <c r="B31" s="40" t="s">
        <v>42</v>
      </c>
      <c r="C31" s="41">
        <v>57071.35613</v>
      </c>
      <c r="D31" s="41">
        <v>8.9999999999999998E-4</v>
      </c>
      <c r="E31">
        <f t="shared" si="6"/>
        <v>17766.972654474805</v>
      </c>
      <c r="F31">
        <f t="shared" si="1"/>
        <v>17767</v>
      </c>
      <c r="G31">
        <f t="shared" si="7"/>
        <v>-8.724999992409721E-3</v>
      </c>
      <c r="K31">
        <f t="shared" si="10"/>
        <v>-8.724999992409721E-3</v>
      </c>
      <c r="O31">
        <f t="shared" ca="1" si="8"/>
        <v>-1.1488608526998024E-2</v>
      </c>
      <c r="Q31" s="2">
        <f t="shared" si="9"/>
        <v>42052.85613</v>
      </c>
    </row>
    <row r="32" spans="1:21" x14ac:dyDescent="0.2">
      <c r="A32" s="39" t="s">
        <v>51</v>
      </c>
      <c r="B32" s="40" t="s">
        <v>42</v>
      </c>
      <c r="C32" s="41">
        <v>57071.356169999999</v>
      </c>
      <c r="D32" s="41">
        <v>1E-3</v>
      </c>
      <c r="E32">
        <f t="shared" si="6"/>
        <v>17766.972779841108</v>
      </c>
      <c r="F32">
        <f t="shared" si="1"/>
        <v>17767</v>
      </c>
      <c r="G32">
        <f t="shared" si="7"/>
        <v>-8.684999993420206E-3</v>
      </c>
      <c r="K32">
        <f t="shared" si="10"/>
        <v>-8.684999993420206E-3</v>
      </c>
      <c r="O32">
        <f t="shared" ca="1" si="8"/>
        <v>-1.1488608526998024E-2</v>
      </c>
      <c r="Q32" s="2">
        <f t="shared" si="9"/>
        <v>42052.856169999999</v>
      </c>
    </row>
    <row r="33" spans="1:17" x14ac:dyDescent="0.2">
      <c r="A33" s="39" t="s">
        <v>51</v>
      </c>
      <c r="B33" s="40" t="s">
        <v>42</v>
      </c>
      <c r="C33" s="41">
        <v>57086.353210000001</v>
      </c>
      <c r="D33" s="41">
        <v>2.3999999999999998E-3</v>
      </c>
      <c r="E33">
        <f t="shared" si="6"/>
        <v>17813.975866986366</v>
      </c>
      <c r="F33">
        <f t="shared" si="1"/>
        <v>17814</v>
      </c>
      <c r="G33">
        <f t="shared" si="7"/>
        <v>-7.6999999946565367E-3</v>
      </c>
      <c r="K33">
        <f t="shared" si="10"/>
        <v>-7.6999999946565367E-3</v>
      </c>
      <c r="O33">
        <f t="shared" ca="1" si="8"/>
        <v>-1.1461052298260086E-2</v>
      </c>
      <c r="Q33" s="2">
        <f t="shared" si="9"/>
        <v>42067.853210000001</v>
      </c>
    </row>
    <row r="34" spans="1:17" x14ac:dyDescent="0.2">
      <c r="A34" s="39" t="s">
        <v>51</v>
      </c>
      <c r="B34" s="40" t="s">
        <v>42</v>
      </c>
      <c r="C34" s="41">
        <v>57086.360860000001</v>
      </c>
      <c r="D34" s="41">
        <v>4.3E-3</v>
      </c>
      <c r="E34">
        <f t="shared" si="6"/>
        <v>17813.999843292131</v>
      </c>
      <c r="F34">
        <f t="shared" si="1"/>
        <v>17814</v>
      </c>
      <c r="G34">
        <f t="shared" si="7"/>
        <v>-4.9999995098914951E-5</v>
      </c>
      <c r="K34">
        <f t="shared" si="10"/>
        <v>-4.9999995098914951E-5</v>
      </c>
      <c r="O34">
        <f t="shared" ca="1" si="8"/>
        <v>-1.1461052298260086E-2</v>
      </c>
      <c r="Q34" s="2">
        <f t="shared" si="9"/>
        <v>42067.860860000001</v>
      </c>
    </row>
    <row r="35" spans="1:17" x14ac:dyDescent="0.2">
      <c r="A35" s="39" t="s">
        <v>51</v>
      </c>
      <c r="B35" s="40" t="s">
        <v>42</v>
      </c>
      <c r="C35" s="41">
        <v>57235.363299999997</v>
      </c>
      <c r="D35" s="41">
        <v>8.9999999999999998E-4</v>
      </c>
      <c r="E35">
        <f t="shared" si="6"/>
        <v>18280.996975537902</v>
      </c>
      <c r="F35">
        <f t="shared" si="1"/>
        <v>18281</v>
      </c>
      <c r="G35">
        <f t="shared" si="7"/>
        <v>-9.6499999926891178E-4</v>
      </c>
      <c r="K35">
        <f t="shared" si="10"/>
        <v>-9.6499999926891178E-4</v>
      </c>
      <c r="O35">
        <f t="shared" ca="1" si="8"/>
        <v>-1.1187248919098013E-2</v>
      </c>
      <c r="Q35" s="2">
        <f t="shared" si="9"/>
        <v>42216.863299999997</v>
      </c>
    </row>
    <row r="36" spans="1:17" x14ac:dyDescent="0.2">
      <c r="A36" s="42" t="s">
        <v>52</v>
      </c>
      <c r="C36" s="8">
        <v>58536.019</v>
      </c>
      <c r="D36" s="8">
        <v>1E-3</v>
      </c>
      <c r="E36">
        <f>+(C36-C$7)/C$8</f>
        <v>22357.456944509751</v>
      </c>
      <c r="F36">
        <f t="shared" si="1"/>
        <v>22357.5</v>
      </c>
      <c r="G36">
        <f>+C36-(C$7+F36*C$8)</f>
        <v>-1.3737499997660052E-2</v>
      </c>
      <c r="K36">
        <f>+G36</f>
        <v>-1.3737499997660052E-2</v>
      </c>
      <c r="O36">
        <f ca="1">+C$11+C$12*$F36</f>
        <v>-8.7971858031361504E-3</v>
      </c>
      <c r="Q36" s="2">
        <f>+C36-15018.5</f>
        <v>43517.519</v>
      </c>
    </row>
    <row r="37" spans="1:17" x14ac:dyDescent="0.2">
      <c r="A37" s="43" t="s">
        <v>54</v>
      </c>
      <c r="B37" s="44" t="s">
        <v>42</v>
      </c>
      <c r="C37" s="45">
        <v>59332.250899999868</v>
      </c>
      <c r="D37" s="43"/>
      <c r="E37">
        <f t="shared" ref="E37:E38" si="11">+(C37-C$7)/C$8</f>
        <v>24852.973218622763</v>
      </c>
      <c r="F37">
        <f t="shared" ref="F37:F38" si="12">ROUND(2*E37,0)/2</f>
        <v>24853</v>
      </c>
      <c r="G37">
        <f t="shared" ref="G37:G38" si="13">+C37-(C$7+F37*C$8)</f>
        <v>-8.5450001279241405E-3</v>
      </c>
      <c r="K37">
        <f>+G37</f>
        <v>-8.5450001279241405E-3</v>
      </c>
      <c r="O37">
        <f t="shared" ref="O37:O38" ca="1" si="14">+C$11+C$12*$F37</f>
        <v>-7.334067317699422E-3</v>
      </c>
      <c r="Q37" s="2">
        <f t="shared" ref="Q37:Q38" si="15">+C37-15018.5</f>
        <v>44313.750899999868</v>
      </c>
    </row>
    <row r="38" spans="1:17" x14ac:dyDescent="0.2">
      <c r="A38" s="43" t="s">
        <v>55</v>
      </c>
      <c r="B38" s="44" t="s">
        <v>56</v>
      </c>
      <c r="C38" s="45">
        <v>59642.391900000002</v>
      </c>
      <c r="D38" s="43">
        <v>8.3000000000000001E-3</v>
      </c>
      <c r="E38">
        <f t="shared" si="11"/>
        <v>25825.003996050982</v>
      </c>
      <c r="F38">
        <f t="shared" si="12"/>
        <v>25825</v>
      </c>
      <c r="G38">
        <f t="shared" si="13"/>
        <v>1.2750000023515895E-3</v>
      </c>
      <c r="K38">
        <f>+G38</f>
        <v>1.2750000023515895E-3</v>
      </c>
      <c r="O38">
        <f t="shared" ca="1" si="14"/>
        <v>-6.7641810552892829E-3</v>
      </c>
      <c r="Q38" s="2">
        <f t="shared" si="15"/>
        <v>44623.891900000002</v>
      </c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280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2023-01-26T05:49:03Z</dcterms:modified>
</cp:coreProperties>
</file>