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213F7DC-AE8F-4772-9A52-4AD45E487275}" xr6:coauthVersionLast="47" xr6:coauthVersionMax="47" xr10:uidLastSave="{00000000-0000-0000-0000-000000000000}"/>
  <bookViews>
    <workbookView xWindow="13725" yWindow="100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/>
  <c r="G24" i="1"/>
  <c r="I24" i="1"/>
  <c r="E21" i="1"/>
  <c r="F21" i="1"/>
  <c r="G21" i="1"/>
  <c r="K21" i="1"/>
  <c r="E22" i="1"/>
  <c r="F22" i="1"/>
  <c r="G22" i="1"/>
  <c r="K22" i="1"/>
  <c r="E23" i="1"/>
  <c r="F23" i="1"/>
  <c r="G23" i="1"/>
  <c r="K23" i="1"/>
  <c r="Q24" i="1"/>
  <c r="D9" i="1"/>
  <c r="C9" i="1"/>
  <c r="Q21" i="1"/>
  <c r="Q22" i="1"/>
  <c r="Q23" i="1"/>
  <c r="F17" i="1"/>
  <c r="C17" i="1"/>
  <c r="C11" i="1"/>
  <c r="C12" i="1"/>
  <c r="O25" i="1" l="1"/>
  <c r="C16" i="1"/>
  <c r="D18" i="1" s="1"/>
  <c r="O22" i="1"/>
  <c r="O21" i="1"/>
  <c r="O24" i="1"/>
  <c r="O23" i="1"/>
  <c r="C15" i="1"/>
  <c r="F18" i="1" l="1"/>
  <c r="F19" i="1" s="1"/>
  <c r="C18" i="1"/>
</calcChain>
</file>

<file path=xl/sharedStrings.xml><?xml version="1.0" encoding="utf-8"?>
<sst xmlns="http://schemas.openxmlformats.org/spreadsheetml/2006/main" count="52" uniqueCount="46">
  <si>
    <t>OEJV 0181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</si>
  <si>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</si>
  <si>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</si>
  <si>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</si>
  <si>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</si>
  <si>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</si>
  <si>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</si>
  <si>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</si>
  <si>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</si>
  <si>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</si>
  <si>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</si>
  <si>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</si>
  <si>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</si>
  <si>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</si>
  <si>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</si>
  <si>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</si>
  <si>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</si>
  <si>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</si>
  <si>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</si>
  <si>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</si>
  <si>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</si>
  <si>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</si>
  <si>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</si>
  <si>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</si>
  <si>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</si>
  <si>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</si>
  <si>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</si>
  <si>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</si>
  <si>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</si>
  <si>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</si>
  <si>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</si>
  <si>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</si>
  <si>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</si>
  <si>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</si>
  <si>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</si>
  <si>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</si>
  <si>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</si>
  <si>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</si>
  <si>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IS CMa / GSC 6518-0706</t>
  </si>
  <si>
    <t>EW</t>
  </si>
  <si>
    <t>not avail.</t>
  </si>
  <si>
    <t>IBVS 5843</t>
  </si>
  <si>
    <t>I</t>
  </si>
  <si>
    <t>II</t>
  </si>
  <si>
    <t>vis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</si>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</sst>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6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5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72" fontId="31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IS CMa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CF-491E-85D0-9AA05803B6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3">
                  <c:v>1.9224000003305264E-2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CF-491E-85D0-9AA05803B6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CF-491E-85D0-9AA05803B6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1.8509999936213717E-3</c:v>
                </c:pt>
                <c:pt idx="2">
                  <c:v>8.459999953629449E-4</c:v>
                </c:pt>
                <c:pt idx="4">
                  <c:v>3.5846000006131362E-2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CF-491E-85D0-9AA05803B6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CF-491E-85D0-9AA05803B6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CF-491E-85D0-9AA05803B6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1E-3</c:v>
                  </c:pt>
                  <c:pt idx="1">
                    <c:v>1.1000000000000001E-3</c:v>
                  </c:pt>
                  <c:pt idx="2">
                    <c:v>5.9999999999999995E-4</c:v>
                  </c:pt>
                  <c:pt idx="3">
                    <c:v>4.0000000000000001E-3</c:v>
                  </c:pt>
                  <c:pt idx="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CF-491E-85D0-9AA05803B6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19.5</c:v>
                </c:pt>
                <c:pt idx="2">
                  <c:v>47</c:v>
                </c:pt>
                <c:pt idx="3">
                  <c:v>6118</c:v>
                </c:pt>
                <c:pt idx="4">
                  <c:v>9097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4.3896247193751618E-4</c:v>
                </c:pt>
                <c:pt idx="1">
                  <c:v>5.0987551443696321E-4</c:v>
                </c:pt>
                <c:pt idx="2">
                  <c:v>6.0988108719259369E-4</c:v>
                </c:pt>
                <c:pt idx="3">
                  <c:v>2.2687474985353784E-2</c:v>
                </c:pt>
                <c:pt idx="4">
                  <c:v>3.3520805939500083E-2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CF-491E-85D0-9AA05803B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100312"/>
        <c:axId val="1"/>
      </c:scatterChart>
      <c:valAx>
        <c:axId val="429100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100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CAA4CE-B332-7B48-6017-B04DBF069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27</v>
      </c>
      <c r="B2" s="28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8" t="s">
        <v>40</v>
      </c>
      <c r="D4" s="9" t="s">
        <v>40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>
        <v>54042.724900000001</v>
      </c>
    </row>
    <row r="8" spans="1:6" x14ac:dyDescent="0.2">
      <c r="A8" t="s">
        <v>7</v>
      </c>
      <c r="C8">
        <v>0.61698200000000003</v>
      </c>
    </row>
    <row r="9" spans="1:6" x14ac:dyDescent="0.2">
      <c r="A9" s="26" t="s">
        <v>37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INTERCEPT(INDIRECT($D$9):G991,INDIRECT($C$9):F991)</f>
        <v>4.3896247193751618E-4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SLOPE(INDIRECT($D$9):G991,INDIRECT($C$9):F991)</f>
        <v>3.636566282022927E-6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(C7+C11)+(C8+C12)*INT(MAX(F21:F3532))</f>
        <v>59655.443674805945</v>
      </c>
      <c r="E15" s="3"/>
      <c r="F15" s="12"/>
    </row>
    <row r="16" spans="1:6" x14ac:dyDescent="0.2">
      <c r="A16" s="18" t="s">
        <v>8</v>
      </c>
      <c r="B16" s="12"/>
      <c r="C16" s="19">
        <f ca="1">+C8+C12</f>
        <v>0.61698563656628203</v>
      </c>
      <c r="E16" s="12"/>
      <c r="F16" s="12"/>
    </row>
    <row r="17" spans="1:17" ht="13.5" thickBot="1" x14ac:dyDescent="0.25">
      <c r="A17" s="16" t="s">
        <v>31</v>
      </c>
      <c r="B17" s="12"/>
      <c r="C17" s="12">
        <f>COUNT(C21:C2190)</f>
        <v>5</v>
      </c>
      <c r="E17" s="16" t="s">
        <v>34</v>
      </c>
      <c r="F17" s="17">
        <f ca="1">TODAY()+15018.5-B5/24</f>
        <v>59953.5</v>
      </c>
    </row>
    <row r="18" spans="1:17" ht="14.25" thickTop="1" thickBot="1" x14ac:dyDescent="0.25">
      <c r="A18" s="18" t="s">
        <v>9</v>
      </c>
      <c r="B18" s="12"/>
      <c r="C18" s="21">
        <f ca="1">+C15</f>
        <v>59655.443674805945</v>
      </c>
      <c r="D18" s="22">
        <f ca="1">+C16</f>
        <v>0.61698563656628203</v>
      </c>
      <c r="E18" s="16" t="s">
        <v>35</v>
      </c>
      <c r="F18" s="17">
        <f ca="1">ROUND(2*(F17-C15)/C16,0)/2+1</f>
        <v>484</v>
      </c>
    </row>
    <row r="19" spans="1:17" ht="13.5" thickTop="1" x14ac:dyDescent="0.2">
      <c r="E19" s="16" t="s">
        <v>36</v>
      </c>
      <c r="F19" s="20">
        <f ca="1">+C15+C16*F18-15018.5-C5/24</f>
        <v>44935.960556237362</v>
      </c>
    </row>
    <row r="20" spans="1:17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44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s="30" t="s">
        <v>41</v>
      </c>
      <c r="B21" s="29" t="s">
        <v>42</v>
      </c>
      <c r="C21" s="31">
        <v>54042.724900000001</v>
      </c>
      <c r="D21" s="31">
        <v>1E-3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4.3896247193751618E-4</v>
      </c>
      <c r="Q21" s="2">
        <f>+C21-15018.5</f>
        <v>39024.224900000001</v>
      </c>
    </row>
    <row r="22" spans="1:17" x14ac:dyDescent="0.2">
      <c r="A22" s="30" t="s">
        <v>41</v>
      </c>
      <c r="B22" s="29" t="s">
        <v>43</v>
      </c>
      <c r="C22" s="31">
        <v>54054.757899999997</v>
      </c>
      <c r="D22" s="31">
        <v>1.1000000000000001E-3</v>
      </c>
      <c r="E22">
        <f>+(C22-C$7)/C$8</f>
        <v>19.503000087516018</v>
      </c>
      <c r="F22">
        <f>ROUND(2*E22,0)/2</f>
        <v>19.5</v>
      </c>
      <c r="G22">
        <f>+C22-(C$7+F22*C$8)</f>
        <v>1.8509999936213717E-3</v>
      </c>
      <c r="K22">
        <f>+G22</f>
        <v>1.8509999936213717E-3</v>
      </c>
      <c r="O22">
        <f ca="1">+C$11+C$12*$F22</f>
        <v>5.0987551443696321E-4</v>
      </c>
      <c r="Q22" s="2">
        <f>+C22-15018.5</f>
        <v>39036.257899999997</v>
      </c>
    </row>
    <row r="23" spans="1:17" x14ac:dyDescent="0.2">
      <c r="A23" s="30" t="s">
        <v>41</v>
      </c>
      <c r="B23" s="29" t="s">
        <v>42</v>
      </c>
      <c r="C23" s="31">
        <v>54071.723899999997</v>
      </c>
      <c r="D23" s="31">
        <v>5.9999999999999995E-4</v>
      </c>
      <c r="E23">
        <f>+(C23-C$7)/C$8</f>
        <v>47.001371190725429</v>
      </c>
      <c r="F23">
        <f>ROUND(2*E23,0)/2</f>
        <v>47</v>
      </c>
      <c r="G23">
        <f>+C23-(C$7+F23*C$8)</f>
        <v>8.459999953629449E-4</v>
      </c>
      <c r="K23">
        <f>+G23</f>
        <v>8.459999953629449E-4</v>
      </c>
      <c r="O23">
        <f ca="1">+C$11+C$12*$F23</f>
        <v>6.0988108719259369E-4</v>
      </c>
      <c r="Q23" s="2">
        <f>+C23-15018.5</f>
        <v>39053.223899999997</v>
      </c>
    </row>
    <row r="24" spans="1:17" x14ac:dyDescent="0.2">
      <c r="A24" s="32" t="s">
        <v>0</v>
      </c>
      <c r="B24" s="33" t="s">
        <v>42</v>
      </c>
      <c r="C24" s="34">
        <v>57817.440000000002</v>
      </c>
      <c r="D24" s="35">
        <v>4.0000000000000001E-3</v>
      </c>
      <c r="E24">
        <f>+(C24-C$7)/C$8</f>
        <v>6118.0311581213082</v>
      </c>
      <c r="F24">
        <f>ROUND(2*E24,0)/2</f>
        <v>6118</v>
      </c>
      <c r="G24">
        <f>+C24-(C$7+F24*C$8)</f>
        <v>1.9224000003305264E-2</v>
      </c>
      <c r="I24">
        <f>+G24</f>
        <v>1.9224000003305264E-2</v>
      </c>
      <c r="O24">
        <f ca="1">+C$11+C$12*$F24</f>
        <v>2.2687474985353784E-2</v>
      </c>
      <c r="Q24" s="2">
        <f>+C24-15018.5</f>
        <v>42798.94</v>
      </c>
    </row>
    <row r="25" spans="1:17" x14ac:dyDescent="0.2">
      <c r="A25" s="36" t="s">
        <v>45</v>
      </c>
      <c r="B25" s="37" t="s">
        <v>43</v>
      </c>
      <c r="C25" s="38">
        <v>59655.446000000004</v>
      </c>
      <c r="D25" s="36">
        <v>5.0000000000000001E-3</v>
      </c>
      <c r="E25">
        <f>+(C25-C$7)/C$8</f>
        <v>9097.0580989396803</v>
      </c>
      <c r="F25">
        <f>ROUND(2*E25,0)/2</f>
        <v>9097</v>
      </c>
      <c r="G25">
        <f>+C25-(C$7+F25*C$8)</f>
        <v>3.5846000006131362E-2</v>
      </c>
      <c r="K25">
        <f>+G25</f>
        <v>3.5846000006131362E-2</v>
      </c>
      <c r="O25">
        <f ca="1">+C$11+C$12*$F25</f>
        <v>3.3520805939500083E-2</v>
      </c>
      <c r="Q25" s="2">
        <f>+C25-15018.5</f>
        <v>44636.946000000004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hyperlinks>
    <hyperlink ref="H171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2023-01-09T06:03:25Z</dcterms:modified>
</cp:coreProperties>
</file>