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6BCCBBC6-0B21-4DF5-9E5C-8459D45C05AE}" xr6:coauthVersionLast="47" xr6:coauthVersionMax="47" xr10:uidLastSave="{00000000-0000-0000-0000-000000000000}"/>
  <bookViews>
    <workbookView xWindow="14100" yWindow="75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9" i="1" l="1"/>
  <c r="F79" i="1" s="1"/>
  <c r="G79" i="1" s="1"/>
  <c r="K79" i="1" s="1"/>
  <c r="Q79" i="1"/>
  <c r="E80" i="1"/>
  <c r="F80" i="1" s="1"/>
  <c r="G80" i="1" s="1"/>
  <c r="K80" i="1" s="1"/>
  <c r="Q80" i="1"/>
  <c r="E78" i="1"/>
  <c r="F78" i="1"/>
  <c r="G78" i="1"/>
  <c r="K78" i="1"/>
  <c r="Q78" i="1"/>
  <c r="Q72" i="1"/>
  <c r="Q73" i="1"/>
  <c r="Q74" i="1"/>
  <c r="Q75" i="1"/>
  <c r="Q76" i="1"/>
  <c r="Q77" i="1"/>
  <c r="C7" i="1"/>
  <c r="E72" i="1"/>
  <c r="F72" i="1"/>
  <c r="C8" i="1"/>
  <c r="E21" i="1"/>
  <c r="F21" i="1"/>
  <c r="G21" i="1"/>
  <c r="I21" i="1"/>
  <c r="E54" i="1"/>
  <c r="F54" i="1"/>
  <c r="E62" i="1"/>
  <c r="F62" i="1"/>
  <c r="D9" i="1"/>
  <c r="C9" i="1"/>
  <c r="E29" i="1"/>
  <c r="F29" i="1"/>
  <c r="E37" i="1"/>
  <c r="F37" i="1"/>
  <c r="E45" i="1"/>
  <c r="F45" i="1"/>
  <c r="Q67" i="1"/>
  <c r="Q71" i="1"/>
  <c r="Q66" i="1"/>
  <c r="Q69" i="1"/>
  <c r="Q70" i="1"/>
  <c r="Q68" i="1"/>
  <c r="Q65" i="1"/>
  <c r="Q21" i="1"/>
  <c r="Q22" i="1"/>
  <c r="Q23" i="1"/>
  <c r="Q24" i="1"/>
  <c r="Q25" i="1"/>
  <c r="Q27" i="1"/>
  <c r="Q28" i="1"/>
  <c r="Q29" i="1"/>
  <c r="Q30" i="1"/>
  <c r="Q31" i="1"/>
  <c r="Q32" i="1"/>
  <c r="Q33" i="1"/>
  <c r="Q35" i="1"/>
  <c r="Q38" i="1"/>
  <c r="Q39" i="1"/>
  <c r="Q40" i="1"/>
  <c r="Q41" i="1"/>
  <c r="Q42" i="1"/>
  <c r="Q44" i="1"/>
  <c r="Q45" i="1"/>
  <c r="Q46" i="1"/>
  <c r="Q47" i="1"/>
  <c r="Q48" i="1"/>
  <c r="Q49" i="1"/>
  <c r="Q50" i="1"/>
  <c r="Q51" i="1"/>
  <c r="Q52" i="1"/>
  <c r="Q53" i="1"/>
  <c r="Q64" i="1"/>
  <c r="G53" i="2"/>
  <c r="C53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E15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14" i="2"/>
  <c r="C14" i="2"/>
  <c r="G42" i="2"/>
  <c r="C42" i="2"/>
  <c r="G41" i="2"/>
  <c r="C41" i="2"/>
  <c r="G40" i="2"/>
  <c r="C40" i="2"/>
  <c r="G39" i="2"/>
  <c r="C39" i="2"/>
  <c r="G38" i="2"/>
  <c r="C38" i="2"/>
  <c r="G13" i="2"/>
  <c r="C13" i="2"/>
  <c r="E13" i="2"/>
  <c r="G12" i="2"/>
  <c r="C12" i="2"/>
  <c r="G37" i="2"/>
  <c r="C37" i="2"/>
  <c r="G11" i="2"/>
  <c r="C11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H53" i="2"/>
  <c r="D53" i="2"/>
  <c r="B53" i="2"/>
  <c r="A53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14" i="2"/>
  <c r="D14" i="2"/>
  <c r="B14" i="2"/>
  <c r="A14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13" i="2"/>
  <c r="D13" i="2"/>
  <c r="B13" i="2"/>
  <c r="A13" i="2"/>
  <c r="H12" i="2"/>
  <c r="D12" i="2"/>
  <c r="B12" i="2"/>
  <c r="A12" i="2"/>
  <c r="H37" i="2"/>
  <c r="D37" i="2"/>
  <c r="B37" i="2"/>
  <c r="A37" i="2"/>
  <c r="H11" i="2"/>
  <c r="D11" i="2"/>
  <c r="B11" i="2"/>
  <c r="A11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Q63" i="1"/>
  <c r="Q62" i="1"/>
  <c r="Q54" i="1"/>
  <c r="Q55" i="1"/>
  <c r="Q56" i="1"/>
  <c r="Q57" i="1"/>
  <c r="Q58" i="1"/>
  <c r="Q59" i="1"/>
  <c r="Q61" i="1"/>
  <c r="Q60" i="1"/>
  <c r="F16" i="1"/>
  <c r="C17" i="1"/>
  <c r="Q34" i="1"/>
  <c r="Q36" i="1"/>
  <c r="Q37" i="1"/>
  <c r="Q43" i="1"/>
  <c r="Q26" i="1"/>
  <c r="E44" i="2"/>
  <c r="E47" i="2"/>
  <c r="E28" i="2"/>
  <c r="E49" i="2"/>
  <c r="E35" i="2"/>
  <c r="E74" i="1"/>
  <c r="F74" i="1"/>
  <c r="E50" i="1"/>
  <c r="F50" i="1"/>
  <c r="E59" i="1"/>
  <c r="F59" i="1"/>
  <c r="E24" i="1"/>
  <c r="F24" i="1"/>
  <c r="G24" i="1"/>
  <c r="I24" i="1"/>
  <c r="E47" i="1"/>
  <c r="E39" i="1"/>
  <c r="E31" i="1"/>
  <c r="F31" i="1"/>
  <c r="G31" i="1"/>
  <c r="I31" i="1"/>
  <c r="E64" i="1"/>
  <c r="F64" i="1"/>
  <c r="G64" i="1"/>
  <c r="K64" i="1"/>
  <c r="E56" i="1"/>
  <c r="F56" i="1"/>
  <c r="G56" i="1"/>
  <c r="K56" i="1"/>
  <c r="E76" i="1"/>
  <c r="F76" i="1"/>
  <c r="G76" i="1"/>
  <c r="K76" i="1"/>
  <c r="E42" i="1"/>
  <c r="F42" i="1"/>
  <c r="E34" i="1"/>
  <c r="F34" i="1"/>
  <c r="G34" i="1"/>
  <c r="I34" i="1"/>
  <c r="E68" i="1"/>
  <c r="F68" i="1"/>
  <c r="E51" i="1"/>
  <c r="F51" i="1"/>
  <c r="E23" i="1"/>
  <c r="F23" i="1"/>
  <c r="G23" i="1"/>
  <c r="I23" i="1"/>
  <c r="E44" i="1"/>
  <c r="F44" i="1"/>
  <c r="G44" i="1"/>
  <c r="I44" i="1"/>
  <c r="E36" i="1"/>
  <c r="F36" i="1"/>
  <c r="G36" i="1"/>
  <c r="I36" i="1"/>
  <c r="E28" i="1"/>
  <c r="E70" i="1"/>
  <c r="F70" i="1"/>
  <c r="G70" i="1"/>
  <c r="K70" i="1"/>
  <c r="E61" i="1"/>
  <c r="F61" i="1"/>
  <c r="G61" i="1"/>
  <c r="K61" i="1"/>
  <c r="E53" i="1"/>
  <c r="F53" i="1"/>
  <c r="G53" i="1"/>
  <c r="K53" i="1"/>
  <c r="E73" i="1"/>
  <c r="F73" i="1"/>
  <c r="G73" i="1"/>
  <c r="K73" i="1"/>
  <c r="E25" i="1"/>
  <c r="F25" i="1"/>
  <c r="G25" i="1"/>
  <c r="I25" i="1"/>
  <c r="E49" i="1"/>
  <c r="E41" i="1"/>
  <c r="F41" i="1"/>
  <c r="G41" i="1"/>
  <c r="I41" i="1"/>
  <c r="E33" i="1"/>
  <c r="E66" i="1"/>
  <c r="F66" i="1"/>
  <c r="G66" i="1"/>
  <c r="K66" i="1"/>
  <c r="E58" i="1"/>
  <c r="E71" i="1"/>
  <c r="F71" i="1"/>
  <c r="G71" i="1"/>
  <c r="K71" i="1"/>
  <c r="E22" i="1"/>
  <c r="E46" i="1"/>
  <c r="E38" i="1"/>
  <c r="F38" i="1"/>
  <c r="G38" i="1"/>
  <c r="I38" i="1"/>
  <c r="E30" i="1"/>
  <c r="F30" i="1"/>
  <c r="G30" i="1"/>
  <c r="I30" i="1"/>
  <c r="G65" i="1"/>
  <c r="K65" i="1"/>
  <c r="E63" i="1"/>
  <c r="F63" i="1"/>
  <c r="G63" i="1"/>
  <c r="K63" i="1"/>
  <c r="E55" i="1"/>
  <c r="E75" i="1"/>
  <c r="F75" i="1"/>
  <c r="G75" i="1"/>
  <c r="K75" i="1"/>
  <c r="G72" i="1"/>
  <c r="K72" i="1"/>
  <c r="E26" i="1"/>
  <c r="F26" i="1"/>
  <c r="G45" i="1"/>
  <c r="I45" i="1"/>
  <c r="E43" i="1"/>
  <c r="F43" i="1"/>
  <c r="G43" i="1"/>
  <c r="I43" i="1"/>
  <c r="G37" i="1"/>
  <c r="I37" i="1"/>
  <c r="E35" i="1"/>
  <c r="F35" i="1"/>
  <c r="G35" i="1"/>
  <c r="I35" i="1"/>
  <c r="G29" i="1"/>
  <c r="I29" i="1"/>
  <c r="E27" i="1"/>
  <c r="E69" i="1"/>
  <c r="F69" i="1"/>
  <c r="G69" i="1"/>
  <c r="K69" i="1"/>
  <c r="G62" i="1"/>
  <c r="K62" i="1"/>
  <c r="E60" i="1"/>
  <c r="F60" i="1"/>
  <c r="G60" i="1"/>
  <c r="K60" i="1"/>
  <c r="G54" i="1"/>
  <c r="K54" i="1"/>
  <c r="E52" i="1"/>
  <c r="G74" i="1"/>
  <c r="K74" i="1"/>
  <c r="G50" i="1"/>
  <c r="K50" i="1"/>
  <c r="E48" i="1"/>
  <c r="F48" i="1"/>
  <c r="G48" i="1"/>
  <c r="I48" i="1"/>
  <c r="G42" i="1"/>
  <c r="I42" i="1"/>
  <c r="E40" i="1"/>
  <c r="F40" i="1"/>
  <c r="G40" i="1"/>
  <c r="I40" i="1"/>
  <c r="E32" i="1"/>
  <c r="F32" i="1"/>
  <c r="G32" i="1"/>
  <c r="I32" i="1"/>
  <c r="G68" i="1"/>
  <c r="K68" i="1"/>
  <c r="E65" i="1"/>
  <c r="F65" i="1"/>
  <c r="G59" i="1"/>
  <c r="K59" i="1"/>
  <c r="E57" i="1"/>
  <c r="F57" i="1"/>
  <c r="G57" i="1"/>
  <c r="K57" i="1"/>
  <c r="G51" i="1"/>
  <c r="K51" i="1"/>
  <c r="E67" i="1"/>
  <c r="F67" i="1"/>
  <c r="G67" i="1"/>
  <c r="K67" i="1"/>
  <c r="E77" i="1"/>
  <c r="F77" i="1"/>
  <c r="G77" i="1"/>
  <c r="K77" i="1"/>
  <c r="F22" i="1"/>
  <c r="G22" i="1"/>
  <c r="I22" i="1"/>
  <c r="E26" i="2"/>
  <c r="E34" i="2"/>
  <c r="E37" i="2"/>
  <c r="E18" i="2"/>
  <c r="E53" i="2"/>
  <c r="E14" i="2"/>
  <c r="E41" i="2"/>
  <c r="E11" i="2"/>
  <c r="E38" i="2"/>
  <c r="E30" i="2"/>
  <c r="F27" i="1"/>
  <c r="G27" i="1"/>
  <c r="F58" i="1"/>
  <c r="G58" i="1"/>
  <c r="K58" i="1"/>
  <c r="E19" i="2"/>
  <c r="E29" i="2"/>
  <c r="E24" i="2"/>
  <c r="E22" i="2"/>
  <c r="F33" i="1"/>
  <c r="G33" i="1"/>
  <c r="I33" i="1"/>
  <c r="E36" i="2"/>
  <c r="F49" i="1"/>
  <c r="G49" i="1"/>
  <c r="K49" i="1"/>
  <c r="E48" i="2"/>
  <c r="E39" i="2"/>
  <c r="F39" i="1"/>
  <c r="G39" i="1"/>
  <c r="I39" i="1"/>
  <c r="E33" i="2"/>
  <c r="E52" i="2"/>
  <c r="E17" i="2"/>
  <c r="E21" i="2"/>
  <c r="E20" i="2"/>
  <c r="E43" i="2"/>
  <c r="E50" i="2"/>
  <c r="F52" i="1"/>
  <c r="G52" i="1"/>
  <c r="K52" i="1"/>
  <c r="E51" i="2"/>
  <c r="F55" i="1"/>
  <c r="G55" i="1"/>
  <c r="K55" i="1"/>
  <c r="E16" i="2"/>
  <c r="F46" i="1"/>
  <c r="G46" i="1"/>
  <c r="I46" i="1"/>
  <c r="E45" i="2"/>
  <c r="E31" i="2"/>
  <c r="F28" i="1"/>
  <c r="G28" i="1"/>
  <c r="I28" i="1"/>
  <c r="E46" i="2"/>
  <c r="F47" i="1"/>
  <c r="G47" i="1"/>
  <c r="I47" i="1"/>
  <c r="E12" i="2"/>
  <c r="E40" i="2"/>
  <c r="E27" i="2"/>
  <c r="E42" i="2"/>
  <c r="I27" i="1"/>
  <c r="C11" i="1"/>
  <c r="C12" i="1"/>
  <c r="O80" i="1" l="1"/>
  <c r="O79" i="1"/>
  <c r="C16" i="1"/>
  <c r="D18" i="1" s="1"/>
  <c r="O58" i="1"/>
  <c r="O72" i="1"/>
  <c r="O43" i="1"/>
  <c r="O35" i="1"/>
  <c r="O52" i="1"/>
  <c r="O25" i="1"/>
  <c r="O56" i="1"/>
  <c r="O78" i="1"/>
  <c r="O36" i="1"/>
  <c r="O27" i="1"/>
  <c r="O24" i="1"/>
  <c r="O51" i="1"/>
  <c r="O31" i="1"/>
  <c r="O28" i="1"/>
  <c r="O63" i="1"/>
  <c r="O23" i="1"/>
  <c r="O41" i="1"/>
  <c r="O30" i="1"/>
  <c r="O49" i="1"/>
  <c r="C15" i="1"/>
  <c r="O70" i="1"/>
  <c r="O45" i="1"/>
  <c r="O44" i="1"/>
  <c r="O64" i="1"/>
  <c r="O21" i="1"/>
  <c r="O29" i="1"/>
  <c r="O71" i="1"/>
  <c r="O34" i="1"/>
  <c r="O39" i="1"/>
  <c r="O76" i="1"/>
  <c r="O37" i="1"/>
  <c r="O68" i="1"/>
  <c r="O40" i="1"/>
  <c r="O32" i="1"/>
  <c r="O67" i="1"/>
  <c r="O50" i="1"/>
  <c r="O38" i="1"/>
  <c r="O66" i="1"/>
  <c r="O33" i="1"/>
  <c r="O26" i="1"/>
  <c r="O60" i="1"/>
  <c r="O74" i="1"/>
  <c r="O75" i="1"/>
  <c r="O69" i="1"/>
  <c r="O47" i="1"/>
  <c r="O22" i="1"/>
  <c r="O57" i="1"/>
  <c r="O53" i="1"/>
  <c r="O59" i="1"/>
  <c r="O54" i="1"/>
  <c r="O73" i="1"/>
  <c r="O61" i="1"/>
  <c r="O48" i="1"/>
  <c r="O42" i="1"/>
  <c r="O62" i="1"/>
  <c r="O55" i="1"/>
  <c r="O46" i="1"/>
  <c r="O77" i="1"/>
  <c r="O65" i="1"/>
  <c r="F17" i="1"/>
  <c r="F18" i="1" l="1"/>
  <c r="F19" i="1" s="1"/>
  <c r="C18" i="1"/>
</calcChain>
</file>

<file path=xl/sharedStrings.xml><?xml version="1.0" encoding="utf-8"?>
<sst xmlns="http://schemas.openxmlformats.org/spreadsheetml/2006/main" count="539" uniqueCount="242">
  <si>
    <t>JAVSO..47..105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</si>
  <si>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</si>
  <si>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</si>
  <si>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</si>
  <si>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</si>
  <si>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</si>
  <si>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</si>
  <si>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</si>
  <si>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</si>
  <si>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</si>
  <si>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</si>
  <si>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</si>
  <si>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</si>
  <si>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</si>
  <si>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</si>
  <si>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</si>
  <si>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</si>
  <si>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</si>
  <si>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</si>
  <si>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</si>
  <si>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</si>
  <si>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</si>
  <si>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</si>
  <si>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</si>
  <si>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</si>
  <si>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</si>
  <si>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</si>
  <si>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</si>
  <si>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</si>
  <si>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</si>
  <si>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</si>
  <si>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Bull.86</t>
  </si>
  <si>
    <t>B</t>
  </si>
  <si>
    <t>v</t>
  </si>
  <si>
    <t>BBSAG Bull.91</t>
  </si>
  <si>
    <t>N</t>
  </si>
  <si>
    <t>Kohl M</t>
  </si>
  <si>
    <t>BBSAG Bull.118</t>
  </si>
  <si>
    <t># of data points:</t>
  </si>
  <si>
    <t>EA/SD</t>
  </si>
  <si>
    <t>SX CMa / gsc 5964-0132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</si>
  <si>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</si>
  <si>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</si>
  <si>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</si>
  <si>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</si>
  <si>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</si>
  <si>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</si>
  <si>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</si>
  <si>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</si>
  <si>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5992</t>
  </si>
  <si>
    <t>I</t>
  </si>
  <si>
    <t>JAVSO..36..186</t>
  </si>
  <si>
    <t>JAVSO..37...44</t>
  </si>
  <si>
    <t>JAVSO..38..183</t>
  </si>
  <si>
    <t>JAVSO..39..177</t>
  </si>
  <si>
    <t>II</t>
  </si>
  <si>
    <t>JAVSO..41..122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</si>
  <si>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</si>
  <si>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</si>
  <si>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</si>
  <si>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</si>
  <si>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</si>
  <si>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</si>
  <si>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</si>
  <si>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</si>
  <si>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</si>
  <si>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</si>
  <si>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</si>
  <si>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</si>
  <si>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</si>
  <si>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2426708.290 </t>
  </si>
  <si>
    <t> 01.01.1932 18:57 </t>
  </si>
  <si>
    <t> 0.009 </t>
  </si>
  <si>
    <t>V </t>
  </si>
  <si>
    <t> N.F.Florja </t>
  </si>
  <si>
    <t> PSMO 8.2.48 </t>
  </si>
  <si>
    <t>2426744.027 </t>
  </si>
  <si>
    <t> 06.02.1932 12:38 </t>
  </si>
  <si>
    <t> 0.012 </t>
  </si>
  <si>
    <t> PSMO 8.2.51 </t>
  </si>
  <si>
    <t>2427078.622 </t>
  </si>
  <si>
    <t> 06.01.1933 02:55 </t>
  </si>
  <si>
    <t>2427858.279 </t>
  </si>
  <si>
    <t> 24.02.1935 18:41 </t>
  </si>
  <si>
    <t> 0.021 </t>
  </si>
  <si>
    <t>2428095.400 </t>
  </si>
  <si>
    <t> 19.10.1935 21:36 </t>
  </si>
  <si>
    <t> 0.000 </t>
  </si>
  <si>
    <t> S.Gaposchkin </t>
  </si>
  <si>
    <t> HA 113.71 </t>
  </si>
  <si>
    <t>2443176.635 </t>
  </si>
  <si>
    <t> 02.02.1977 03:14 </t>
  </si>
  <si>
    <t> -0.023 </t>
  </si>
  <si>
    <t> G.Samolyk </t>
  </si>
  <si>
    <t> AOEB 8 </t>
  </si>
  <si>
    <t>2443556.701 </t>
  </si>
  <si>
    <t> 17.02.1978 04:49 </t>
  </si>
  <si>
    <t> -0.034 </t>
  </si>
  <si>
    <t>2443876.683 </t>
  </si>
  <si>
    <t> 03.01.1979 04:23 </t>
  </si>
  <si>
    <t> -0.032 </t>
  </si>
  <si>
    <t>2444654.710 </t>
  </si>
  <si>
    <t> 19.02.1981 05:02 </t>
  </si>
  <si>
    <t> -0.026 </t>
  </si>
  <si>
    <t>2445026.659 </t>
  </si>
  <si>
    <t> 26.02.1982 03:48 </t>
  </si>
  <si>
    <t>2446413.795 </t>
  </si>
  <si>
    <t> 14.12.1985 07:04 </t>
  </si>
  <si>
    <t> -0.015 </t>
  </si>
  <si>
    <t>2446496.631 </t>
  </si>
  <si>
    <t> 07.03.1986 03:08 </t>
  </si>
  <si>
    <t> -0.016 </t>
  </si>
  <si>
    <t>2447141.490 </t>
  </si>
  <si>
    <t> 11.12.1987 23:45 </t>
  </si>
  <si>
    <t> A.Paschke </t>
  </si>
  <si>
    <t> BBS 86 </t>
  </si>
  <si>
    <t>2447170.696 </t>
  </si>
  <si>
    <t> 10.01.1988 04:42 </t>
  </si>
  <si>
    <t> -0.019 </t>
  </si>
  <si>
    <t>2447565.40 </t>
  </si>
  <si>
    <t> 07.02.1989 21:36 </t>
  </si>
  <si>
    <t> -0.01 </t>
  </si>
  <si>
    <t> BBS 91 </t>
  </si>
  <si>
    <t>2447596.265 </t>
  </si>
  <si>
    <t> 10.03.1989 18:21 </t>
  </si>
  <si>
    <t> -0.006 </t>
  </si>
  <si>
    <t>2448661.768 </t>
  </si>
  <si>
    <t> 09.02.1992 06:25 </t>
  </si>
  <si>
    <t> -0.018 </t>
  </si>
  <si>
    <t>2448705.619 </t>
  </si>
  <si>
    <t> 24.03.1992 02:51 </t>
  </si>
  <si>
    <t> -0.022 </t>
  </si>
  <si>
    <t>2449012.611 </t>
  </si>
  <si>
    <t> 25.01.1993 02:39 </t>
  </si>
  <si>
    <t>2449374.814 </t>
  </si>
  <si>
    <t> 22.01.1994 07:32 </t>
  </si>
  <si>
    <t> R.Hill </t>
  </si>
  <si>
    <t>2449777.638 </t>
  </si>
  <si>
    <t> 01.03.1995 03:18 </t>
  </si>
  <si>
    <t>2450859.417 </t>
  </si>
  <si>
    <t> 14.02.1998 22:00 </t>
  </si>
  <si>
    <t> 0.006 </t>
  </si>
  <si>
    <t> M.Kohl </t>
  </si>
  <si>
    <t> BBS 118 </t>
  </si>
  <si>
    <t>2451933.0491 </t>
  </si>
  <si>
    <t> 23.01.2001 13:10 </t>
  </si>
  <si>
    <t> 0.0023 </t>
  </si>
  <si>
    <t>E </t>
  </si>
  <si>
    <t>?</t>
  </si>
  <si>
    <t> Kiyota </t>
  </si>
  <si>
    <t>VSB 39 </t>
  </si>
  <si>
    <t>2451947.6682 </t>
  </si>
  <si>
    <t> 07.02.2001 04:02 </t>
  </si>
  <si>
    <t> 0.0030 </t>
  </si>
  <si>
    <t>C </t>
  </si>
  <si>
    <t>ns</t>
  </si>
  <si>
    <t> S.Dvorak </t>
  </si>
  <si>
    <t>2451986.6515 </t>
  </si>
  <si>
    <t> 18.03.2001 03:38 </t>
  </si>
  <si>
    <t> 0.0041 </t>
  </si>
  <si>
    <t>2452319.6260 </t>
  </si>
  <si>
    <t> 14.02.2002 03:01 </t>
  </si>
  <si>
    <t> 0.0052 </t>
  </si>
  <si>
    <t>2452358.6124 </t>
  </si>
  <si>
    <t> 25.03.2002 02:41 </t>
  </si>
  <si>
    <t> 0.0093 </t>
  </si>
  <si>
    <t>2452616.8708 </t>
  </si>
  <si>
    <t> 08.12.2002 08:53 </t>
  </si>
  <si>
    <t> 0.0103 </t>
  </si>
  <si>
    <t>2452672.0948 </t>
  </si>
  <si>
    <t> 01.02.2003 14:16 </t>
  </si>
  <si>
    <t> 0.0094 </t>
  </si>
  <si>
    <t>VSB 42 </t>
  </si>
  <si>
    <t>2452678.5925 </t>
  </si>
  <si>
    <t> 08.02.2003 02:13 </t>
  </si>
  <si>
    <t> 0.0101 </t>
  </si>
  <si>
    <t> C.Hesseltine </t>
  </si>
  <si>
    <t>2453044.0569 </t>
  </si>
  <si>
    <t> 08.02.2004 13:21 </t>
  </si>
  <si>
    <t> 0.0159 </t>
  </si>
  <si>
    <t> Nagai </t>
  </si>
  <si>
    <t>VSB 43 </t>
  </si>
  <si>
    <t>2454104.6833 </t>
  </si>
  <si>
    <t> 04.01.2007 04:23 </t>
  </si>
  <si>
    <t> 0.0002 </t>
  </si>
  <si>
    <t> J.Bialozynski </t>
  </si>
  <si>
    <t> AOEB 12 </t>
  </si>
  <si>
    <t>2454554.6019 </t>
  </si>
  <si>
    <t> 29.03.2008 02:26 </t>
  </si>
  <si>
    <t> -0.0014 </t>
  </si>
  <si>
    <t>o</t>
  </si>
  <si>
    <t>JAAVSO 36(2);186 </t>
  </si>
  <si>
    <t>2454825.8552 </t>
  </si>
  <si>
    <t> 25.12.2008 08:31 </t>
  </si>
  <si>
    <t> 0.0004 </t>
  </si>
  <si>
    <t>JAAVSO 37(1);44 </t>
  </si>
  <si>
    <t>2454856.7154 </t>
  </si>
  <si>
    <t> 25.01.2009 05:10 </t>
  </si>
  <si>
    <t> -0.0003 </t>
  </si>
  <si>
    <t> R.Poklar </t>
  </si>
  <si>
    <t>2454887.5772 </t>
  </si>
  <si>
    <t> 25.02.2009 01:51 </t>
  </si>
  <si>
    <t> 0.0005 </t>
  </si>
  <si>
    <t>2455184.8143 </t>
  </si>
  <si>
    <t> 19.12.2009 07:32 </t>
  </si>
  <si>
    <t> -0.0021 </t>
  </si>
  <si>
    <t> JAAVSO 38;120 </t>
  </si>
  <si>
    <t>2455228.6705 </t>
  </si>
  <si>
    <t> 01.02.2010 04:05 </t>
  </si>
  <si>
    <t> -0.0009 </t>
  </si>
  <si>
    <t>2455608.7488 </t>
  </si>
  <si>
    <t> 16.02.2011 05:58 </t>
  </si>
  <si>
    <t> R.Diethelm </t>
  </si>
  <si>
    <t>IBVS 5992 </t>
  </si>
  <si>
    <t>2455639.6093 </t>
  </si>
  <si>
    <t> 19.03.2011 02:37 </t>
  </si>
  <si>
    <t> 0.0000 </t>
  </si>
  <si>
    <t> JAAVSO 39;177 </t>
  </si>
  <si>
    <t>2455980.7037 </t>
  </si>
  <si>
    <t> 23.02.2012 04:53 </t>
  </si>
  <si>
    <t> JAAVSO 41;122 </t>
  </si>
  <si>
    <t>2456610.9066 </t>
  </si>
  <si>
    <t> 14.11.2013 09:45 </t>
  </si>
  <si>
    <t> -0.0105 </t>
  </si>
  <si>
    <t> JAAVSO 42;426 </t>
  </si>
  <si>
    <t>2456683.9956 </t>
  </si>
  <si>
    <t> 26.01.2014 11:53 </t>
  </si>
  <si>
    <t> -0.0132 </t>
  </si>
  <si>
    <t>Ic</t>
  </si>
  <si>
    <t> K.Nagai </t>
  </si>
  <si>
    <t>VSB 59 </t>
  </si>
  <si>
    <t>VSB_061</t>
  </si>
  <si>
    <t>JAVSO..44..164</t>
  </si>
  <si>
    <t>JAVSO..46…79 (2018)</t>
  </si>
  <si>
    <t>VSB-64</t>
  </si>
  <si>
    <t>JAVSO..47..263</t>
  </si>
  <si>
    <t>JAVSO..48…87</t>
  </si>
  <si>
    <t>OEJV 0211</t>
  </si>
  <si>
    <t>VSB 067</t>
  </si>
  <si>
    <t>JAVSO 49, 256</t>
  </si>
  <si>
    <t>JAVSO, 48, 87</t>
  </si>
  <si>
    <t>JAVSO, 49,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</si>
</sst>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11" xfId="0" applyFont="1" applyFill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42" applyFont="1" applyAlignment="1">
      <alignment horizontal="left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77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CMa - O-C Diagr.</a:t>
            </a:r>
          </a:p>
        </c:rich>
      </c:tx>
      <c:layout>
        <c:manualLayout>
          <c:xMode val="edge"/>
          <c:yMode val="edge"/>
          <c:x val="0.3708612747909822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769252958613219"/>
          <c:w val="0.801325151112659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C2-44DB-B3BE-33C6B3BCC9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-0.24662701000124798</c:v>
                </c:pt>
                <c:pt idx="1">
                  <c:v>-0.24331137000626768</c:v>
                </c:pt>
                <c:pt idx="2">
                  <c:v>-0.24553765000382555</c:v>
                </c:pt>
                <c:pt idx="3">
                  <c:v>-0.23256005000439472</c:v>
                </c:pt>
                <c:pt idx="4">
                  <c:v>-0.25328353000077186</c:v>
                </c:pt>
                <c:pt idx="6">
                  <c:v>-0.25734183000167832</c:v>
                </c:pt>
                <c:pt idx="7">
                  <c:v>-0.26780275000055553</c:v>
                </c:pt>
                <c:pt idx="8">
                  <c:v>-0.26470361000247067</c:v>
                </c:pt>
                <c:pt idx="9">
                  <c:v>-0.25746762999915518</c:v>
                </c:pt>
                <c:pt idx="10">
                  <c:v>-0.2636366500009899</c:v>
                </c:pt>
                <c:pt idx="11">
                  <c:v>-0.24429317000613082</c:v>
                </c:pt>
                <c:pt idx="12">
                  <c:v>-0.2454705499985721</c:v>
                </c:pt>
                <c:pt idx="13">
                  <c:v>-0.21704741000576178</c:v>
                </c:pt>
                <c:pt idx="14">
                  <c:v>-0.24769825000112178</c:v>
                </c:pt>
                <c:pt idx="15">
                  <c:v>-0.23848459000146249</c:v>
                </c:pt>
                <c:pt idx="16">
                  <c:v>-0.23439381000207504</c:v>
                </c:pt>
                <c:pt idx="17">
                  <c:v>-0.24489109000569442</c:v>
                </c:pt>
                <c:pt idx="18">
                  <c:v>-0.24886734999745386</c:v>
                </c:pt>
                <c:pt idx="19">
                  <c:v>-0.24170117000176106</c:v>
                </c:pt>
                <c:pt idx="20">
                  <c:v>-0.24831991000246489</c:v>
                </c:pt>
                <c:pt idx="21">
                  <c:v>-0.2403981500028749</c:v>
                </c:pt>
                <c:pt idx="22">
                  <c:v>-0.2174792299992987</c:v>
                </c:pt>
                <c:pt idx="23">
                  <c:v>-0.22016841000731802</c:v>
                </c:pt>
                <c:pt idx="24">
                  <c:v>-0.2193938300042646</c:v>
                </c:pt>
                <c:pt idx="25">
                  <c:v>-0.21829494999838062</c:v>
                </c:pt>
                <c:pt idx="26">
                  <c:v>-0.21676285000285134</c:v>
                </c:pt>
                <c:pt idx="27">
                  <c:v>-0.21256397000252036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C2-44DB-B3BE-33C6B3BCC9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C2-44DB-B3BE-33C6B3BCC9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8">
                  <c:v>-0.21124639000481693</c:v>
                </c:pt>
                <c:pt idx="29">
                  <c:v>-0.2120313100022031</c:v>
                </c:pt>
                <c:pt idx="30">
                  <c:v>-0.21136483000009321</c:v>
                </c:pt>
                <c:pt idx="31">
                  <c:v>-0.20510032999300165</c:v>
                </c:pt>
                <c:pt idx="32">
                  <c:v>-0.21942246999969939</c:v>
                </c:pt>
                <c:pt idx="33">
                  <c:v>-0.2203937300000689</c:v>
                </c:pt>
                <c:pt idx="34">
                  <c:v>-0.21824319000734249</c:v>
                </c:pt>
                <c:pt idx="35">
                  <c:v>-0.21895240999583621</c:v>
                </c:pt>
                <c:pt idx="36">
                  <c:v>-0.21806163000292145</c:v>
                </c:pt>
                <c:pt idx="37">
                  <c:v>-0.22024516999954358</c:v>
                </c:pt>
                <c:pt idx="38">
                  <c:v>-0.21902142999897478</c:v>
                </c:pt>
                <c:pt idx="39">
                  <c:v>-0.21718234999570996</c:v>
                </c:pt>
                <c:pt idx="40">
                  <c:v>-0.21759157000633422</c:v>
                </c:pt>
                <c:pt idx="41">
                  <c:v>-0.21745137000107206</c:v>
                </c:pt>
                <c:pt idx="42">
                  <c:v>-0.2268028099933872</c:v>
                </c:pt>
                <c:pt idx="43">
                  <c:v>-0.22942990999581525</c:v>
                </c:pt>
                <c:pt idx="44">
                  <c:v>-0.23338971017074073</c:v>
                </c:pt>
                <c:pt idx="45">
                  <c:v>-0.23557604999950854</c:v>
                </c:pt>
                <c:pt idx="46">
                  <c:v>-0.22773962000064785</c:v>
                </c:pt>
                <c:pt idx="47">
                  <c:v>-0.21011587999964831</c:v>
                </c:pt>
                <c:pt idx="48">
                  <c:v>-0.23200375000305939</c:v>
                </c:pt>
                <c:pt idx="49">
                  <c:v>-0.23128000999713549</c:v>
                </c:pt>
                <c:pt idx="50">
                  <c:v>-0.23047388999839313</c:v>
                </c:pt>
                <c:pt idx="51">
                  <c:v>-0.2288663500075927</c:v>
                </c:pt>
                <c:pt idx="52">
                  <c:v>-0.22277587000280619</c:v>
                </c:pt>
                <c:pt idx="53">
                  <c:v>-0.23343205013952684</c:v>
                </c:pt>
                <c:pt idx="54">
                  <c:v>-0.22969065000506816</c:v>
                </c:pt>
                <c:pt idx="55">
                  <c:v>-0.22959065000031842</c:v>
                </c:pt>
                <c:pt idx="56">
                  <c:v>-0.22899065000092378</c:v>
                </c:pt>
                <c:pt idx="57">
                  <c:v>-0.21721193000121275</c:v>
                </c:pt>
                <c:pt idx="58">
                  <c:v>-0.22277587000280619</c:v>
                </c:pt>
                <c:pt idx="59">
                  <c:v>-0.21721193000121275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C2-44DB-B3BE-33C6B3BCC9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C2-44DB-B3BE-33C6B3BCC9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C2-44DB-B3BE-33C6B3BCC9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C2-44DB-B3BE-33C6B3BCC9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-0.28231955298095696</c:v>
                </c:pt>
                <c:pt idx="1">
                  <c:v>-0.28224773882155069</c:v>
                </c:pt>
                <c:pt idx="2">
                  <c:v>-0.28157529714710988</c:v>
                </c:pt>
                <c:pt idx="3">
                  <c:v>-0.28000844276006337</c:v>
                </c:pt>
                <c:pt idx="4">
                  <c:v>-0.27953185788400337</c:v>
                </c:pt>
                <c:pt idx="5">
                  <c:v>-0.25943531823014521</c:v>
                </c:pt>
                <c:pt idx="6">
                  <c:v>-0.24922301833457219</c:v>
                </c:pt>
                <c:pt idx="7">
                  <c:v>-0.248459176820887</c:v>
                </c:pt>
                <c:pt idx="8">
                  <c:v>-0.24781611366620332</c:v>
                </c:pt>
                <c:pt idx="9">
                  <c:v>-0.24625252355912983</c:v>
                </c:pt>
                <c:pt idx="10">
                  <c:v>-0.24550500344530971</c:v>
                </c:pt>
                <c:pt idx="11">
                  <c:v>-0.24271730834835611</c:v>
                </c:pt>
                <c:pt idx="12">
                  <c:v>-0.24255083006973241</c:v>
                </c:pt>
                <c:pt idx="13">
                  <c:v>-0.24125491092044601</c:v>
                </c:pt>
                <c:pt idx="14">
                  <c:v>-0.24119615388093177</c:v>
                </c:pt>
                <c:pt idx="15">
                  <c:v>-0.24040293384748948</c:v>
                </c:pt>
                <c:pt idx="16">
                  <c:v>-0.24034091252800222</c:v>
                </c:pt>
                <c:pt idx="17">
                  <c:v>-0.2381995448657053</c:v>
                </c:pt>
                <c:pt idx="18">
                  <c:v>-0.23811140930643393</c:v>
                </c:pt>
                <c:pt idx="19">
                  <c:v>-0.23749446039153438</c:v>
                </c:pt>
                <c:pt idx="20">
                  <c:v>-0.23676652595755232</c:v>
                </c:pt>
                <c:pt idx="21">
                  <c:v>-0.23595698452424496</c:v>
                </c:pt>
                <c:pt idx="22">
                  <c:v>-0.2337829740622179</c:v>
                </c:pt>
                <c:pt idx="23">
                  <c:v>-0.23162528500005591</c:v>
                </c:pt>
                <c:pt idx="24">
                  <c:v>-0.23159590648029882</c:v>
                </c:pt>
                <c:pt idx="25">
                  <c:v>-0.23151756376094648</c:v>
                </c:pt>
                <c:pt idx="26">
                  <c:v>-0.2308483863664787</c:v>
                </c:pt>
                <c:pt idx="27">
                  <c:v>-0.23077004364712636</c:v>
                </c:pt>
                <c:pt idx="28">
                  <c:v>-0.23025102313141721</c:v>
                </c:pt>
                <c:pt idx="29">
                  <c:v>-0.23014003761233476</c:v>
                </c:pt>
                <c:pt idx="30">
                  <c:v>-0.23012698049244268</c:v>
                </c:pt>
                <c:pt idx="31">
                  <c:v>-0.22939251749851464</c:v>
                </c:pt>
                <c:pt idx="32">
                  <c:v>-0.22726094267613675</c:v>
                </c:pt>
                <c:pt idx="33">
                  <c:v>-0.22635673712361198</c:v>
                </c:pt>
                <c:pt idx="34">
                  <c:v>-0.22581160236811873</c:v>
                </c:pt>
                <c:pt idx="35">
                  <c:v>-0.22574958104863146</c:v>
                </c:pt>
                <c:pt idx="36">
                  <c:v>-0.2256875597291442</c:v>
                </c:pt>
                <c:pt idx="37">
                  <c:v>-0.22509019649408274</c:v>
                </c:pt>
                <c:pt idx="38">
                  <c:v>-0.22500206093481134</c:v>
                </c:pt>
                <c:pt idx="39">
                  <c:v>-0.22423821942112618</c:v>
                </c:pt>
                <c:pt idx="40">
                  <c:v>-0.22417619810163891</c:v>
                </c:pt>
                <c:pt idx="41">
                  <c:v>-0.22349069930730606</c:v>
                </c:pt>
                <c:pt idx="42">
                  <c:v>-0.22222415867777678</c:v>
                </c:pt>
                <c:pt idx="43">
                  <c:v>-0.22207726607899117</c:v>
                </c:pt>
                <c:pt idx="44">
                  <c:v>-0.22139176728465831</c:v>
                </c:pt>
                <c:pt idx="45">
                  <c:v>-0.22059854725121603</c:v>
                </c:pt>
                <c:pt idx="46">
                  <c:v>-0.2199407948366538</c:v>
                </c:pt>
                <c:pt idx="47">
                  <c:v>-0.2198526592773824</c:v>
                </c:pt>
                <c:pt idx="48">
                  <c:v>-0.21924387106241539</c:v>
                </c:pt>
                <c:pt idx="49">
                  <c:v>-0.21915573550314402</c:v>
                </c:pt>
                <c:pt idx="50">
                  <c:v>-0.21841800822924295</c:v>
                </c:pt>
                <c:pt idx="51">
                  <c:v>-0.2183625154697017</c:v>
                </c:pt>
                <c:pt idx="52">
                  <c:v>-0.21769660235520694</c:v>
                </c:pt>
                <c:pt idx="53">
                  <c:v>-0.21994569125661331</c:v>
                </c:pt>
                <c:pt idx="54">
                  <c:v>-0.21841147966929692</c:v>
                </c:pt>
                <c:pt idx="55">
                  <c:v>-0.21841147966929692</c:v>
                </c:pt>
                <c:pt idx="56">
                  <c:v>-0.21841147966929692</c:v>
                </c:pt>
                <c:pt idx="57">
                  <c:v>-0.21692296800160271</c:v>
                </c:pt>
                <c:pt idx="58">
                  <c:v>-0.21769660235520694</c:v>
                </c:pt>
                <c:pt idx="59">
                  <c:v>-0.21692296800160271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C2-44DB-B3BE-33C6B3BCC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619528"/>
        <c:axId val="1"/>
      </c:scatterChart>
      <c:valAx>
        <c:axId val="496619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1555856841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61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29818706436528"/>
          <c:y val="0.92000129214617399"/>
          <c:w val="0.692053501590446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CMa - O-C Diagr.</a:t>
            </a:r>
          </a:p>
        </c:rich>
      </c:tx>
      <c:layout>
        <c:manualLayout>
          <c:xMode val="edge"/>
          <c:yMode val="edge"/>
          <c:x val="0.371900826446280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4723926380368099"/>
          <c:w val="0.8016528925619834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C0-4706-B8F6-679ADE0ED3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-0.24662701000124798</c:v>
                </c:pt>
                <c:pt idx="1">
                  <c:v>-0.24331137000626768</c:v>
                </c:pt>
                <c:pt idx="2">
                  <c:v>-0.24553765000382555</c:v>
                </c:pt>
                <c:pt idx="3">
                  <c:v>-0.23256005000439472</c:v>
                </c:pt>
                <c:pt idx="4">
                  <c:v>-0.25328353000077186</c:v>
                </c:pt>
                <c:pt idx="6">
                  <c:v>-0.25734183000167832</c:v>
                </c:pt>
                <c:pt idx="7">
                  <c:v>-0.26780275000055553</c:v>
                </c:pt>
                <c:pt idx="8">
                  <c:v>-0.26470361000247067</c:v>
                </c:pt>
                <c:pt idx="9">
                  <c:v>-0.25746762999915518</c:v>
                </c:pt>
                <c:pt idx="10">
                  <c:v>-0.2636366500009899</c:v>
                </c:pt>
                <c:pt idx="11">
                  <c:v>-0.24429317000613082</c:v>
                </c:pt>
                <c:pt idx="12">
                  <c:v>-0.2454705499985721</c:v>
                </c:pt>
                <c:pt idx="13">
                  <c:v>-0.21704741000576178</c:v>
                </c:pt>
                <c:pt idx="14">
                  <c:v>-0.24769825000112178</c:v>
                </c:pt>
                <c:pt idx="15">
                  <c:v>-0.23848459000146249</c:v>
                </c:pt>
                <c:pt idx="16">
                  <c:v>-0.23439381000207504</c:v>
                </c:pt>
                <c:pt idx="17">
                  <c:v>-0.24489109000569442</c:v>
                </c:pt>
                <c:pt idx="18">
                  <c:v>-0.24886734999745386</c:v>
                </c:pt>
                <c:pt idx="19">
                  <c:v>-0.24170117000176106</c:v>
                </c:pt>
                <c:pt idx="20">
                  <c:v>-0.24831991000246489</c:v>
                </c:pt>
                <c:pt idx="21">
                  <c:v>-0.2403981500028749</c:v>
                </c:pt>
                <c:pt idx="22">
                  <c:v>-0.2174792299992987</c:v>
                </c:pt>
                <c:pt idx="23">
                  <c:v>-0.22016841000731802</c:v>
                </c:pt>
                <c:pt idx="24">
                  <c:v>-0.2193938300042646</c:v>
                </c:pt>
                <c:pt idx="25">
                  <c:v>-0.21829494999838062</c:v>
                </c:pt>
                <c:pt idx="26">
                  <c:v>-0.21676285000285134</c:v>
                </c:pt>
                <c:pt idx="27">
                  <c:v>-0.21256397000252036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C0-4706-B8F6-679ADE0ED3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C0-4706-B8F6-679ADE0ED3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8">
                  <c:v>-0.21124639000481693</c:v>
                </c:pt>
                <c:pt idx="29">
                  <c:v>-0.2120313100022031</c:v>
                </c:pt>
                <c:pt idx="30">
                  <c:v>-0.21136483000009321</c:v>
                </c:pt>
                <c:pt idx="31">
                  <c:v>-0.20510032999300165</c:v>
                </c:pt>
                <c:pt idx="32">
                  <c:v>-0.21942246999969939</c:v>
                </c:pt>
                <c:pt idx="33">
                  <c:v>-0.2203937300000689</c:v>
                </c:pt>
                <c:pt idx="34">
                  <c:v>-0.21824319000734249</c:v>
                </c:pt>
                <c:pt idx="35">
                  <c:v>-0.21895240999583621</c:v>
                </c:pt>
                <c:pt idx="36">
                  <c:v>-0.21806163000292145</c:v>
                </c:pt>
                <c:pt idx="37">
                  <c:v>-0.22024516999954358</c:v>
                </c:pt>
                <c:pt idx="38">
                  <c:v>-0.21902142999897478</c:v>
                </c:pt>
                <c:pt idx="39">
                  <c:v>-0.21718234999570996</c:v>
                </c:pt>
                <c:pt idx="40">
                  <c:v>-0.21759157000633422</c:v>
                </c:pt>
                <c:pt idx="41">
                  <c:v>-0.21745137000107206</c:v>
                </c:pt>
                <c:pt idx="42">
                  <c:v>-0.2268028099933872</c:v>
                </c:pt>
                <c:pt idx="43">
                  <c:v>-0.22942990999581525</c:v>
                </c:pt>
                <c:pt idx="44">
                  <c:v>-0.23338971017074073</c:v>
                </c:pt>
                <c:pt idx="45">
                  <c:v>-0.23557604999950854</c:v>
                </c:pt>
                <c:pt idx="46">
                  <c:v>-0.22773962000064785</c:v>
                </c:pt>
                <c:pt idx="47">
                  <c:v>-0.21011587999964831</c:v>
                </c:pt>
                <c:pt idx="48">
                  <c:v>-0.23200375000305939</c:v>
                </c:pt>
                <c:pt idx="49">
                  <c:v>-0.23128000999713549</c:v>
                </c:pt>
                <c:pt idx="50">
                  <c:v>-0.23047388999839313</c:v>
                </c:pt>
                <c:pt idx="51">
                  <c:v>-0.2288663500075927</c:v>
                </c:pt>
                <c:pt idx="52">
                  <c:v>-0.22277587000280619</c:v>
                </c:pt>
                <c:pt idx="53">
                  <c:v>-0.23343205013952684</c:v>
                </c:pt>
                <c:pt idx="54">
                  <c:v>-0.22969065000506816</c:v>
                </c:pt>
                <c:pt idx="55">
                  <c:v>-0.22959065000031842</c:v>
                </c:pt>
                <c:pt idx="56">
                  <c:v>-0.22899065000092378</c:v>
                </c:pt>
                <c:pt idx="57">
                  <c:v>-0.21721193000121275</c:v>
                </c:pt>
                <c:pt idx="58">
                  <c:v>-0.22277587000280619</c:v>
                </c:pt>
                <c:pt idx="59">
                  <c:v>-0.21721193000121275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C0-4706-B8F6-679ADE0ED3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C0-4706-B8F6-679ADE0ED3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C0-4706-B8F6-679ADE0ED3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C0-4706-B8F6-679ADE0ED3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12099</c:v>
                </c:pt>
                <c:pt idx="47">
                  <c:v>12126</c:v>
                </c:pt>
                <c:pt idx="48">
                  <c:v>12312.5</c:v>
                </c:pt>
                <c:pt idx="49">
                  <c:v>12339.5</c:v>
                </c:pt>
                <c:pt idx="50">
                  <c:v>12565.5</c:v>
                </c:pt>
                <c:pt idx="51">
                  <c:v>12582.5</c:v>
                </c:pt>
                <c:pt idx="52">
                  <c:v>12786.5</c:v>
                </c:pt>
                <c:pt idx="53">
                  <c:v>12097.5</c:v>
                </c:pt>
                <c:pt idx="54">
                  <c:v>12567.5</c:v>
                </c:pt>
                <c:pt idx="55">
                  <c:v>12567.5</c:v>
                </c:pt>
                <c:pt idx="56">
                  <c:v>12567.5</c:v>
                </c:pt>
                <c:pt idx="57">
                  <c:v>13023.5</c:v>
                </c:pt>
                <c:pt idx="58">
                  <c:v>12786.5</c:v>
                </c:pt>
                <c:pt idx="59">
                  <c:v>13023.5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-0.28231955298095696</c:v>
                </c:pt>
                <c:pt idx="1">
                  <c:v>-0.28224773882155069</c:v>
                </c:pt>
                <c:pt idx="2">
                  <c:v>-0.28157529714710988</c:v>
                </c:pt>
                <c:pt idx="3">
                  <c:v>-0.28000844276006337</c:v>
                </c:pt>
                <c:pt idx="4">
                  <c:v>-0.27953185788400337</c:v>
                </c:pt>
                <c:pt idx="5">
                  <c:v>-0.25943531823014521</c:v>
                </c:pt>
                <c:pt idx="6">
                  <c:v>-0.24922301833457219</c:v>
                </c:pt>
                <c:pt idx="7">
                  <c:v>-0.248459176820887</c:v>
                </c:pt>
                <c:pt idx="8">
                  <c:v>-0.24781611366620332</c:v>
                </c:pt>
                <c:pt idx="9">
                  <c:v>-0.24625252355912983</c:v>
                </c:pt>
                <c:pt idx="10">
                  <c:v>-0.24550500344530971</c:v>
                </c:pt>
                <c:pt idx="11">
                  <c:v>-0.24271730834835611</c:v>
                </c:pt>
                <c:pt idx="12">
                  <c:v>-0.24255083006973241</c:v>
                </c:pt>
                <c:pt idx="13">
                  <c:v>-0.24125491092044601</c:v>
                </c:pt>
                <c:pt idx="14">
                  <c:v>-0.24119615388093177</c:v>
                </c:pt>
                <c:pt idx="15">
                  <c:v>-0.24040293384748948</c:v>
                </c:pt>
                <c:pt idx="16">
                  <c:v>-0.24034091252800222</c:v>
                </c:pt>
                <c:pt idx="17">
                  <c:v>-0.2381995448657053</c:v>
                </c:pt>
                <c:pt idx="18">
                  <c:v>-0.23811140930643393</c:v>
                </c:pt>
                <c:pt idx="19">
                  <c:v>-0.23749446039153438</c:v>
                </c:pt>
                <c:pt idx="20">
                  <c:v>-0.23676652595755232</c:v>
                </c:pt>
                <c:pt idx="21">
                  <c:v>-0.23595698452424496</c:v>
                </c:pt>
                <c:pt idx="22">
                  <c:v>-0.2337829740622179</c:v>
                </c:pt>
                <c:pt idx="23">
                  <c:v>-0.23162528500005591</c:v>
                </c:pt>
                <c:pt idx="24">
                  <c:v>-0.23159590648029882</c:v>
                </c:pt>
                <c:pt idx="25">
                  <c:v>-0.23151756376094648</c:v>
                </c:pt>
                <c:pt idx="26">
                  <c:v>-0.2308483863664787</c:v>
                </c:pt>
                <c:pt idx="27">
                  <c:v>-0.23077004364712636</c:v>
                </c:pt>
                <c:pt idx="28">
                  <c:v>-0.23025102313141721</c:v>
                </c:pt>
                <c:pt idx="29">
                  <c:v>-0.23014003761233476</c:v>
                </c:pt>
                <c:pt idx="30">
                  <c:v>-0.23012698049244268</c:v>
                </c:pt>
                <c:pt idx="31">
                  <c:v>-0.22939251749851464</c:v>
                </c:pt>
                <c:pt idx="32">
                  <c:v>-0.22726094267613675</c:v>
                </c:pt>
                <c:pt idx="33">
                  <c:v>-0.22635673712361198</c:v>
                </c:pt>
                <c:pt idx="34">
                  <c:v>-0.22581160236811873</c:v>
                </c:pt>
                <c:pt idx="35">
                  <c:v>-0.22574958104863146</c:v>
                </c:pt>
                <c:pt idx="36">
                  <c:v>-0.2256875597291442</c:v>
                </c:pt>
                <c:pt idx="37">
                  <c:v>-0.22509019649408274</c:v>
                </c:pt>
                <c:pt idx="38">
                  <c:v>-0.22500206093481134</c:v>
                </c:pt>
                <c:pt idx="39">
                  <c:v>-0.22423821942112618</c:v>
                </c:pt>
                <c:pt idx="40">
                  <c:v>-0.22417619810163891</c:v>
                </c:pt>
                <c:pt idx="41">
                  <c:v>-0.22349069930730606</c:v>
                </c:pt>
                <c:pt idx="42">
                  <c:v>-0.22222415867777678</c:v>
                </c:pt>
                <c:pt idx="43">
                  <c:v>-0.22207726607899117</c:v>
                </c:pt>
                <c:pt idx="44">
                  <c:v>-0.22139176728465831</c:v>
                </c:pt>
                <c:pt idx="45">
                  <c:v>-0.22059854725121603</c:v>
                </c:pt>
                <c:pt idx="46">
                  <c:v>-0.2199407948366538</c:v>
                </c:pt>
                <c:pt idx="47">
                  <c:v>-0.2198526592773824</c:v>
                </c:pt>
                <c:pt idx="48">
                  <c:v>-0.21924387106241539</c:v>
                </c:pt>
                <c:pt idx="49">
                  <c:v>-0.21915573550314402</c:v>
                </c:pt>
                <c:pt idx="50">
                  <c:v>-0.21841800822924295</c:v>
                </c:pt>
                <c:pt idx="51">
                  <c:v>-0.2183625154697017</c:v>
                </c:pt>
                <c:pt idx="52">
                  <c:v>-0.21769660235520694</c:v>
                </c:pt>
                <c:pt idx="53">
                  <c:v>-0.21994569125661331</c:v>
                </c:pt>
                <c:pt idx="54">
                  <c:v>-0.21841147966929692</c:v>
                </c:pt>
                <c:pt idx="55">
                  <c:v>-0.21841147966929692</c:v>
                </c:pt>
                <c:pt idx="56">
                  <c:v>-0.21841147966929692</c:v>
                </c:pt>
                <c:pt idx="57">
                  <c:v>-0.21692296800160271</c:v>
                </c:pt>
                <c:pt idx="58">
                  <c:v>-0.21769660235520694</c:v>
                </c:pt>
                <c:pt idx="59">
                  <c:v>-0.21692296800160271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C0-4706-B8F6-679ADE0E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611000"/>
        <c:axId val="1"/>
      </c:scatterChart>
      <c:valAx>
        <c:axId val="496611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140495867768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611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95867768595041"/>
          <c:y val="0.92024539877300615"/>
          <c:w val="0.690909090909090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228600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4B52452-9088-A6E3-C5A5-7E76A3A97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27</xdr:col>
      <xdr:colOff>276225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FCACA08C-E032-17CF-23D9-6292C6E3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vsolj.cetus-net.org/no39.pdf" TargetMode="External"/><Relationship Id="rId6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7"/>
  <sheetViews>
    <sheetView tabSelected="1" workbookViewId="0">
      <pane ySplit="20" topLeftCell="A63" activePane="bottomLeft" state="frozen"/>
      <selection pane="bottomLeft"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26</v>
      </c>
      <c r="B2" s="12" t="s">
        <v>39</v>
      </c>
    </row>
    <row r="4" spans="1:6" ht="14.25" thickTop="1" thickBot="1">
      <c r="A4" s="6" t="s">
        <v>2</v>
      </c>
      <c r="C4" s="3">
        <v>38095.4</v>
      </c>
      <c r="D4" s="4">
        <v>1.6242583799999999</v>
      </c>
    </row>
    <row r="5" spans="1:6" ht="13.5" thickTop="1">
      <c r="A5" s="13" t="s">
        <v>41</v>
      </c>
      <c r="B5" s="14"/>
      <c r="C5" s="15">
        <v>-9.5</v>
      </c>
      <c r="D5" s="14" t="s">
        <v>42</v>
      </c>
    </row>
    <row r="6" spans="1:6">
      <c r="A6" s="6" t="s">
        <v>3</v>
      </c>
    </row>
    <row r="7" spans="1:6">
      <c r="A7" t="s">
        <v>4</v>
      </c>
      <c r="C7">
        <f>+C4</f>
        <v>38095.4</v>
      </c>
    </row>
    <row r="8" spans="1:6">
      <c r="A8" t="s">
        <v>5</v>
      </c>
      <c r="C8">
        <f>+D4</f>
        <v>1.6242583799999999</v>
      </c>
    </row>
    <row r="9" spans="1:6">
      <c r="A9" s="28" t="s">
        <v>48</v>
      </c>
      <c r="B9" s="29">
        <v>26</v>
      </c>
      <c r="C9" s="18" t="str">
        <f>"F"&amp;B9</f>
        <v>F26</v>
      </c>
      <c r="D9" s="9" t="str">
        <f>"G"&amp;B9</f>
        <v>G26</v>
      </c>
    </row>
    <row r="10" spans="1:6" ht="13.5" thickBot="1">
      <c r="A10" s="14"/>
      <c r="B10" s="14"/>
      <c r="C10" s="5" t="s">
        <v>22</v>
      </c>
      <c r="D10" s="5" t="s">
        <v>23</v>
      </c>
      <c r="E10" s="14"/>
    </row>
    <row r="11" spans="1:6">
      <c r="A11" s="14" t="s">
        <v>18</v>
      </c>
      <c r="B11" s="14"/>
      <c r="C11" s="16">
        <f ca="1">INTERCEPT(INDIRECT($D$9):G989,INDIRECT($C$9):F989)</f>
        <v>-0.25943531823014521</v>
      </c>
      <c r="D11" s="17"/>
      <c r="E11" s="14"/>
    </row>
    <row r="12" spans="1:6">
      <c r="A12" s="14" t="s">
        <v>19</v>
      </c>
      <c r="B12" s="14"/>
      <c r="C12" s="16">
        <f ca="1">SLOPE(INDIRECT($D$9):G989,INDIRECT($C$9):F989)</f>
        <v>3.2642799730135897E-6</v>
      </c>
      <c r="D12" s="17"/>
      <c r="E12" s="14"/>
    </row>
    <row r="13" spans="1:6">
      <c r="A13" s="14" t="s">
        <v>21</v>
      </c>
      <c r="B13" s="14"/>
      <c r="C13" s="17" t="s">
        <v>16</v>
      </c>
    </row>
    <row r="14" spans="1:6">
      <c r="A14" s="14"/>
      <c r="B14" s="14"/>
      <c r="C14" s="14"/>
    </row>
    <row r="15" spans="1:6">
      <c r="A15" s="21" t="s">
        <v>20</v>
      </c>
      <c r="B15" s="14"/>
      <c r="C15" s="22">
        <f ca="1">(C7+C11)+(C8+C12)*INT(MAX(F21:F3530))</f>
        <v>59247.89995813986</v>
      </c>
      <c r="E15" s="19" t="s">
        <v>43</v>
      </c>
      <c r="F15" s="15">
        <v>1</v>
      </c>
    </row>
    <row r="16" spans="1:6">
      <c r="A16" s="23" t="s">
        <v>6</v>
      </c>
      <c r="B16" s="14"/>
      <c r="C16" s="24">
        <f ca="1">+C8+C12</f>
        <v>1.6242616442799729</v>
      </c>
      <c r="E16" s="19" t="s">
        <v>44</v>
      </c>
      <c r="F16" s="20">
        <f ca="1">NOW()+15018.5+$C$5/24</f>
        <v>59953.800594444445</v>
      </c>
    </row>
    <row r="17" spans="1:17" ht="13.5" thickBot="1">
      <c r="A17" s="19" t="s">
        <v>38</v>
      </c>
      <c r="B17" s="14"/>
      <c r="C17" s="14">
        <f>COUNT(C21:C2188)</f>
        <v>60</v>
      </c>
      <c r="E17" s="19" t="s">
        <v>45</v>
      </c>
      <c r="F17" s="20">
        <f ca="1">ROUND(2*(F16-$C$7)/$C$8,0)/2+F15</f>
        <v>13458.5</v>
      </c>
    </row>
    <row r="18" spans="1:17" ht="14.25" thickTop="1" thickBot="1">
      <c r="A18" s="23" t="s">
        <v>7</v>
      </c>
      <c r="B18" s="14"/>
      <c r="C18" s="26">
        <f ca="1">+C15</f>
        <v>59247.89995813986</v>
      </c>
      <c r="D18" s="27">
        <f ca="1">+C16</f>
        <v>1.6242616442799729</v>
      </c>
      <c r="E18" s="19" t="s">
        <v>46</v>
      </c>
      <c r="F18" s="9">
        <f ca="1">ROUND(2*(F16-$C$15)/$C$16,0)/2+F15</f>
        <v>435.5</v>
      </c>
    </row>
    <row r="19" spans="1:17" ht="13.5" thickTop="1">
      <c r="E19" s="19" t="s">
        <v>47</v>
      </c>
      <c r="F19" s="25">
        <f ca="1">+$C$15+$C$16*F18-15018.5-$C$5/24</f>
        <v>44937.161737557122</v>
      </c>
    </row>
    <row r="20" spans="1:17" ht="13.5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65</v>
      </c>
      <c r="I20" s="8" t="s">
        <v>68</v>
      </c>
      <c r="J20" s="8" t="s">
        <v>62</v>
      </c>
      <c r="K20" s="8" t="s">
        <v>60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17">
      <c r="A21" s="50" t="s">
        <v>75</v>
      </c>
      <c r="B21" s="52" t="s">
        <v>50</v>
      </c>
      <c r="C21" s="51">
        <v>26708.29</v>
      </c>
      <c r="D21" s="51" t="s">
        <v>68</v>
      </c>
      <c r="E21">
        <f t="shared" ref="E21:E50" si="0">+(C21-C$7)/C$8</f>
        <v>-7010.6518397645586</v>
      </c>
      <c r="F21">
        <f t="shared" ref="F21:F50" si="1">ROUND(2*E21,0)/2</f>
        <v>-7010.5</v>
      </c>
      <c r="G21">
        <f>+C21-(C$7+F21*C$8)</f>
        <v>-0.24662701000124798</v>
      </c>
      <c r="I21">
        <f>+G21</f>
        <v>-0.24662701000124798</v>
      </c>
      <c r="O21">
        <f t="shared" ref="O21:O50" ca="1" si="2">+C$11+C$12*F21</f>
        <v>-0.28231955298095696</v>
      </c>
      <c r="Q21" s="2">
        <f t="shared" ref="Q21:Q50" si="3">+C21-15018.5</f>
        <v>11689.79</v>
      </c>
    </row>
    <row r="22" spans="1:17">
      <c r="A22" s="50" t="s">
        <v>79</v>
      </c>
      <c r="B22" s="52" t="s">
        <v>50</v>
      </c>
      <c r="C22" s="51">
        <v>26744.026999999998</v>
      </c>
      <c r="D22" s="51" t="s">
        <v>68</v>
      </c>
      <c r="E22">
        <f t="shared" si="0"/>
        <v>-6988.6497984390908</v>
      </c>
      <c r="F22">
        <f t="shared" si="1"/>
        <v>-6988.5</v>
      </c>
      <c r="G22">
        <f>+C22-(C$7+F22*C$8)</f>
        <v>-0.24331137000626768</v>
      </c>
      <c r="I22">
        <f>+G22</f>
        <v>-0.24331137000626768</v>
      </c>
      <c r="O22">
        <f t="shared" ca="1" si="2"/>
        <v>-0.28224773882155069</v>
      </c>
      <c r="Q22" s="2">
        <f t="shared" si="3"/>
        <v>11725.526999999998</v>
      </c>
    </row>
    <row r="23" spans="1:17">
      <c r="A23" s="50" t="s">
        <v>79</v>
      </c>
      <c r="B23" s="52" t="s">
        <v>50</v>
      </c>
      <c r="C23" s="51">
        <v>27078.621999999999</v>
      </c>
      <c r="D23" s="51" t="s">
        <v>68</v>
      </c>
      <c r="E23">
        <f t="shared" si="0"/>
        <v>-6782.6511690830885</v>
      </c>
      <c r="F23">
        <f t="shared" si="1"/>
        <v>-6782.5</v>
      </c>
      <c r="G23">
        <f>+C23-(C$7+F23*C$8)</f>
        <v>-0.24553765000382555</v>
      </c>
      <c r="I23">
        <f>+G23</f>
        <v>-0.24553765000382555</v>
      </c>
      <c r="O23">
        <f t="shared" ca="1" si="2"/>
        <v>-0.28157529714710988</v>
      </c>
      <c r="Q23" s="2">
        <f t="shared" si="3"/>
        <v>12060.121999999999</v>
      </c>
    </row>
    <row r="24" spans="1:17">
      <c r="A24" s="50" t="s">
        <v>79</v>
      </c>
      <c r="B24" s="52" t="s">
        <v>50</v>
      </c>
      <c r="C24" s="51">
        <v>27858.278999999999</v>
      </c>
      <c r="D24" s="51" t="s">
        <v>68</v>
      </c>
      <c r="E24">
        <f t="shared" si="0"/>
        <v>-6302.6431792212788</v>
      </c>
      <c r="F24">
        <f t="shared" si="1"/>
        <v>-6302.5</v>
      </c>
      <c r="G24">
        <f>+C24-(C$7+F24*C$8)</f>
        <v>-0.23256005000439472</v>
      </c>
      <c r="I24">
        <f>+G24</f>
        <v>-0.23256005000439472</v>
      </c>
      <c r="O24">
        <f t="shared" ca="1" si="2"/>
        <v>-0.28000844276006337</v>
      </c>
      <c r="Q24" s="2">
        <f t="shared" si="3"/>
        <v>12839.778999999999</v>
      </c>
    </row>
    <row r="25" spans="1:17">
      <c r="A25" s="50" t="s">
        <v>89</v>
      </c>
      <c r="B25" s="52" t="s">
        <v>50</v>
      </c>
      <c r="C25" s="51">
        <v>28095.4</v>
      </c>
      <c r="D25" s="51" t="s">
        <v>68</v>
      </c>
      <c r="E25">
        <f t="shared" si="0"/>
        <v>-6156.6559379548962</v>
      </c>
      <c r="F25">
        <f t="shared" si="1"/>
        <v>-6156.5</v>
      </c>
      <c r="G25">
        <f>+C25-(C$7+F25*C$8)</f>
        <v>-0.25328353000077186</v>
      </c>
      <c r="I25">
        <f>+G25</f>
        <v>-0.25328353000077186</v>
      </c>
      <c r="O25">
        <f t="shared" ca="1" si="2"/>
        <v>-0.27953185788400337</v>
      </c>
      <c r="Q25" s="2">
        <f t="shared" si="3"/>
        <v>13076.900000000001</v>
      </c>
    </row>
    <row r="26" spans="1:17" ht="12.75" customHeight="1">
      <c r="A26" t="s">
        <v>14</v>
      </c>
      <c r="C26" s="10">
        <v>38095.4</v>
      </c>
      <c r="D26" s="10" t="s">
        <v>16</v>
      </c>
      <c r="E26">
        <f t="shared" si="0"/>
        <v>0</v>
      </c>
      <c r="F26">
        <f t="shared" si="1"/>
        <v>0</v>
      </c>
      <c r="H26" s="9">
        <v>0</v>
      </c>
      <c r="O26">
        <f t="shared" ca="1" si="2"/>
        <v>-0.25943531823014521</v>
      </c>
      <c r="Q26" s="2">
        <f t="shared" si="3"/>
        <v>23076.9</v>
      </c>
    </row>
    <row r="27" spans="1:17">
      <c r="A27" s="50" t="s">
        <v>94</v>
      </c>
      <c r="B27" s="52" t="s">
        <v>50</v>
      </c>
      <c r="C27" s="51">
        <v>43176.635000000002</v>
      </c>
      <c r="D27" s="51" t="s">
        <v>68</v>
      </c>
      <c r="E27">
        <f t="shared" si="0"/>
        <v>3128.3415634894254</v>
      </c>
      <c r="F27">
        <f t="shared" si="1"/>
        <v>3128.5</v>
      </c>
      <c r="G27">
        <f t="shared" ref="G27:G50" si="4">+C27-(C$7+F27*C$8)</f>
        <v>-0.25734183000167832</v>
      </c>
      <c r="I27">
        <f t="shared" ref="I27:I48" si="5">+G27</f>
        <v>-0.25734183000167832</v>
      </c>
      <c r="O27">
        <f t="shared" ca="1" si="2"/>
        <v>-0.24922301833457219</v>
      </c>
      <c r="Q27" s="2">
        <f t="shared" si="3"/>
        <v>28158.135000000002</v>
      </c>
    </row>
    <row r="28" spans="1:17">
      <c r="A28" s="50" t="s">
        <v>94</v>
      </c>
      <c r="B28" s="52" t="s">
        <v>50</v>
      </c>
      <c r="C28" s="51">
        <v>43556.701000000001</v>
      </c>
      <c r="D28" s="51" t="s">
        <v>68</v>
      </c>
      <c r="E28">
        <f t="shared" si="0"/>
        <v>3362.335123060901</v>
      </c>
      <c r="F28">
        <f t="shared" si="1"/>
        <v>3362.5</v>
      </c>
      <c r="G28">
        <f t="shared" si="4"/>
        <v>-0.26780275000055553</v>
      </c>
      <c r="I28">
        <f t="shared" si="5"/>
        <v>-0.26780275000055553</v>
      </c>
      <c r="O28">
        <f t="shared" ca="1" si="2"/>
        <v>-0.248459176820887</v>
      </c>
      <c r="Q28" s="2">
        <f t="shared" si="3"/>
        <v>28538.201000000001</v>
      </c>
    </row>
    <row r="29" spans="1:17">
      <c r="A29" s="50" t="s">
        <v>94</v>
      </c>
      <c r="B29" s="52" t="s">
        <v>50</v>
      </c>
      <c r="C29" s="51">
        <v>43876.682999999997</v>
      </c>
      <c r="D29" s="51" t="s">
        <v>68</v>
      </c>
      <c r="E29">
        <f t="shared" si="0"/>
        <v>3559.3370310947671</v>
      </c>
      <c r="F29">
        <f t="shared" si="1"/>
        <v>3559.5</v>
      </c>
      <c r="G29">
        <f t="shared" si="4"/>
        <v>-0.26470361000247067</v>
      </c>
      <c r="I29">
        <f t="shared" si="5"/>
        <v>-0.26470361000247067</v>
      </c>
      <c r="O29">
        <f t="shared" ca="1" si="2"/>
        <v>-0.24781611366620332</v>
      </c>
      <c r="Q29" s="2">
        <f t="shared" si="3"/>
        <v>28858.182999999997</v>
      </c>
    </row>
    <row r="30" spans="1:17">
      <c r="A30" s="50" t="s">
        <v>94</v>
      </c>
      <c r="B30" s="52" t="s">
        <v>50</v>
      </c>
      <c r="C30" s="51">
        <v>44654.71</v>
      </c>
      <c r="D30" s="51" t="s">
        <v>68</v>
      </c>
      <c r="E30">
        <f t="shared" si="0"/>
        <v>4038.341486038692</v>
      </c>
      <c r="F30">
        <f t="shared" si="1"/>
        <v>4038.5</v>
      </c>
      <c r="G30">
        <f t="shared" si="4"/>
        <v>-0.25746762999915518</v>
      </c>
      <c r="I30">
        <f t="shared" si="5"/>
        <v>-0.25746762999915518</v>
      </c>
      <c r="O30">
        <f t="shared" ca="1" si="2"/>
        <v>-0.24625252355912983</v>
      </c>
      <c r="Q30" s="2">
        <f t="shared" si="3"/>
        <v>29636.21</v>
      </c>
    </row>
    <row r="31" spans="1:17">
      <c r="A31" s="50" t="s">
        <v>94</v>
      </c>
      <c r="B31" s="52" t="s">
        <v>50</v>
      </c>
      <c r="C31" s="51">
        <v>45026.659</v>
      </c>
      <c r="D31" s="51" t="s">
        <v>68</v>
      </c>
      <c r="E31">
        <f t="shared" si="0"/>
        <v>4267.3376879853304</v>
      </c>
      <c r="F31">
        <f t="shared" si="1"/>
        <v>4267.5</v>
      </c>
      <c r="G31">
        <f t="shared" si="4"/>
        <v>-0.2636366500009899</v>
      </c>
      <c r="I31">
        <f t="shared" si="5"/>
        <v>-0.2636366500009899</v>
      </c>
      <c r="O31">
        <f t="shared" ca="1" si="2"/>
        <v>-0.24550500344530971</v>
      </c>
      <c r="Q31" s="2">
        <f t="shared" si="3"/>
        <v>30008.159</v>
      </c>
    </row>
    <row r="32" spans="1:17">
      <c r="A32" s="50" t="s">
        <v>94</v>
      </c>
      <c r="B32" s="52" t="s">
        <v>50</v>
      </c>
      <c r="C32" s="51">
        <v>46413.794999999998</v>
      </c>
      <c r="D32" s="51" t="s">
        <v>68</v>
      </c>
      <c r="E32">
        <f t="shared" si="0"/>
        <v>5121.3495971004304</v>
      </c>
      <c r="F32">
        <f t="shared" si="1"/>
        <v>5121.5</v>
      </c>
      <c r="G32">
        <f t="shared" si="4"/>
        <v>-0.24429317000613082</v>
      </c>
      <c r="I32">
        <f t="shared" si="5"/>
        <v>-0.24429317000613082</v>
      </c>
      <c r="O32">
        <f t="shared" ca="1" si="2"/>
        <v>-0.24271730834835611</v>
      </c>
      <c r="Q32" s="2">
        <f t="shared" si="3"/>
        <v>31395.294999999998</v>
      </c>
    </row>
    <row r="33" spans="1:33">
      <c r="A33" s="50" t="s">
        <v>94</v>
      </c>
      <c r="B33" s="52" t="s">
        <v>50</v>
      </c>
      <c r="C33" s="51">
        <v>46496.631000000001</v>
      </c>
      <c r="D33" s="51" t="s">
        <v>68</v>
      </c>
      <c r="E33">
        <f t="shared" si="0"/>
        <v>5172.3488722280754</v>
      </c>
      <c r="F33">
        <f t="shared" si="1"/>
        <v>5172.5</v>
      </c>
      <c r="G33">
        <f t="shared" si="4"/>
        <v>-0.2454705499985721</v>
      </c>
      <c r="I33">
        <f t="shared" si="5"/>
        <v>-0.2454705499985721</v>
      </c>
      <c r="O33">
        <f t="shared" ca="1" si="2"/>
        <v>-0.24255083006973241</v>
      </c>
      <c r="Q33" s="2">
        <f t="shared" si="3"/>
        <v>31478.131000000001</v>
      </c>
    </row>
    <row r="34" spans="1:33" ht="12.75" customHeight="1">
      <c r="A34" t="s">
        <v>31</v>
      </c>
      <c r="C34" s="11">
        <v>47141.49</v>
      </c>
      <c r="D34" s="10"/>
      <c r="E34">
        <f t="shared" si="0"/>
        <v>5569.3663713774386</v>
      </c>
      <c r="F34">
        <f t="shared" si="1"/>
        <v>5569.5</v>
      </c>
      <c r="G34">
        <f t="shared" si="4"/>
        <v>-0.21704741000576178</v>
      </c>
      <c r="I34">
        <f t="shared" si="5"/>
        <v>-0.21704741000576178</v>
      </c>
      <c r="O34">
        <f t="shared" ca="1" si="2"/>
        <v>-0.24125491092044601</v>
      </c>
      <c r="Q34" s="2">
        <f t="shared" si="3"/>
        <v>32122.989999999998</v>
      </c>
      <c r="AC34">
        <v>16</v>
      </c>
      <c r="AE34" t="s">
        <v>30</v>
      </c>
      <c r="AG34" t="s">
        <v>32</v>
      </c>
    </row>
    <row r="35" spans="1:33">
      <c r="A35" s="50" t="s">
        <v>94</v>
      </c>
      <c r="B35" s="52" t="s">
        <v>50</v>
      </c>
      <c r="C35" s="51">
        <v>47170.696000000004</v>
      </c>
      <c r="D35" s="51" t="s">
        <v>68</v>
      </c>
      <c r="E35">
        <f t="shared" si="0"/>
        <v>5587.3475007098332</v>
      </c>
      <c r="F35">
        <f t="shared" si="1"/>
        <v>5587.5</v>
      </c>
      <c r="G35">
        <f t="shared" si="4"/>
        <v>-0.24769825000112178</v>
      </c>
      <c r="I35">
        <f t="shared" si="5"/>
        <v>-0.24769825000112178</v>
      </c>
      <c r="O35">
        <f t="shared" ca="1" si="2"/>
        <v>-0.24119615388093177</v>
      </c>
      <c r="Q35" s="2">
        <f t="shared" si="3"/>
        <v>32152.196000000004</v>
      </c>
    </row>
    <row r="36" spans="1:33" ht="12.75" customHeight="1">
      <c r="A36" t="s">
        <v>34</v>
      </c>
      <c r="C36" s="11">
        <v>47565.4</v>
      </c>
      <c r="D36" s="10"/>
      <c r="E36">
        <f t="shared" si="0"/>
        <v>5830.3531732432866</v>
      </c>
      <c r="F36">
        <f t="shared" si="1"/>
        <v>5830.5</v>
      </c>
      <c r="G36">
        <f t="shared" si="4"/>
        <v>-0.23848459000146249</v>
      </c>
      <c r="I36">
        <f t="shared" si="5"/>
        <v>-0.23848459000146249</v>
      </c>
      <c r="O36">
        <f t="shared" ca="1" si="2"/>
        <v>-0.24040293384748948</v>
      </c>
      <c r="Q36" s="2">
        <f t="shared" si="3"/>
        <v>32546.9</v>
      </c>
      <c r="AB36" t="s">
        <v>33</v>
      </c>
      <c r="AC36">
        <v>8</v>
      </c>
      <c r="AE36" t="s">
        <v>30</v>
      </c>
      <c r="AG36" t="s">
        <v>32</v>
      </c>
    </row>
    <row r="37" spans="1:33" ht="12.75" customHeight="1">
      <c r="A37" t="s">
        <v>34</v>
      </c>
      <c r="C37" s="11">
        <v>47596.264999999999</v>
      </c>
      <c r="D37" s="10"/>
      <c r="E37">
        <f t="shared" si="0"/>
        <v>5849.3556917957831</v>
      </c>
      <c r="F37">
        <f t="shared" si="1"/>
        <v>5849.5</v>
      </c>
      <c r="G37">
        <f t="shared" si="4"/>
        <v>-0.23439381000207504</v>
      </c>
      <c r="I37">
        <f t="shared" si="5"/>
        <v>-0.23439381000207504</v>
      </c>
      <c r="O37">
        <f t="shared" ca="1" si="2"/>
        <v>-0.24034091252800222</v>
      </c>
      <c r="Q37" s="2">
        <f t="shared" si="3"/>
        <v>32577.764999999999</v>
      </c>
      <c r="AA37" t="s">
        <v>35</v>
      </c>
      <c r="AB37" t="s">
        <v>33</v>
      </c>
      <c r="AC37">
        <v>14</v>
      </c>
      <c r="AE37" t="s">
        <v>30</v>
      </c>
      <c r="AG37" t="s">
        <v>32</v>
      </c>
    </row>
    <row r="38" spans="1:33">
      <c r="A38" s="50" t="s">
        <v>94</v>
      </c>
      <c r="B38" s="52" t="s">
        <v>50</v>
      </c>
      <c r="C38" s="51">
        <v>48661.767999999996</v>
      </c>
      <c r="D38" s="51" t="s">
        <v>68</v>
      </c>
      <c r="E38">
        <f t="shared" si="0"/>
        <v>6505.3492289816577</v>
      </c>
      <c r="F38">
        <f t="shared" si="1"/>
        <v>6505.5</v>
      </c>
      <c r="G38">
        <f t="shared" si="4"/>
        <v>-0.24489109000569442</v>
      </c>
      <c r="I38">
        <f t="shared" si="5"/>
        <v>-0.24489109000569442</v>
      </c>
      <c r="O38">
        <f t="shared" ca="1" si="2"/>
        <v>-0.2381995448657053</v>
      </c>
      <c r="Q38" s="2">
        <f t="shared" si="3"/>
        <v>33643.267999999996</v>
      </c>
    </row>
    <row r="39" spans="1:33">
      <c r="A39" s="50" t="s">
        <v>94</v>
      </c>
      <c r="B39" s="52" t="s">
        <v>50</v>
      </c>
      <c r="C39" s="51">
        <v>48705.618999999999</v>
      </c>
      <c r="D39" s="51" t="s">
        <v>68</v>
      </c>
      <c r="E39">
        <f t="shared" si="0"/>
        <v>6532.3467809351851</v>
      </c>
      <c r="F39">
        <f t="shared" si="1"/>
        <v>6532.5</v>
      </c>
      <c r="G39">
        <f t="shared" si="4"/>
        <v>-0.24886734999745386</v>
      </c>
      <c r="I39">
        <f t="shared" si="5"/>
        <v>-0.24886734999745386</v>
      </c>
      <c r="O39">
        <f t="shared" ca="1" si="2"/>
        <v>-0.23811140930643393</v>
      </c>
      <c r="Q39" s="2">
        <f t="shared" si="3"/>
        <v>33687.118999999999</v>
      </c>
    </row>
    <row r="40" spans="1:33">
      <c r="A40" s="50" t="s">
        <v>94</v>
      </c>
      <c r="B40" s="52" t="s">
        <v>50</v>
      </c>
      <c r="C40" s="51">
        <v>49012.610999999997</v>
      </c>
      <c r="D40" s="51" t="s">
        <v>68</v>
      </c>
      <c r="E40">
        <f t="shared" si="0"/>
        <v>6721.3511929056485</v>
      </c>
      <c r="F40">
        <f t="shared" si="1"/>
        <v>6721.5</v>
      </c>
      <c r="G40">
        <f t="shared" si="4"/>
        <v>-0.24170117000176106</v>
      </c>
      <c r="I40">
        <f t="shared" si="5"/>
        <v>-0.24170117000176106</v>
      </c>
      <c r="O40">
        <f t="shared" ca="1" si="2"/>
        <v>-0.23749446039153438</v>
      </c>
      <c r="Q40" s="2">
        <f t="shared" si="3"/>
        <v>33994.110999999997</v>
      </c>
    </row>
    <row r="41" spans="1:33">
      <c r="A41" s="50" t="s">
        <v>94</v>
      </c>
      <c r="B41" s="52" t="s">
        <v>50</v>
      </c>
      <c r="C41" s="51">
        <v>49374.813999999998</v>
      </c>
      <c r="D41" s="51" t="s">
        <v>68</v>
      </c>
      <c r="E41">
        <f t="shared" si="0"/>
        <v>6944.3471179751568</v>
      </c>
      <c r="F41">
        <f t="shared" si="1"/>
        <v>6944.5</v>
      </c>
      <c r="G41">
        <f t="shared" si="4"/>
        <v>-0.24831991000246489</v>
      </c>
      <c r="I41">
        <f t="shared" si="5"/>
        <v>-0.24831991000246489</v>
      </c>
      <c r="O41">
        <f t="shared" ca="1" si="2"/>
        <v>-0.23676652595755232</v>
      </c>
      <c r="Q41" s="2">
        <f t="shared" si="3"/>
        <v>34356.313999999998</v>
      </c>
    </row>
    <row r="42" spans="1:33">
      <c r="A42" s="50" t="s">
        <v>94</v>
      </c>
      <c r="B42" s="52" t="s">
        <v>50</v>
      </c>
      <c r="C42" s="51">
        <v>49777.637999999999</v>
      </c>
      <c r="D42" s="51" t="s">
        <v>68</v>
      </c>
      <c r="E42">
        <f t="shared" si="0"/>
        <v>7192.3519951302314</v>
      </c>
      <c r="F42">
        <f t="shared" si="1"/>
        <v>7192.5</v>
      </c>
      <c r="G42">
        <f t="shared" si="4"/>
        <v>-0.2403981500028749</v>
      </c>
      <c r="I42">
        <f t="shared" si="5"/>
        <v>-0.2403981500028749</v>
      </c>
      <c r="O42">
        <f t="shared" ca="1" si="2"/>
        <v>-0.23595698452424496</v>
      </c>
      <c r="Q42" s="2">
        <f t="shared" si="3"/>
        <v>34759.137999999999</v>
      </c>
    </row>
    <row r="43" spans="1:33" ht="12.75" customHeight="1">
      <c r="A43" s="32" t="s">
        <v>37</v>
      </c>
      <c r="B43" s="32"/>
      <c r="C43" s="33">
        <v>50859.417000000001</v>
      </c>
      <c r="D43" s="34">
        <v>7.0000000000000001E-3</v>
      </c>
      <c r="E43">
        <f t="shared" si="0"/>
        <v>7858.366105520724</v>
      </c>
      <c r="F43">
        <f t="shared" si="1"/>
        <v>7858.5</v>
      </c>
      <c r="G43">
        <f t="shared" si="4"/>
        <v>-0.2174792299992987</v>
      </c>
      <c r="I43">
        <f t="shared" si="5"/>
        <v>-0.2174792299992987</v>
      </c>
      <c r="O43">
        <f t="shared" ca="1" si="2"/>
        <v>-0.2337829740622179</v>
      </c>
      <c r="Q43" s="2">
        <f t="shared" si="3"/>
        <v>35840.917000000001</v>
      </c>
      <c r="AB43" t="s">
        <v>33</v>
      </c>
      <c r="AC43">
        <v>11</v>
      </c>
      <c r="AE43" t="s">
        <v>36</v>
      </c>
      <c r="AG43" t="s">
        <v>32</v>
      </c>
    </row>
    <row r="44" spans="1:33">
      <c r="A44" s="50" t="s">
        <v>150</v>
      </c>
      <c r="B44" s="52" t="s">
        <v>50</v>
      </c>
      <c r="C44" s="51">
        <v>51933.049099999997</v>
      </c>
      <c r="D44" s="51" t="s">
        <v>68</v>
      </c>
      <c r="E44">
        <f t="shared" si="0"/>
        <v>8519.364449885119</v>
      </c>
      <c r="F44">
        <f t="shared" si="1"/>
        <v>8519.5</v>
      </c>
      <c r="G44">
        <f t="shared" si="4"/>
        <v>-0.22016841000731802</v>
      </c>
      <c r="I44">
        <f t="shared" si="5"/>
        <v>-0.22016841000731802</v>
      </c>
      <c r="O44">
        <f t="shared" ca="1" si="2"/>
        <v>-0.23162528500005591</v>
      </c>
      <c r="Q44" s="2">
        <f t="shared" si="3"/>
        <v>36914.549099999997</v>
      </c>
    </row>
    <row r="45" spans="1:33">
      <c r="A45" s="50" t="s">
        <v>94</v>
      </c>
      <c r="B45" s="52" t="s">
        <v>50</v>
      </c>
      <c r="C45" s="51">
        <v>51947.6682</v>
      </c>
      <c r="D45" s="51" t="s">
        <v>68</v>
      </c>
      <c r="E45">
        <f t="shared" si="0"/>
        <v>8528.3649267673773</v>
      </c>
      <c r="F45">
        <f t="shared" si="1"/>
        <v>8528.5</v>
      </c>
      <c r="G45">
        <f t="shared" si="4"/>
        <v>-0.2193938300042646</v>
      </c>
      <c r="I45">
        <f t="shared" si="5"/>
        <v>-0.2193938300042646</v>
      </c>
      <c r="O45">
        <f t="shared" ca="1" si="2"/>
        <v>-0.23159590648029882</v>
      </c>
      <c r="Q45" s="2">
        <f t="shared" si="3"/>
        <v>36929.1682</v>
      </c>
    </row>
    <row r="46" spans="1:33">
      <c r="A46" s="50" t="s">
        <v>94</v>
      </c>
      <c r="B46" s="52" t="s">
        <v>50</v>
      </c>
      <c r="C46" s="51">
        <v>51986.6515</v>
      </c>
      <c r="D46" s="51" t="s">
        <v>68</v>
      </c>
      <c r="E46">
        <f t="shared" si="0"/>
        <v>8552.3656033099851</v>
      </c>
      <c r="F46">
        <f t="shared" si="1"/>
        <v>8552.5</v>
      </c>
      <c r="G46">
        <f t="shared" si="4"/>
        <v>-0.21829494999838062</v>
      </c>
      <c r="I46">
        <f t="shared" si="5"/>
        <v>-0.21829494999838062</v>
      </c>
      <c r="O46">
        <f t="shared" ca="1" si="2"/>
        <v>-0.23151756376094648</v>
      </c>
      <c r="Q46" s="2">
        <f t="shared" si="3"/>
        <v>36968.1515</v>
      </c>
    </row>
    <row r="47" spans="1:33">
      <c r="A47" s="50" t="s">
        <v>94</v>
      </c>
      <c r="B47" s="52" t="s">
        <v>50</v>
      </c>
      <c r="C47" s="51">
        <v>52319.625999999997</v>
      </c>
      <c r="D47" s="51" t="s">
        <v>68</v>
      </c>
      <c r="E47">
        <f t="shared" si="0"/>
        <v>8757.3665465712402</v>
      </c>
      <c r="F47">
        <f t="shared" si="1"/>
        <v>8757.5</v>
      </c>
      <c r="G47">
        <f t="shared" si="4"/>
        <v>-0.21676285000285134</v>
      </c>
      <c r="I47">
        <f t="shared" si="5"/>
        <v>-0.21676285000285134</v>
      </c>
      <c r="O47">
        <f t="shared" ca="1" si="2"/>
        <v>-0.2308483863664787</v>
      </c>
      <c r="Q47" s="2">
        <f t="shared" si="3"/>
        <v>37301.125999999997</v>
      </c>
    </row>
    <row r="48" spans="1:33">
      <c r="A48" s="50" t="s">
        <v>94</v>
      </c>
      <c r="B48" s="52" t="s">
        <v>50</v>
      </c>
      <c r="C48" s="51">
        <v>52358.612399999998</v>
      </c>
      <c r="D48" s="51" t="s">
        <v>68</v>
      </c>
      <c r="E48">
        <f t="shared" si="0"/>
        <v>8781.3691316771892</v>
      </c>
      <c r="F48">
        <f t="shared" si="1"/>
        <v>8781.5</v>
      </c>
      <c r="G48">
        <f t="shared" si="4"/>
        <v>-0.21256397000252036</v>
      </c>
      <c r="I48">
        <f t="shared" si="5"/>
        <v>-0.21256397000252036</v>
      </c>
      <c r="O48">
        <f t="shared" ca="1" si="2"/>
        <v>-0.23077004364712636</v>
      </c>
      <c r="Q48" s="2">
        <f t="shared" si="3"/>
        <v>37340.112399999998</v>
      </c>
    </row>
    <row r="49" spans="1:17">
      <c r="A49" s="50" t="s">
        <v>94</v>
      </c>
      <c r="B49" s="52" t="s">
        <v>50</v>
      </c>
      <c r="C49" s="51">
        <v>52616.870799999997</v>
      </c>
      <c r="D49" s="51" t="s">
        <v>68</v>
      </c>
      <c r="E49">
        <f t="shared" si="0"/>
        <v>8940.369942865862</v>
      </c>
      <c r="F49">
        <f t="shared" si="1"/>
        <v>8940.5</v>
      </c>
      <c r="G49">
        <f t="shared" si="4"/>
        <v>-0.21124639000481693</v>
      </c>
      <c r="K49">
        <f t="shared" ref="K49:K71" si="6">+G49</f>
        <v>-0.21124639000481693</v>
      </c>
      <c r="O49">
        <f t="shared" ca="1" si="2"/>
        <v>-0.23025102313141721</v>
      </c>
      <c r="Q49" s="2">
        <f t="shared" si="3"/>
        <v>37598.370799999997</v>
      </c>
    </row>
    <row r="50" spans="1:17">
      <c r="A50" s="50" t="s">
        <v>172</v>
      </c>
      <c r="B50" s="52" t="s">
        <v>50</v>
      </c>
      <c r="C50" s="51">
        <v>52672.094799999999</v>
      </c>
      <c r="D50" s="51" t="s">
        <v>68</v>
      </c>
      <c r="E50">
        <f t="shared" si="0"/>
        <v>8974.3694596176247</v>
      </c>
      <c r="F50">
        <f t="shared" si="1"/>
        <v>8974.5</v>
      </c>
      <c r="G50">
        <f t="shared" si="4"/>
        <v>-0.2120313100022031</v>
      </c>
      <c r="K50">
        <f t="shared" si="6"/>
        <v>-0.2120313100022031</v>
      </c>
      <c r="O50">
        <f t="shared" ca="1" si="2"/>
        <v>-0.23014003761233476</v>
      </c>
      <c r="Q50" s="2">
        <f t="shared" si="3"/>
        <v>37653.594799999999</v>
      </c>
    </row>
    <row r="51" spans="1:17">
      <c r="A51" s="50" t="s">
        <v>94</v>
      </c>
      <c r="B51" s="52" t="s">
        <v>50</v>
      </c>
      <c r="C51" s="51">
        <v>52678.592499999999</v>
      </c>
      <c r="D51" s="51" t="s">
        <v>68</v>
      </c>
      <c r="E51">
        <f t="shared" ref="E51:E71" si="7">+(C51-C$7)/C$8</f>
        <v>8978.3698699464294</v>
      </c>
      <c r="F51">
        <f t="shared" ref="F51:F77" si="8">ROUND(2*E51,0)/2</f>
        <v>8978.5</v>
      </c>
      <c r="G51">
        <f t="shared" ref="G51:G71" si="9">+C51-(C$7+F51*C$8)</f>
        <v>-0.21136483000009321</v>
      </c>
      <c r="K51">
        <f t="shared" si="6"/>
        <v>-0.21136483000009321</v>
      </c>
      <c r="O51">
        <f t="shared" ref="O51:O71" ca="1" si="10">+C$11+C$12*F51</f>
        <v>-0.23012698049244268</v>
      </c>
      <c r="Q51" s="2">
        <f t="shared" ref="Q51:Q71" si="11">+C51-15018.5</f>
        <v>37660.092499999999</v>
      </c>
    </row>
    <row r="52" spans="1:17">
      <c r="A52" s="50" t="s">
        <v>181</v>
      </c>
      <c r="B52" s="52" t="s">
        <v>50</v>
      </c>
      <c r="C52" s="51">
        <v>53044.056900000003</v>
      </c>
      <c r="D52" s="51" t="s">
        <v>68</v>
      </c>
      <c r="E52">
        <f t="shared" si="7"/>
        <v>9203.373726783544</v>
      </c>
      <c r="F52">
        <f t="shared" si="8"/>
        <v>9203.5</v>
      </c>
      <c r="G52">
        <f t="shared" si="9"/>
        <v>-0.20510032999300165</v>
      </c>
      <c r="K52">
        <f t="shared" si="6"/>
        <v>-0.20510032999300165</v>
      </c>
      <c r="O52">
        <f t="shared" ca="1" si="10"/>
        <v>-0.22939251749851464</v>
      </c>
      <c r="Q52" s="2">
        <f t="shared" si="11"/>
        <v>38025.556900000003</v>
      </c>
    </row>
    <row r="53" spans="1:17">
      <c r="A53" s="50" t="s">
        <v>186</v>
      </c>
      <c r="B53" s="52" t="s">
        <v>50</v>
      </c>
      <c r="C53" s="51">
        <v>54104.683299999997</v>
      </c>
      <c r="D53" s="51" t="s">
        <v>68</v>
      </c>
      <c r="E53">
        <f t="shared" si="7"/>
        <v>9856.3649091347124</v>
      </c>
      <c r="F53">
        <f t="shared" si="8"/>
        <v>9856.5</v>
      </c>
      <c r="G53">
        <f t="shared" si="9"/>
        <v>-0.21942246999969939</v>
      </c>
      <c r="K53">
        <f t="shared" si="6"/>
        <v>-0.21942246999969939</v>
      </c>
      <c r="O53">
        <f t="shared" ca="1" si="10"/>
        <v>-0.22726094267613675</v>
      </c>
      <c r="Q53" s="2">
        <f t="shared" si="11"/>
        <v>39086.183299999997</v>
      </c>
    </row>
    <row r="54" spans="1:17">
      <c r="A54" s="35" t="s">
        <v>51</v>
      </c>
      <c r="B54" s="36" t="s">
        <v>50</v>
      </c>
      <c r="C54" s="34">
        <v>54554.601900000001</v>
      </c>
      <c r="D54" s="34">
        <v>4.0000000000000002E-4</v>
      </c>
      <c r="E54">
        <f t="shared" si="7"/>
        <v>10133.364311163352</v>
      </c>
      <c r="F54">
        <f t="shared" si="8"/>
        <v>10133.5</v>
      </c>
      <c r="G54">
        <f t="shared" si="9"/>
        <v>-0.2203937300000689</v>
      </c>
      <c r="K54">
        <f t="shared" si="6"/>
        <v>-0.2203937300000689</v>
      </c>
      <c r="O54">
        <f t="shared" ca="1" si="10"/>
        <v>-0.22635673712361198</v>
      </c>
      <c r="Q54" s="2">
        <f t="shared" si="11"/>
        <v>39536.101900000001</v>
      </c>
    </row>
    <row r="55" spans="1:17">
      <c r="A55" s="35" t="s">
        <v>52</v>
      </c>
      <c r="B55" s="36" t="s">
        <v>50</v>
      </c>
      <c r="C55" s="53">
        <v>54825.855199999998</v>
      </c>
      <c r="D55" s="34">
        <v>2.0000000000000001E-4</v>
      </c>
      <c r="E55">
        <f t="shared" si="7"/>
        <v>10300.365635176835</v>
      </c>
      <c r="F55">
        <f t="shared" si="8"/>
        <v>10300.5</v>
      </c>
      <c r="G55">
        <f t="shared" si="9"/>
        <v>-0.21824319000734249</v>
      </c>
      <c r="K55">
        <f t="shared" si="6"/>
        <v>-0.21824319000734249</v>
      </c>
      <c r="O55">
        <f t="shared" ca="1" si="10"/>
        <v>-0.22581160236811873</v>
      </c>
      <c r="Q55" s="2">
        <f t="shared" si="11"/>
        <v>39807.355199999998</v>
      </c>
    </row>
    <row r="56" spans="1:17">
      <c r="A56" s="35" t="s">
        <v>52</v>
      </c>
      <c r="B56" s="36" t="s">
        <v>50</v>
      </c>
      <c r="C56" s="53">
        <v>54856.715400000001</v>
      </c>
      <c r="D56" s="34">
        <v>2.0000000000000001E-4</v>
      </c>
      <c r="E56">
        <f t="shared" si="7"/>
        <v>10319.365198534484</v>
      </c>
      <c r="F56">
        <f t="shared" si="8"/>
        <v>10319.5</v>
      </c>
      <c r="G56">
        <f t="shared" si="9"/>
        <v>-0.21895240999583621</v>
      </c>
      <c r="K56">
        <f t="shared" si="6"/>
        <v>-0.21895240999583621</v>
      </c>
      <c r="O56">
        <f t="shared" ca="1" si="10"/>
        <v>-0.22574958104863146</v>
      </c>
      <c r="Q56" s="2">
        <f t="shared" si="11"/>
        <v>39838.215400000001</v>
      </c>
    </row>
    <row r="57" spans="1:17">
      <c r="A57" s="35" t="s">
        <v>52</v>
      </c>
      <c r="B57" s="36" t="s">
        <v>50</v>
      </c>
      <c r="C57" s="53">
        <v>54887.5772</v>
      </c>
      <c r="D57" s="34">
        <v>2.9999999999999997E-4</v>
      </c>
      <c r="E57">
        <f t="shared" si="7"/>
        <v>10338.365746957081</v>
      </c>
      <c r="F57">
        <f t="shared" si="8"/>
        <v>10338.5</v>
      </c>
      <c r="G57">
        <f t="shared" si="9"/>
        <v>-0.21806163000292145</v>
      </c>
      <c r="K57">
        <f t="shared" si="6"/>
        <v>-0.21806163000292145</v>
      </c>
      <c r="O57">
        <f t="shared" ca="1" si="10"/>
        <v>-0.2256875597291442</v>
      </c>
      <c r="Q57" s="2">
        <f t="shared" si="11"/>
        <v>39869.0772</v>
      </c>
    </row>
    <row r="58" spans="1:17">
      <c r="A58" s="35" t="s">
        <v>53</v>
      </c>
      <c r="B58" s="36" t="s">
        <v>50</v>
      </c>
      <c r="C58" s="34">
        <v>55184.814299999998</v>
      </c>
      <c r="D58" s="34">
        <v>2.9999999999999997E-4</v>
      </c>
      <c r="E58">
        <f t="shared" si="7"/>
        <v>10521.36440262663</v>
      </c>
      <c r="F58">
        <f t="shared" si="8"/>
        <v>10521.5</v>
      </c>
      <c r="G58">
        <f t="shared" si="9"/>
        <v>-0.22024516999954358</v>
      </c>
      <c r="K58">
        <f t="shared" si="6"/>
        <v>-0.22024516999954358</v>
      </c>
      <c r="O58">
        <f t="shared" ca="1" si="10"/>
        <v>-0.22509019649408274</v>
      </c>
      <c r="Q58" s="2">
        <f t="shared" si="11"/>
        <v>40166.314299999998</v>
      </c>
    </row>
    <row r="59" spans="1:17">
      <c r="A59" s="35" t="s">
        <v>53</v>
      </c>
      <c r="B59" s="36" t="s">
        <v>50</v>
      </c>
      <c r="C59" s="34">
        <v>55228.6705</v>
      </c>
      <c r="D59" s="34">
        <v>2.0000000000000001E-4</v>
      </c>
      <c r="E59">
        <f t="shared" si="7"/>
        <v>10548.365156041245</v>
      </c>
      <c r="F59">
        <f t="shared" si="8"/>
        <v>10548.5</v>
      </c>
      <c r="G59">
        <f t="shared" si="9"/>
        <v>-0.21902142999897478</v>
      </c>
      <c r="K59">
        <f t="shared" si="6"/>
        <v>-0.21902142999897478</v>
      </c>
      <c r="O59">
        <f t="shared" ca="1" si="10"/>
        <v>-0.22500206093481134</v>
      </c>
      <c r="Q59" s="2">
        <f t="shared" si="11"/>
        <v>40210.1705</v>
      </c>
    </row>
    <row r="60" spans="1:17" ht="12.75" customHeight="1">
      <c r="A60" s="30" t="s">
        <v>49</v>
      </c>
      <c r="B60" s="31" t="s">
        <v>50</v>
      </c>
      <c r="C60" s="30">
        <v>55608.748800000001</v>
      </c>
      <c r="D60" s="30">
        <v>4.0000000000000002E-4</v>
      </c>
      <c r="E60">
        <f t="shared" si="7"/>
        <v>10782.366288299527</v>
      </c>
      <c r="F60">
        <f t="shared" si="8"/>
        <v>10782.5</v>
      </c>
      <c r="G60">
        <f t="shared" si="9"/>
        <v>-0.21718234999570996</v>
      </c>
      <c r="K60">
        <f t="shared" si="6"/>
        <v>-0.21718234999570996</v>
      </c>
      <c r="O60">
        <f t="shared" ca="1" si="10"/>
        <v>-0.22423821942112618</v>
      </c>
      <c r="Q60" s="2">
        <f t="shared" si="11"/>
        <v>40590.248800000001</v>
      </c>
    </row>
    <row r="61" spans="1:17">
      <c r="A61" s="34" t="s">
        <v>54</v>
      </c>
      <c r="B61" s="36" t="s">
        <v>55</v>
      </c>
      <c r="C61" s="34">
        <v>55639.609299999996</v>
      </c>
      <c r="D61" s="34">
        <v>2.0000000000000001E-4</v>
      </c>
      <c r="E61">
        <f t="shared" si="7"/>
        <v>10801.366036356849</v>
      </c>
      <c r="F61">
        <f t="shared" si="8"/>
        <v>10801.5</v>
      </c>
      <c r="G61">
        <f t="shared" si="9"/>
        <v>-0.21759157000633422</v>
      </c>
      <c r="K61">
        <f t="shared" si="6"/>
        <v>-0.21759157000633422</v>
      </c>
      <c r="O61">
        <f t="shared" ca="1" si="10"/>
        <v>-0.22417619810163891</v>
      </c>
      <c r="Q61" s="2">
        <f t="shared" si="11"/>
        <v>40621.109299999996</v>
      </c>
    </row>
    <row r="62" spans="1:17">
      <c r="A62" s="35" t="s">
        <v>56</v>
      </c>
      <c r="B62" s="36" t="s">
        <v>50</v>
      </c>
      <c r="C62" s="34">
        <v>55980.703699999998</v>
      </c>
      <c r="D62" s="34">
        <v>2.9999999999999997E-4</v>
      </c>
      <c r="E62">
        <f t="shared" si="7"/>
        <v>11011.366122673166</v>
      </c>
      <c r="F62">
        <f t="shared" si="8"/>
        <v>11011.5</v>
      </c>
      <c r="G62">
        <f t="shared" si="9"/>
        <v>-0.21745137000107206</v>
      </c>
      <c r="K62">
        <f t="shared" si="6"/>
        <v>-0.21745137000107206</v>
      </c>
      <c r="O62">
        <f t="shared" ca="1" si="10"/>
        <v>-0.22349069930730606</v>
      </c>
      <c r="Q62" s="2">
        <f t="shared" si="11"/>
        <v>40962.203699999998</v>
      </c>
    </row>
    <row r="63" spans="1:17">
      <c r="A63" s="35" t="s">
        <v>57</v>
      </c>
      <c r="B63" s="36" t="s">
        <v>50</v>
      </c>
      <c r="C63" s="34">
        <v>56610.906600000002</v>
      </c>
      <c r="D63" s="34">
        <v>2.0000000000000001E-4</v>
      </c>
      <c r="E63">
        <f t="shared" si="7"/>
        <v>11399.360365313309</v>
      </c>
      <c r="F63">
        <f t="shared" si="8"/>
        <v>11399.5</v>
      </c>
      <c r="G63">
        <f t="shared" si="9"/>
        <v>-0.2268028099933872</v>
      </c>
      <c r="K63">
        <f t="shared" si="6"/>
        <v>-0.2268028099933872</v>
      </c>
      <c r="O63">
        <f t="shared" ca="1" si="10"/>
        <v>-0.22222415867777678</v>
      </c>
      <c r="Q63" s="2">
        <f t="shared" si="11"/>
        <v>41592.406600000002</v>
      </c>
    </row>
    <row r="64" spans="1:17">
      <c r="A64" s="50" t="s">
        <v>230</v>
      </c>
      <c r="B64" s="52" t="s">
        <v>50</v>
      </c>
      <c r="C64" s="51">
        <v>56683.995600000002</v>
      </c>
      <c r="D64" s="51" t="s">
        <v>68</v>
      </c>
      <c r="E64">
        <f t="shared" si="7"/>
        <v>11444.358747898226</v>
      </c>
      <c r="F64">
        <f t="shared" si="8"/>
        <v>11444.5</v>
      </c>
      <c r="G64">
        <f t="shared" si="9"/>
        <v>-0.22942990999581525</v>
      </c>
      <c r="K64">
        <f t="shared" si="6"/>
        <v>-0.22942990999581525</v>
      </c>
      <c r="O64">
        <f t="shared" ca="1" si="10"/>
        <v>-0.22207726607899117</v>
      </c>
      <c r="Q64" s="2">
        <f t="shared" si="11"/>
        <v>41665.495600000002</v>
      </c>
    </row>
    <row r="65" spans="1:17">
      <c r="A65" s="54" t="s">
        <v>231</v>
      </c>
      <c r="B65" s="55" t="s">
        <v>50</v>
      </c>
      <c r="C65" s="56">
        <v>57025.085899999831</v>
      </c>
      <c r="D65" s="56" t="s">
        <v>228</v>
      </c>
      <c r="E65">
        <f t="shared" si="7"/>
        <v>11654.356309985504</v>
      </c>
      <c r="F65">
        <f t="shared" si="8"/>
        <v>11654.5</v>
      </c>
      <c r="G65">
        <f t="shared" si="9"/>
        <v>-0.23338971017074073</v>
      </c>
      <c r="K65">
        <f t="shared" si="6"/>
        <v>-0.23338971017074073</v>
      </c>
      <c r="O65">
        <f t="shared" ca="1" si="10"/>
        <v>-0.22139176728465831</v>
      </c>
      <c r="Q65" s="2">
        <f t="shared" si="11"/>
        <v>42006.585899999831</v>
      </c>
    </row>
    <row r="66" spans="1:17">
      <c r="A66" s="30" t="s">
        <v>232</v>
      </c>
      <c r="B66" s="31" t="s">
        <v>50</v>
      </c>
      <c r="C66" s="57">
        <v>57419.7785</v>
      </c>
      <c r="D66" s="57">
        <v>1E-4</v>
      </c>
      <c r="E66">
        <f t="shared" si="7"/>
        <v>11897.354963931293</v>
      </c>
      <c r="F66">
        <f t="shared" si="8"/>
        <v>11897.5</v>
      </c>
      <c r="G66">
        <f t="shared" si="9"/>
        <v>-0.23557604999950854</v>
      </c>
      <c r="K66">
        <f t="shared" si="6"/>
        <v>-0.23557604999950854</v>
      </c>
      <c r="O66">
        <f t="shared" ca="1" si="10"/>
        <v>-0.22059854725121603</v>
      </c>
      <c r="Q66" s="2">
        <f t="shared" si="11"/>
        <v>42401.2785</v>
      </c>
    </row>
    <row r="67" spans="1:17">
      <c r="A67" s="56" t="s">
        <v>1</v>
      </c>
      <c r="B67" s="55" t="s">
        <v>55</v>
      </c>
      <c r="C67" s="56">
        <v>57747.074399999998</v>
      </c>
      <c r="D67" s="56" t="s">
        <v>228</v>
      </c>
      <c r="E67">
        <f t="shared" si="7"/>
        <v>12098.859788551621</v>
      </c>
      <c r="F67">
        <f t="shared" si="8"/>
        <v>12099</v>
      </c>
      <c r="G67">
        <f t="shared" si="9"/>
        <v>-0.22773962000064785</v>
      </c>
      <c r="K67">
        <f t="shared" si="6"/>
        <v>-0.22773962000064785</v>
      </c>
      <c r="O67">
        <f t="shared" ca="1" si="10"/>
        <v>-0.2199407948366538</v>
      </c>
      <c r="Q67" s="2">
        <f t="shared" si="11"/>
        <v>42728.574399999998</v>
      </c>
    </row>
    <row r="68" spans="1:17">
      <c r="A68" s="58" t="s">
        <v>234</v>
      </c>
      <c r="B68" s="59" t="s">
        <v>55</v>
      </c>
      <c r="C68" s="60">
        <v>57790.947</v>
      </c>
      <c r="D68" s="61" t="s">
        <v>228</v>
      </c>
      <c r="E68">
        <f t="shared" si="7"/>
        <v>12125.870638881974</v>
      </c>
      <c r="F68">
        <f t="shared" si="8"/>
        <v>12126</v>
      </c>
      <c r="G68">
        <f t="shared" si="9"/>
        <v>-0.21011587999964831</v>
      </c>
      <c r="K68">
        <f t="shared" si="6"/>
        <v>-0.21011587999964831</v>
      </c>
      <c r="O68">
        <f t="shared" ca="1" si="10"/>
        <v>-0.2198526592773824</v>
      </c>
      <c r="Q68" s="2">
        <f t="shared" si="11"/>
        <v>42772.447</v>
      </c>
    </row>
    <row r="69" spans="1:17">
      <c r="A69" s="62" t="s">
        <v>233</v>
      </c>
      <c r="B69" s="55" t="s">
        <v>50</v>
      </c>
      <c r="C69" s="62">
        <v>58093.849300000002</v>
      </c>
      <c r="D69" s="62">
        <v>1E-4</v>
      </c>
      <c r="E69">
        <f t="shared" si="7"/>
        <v>12312.357163273495</v>
      </c>
      <c r="F69">
        <f t="shared" si="8"/>
        <v>12312.5</v>
      </c>
      <c r="G69">
        <f t="shared" si="9"/>
        <v>-0.23200375000305939</v>
      </c>
      <c r="K69">
        <f t="shared" si="6"/>
        <v>-0.23200375000305939</v>
      </c>
      <c r="O69">
        <f t="shared" ca="1" si="10"/>
        <v>-0.21924387106241539</v>
      </c>
      <c r="Q69" s="2">
        <f t="shared" si="11"/>
        <v>43075.349300000002</v>
      </c>
    </row>
    <row r="70" spans="1:17">
      <c r="A70" s="62" t="s">
        <v>233</v>
      </c>
      <c r="B70" s="55" t="s">
        <v>50</v>
      </c>
      <c r="C70" s="62">
        <v>58137.705000000002</v>
      </c>
      <c r="D70" s="62">
        <v>1E-4</v>
      </c>
      <c r="E70">
        <f t="shared" si="7"/>
        <v>12339.357608855311</v>
      </c>
      <c r="F70">
        <f t="shared" si="8"/>
        <v>12339.5</v>
      </c>
      <c r="G70">
        <f t="shared" si="9"/>
        <v>-0.23128000999713549</v>
      </c>
      <c r="K70">
        <f t="shared" si="6"/>
        <v>-0.23128000999713549</v>
      </c>
      <c r="O70">
        <f t="shared" ca="1" si="10"/>
        <v>-0.21915573550314402</v>
      </c>
      <c r="Q70" s="2">
        <f t="shared" si="11"/>
        <v>43119.205000000002</v>
      </c>
    </row>
    <row r="71" spans="1:17">
      <c r="A71" s="56" t="s">
        <v>0</v>
      </c>
      <c r="B71" s="55" t="s">
        <v>50</v>
      </c>
      <c r="C71" s="56">
        <v>58504.788200000003</v>
      </c>
      <c r="D71" s="56">
        <v>1E-4</v>
      </c>
      <c r="E71">
        <f t="shared" si="7"/>
        <v>12565.358105155661</v>
      </c>
      <c r="F71">
        <f t="shared" si="8"/>
        <v>12565.5</v>
      </c>
      <c r="G71">
        <f t="shared" si="9"/>
        <v>-0.23047388999839313</v>
      </c>
      <c r="K71">
        <f t="shared" si="6"/>
        <v>-0.23047388999839313</v>
      </c>
      <c r="O71">
        <f t="shared" ca="1" si="10"/>
        <v>-0.21841800822924295</v>
      </c>
      <c r="Q71" s="2">
        <f t="shared" si="11"/>
        <v>43486.288200000003</v>
      </c>
    </row>
    <row r="72" spans="1:17">
      <c r="A72" s="63" t="s">
        <v>235</v>
      </c>
      <c r="B72" s="64" t="s">
        <v>50</v>
      </c>
      <c r="C72" s="65">
        <v>58532.402199999997</v>
      </c>
      <c r="D72" s="65">
        <v>1E-4</v>
      </c>
      <c r="E72">
        <f t="shared" ref="E72:E77" si="12">+(C72-C$7)/C$8</f>
        <v>12582.359094862726</v>
      </c>
      <c r="F72">
        <f t="shared" si="8"/>
        <v>12582.5</v>
      </c>
      <c r="G72">
        <f t="shared" ref="G72:G77" si="13">+C72-(C$7+F72*C$8)</f>
        <v>-0.2288663500075927</v>
      </c>
      <c r="K72">
        <f t="shared" ref="K72:K77" si="14">+G72</f>
        <v>-0.2288663500075927</v>
      </c>
      <c r="O72">
        <f t="shared" ref="O72:O77" ca="1" si="15">+C$11+C$12*F72</f>
        <v>-0.2183625154697017</v>
      </c>
      <c r="Q72" s="2">
        <f t="shared" ref="Q72:Q77" si="16">+C72-15018.5</f>
        <v>43513.902199999997</v>
      </c>
    </row>
    <row r="73" spans="1:17">
      <c r="A73" s="66" t="s">
        <v>236</v>
      </c>
      <c r="B73" s="67" t="s">
        <v>50</v>
      </c>
      <c r="C73" s="68">
        <v>58863.756999999998</v>
      </c>
      <c r="D73" s="68">
        <v>2.0000000000000001E-4</v>
      </c>
      <c r="E73">
        <f t="shared" si="12"/>
        <v>12786.362844561712</v>
      </c>
      <c r="F73">
        <f t="shared" si="8"/>
        <v>12786.5</v>
      </c>
      <c r="G73">
        <f t="shared" si="13"/>
        <v>-0.22277587000280619</v>
      </c>
      <c r="K73">
        <f t="shared" si="14"/>
        <v>-0.22277587000280619</v>
      </c>
      <c r="O73">
        <f t="shared" ca="1" si="15"/>
        <v>-0.21769660235520694</v>
      </c>
      <c r="Q73" s="2">
        <f t="shared" si="16"/>
        <v>43845.256999999998</v>
      </c>
    </row>
    <row r="74" spans="1:17">
      <c r="A74" s="66" t="s">
        <v>237</v>
      </c>
      <c r="B74" s="67" t="s">
        <v>50</v>
      </c>
      <c r="C74" s="68">
        <v>57744.632319999859</v>
      </c>
      <c r="D74" s="68">
        <v>1E-3</v>
      </c>
      <c r="E74">
        <f t="shared" si="12"/>
        <v>12097.35628391824</v>
      </c>
      <c r="F74">
        <f t="shared" si="8"/>
        <v>12097.5</v>
      </c>
      <c r="G74">
        <f t="shared" si="13"/>
        <v>-0.23343205013952684</v>
      </c>
      <c r="K74">
        <f t="shared" si="14"/>
        <v>-0.23343205013952684</v>
      </c>
      <c r="O74">
        <f t="shared" ca="1" si="15"/>
        <v>-0.21994569125661331</v>
      </c>
      <c r="Q74" s="2">
        <f t="shared" si="16"/>
        <v>42726.132319999859</v>
      </c>
    </row>
    <row r="75" spans="1:17">
      <c r="A75" s="63" t="s">
        <v>238</v>
      </c>
      <c r="B75" s="64" t="s">
        <v>50</v>
      </c>
      <c r="C75" s="65">
        <v>58508.037499999999</v>
      </c>
      <c r="D75" s="65" t="s">
        <v>32</v>
      </c>
      <c r="E75">
        <f t="shared" si="12"/>
        <v>12567.358587369577</v>
      </c>
      <c r="F75">
        <f t="shared" si="8"/>
        <v>12567.5</v>
      </c>
      <c r="G75">
        <f t="shared" si="13"/>
        <v>-0.22969065000506816</v>
      </c>
      <c r="K75">
        <f t="shared" si="14"/>
        <v>-0.22969065000506816</v>
      </c>
      <c r="O75">
        <f t="shared" ca="1" si="15"/>
        <v>-0.21841147966929692</v>
      </c>
      <c r="Q75" s="2">
        <f t="shared" si="16"/>
        <v>43489.537499999999</v>
      </c>
    </row>
    <row r="76" spans="1:17">
      <c r="A76" s="63" t="s">
        <v>238</v>
      </c>
      <c r="B76" s="64" t="s">
        <v>50</v>
      </c>
      <c r="C76" s="65">
        <v>58508.037600000003</v>
      </c>
      <c r="D76" s="65" t="s">
        <v>228</v>
      </c>
      <c r="E76">
        <f t="shared" si="12"/>
        <v>12567.358648936141</v>
      </c>
      <c r="F76">
        <f t="shared" si="8"/>
        <v>12567.5</v>
      </c>
      <c r="G76">
        <f t="shared" si="13"/>
        <v>-0.22959065000031842</v>
      </c>
      <c r="K76">
        <f t="shared" si="14"/>
        <v>-0.22959065000031842</v>
      </c>
      <c r="O76">
        <f t="shared" ca="1" si="15"/>
        <v>-0.21841147966929692</v>
      </c>
      <c r="Q76" s="2">
        <f t="shared" si="16"/>
        <v>43489.537600000003</v>
      </c>
    </row>
    <row r="77" spans="1:17">
      <c r="A77" s="63" t="s">
        <v>238</v>
      </c>
      <c r="B77" s="64" t="s">
        <v>50</v>
      </c>
      <c r="C77" s="65">
        <v>58508.038200000003</v>
      </c>
      <c r="D77" s="65" t="s">
        <v>67</v>
      </c>
      <c r="E77">
        <f t="shared" si="12"/>
        <v>12567.359018335495</v>
      </c>
      <c r="F77">
        <f t="shared" si="8"/>
        <v>12567.5</v>
      </c>
      <c r="G77">
        <f t="shared" si="13"/>
        <v>-0.22899065000092378</v>
      </c>
      <c r="K77">
        <f t="shared" si="14"/>
        <v>-0.22899065000092378</v>
      </c>
      <c r="O77">
        <f t="shared" ca="1" si="15"/>
        <v>-0.21841147966929692</v>
      </c>
      <c r="Q77" s="2">
        <f t="shared" si="16"/>
        <v>43489.538200000003</v>
      </c>
    </row>
    <row r="78" spans="1:17" ht="12" customHeight="1">
      <c r="A78" s="69" t="s">
        <v>239</v>
      </c>
      <c r="B78" s="64" t="s">
        <v>50</v>
      </c>
      <c r="C78" s="65">
        <v>59248.711799999997</v>
      </c>
      <c r="D78" s="65">
        <v>2.0000000000000001E-4</v>
      </c>
      <c r="E78">
        <f>+(C78-C$7)/C$8</f>
        <v>13023.366270088136</v>
      </c>
      <c r="F78">
        <f>ROUND(2*E78,0)/2</f>
        <v>13023.5</v>
      </c>
      <c r="G78">
        <f>+C78-(C$7+F78*C$8)</f>
        <v>-0.21721193000121275</v>
      </c>
      <c r="K78">
        <f>+G78</f>
        <v>-0.21721193000121275</v>
      </c>
      <c r="O78">
        <f ca="1">+C$11+C$12*F78</f>
        <v>-0.21692296800160271</v>
      </c>
      <c r="Q78" s="2">
        <f>+C78-15018.5</f>
        <v>44230.211799999997</v>
      </c>
    </row>
    <row r="79" spans="1:17" ht="12" customHeight="1">
      <c r="A79" s="70" t="s">
        <v>240</v>
      </c>
      <c r="B79" s="71" t="s">
        <v>50</v>
      </c>
      <c r="C79" s="72">
        <v>58863.756999999998</v>
      </c>
      <c r="D79" s="73">
        <v>2.0000000000000001E-4</v>
      </c>
      <c r="E79">
        <f t="shared" ref="E79:E80" si="17">+(C79-C$7)/C$8</f>
        <v>12786.362844561712</v>
      </c>
      <c r="F79">
        <f t="shared" ref="F79:F80" si="18">ROUND(2*E79,0)/2</f>
        <v>12786.5</v>
      </c>
      <c r="G79">
        <f t="shared" ref="G79:G80" si="19">+C79-(C$7+F79*C$8)</f>
        <v>-0.22277587000280619</v>
      </c>
      <c r="K79">
        <f t="shared" ref="K79:K80" si="20">+G79</f>
        <v>-0.22277587000280619</v>
      </c>
      <c r="O79">
        <f t="shared" ref="O79:O80" ca="1" si="21">+C$11+C$12*F79</f>
        <v>-0.21769660235520694</v>
      </c>
      <c r="Q79" s="2">
        <f t="shared" ref="Q79:Q80" si="22">+C79-15018.5</f>
        <v>43845.256999999998</v>
      </c>
    </row>
    <row r="80" spans="1:17" ht="12" customHeight="1">
      <c r="A80" s="73" t="s">
        <v>241</v>
      </c>
      <c r="B80" s="71" t="s">
        <v>50</v>
      </c>
      <c r="C80" s="72">
        <v>59248.711799999997</v>
      </c>
      <c r="D80" s="73">
        <v>2.0000000000000001E-4</v>
      </c>
      <c r="E80">
        <f t="shared" si="17"/>
        <v>13023.366270088136</v>
      </c>
      <c r="F80">
        <f t="shared" si="18"/>
        <v>13023.5</v>
      </c>
      <c r="G80">
        <f t="shared" si="19"/>
        <v>-0.21721193000121275</v>
      </c>
      <c r="K80">
        <f t="shared" si="20"/>
        <v>-0.21721193000121275</v>
      </c>
      <c r="O80">
        <f t="shared" ca="1" si="21"/>
        <v>-0.21692296800160271</v>
      </c>
      <c r="Q80" s="2">
        <f t="shared" si="22"/>
        <v>44230.211799999997</v>
      </c>
    </row>
    <row r="81" spans="2:4" ht="12" customHeight="1">
      <c r="B81" s="17"/>
      <c r="C81" s="10"/>
      <c r="D81" s="10"/>
    </row>
    <row r="82" spans="2:4">
      <c r="B82" s="17"/>
      <c r="C82" s="10"/>
      <c r="D82" s="10"/>
    </row>
    <row r="83" spans="2:4">
      <c r="B83" s="17"/>
      <c r="C83" s="10"/>
      <c r="D83" s="10"/>
    </row>
    <row r="84" spans="2:4">
      <c r="B84" s="17"/>
      <c r="C84" s="10"/>
      <c r="D84" s="10"/>
    </row>
    <row r="85" spans="2:4">
      <c r="B85" s="17"/>
      <c r="C85" s="10"/>
      <c r="D85" s="10"/>
    </row>
    <row r="86" spans="2:4">
      <c r="B86" s="17"/>
      <c r="C86" s="10"/>
      <c r="D86" s="10"/>
    </row>
    <row r="87" spans="2:4">
      <c r="B87" s="17"/>
      <c r="C87" s="10"/>
      <c r="D87" s="10"/>
    </row>
    <row r="88" spans="2:4">
      <c r="B88" s="17"/>
      <c r="C88" s="10"/>
      <c r="D88" s="10"/>
    </row>
    <row r="89" spans="2:4">
      <c r="B89" s="17"/>
      <c r="C89" s="10"/>
      <c r="D89" s="10"/>
    </row>
    <row r="90" spans="2:4">
      <c r="B90" s="17"/>
      <c r="C90" s="10"/>
      <c r="D90" s="10"/>
    </row>
    <row r="91" spans="2:4">
      <c r="C91" s="10"/>
      <c r="D91" s="10"/>
    </row>
    <row r="92" spans="2:4">
      <c r="C92" s="10"/>
      <c r="D92" s="10"/>
    </row>
    <row r="93" spans="2:4">
      <c r="C93" s="10"/>
      <c r="D93" s="10"/>
    </row>
    <row r="94" spans="2:4">
      <c r="C94" s="10"/>
      <c r="D94" s="10"/>
    </row>
    <row r="95" spans="2:4">
      <c r="C95" s="10"/>
      <c r="D95" s="10"/>
    </row>
    <row r="96" spans="2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</sheetData>
  <protectedRanges>
    <protectedRange sqref="A72:D77" name="Range1"/>
  </protectedRanges>
  <phoneticPr fontId="8" type="noConversion"/>
  <hyperlinks>
    <hyperlink ref="H1721" r:id="rId1" display="http://vsolj.cetus-net.org/bulletin.html"/>
    <hyperlink ref="H64589" r:id="rId2" display="http://vsolj.cetus-net.org/bulletin.html"/>
    <hyperlink ref="H64582" r:id="rId3" display="https://www.aavso.org/ejaavso"/>
    <hyperlink ref="I64589" r:id="rId4" display="http://vsolj.cetus-net.org/bulletin.html"/>
    <hyperlink ref="AQ58240" r:id="rId5" display="http://cdsbib.u-strasbg.fr/cgi-bin/cdsbib?1990RMxAA..21..381G"/>
    <hyperlink ref="H64586" r:id="rId6" display="https://www.aavso.org/ejaavso"/>
    <hyperlink ref="AP5604" r:id="rId7" display="http://cdsbib.u-strasbg.fr/cgi-bin/cdsbib?1990RMxAA..21..381G"/>
    <hyperlink ref="AP5607" r:id="rId8" display="http://cdsbib.u-strasbg.fr/cgi-bin/cdsbib?1990RMxAA..21..381G"/>
    <hyperlink ref="AP5605" r:id="rId9" display="http://cdsbib.u-strasbg.fr/cgi-bin/cdsbib?1990RMxAA..21..381G"/>
    <hyperlink ref="AP5589" r:id="rId10" display="http://cdsbib.u-strasbg.fr/cgi-bin/cdsbib?1990RMxAA..21..381G"/>
    <hyperlink ref="AQ5818" r:id="rId11" display="http://cdsbib.u-strasbg.fr/cgi-bin/cdsbib?1990RMxAA..21..381G"/>
    <hyperlink ref="AQ5822" r:id="rId12" display="http://cdsbib.u-strasbg.fr/cgi-bin/cdsbib?1990RMxAA..21..381G"/>
    <hyperlink ref="AQ65502" r:id="rId13" display="http://cdsbib.u-strasbg.fr/cgi-bin/cdsbib?1990RMxAA..21..381G"/>
    <hyperlink ref="I2710" r:id="rId14" display="http://vsolj.cetus-net.org/bulletin.html"/>
    <hyperlink ref="H2710" r:id="rId15" display="http://vsolj.cetus-net.org/bulletin.html"/>
    <hyperlink ref="AQ627" r:id="rId16" display="http://cdsbib.u-strasbg.fr/cgi-bin/cdsbib?1990RMxAA..21..381G"/>
    <hyperlink ref="AQ626" r:id="rId17" display="http://cdsbib.u-strasbg.fr/cgi-bin/cdsbib?1990RMxAA..21..381G"/>
    <hyperlink ref="AP3880" r:id="rId18" display="http://cdsbib.u-strasbg.fr/cgi-bin/cdsbib?1990RMxAA..21..381G"/>
    <hyperlink ref="AP3898" r:id="rId19" display="http://cdsbib.u-strasbg.fr/cgi-bin/cdsbib?1990RMxAA..21..381G"/>
    <hyperlink ref="AP3899" r:id="rId20" display="http://cdsbib.u-strasbg.fr/cgi-bin/cdsbib?1990RMxAA..21..381G"/>
    <hyperlink ref="AP3895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6"/>
  <sheetViews>
    <sheetView topLeftCell="A6" workbookViewId="0">
      <selection activeCell="A25" sqref="A25:D53"/>
    </sheetView>
  </sheetViews>
  <sheetFormatPr defaultRowHeight="12.75"/>
  <cols>
    <col min="1" max="1" width="19.7109375" style="10" customWidth="1"/>
    <col min="2" max="2" width="4.42578125" style="14" customWidth="1"/>
    <col min="3" max="3" width="12.7109375" style="1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37" t="s">
        <v>58</v>
      </c>
      <c r="I1" s="38" t="s">
        <v>59</v>
      </c>
      <c r="J1" s="39" t="s">
        <v>60</v>
      </c>
    </row>
    <row r="2" spans="1:16">
      <c r="I2" s="40" t="s">
        <v>61</v>
      </c>
      <c r="J2" s="41" t="s">
        <v>62</v>
      </c>
    </row>
    <row r="3" spans="1:16">
      <c r="A3" s="42" t="s">
        <v>63</v>
      </c>
      <c r="I3" s="40" t="s">
        <v>64</v>
      </c>
      <c r="J3" s="41" t="s">
        <v>65</v>
      </c>
    </row>
    <row r="4" spans="1:16">
      <c r="I4" s="40" t="s">
        <v>66</v>
      </c>
      <c r="J4" s="41" t="s">
        <v>65</v>
      </c>
    </row>
    <row r="5" spans="1:16" ht="13.5" thickBot="1">
      <c r="I5" s="43" t="s">
        <v>67</v>
      </c>
      <c r="J5" s="44" t="s">
        <v>68</v>
      </c>
    </row>
    <row r="10" spans="1:16" ht="13.5" thickBot="1"/>
    <row r="11" spans="1:16" ht="12.75" customHeight="1" thickBot="1">
      <c r="A11" s="10" t="str">
        <f t="shared" ref="A11:A53" si="0">P11</f>
        <v> BBS 86 </v>
      </c>
      <c r="B11" s="17" t="str">
        <f t="shared" ref="B11:B53" si="1">IF(H11=INT(H11),"I","II")</f>
        <v>I</v>
      </c>
      <c r="C11" s="10">
        <f t="shared" ref="C11:C53" si="2">1*G11</f>
        <v>47141.49</v>
      </c>
      <c r="D11" s="14" t="str">
        <f t="shared" ref="D11:D53" si="3">VLOOKUP(F11,I$1:J$5,2,FALSE)</f>
        <v>vis</v>
      </c>
      <c r="E11" s="45">
        <f>VLOOKUP(C11,Active!C$21:E$970,3,FALSE)</f>
        <v>5569.3663713774386</v>
      </c>
      <c r="F11" s="17" t="s">
        <v>67</v>
      </c>
      <c r="G11" s="14" t="str">
        <f t="shared" ref="G11:G53" si="4">MID(I11,3,LEN(I11)-3)</f>
        <v>47141.490</v>
      </c>
      <c r="H11" s="10">
        <f t="shared" ref="H11:H53" si="5">1*K11</f>
        <v>-5232</v>
      </c>
      <c r="I11" s="46" t="s">
        <v>112</v>
      </c>
      <c r="J11" s="47" t="s">
        <v>113</v>
      </c>
      <c r="K11" s="46">
        <v>-5232</v>
      </c>
      <c r="L11" s="46" t="s">
        <v>78</v>
      </c>
      <c r="M11" s="47" t="s">
        <v>73</v>
      </c>
      <c r="N11" s="47"/>
      <c r="O11" s="48" t="s">
        <v>114</v>
      </c>
      <c r="P11" s="48" t="s">
        <v>115</v>
      </c>
    </row>
    <row r="12" spans="1:16" ht="12.75" customHeight="1" thickBot="1">
      <c r="A12" s="10" t="str">
        <f t="shared" si="0"/>
        <v> BBS 91 </v>
      </c>
      <c r="B12" s="17" t="str">
        <f t="shared" si="1"/>
        <v>I</v>
      </c>
      <c r="C12" s="10">
        <f t="shared" si="2"/>
        <v>47565.4</v>
      </c>
      <c r="D12" s="14" t="str">
        <f t="shared" si="3"/>
        <v>vis</v>
      </c>
      <c r="E12" s="45">
        <f>VLOOKUP(C12,Active!C$21:E$970,3,FALSE)</f>
        <v>5830.3531732432866</v>
      </c>
      <c r="F12" s="17" t="s">
        <v>67</v>
      </c>
      <c r="G12" s="14" t="str">
        <f t="shared" si="4"/>
        <v>47565.40</v>
      </c>
      <c r="H12" s="10">
        <f t="shared" si="5"/>
        <v>-4971</v>
      </c>
      <c r="I12" s="46" t="s">
        <v>119</v>
      </c>
      <c r="J12" s="47" t="s">
        <v>120</v>
      </c>
      <c r="K12" s="46">
        <v>-4971</v>
      </c>
      <c r="L12" s="46" t="s">
        <v>121</v>
      </c>
      <c r="M12" s="47" t="s">
        <v>73</v>
      </c>
      <c r="N12" s="47"/>
      <c r="O12" s="48" t="s">
        <v>114</v>
      </c>
      <c r="P12" s="48" t="s">
        <v>122</v>
      </c>
    </row>
    <row r="13" spans="1:16" ht="12.75" customHeight="1" thickBot="1">
      <c r="A13" s="10" t="str">
        <f t="shared" si="0"/>
        <v> BBS 91 </v>
      </c>
      <c r="B13" s="17" t="str">
        <f t="shared" si="1"/>
        <v>I</v>
      </c>
      <c r="C13" s="10">
        <f t="shared" si="2"/>
        <v>47596.264999999999</v>
      </c>
      <c r="D13" s="14" t="str">
        <f t="shared" si="3"/>
        <v>vis</v>
      </c>
      <c r="E13" s="45">
        <f>VLOOKUP(C13,Active!C$21:E$970,3,FALSE)</f>
        <v>5849.3556917957831</v>
      </c>
      <c r="F13" s="17" t="s">
        <v>67</v>
      </c>
      <c r="G13" s="14" t="str">
        <f t="shared" si="4"/>
        <v>47596.265</v>
      </c>
      <c r="H13" s="10">
        <f t="shared" si="5"/>
        <v>-4952</v>
      </c>
      <c r="I13" s="46" t="s">
        <v>123</v>
      </c>
      <c r="J13" s="47" t="s">
        <v>124</v>
      </c>
      <c r="K13" s="46">
        <v>-4952</v>
      </c>
      <c r="L13" s="46" t="s">
        <v>125</v>
      </c>
      <c r="M13" s="47" t="s">
        <v>73</v>
      </c>
      <c r="N13" s="47"/>
      <c r="O13" s="48" t="s">
        <v>114</v>
      </c>
      <c r="P13" s="48" t="s">
        <v>122</v>
      </c>
    </row>
    <row r="14" spans="1:16" ht="12.75" customHeight="1" thickBot="1">
      <c r="A14" s="10" t="str">
        <f t="shared" si="0"/>
        <v> BBS 118 </v>
      </c>
      <c r="B14" s="17" t="str">
        <f t="shared" si="1"/>
        <v>I</v>
      </c>
      <c r="C14" s="10">
        <f t="shared" si="2"/>
        <v>50859.417000000001</v>
      </c>
      <c r="D14" s="14" t="str">
        <f t="shared" si="3"/>
        <v>vis</v>
      </c>
      <c r="E14" s="45">
        <f>VLOOKUP(C14,Active!C$21:E$970,3,FALSE)</f>
        <v>7858.366105520724</v>
      </c>
      <c r="F14" s="17" t="s">
        <v>67</v>
      </c>
      <c r="G14" s="14" t="str">
        <f t="shared" si="4"/>
        <v>50859.417</v>
      </c>
      <c r="H14" s="10">
        <f t="shared" si="5"/>
        <v>-2943</v>
      </c>
      <c r="I14" s="46" t="s">
        <v>139</v>
      </c>
      <c r="J14" s="47" t="s">
        <v>140</v>
      </c>
      <c r="K14" s="46">
        <v>-2943</v>
      </c>
      <c r="L14" s="46" t="s">
        <v>141</v>
      </c>
      <c r="M14" s="47" t="s">
        <v>73</v>
      </c>
      <c r="N14" s="47"/>
      <c r="O14" s="48" t="s">
        <v>142</v>
      </c>
      <c r="P14" s="48" t="s">
        <v>143</v>
      </c>
    </row>
    <row r="15" spans="1:16" ht="12.75" customHeight="1" thickBot="1">
      <c r="A15" s="10" t="str">
        <f t="shared" si="0"/>
        <v>JAAVSO 36(2);186 </v>
      </c>
      <c r="B15" s="17" t="str">
        <f t="shared" si="1"/>
        <v>I</v>
      </c>
      <c r="C15" s="10">
        <f t="shared" si="2"/>
        <v>54554.601900000001</v>
      </c>
      <c r="D15" s="14" t="str">
        <f t="shared" si="3"/>
        <v>vis</v>
      </c>
      <c r="E15" s="45">
        <f>VLOOKUP(C15,Active!C$21:E$970,3,FALSE)</f>
        <v>10133.364311163352</v>
      </c>
      <c r="F15" s="17" t="s">
        <v>67</v>
      </c>
      <c r="G15" s="14" t="str">
        <f t="shared" si="4"/>
        <v>54554.6019</v>
      </c>
      <c r="H15" s="10">
        <f t="shared" si="5"/>
        <v>-668</v>
      </c>
      <c r="I15" s="46" t="s">
        <v>187</v>
      </c>
      <c r="J15" s="47" t="s">
        <v>188</v>
      </c>
      <c r="K15" s="46">
        <v>-668</v>
      </c>
      <c r="L15" s="46" t="s">
        <v>189</v>
      </c>
      <c r="M15" s="47" t="s">
        <v>154</v>
      </c>
      <c r="N15" s="47" t="s">
        <v>190</v>
      </c>
      <c r="O15" s="48" t="s">
        <v>93</v>
      </c>
      <c r="P15" s="49" t="s">
        <v>191</v>
      </c>
    </row>
    <row r="16" spans="1:16" ht="12.75" customHeight="1" thickBot="1">
      <c r="A16" s="10" t="str">
        <f t="shared" si="0"/>
        <v>JAAVSO 37(1);44 </v>
      </c>
      <c r="B16" s="17" t="str">
        <f t="shared" si="1"/>
        <v>I</v>
      </c>
      <c r="C16" s="10">
        <f t="shared" si="2"/>
        <v>54825.855199999998</v>
      </c>
      <c r="D16" s="14" t="str">
        <f t="shared" si="3"/>
        <v>vis</v>
      </c>
      <c r="E16" s="45">
        <f>VLOOKUP(C16,Active!C$21:E$970,3,FALSE)</f>
        <v>10300.365635176835</v>
      </c>
      <c r="F16" s="17" t="s">
        <v>67</v>
      </c>
      <c r="G16" s="14" t="str">
        <f t="shared" si="4"/>
        <v>54825.8552</v>
      </c>
      <c r="H16" s="10">
        <f t="shared" si="5"/>
        <v>-501</v>
      </c>
      <c r="I16" s="46" t="s">
        <v>192</v>
      </c>
      <c r="J16" s="47" t="s">
        <v>193</v>
      </c>
      <c r="K16" s="46">
        <v>-501</v>
      </c>
      <c r="L16" s="46" t="s">
        <v>194</v>
      </c>
      <c r="M16" s="47" t="s">
        <v>154</v>
      </c>
      <c r="N16" s="47" t="s">
        <v>155</v>
      </c>
      <c r="O16" s="48" t="s">
        <v>93</v>
      </c>
      <c r="P16" s="49" t="s">
        <v>195</v>
      </c>
    </row>
    <row r="17" spans="1:16" ht="12.75" customHeight="1" thickBot="1">
      <c r="A17" s="10" t="str">
        <f t="shared" si="0"/>
        <v>JAAVSO 37(1);44 </v>
      </c>
      <c r="B17" s="17" t="str">
        <f t="shared" si="1"/>
        <v>I</v>
      </c>
      <c r="C17" s="10">
        <f t="shared" si="2"/>
        <v>54856.715400000001</v>
      </c>
      <c r="D17" s="14" t="str">
        <f t="shared" si="3"/>
        <v>vis</v>
      </c>
      <c r="E17" s="45">
        <f>VLOOKUP(C17,Active!C$21:E$970,3,FALSE)</f>
        <v>10319.365198534484</v>
      </c>
      <c r="F17" s="17" t="s">
        <v>67</v>
      </c>
      <c r="G17" s="14" t="str">
        <f t="shared" si="4"/>
        <v>54856.7154</v>
      </c>
      <c r="H17" s="10">
        <f t="shared" si="5"/>
        <v>-482</v>
      </c>
      <c r="I17" s="46" t="s">
        <v>196</v>
      </c>
      <c r="J17" s="47" t="s">
        <v>197</v>
      </c>
      <c r="K17" s="46">
        <v>-482</v>
      </c>
      <c r="L17" s="46" t="s">
        <v>198</v>
      </c>
      <c r="M17" s="47" t="s">
        <v>154</v>
      </c>
      <c r="N17" s="47" t="s">
        <v>155</v>
      </c>
      <c r="O17" s="48" t="s">
        <v>199</v>
      </c>
      <c r="P17" s="49" t="s">
        <v>195</v>
      </c>
    </row>
    <row r="18" spans="1:16" ht="12.75" customHeight="1" thickBot="1">
      <c r="A18" s="10" t="str">
        <f t="shared" si="0"/>
        <v>JAAVSO 37(1);44 </v>
      </c>
      <c r="B18" s="17" t="str">
        <f t="shared" si="1"/>
        <v>I</v>
      </c>
      <c r="C18" s="10">
        <f t="shared" si="2"/>
        <v>54887.5772</v>
      </c>
      <c r="D18" s="14" t="str">
        <f t="shared" si="3"/>
        <v>vis</v>
      </c>
      <c r="E18" s="45">
        <f>VLOOKUP(C18,Active!C$21:E$970,3,FALSE)</f>
        <v>10338.365746957081</v>
      </c>
      <c r="F18" s="17" t="s">
        <v>67</v>
      </c>
      <c r="G18" s="14" t="str">
        <f t="shared" si="4"/>
        <v>54887.5772</v>
      </c>
      <c r="H18" s="10">
        <f t="shared" si="5"/>
        <v>-463</v>
      </c>
      <c r="I18" s="46" t="s">
        <v>200</v>
      </c>
      <c r="J18" s="47" t="s">
        <v>201</v>
      </c>
      <c r="K18" s="46">
        <v>-463</v>
      </c>
      <c r="L18" s="46" t="s">
        <v>202</v>
      </c>
      <c r="M18" s="47" t="s">
        <v>154</v>
      </c>
      <c r="N18" s="47" t="s">
        <v>155</v>
      </c>
      <c r="O18" s="48" t="s">
        <v>93</v>
      </c>
      <c r="P18" s="49" t="s">
        <v>195</v>
      </c>
    </row>
    <row r="19" spans="1:16" ht="12.75" customHeight="1" thickBot="1">
      <c r="A19" s="10" t="str">
        <f t="shared" si="0"/>
        <v> JAAVSO 38;120 </v>
      </c>
      <c r="B19" s="17" t="str">
        <f t="shared" si="1"/>
        <v>I</v>
      </c>
      <c r="C19" s="10">
        <f t="shared" si="2"/>
        <v>55184.814299999998</v>
      </c>
      <c r="D19" s="14" t="str">
        <f t="shared" si="3"/>
        <v>vis</v>
      </c>
      <c r="E19" s="45">
        <f>VLOOKUP(C19,Active!C$21:E$970,3,FALSE)</f>
        <v>10521.36440262663</v>
      </c>
      <c r="F19" s="17" t="s">
        <v>67</v>
      </c>
      <c r="G19" s="14" t="str">
        <f t="shared" si="4"/>
        <v>55184.8143</v>
      </c>
      <c r="H19" s="10">
        <f t="shared" si="5"/>
        <v>-280</v>
      </c>
      <c r="I19" s="46" t="s">
        <v>203</v>
      </c>
      <c r="J19" s="47" t="s">
        <v>204</v>
      </c>
      <c r="K19" s="46">
        <v>-280</v>
      </c>
      <c r="L19" s="46" t="s">
        <v>205</v>
      </c>
      <c r="M19" s="47" t="s">
        <v>154</v>
      </c>
      <c r="N19" s="47" t="s">
        <v>155</v>
      </c>
      <c r="O19" s="48" t="s">
        <v>93</v>
      </c>
      <c r="P19" s="48" t="s">
        <v>206</v>
      </c>
    </row>
    <row r="20" spans="1:16" ht="12.75" customHeight="1" thickBot="1">
      <c r="A20" s="10" t="str">
        <f t="shared" si="0"/>
        <v> JAAVSO 38;120 </v>
      </c>
      <c r="B20" s="17" t="str">
        <f t="shared" si="1"/>
        <v>I</v>
      </c>
      <c r="C20" s="10">
        <f t="shared" si="2"/>
        <v>55228.6705</v>
      </c>
      <c r="D20" s="14" t="str">
        <f t="shared" si="3"/>
        <v>vis</v>
      </c>
      <c r="E20" s="45">
        <f>VLOOKUP(C20,Active!C$21:E$970,3,FALSE)</f>
        <v>10548.365156041245</v>
      </c>
      <c r="F20" s="17" t="s">
        <v>67</v>
      </c>
      <c r="G20" s="14" t="str">
        <f t="shared" si="4"/>
        <v>55228.6705</v>
      </c>
      <c r="H20" s="10">
        <f t="shared" si="5"/>
        <v>-253</v>
      </c>
      <c r="I20" s="46" t="s">
        <v>207</v>
      </c>
      <c r="J20" s="47" t="s">
        <v>208</v>
      </c>
      <c r="K20" s="46">
        <v>-253</v>
      </c>
      <c r="L20" s="46" t="s">
        <v>209</v>
      </c>
      <c r="M20" s="47" t="s">
        <v>154</v>
      </c>
      <c r="N20" s="47" t="s">
        <v>155</v>
      </c>
      <c r="O20" s="48" t="s">
        <v>199</v>
      </c>
      <c r="P20" s="48" t="s">
        <v>206</v>
      </c>
    </row>
    <row r="21" spans="1:16" ht="12.75" customHeight="1" thickBot="1">
      <c r="A21" s="10" t="str">
        <f t="shared" si="0"/>
        <v>IBVS 5992 </v>
      </c>
      <c r="B21" s="17" t="str">
        <f t="shared" si="1"/>
        <v>I</v>
      </c>
      <c r="C21" s="10">
        <f t="shared" si="2"/>
        <v>55608.748800000001</v>
      </c>
      <c r="D21" s="14" t="str">
        <f t="shared" si="3"/>
        <v>vis</v>
      </c>
      <c r="E21" s="45">
        <f>VLOOKUP(C21,Active!C$21:E$970,3,FALSE)</f>
        <v>10782.366288299527</v>
      </c>
      <c r="F21" s="17" t="s">
        <v>67</v>
      </c>
      <c r="G21" s="14" t="str">
        <f t="shared" si="4"/>
        <v>55608.7488</v>
      </c>
      <c r="H21" s="10">
        <f t="shared" si="5"/>
        <v>-19</v>
      </c>
      <c r="I21" s="46" t="s">
        <v>210</v>
      </c>
      <c r="J21" s="47" t="s">
        <v>211</v>
      </c>
      <c r="K21" s="46">
        <v>-19</v>
      </c>
      <c r="L21" s="46" t="s">
        <v>194</v>
      </c>
      <c r="M21" s="47" t="s">
        <v>154</v>
      </c>
      <c r="N21" s="47" t="s">
        <v>67</v>
      </c>
      <c r="O21" s="48" t="s">
        <v>212</v>
      </c>
      <c r="P21" s="49" t="s">
        <v>213</v>
      </c>
    </row>
    <row r="22" spans="1:16" ht="12.75" customHeight="1" thickBot="1">
      <c r="A22" s="10" t="str">
        <f t="shared" si="0"/>
        <v> JAAVSO 39;177 </v>
      </c>
      <c r="B22" s="17" t="str">
        <f t="shared" si="1"/>
        <v>I</v>
      </c>
      <c r="C22" s="10">
        <f t="shared" si="2"/>
        <v>55639.609299999996</v>
      </c>
      <c r="D22" s="14" t="str">
        <f t="shared" si="3"/>
        <v>vis</v>
      </c>
      <c r="E22" s="45">
        <f>VLOOKUP(C22,Active!C$21:E$970,3,FALSE)</f>
        <v>10801.366036356849</v>
      </c>
      <c r="F22" s="17" t="s">
        <v>67</v>
      </c>
      <c r="G22" s="14" t="str">
        <f t="shared" si="4"/>
        <v>55639.6093</v>
      </c>
      <c r="H22" s="10">
        <f t="shared" si="5"/>
        <v>0</v>
      </c>
      <c r="I22" s="46" t="s">
        <v>214</v>
      </c>
      <c r="J22" s="47" t="s">
        <v>215</v>
      </c>
      <c r="K22" s="46">
        <v>0</v>
      </c>
      <c r="L22" s="46" t="s">
        <v>216</v>
      </c>
      <c r="M22" s="47" t="s">
        <v>154</v>
      </c>
      <c r="N22" s="47" t="s">
        <v>67</v>
      </c>
      <c r="O22" s="48" t="s">
        <v>93</v>
      </c>
      <c r="P22" s="48" t="s">
        <v>217</v>
      </c>
    </row>
    <row r="23" spans="1:16" ht="12.75" customHeight="1" thickBot="1">
      <c r="A23" s="10" t="str">
        <f t="shared" si="0"/>
        <v> JAAVSO 41;122 </v>
      </c>
      <c r="B23" s="17" t="str">
        <f t="shared" si="1"/>
        <v>I</v>
      </c>
      <c r="C23" s="10">
        <f t="shared" si="2"/>
        <v>55980.703699999998</v>
      </c>
      <c r="D23" s="14" t="str">
        <f t="shared" si="3"/>
        <v>vis</v>
      </c>
      <c r="E23" s="45">
        <f>VLOOKUP(C23,Active!C$21:E$970,3,FALSE)</f>
        <v>11011.366122673166</v>
      </c>
      <c r="F23" s="17" t="s">
        <v>67</v>
      </c>
      <c r="G23" s="14" t="str">
        <f t="shared" si="4"/>
        <v>55980.7037</v>
      </c>
      <c r="H23" s="10">
        <f t="shared" si="5"/>
        <v>210</v>
      </c>
      <c r="I23" s="46" t="s">
        <v>218</v>
      </c>
      <c r="J23" s="47" t="s">
        <v>219</v>
      </c>
      <c r="K23" s="46">
        <v>210</v>
      </c>
      <c r="L23" s="46" t="s">
        <v>198</v>
      </c>
      <c r="M23" s="47" t="s">
        <v>154</v>
      </c>
      <c r="N23" s="47" t="s">
        <v>67</v>
      </c>
      <c r="O23" s="48" t="s">
        <v>199</v>
      </c>
      <c r="P23" s="48" t="s">
        <v>220</v>
      </c>
    </row>
    <row r="24" spans="1:16" ht="12.75" customHeight="1" thickBot="1">
      <c r="A24" s="10" t="str">
        <f t="shared" si="0"/>
        <v> JAAVSO 42;426 </v>
      </c>
      <c r="B24" s="17" t="str">
        <f t="shared" si="1"/>
        <v>I</v>
      </c>
      <c r="C24" s="10">
        <f t="shared" si="2"/>
        <v>56610.906600000002</v>
      </c>
      <c r="D24" s="14" t="str">
        <f t="shared" si="3"/>
        <v>vis</v>
      </c>
      <c r="E24" s="45">
        <f>VLOOKUP(C24,Active!C$21:E$970,3,FALSE)</f>
        <v>11399.360365313309</v>
      </c>
      <c r="F24" s="17" t="s">
        <v>67</v>
      </c>
      <c r="G24" s="14" t="str">
        <f t="shared" si="4"/>
        <v>56610.9066</v>
      </c>
      <c r="H24" s="10">
        <f t="shared" si="5"/>
        <v>598</v>
      </c>
      <c r="I24" s="46" t="s">
        <v>221</v>
      </c>
      <c r="J24" s="47" t="s">
        <v>222</v>
      </c>
      <c r="K24" s="46">
        <v>598</v>
      </c>
      <c r="L24" s="46" t="s">
        <v>223</v>
      </c>
      <c r="M24" s="47" t="s">
        <v>154</v>
      </c>
      <c r="N24" s="47" t="s">
        <v>67</v>
      </c>
      <c r="O24" s="48" t="s">
        <v>93</v>
      </c>
      <c r="P24" s="48" t="s">
        <v>224</v>
      </c>
    </row>
    <row r="25" spans="1:16" ht="12.75" customHeight="1" thickBot="1">
      <c r="A25" s="10" t="str">
        <f t="shared" si="0"/>
        <v> PSMO 8.2.48 </v>
      </c>
      <c r="B25" s="17" t="str">
        <f t="shared" si="1"/>
        <v>I</v>
      </c>
      <c r="C25" s="10">
        <f t="shared" si="2"/>
        <v>26708.29</v>
      </c>
      <c r="D25" s="14" t="str">
        <f t="shared" si="3"/>
        <v>vis</v>
      </c>
      <c r="E25" s="45">
        <f>VLOOKUP(C25,Active!C$21:E$970,3,FALSE)</f>
        <v>-7010.6518397645586</v>
      </c>
      <c r="F25" s="17" t="s">
        <v>67</v>
      </c>
      <c r="G25" s="14" t="str">
        <f t="shared" si="4"/>
        <v>26708.290</v>
      </c>
      <c r="H25" s="10">
        <f t="shared" si="5"/>
        <v>-17812</v>
      </c>
      <c r="I25" s="46" t="s">
        <v>70</v>
      </c>
      <c r="J25" s="47" t="s">
        <v>71</v>
      </c>
      <c r="K25" s="46">
        <v>-17812</v>
      </c>
      <c r="L25" s="46" t="s">
        <v>72</v>
      </c>
      <c r="M25" s="47" t="s">
        <v>73</v>
      </c>
      <c r="N25" s="47"/>
      <c r="O25" s="48" t="s">
        <v>74</v>
      </c>
      <c r="P25" s="48" t="s">
        <v>75</v>
      </c>
    </row>
    <row r="26" spans="1:16" ht="12.75" customHeight="1" thickBot="1">
      <c r="A26" s="10" t="str">
        <f t="shared" si="0"/>
        <v> PSMO 8.2.51 </v>
      </c>
      <c r="B26" s="17" t="str">
        <f t="shared" si="1"/>
        <v>I</v>
      </c>
      <c r="C26" s="10">
        <f t="shared" si="2"/>
        <v>26744.026999999998</v>
      </c>
      <c r="D26" s="14" t="str">
        <f t="shared" si="3"/>
        <v>vis</v>
      </c>
      <c r="E26" s="45">
        <f>VLOOKUP(C26,Active!C$21:E$970,3,FALSE)</f>
        <v>-6988.6497984390908</v>
      </c>
      <c r="F26" s="17" t="s">
        <v>67</v>
      </c>
      <c r="G26" s="14" t="str">
        <f t="shared" si="4"/>
        <v>26744.027</v>
      </c>
      <c r="H26" s="10">
        <f t="shared" si="5"/>
        <v>-17790</v>
      </c>
      <c r="I26" s="46" t="s">
        <v>76</v>
      </c>
      <c r="J26" s="47" t="s">
        <v>77</v>
      </c>
      <c r="K26" s="46">
        <v>-17790</v>
      </c>
      <c r="L26" s="46" t="s">
        <v>78</v>
      </c>
      <c r="M26" s="47" t="s">
        <v>73</v>
      </c>
      <c r="N26" s="47"/>
      <c r="O26" s="48" t="s">
        <v>74</v>
      </c>
      <c r="P26" s="48" t="s">
        <v>79</v>
      </c>
    </row>
    <row r="27" spans="1:16" ht="12.75" customHeight="1" thickBot="1">
      <c r="A27" s="10" t="str">
        <f t="shared" si="0"/>
        <v> PSMO 8.2.51 </v>
      </c>
      <c r="B27" s="17" t="str">
        <f t="shared" si="1"/>
        <v>I</v>
      </c>
      <c r="C27" s="10">
        <f t="shared" si="2"/>
        <v>27078.621999999999</v>
      </c>
      <c r="D27" s="14" t="str">
        <f t="shared" si="3"/>
        <v>vis</v>
      </c>
      <c r="E27" s="45">
        <f>VLOOKUP(C27,Active!C$21:E$970,3,FALSE)</f>
        <v>-6782.6511690830885</v>
      </c>
      <c r="F27" s="17" t="s">
        <v>67</v>
      </c>
      <c r="G27" s="14" t="str">
        <f t="shared" si="4"/>
        <v>27078.622</v>
      </c>
      <c r="H27" s="10">
        <f t="shared" si="5"/>
        <v>-17584</v>
      </c>
      <c r="I27" s="46" t="s">
        <v>80</v>
      </c>
      <c r="J27" s="47" t="s">
        <v>81</v>
      </c>
      <c r="K27" s="46">
        <v>-17584</v>
      </c>
      <c r="L27" s="46" t="s">
        <v>72</v>
      </c>
      <c r="M27" s="47" t="s">
        <v>73</v>
      </c>
      <c r="N27" s="47"/>
      <c r="O27" s="48" t="s">
        <v>74</v>
      </c>
      <c r="P27" s="48" t="s">
        <v>79</v>
      </c>
    </row>
    <row r="28" spans="1:16" ht="12.75" customHeight="1" thickBot="1">
      <c r="A28" s="10" t="str">
        <f t="shared" si="0"/>
        <v> PSMO 8.2.51 </v>
      </c>
      <c r="B28" s="17" t="str">
        <f t="shared" si="1"/>
        <v>I</v>
      </c>
      <c r="C28" s="10">
        <f t="shared" si="2"/>
        <v>27858.278999999999</v>
      </c>
      <c r="D28" s="14" t="str">
        <f t="shared" si="3"/>
        <v>vis</v>
      </c>
      <c r="E28" s="45">
        <f>VLOOKUP(C28,Active!C$21:E$970,3,FALSE)</f>
        <v>-6302.6431792212788</v>
      </c>
      <c r="F28" s="17" t="s">
        <v>67</v>
      </c>
      <c r="G28" s="14" t="str">
        <f t="shared" si="4"/>
        <v>27858.279</v>
      </c>
      <c r="H28" s="10">
        <f t="shared" si="5"/>
        <v>-17104</v>
      </c>
      <c r="I28" s="46" t="s">
        <v>82</v>
      </c>
      <c r="J28" s="47" t="s">
        <v>83</v>
      </c>
      <c r="K28" s="46">
        <v>-17104</v>
      </c>
      <c r="L28" s="46" t="s">
        <v>84</v>
      </c>
      <c r="M28" s="47" t="s">
        <v>73</v>
      </c>
      <c r="N28" s="47"/>
      <c r="O28" s="48" t="s">
        <v>74</v>
      </c>
      <c r="P28" s="48" t="s">
        <v>79</v>
      </c>
    </row>
    <row r="29" spans="1:16" ht="12.75" customHeight="1" thickBot="1">
      <c r="A29" s="10" t="str">
        <f t="shared" si="0"/>
        <v> HA 113.71 </v>
      </c>
      <c r="B29" s="17" t="str">
        <f t="shared" si="1"/>
        <v>I</v>
      </c>
      <c r="C29" s="10">
        <f t="shared" si="2"/>
        <v>28095.4</v>
      </c>
      <c r="D29" s="14" t="str">
        <f t="shared" si="3"/>
        <v>vis</v>
      </c>
      <c r="E29" s="45">
        <f>VLOOKUP(C29,Active!C$21:E$970,3,FALSE)</f>
        <v>-6156.6559379548962</v>
      </c>
      <c r="F29" s="17" t="s">
        <v>67</v>
      </c>
      <c r="G29" s="14" t="str">
        <f t="shared" si="4"/>
        <v>28095.400</v>
      </c>
      <c r="H29" s="10">
        <f t="shared" si="5"/>
        <v>-16958</v>
      </c>
      <c r="I29" s="46" t="s">
        <v>85</v>
      </c>
      <c r="J29" s="47" t="s">
        <v>86</v>
      </c>
      <c r="K29" s="46">
        <v>-16958</v>
      </c>
      <c r="L29" s="46" t="s">
        <v>87</v>
      </c>
      <c r="M29" s="47" t="s">
        <v>69</v>
      </c>
      <c r="N29" s="47"/>
      <c r="O29" s="48" t="s">
        <v>88</v>
      </c>
      <c r="P29" s="48" t="s">
        <v>89</v>
      </c>
    </row>
    <row r="30" spans="1:16" ht="12.75" customHeight="1" thickBot="1">
      <c r="A30" s="10" t="str">
        <f t="shared" si="0"/>
        <v> AOEB 8 </v>
      </c>
      <c r="B30" s="17" t="str">
        <f t="shared" si="1"/>
        <v>I</v>
      </c>
      <c r="C30" s="10">
        <f t="shared" si="2"/>
        <v>43176.635000000002</v>
      </c>
      <c r="D30" s="14" t="str">
        <f t="shared" si="3"/>
        <v>vis</v>
      </c>
      <c r="E30" s="45">
        <f>VLOOKUP(C30,Active!C$21:E$970,3,FALSE)</f>
        <v>3128.3415634894254</v>
      </c>
      <c r="F30" s="17" t="s">
        <v>67</v>
      </c>
      <c r="G30" s="14" t="str">
        <f t="shared" si="4"/>
        <v>43176.635</v>
      </c>
      <c r="H30" s="10">
        <f t="shared" si="5"/>
        <v>-7673</v>
      </c>
      <c r="I30" s="46" t="s">
        <v>90</v>
      </c>
      <c r="J30" s="47" t="s">
        <v>91</v>
      </c>
      <c r="K30" s="46">
        <v>-7673</v>
      </c>
      <c r="L30" s="46" t="s">
        <v>92</v>
      </c>
      <c r="M30" s="47" t="s">
        <v>73</v>
      </c>
      <c r="N30" s="47"/>
      <c r="O30" s="48" t="s">
        <v>93</v>
      </c>
      <c r="P30" s="48" t="s">
        <v>94</v>
      </c>
    </row>
    <row r="31" spans="1:16" ht="12.75" customHeight="1" thickBot="1">
      <c r="A31" s="10" t="str">
        <f t="shared" si="0"/>
        <v> AOEB 8 </v>
      </c>
      <c r="B31" s="17" t="str">
        <f t="shared" si="1"/>
        <v>I</v>
      </c>
      <c r="C31" s="10">
        <f t="shared" si="2"/>
        <v>43556.701000000001</v>
      </c>
      <c r="D31" s="14" t="str">
        <f t="shared" si="3"/>
        <v>vis</v>
      </c>
      <c r="E31" s="45">
        <f>VLOOKUP(C31,Active!C$21:E$970,3,FALSE)</f>
        <v>3362.335123060901</v>
      </c>
      <c r="F31" s="17" t="s">
        <v>67</v>
      </c>
      <c r="G31" s="14" t="str">
        <f t="shared" si="4"/>
        <v>43556.701</v>
      </c>
      <c r="H31" s="10">
        <f t="shared" si="5"/>
        <v>-7439</v>
      </c>
      <c r="I31" s="46" t="s">
        <v>95</v>
      </c>
      <c r="J31" s="47" t="s">
        <v>96</v>
      </c>
      <c r="K31" s="46">
        <v>-7439</v>
      </c>
      <c r="L31" s="46" t="s">
        <v>97</v>
      </c>
      <c r="M31" s="47" t="s">
        <v>73</v>
      </c>
      <c r="N31" s="47"/>
      <c r="O31" s="48" t="s">
        <v>93</v>
      </c>
      <c r="P31" s="48" t="s">
        <v>94</v>
      </c>
    </row>
    <row r="32" spans="1:16" ht="12.75" customHeight="1" thickBot="1">
      <c r="A32" s="10" t="str">
        <f t="shared" si="0"/>
        <v> AOEB 8 </v>
      </c>
      <c r="B32" s="17" t="str">
        <f t="shared" si="1"/>
        <v>I</v>
      </c>
      <c r="C32" s="10">
        <f t="shared" si="2"/>
        <v>43876.682999999997</v>
      </c>
      <c r="D32" s="14" t="str">
        <f t="shared" si="3"/>
        <v>vis</v>
      </c>
      <c r="E32" s="45">
        <f>VLOOKUP(C32,Active!C$21:E$970,3,FALSE)</f>
        <v>3559.3370310947671</v>
      </c>
      <c r="F32" s="17" t="s">
        <v>67</v>
      </c>
      <c r="G32" s="14" t="str">
        <f t="shared" si="4"/>
        <v>43876.683</v>
      </c>
      <c r="H32" s="10">
        <f t="shared" si="5"/>
        <v>-7242</v>
      </c>
      <c r="I32" s="46" t="s">
        <v>98</v>
      </c>
      <c r="J32" s="47" t="s">
        <v>99</v>
      </c>
      <c r="K32" s="46">
        <v>-7242</v>
      </c>
      <c r="L32" s="46" t="s">
        <v>100</v>
      </c>
      <c r="M32" s="47" t="s">
        <v>73</v>
      </c>
      <c r="N32" s="47"/>
      <c r="O32" s="48" t="s">
        <v>93</v>
      </c>
      <c r="P32" s="48" t="s">
        <v>94</v>
      </c>
    </row>
    <row r="33" spans="1:16" ht="12.75" customHeight="1" thickBot="1">
      <c r="A33" s="10" t="str">
        <f t="shared" si="0"/>
        <v> AOEB 8 </v>
      </c>
      <c r="B33" s="17" t="str">
        <f t="shared" si="1"/>
        <v>I</v>
      </c>
      <c r="C33" s="10">
        <f t="shared" si="2"/>
        <v>44654.71</v>
      </c>
      <c r="D33" s="14" t="str">
        <f t="shared" si="3"/>
        <v>vis</v>
      </c>
      <c r="E33" s="45">
        <f>VLOOKUP(C33,Active!C$21:E$970,3,FALSE)</f>
        <v>4038.341486038692</v>
      </c>
      <c r="F33" s="17" t="s">
        <v>67</v>
      </c>
      <c r="G33" s="14" t="str">
        <f t="shared" si="4"/>
        <v>44654.710</v>
      </c>
      <c r="H33" s="10">
        <f t="shared" si="5"/>
        <v>-6763</v>
      </c>
      <c r="I33" s="46" t="s">
        <v>101</v>
      </c>
      <c r="J33" s="47" t="s">
        <v>102</v>
      </c>
      <c r="K33" s="46">
        <v>-6763</v>
      </c>
      <c r="L33" s="46" t="s">
        <v>103</v>
      </c>
      <c r="M33" s="47" t="s">
        <v>73</v>
      </c>
      <c r="N33" s="47"/>
      <c r="O33" s="48" t="s">
        <v>93</v>
      </c>
      <c r="P33" s="48" t="s">
        <v>94</v>
      </c>
    </row>
    <row r="34" spans="1:16" ht="12.75" customHeight="1" thickBot="1">
      <c r="A34" s="10" t="str">
        <f t="shared" si="0"/>
        <v> AOEB 8 </v>
      </c>
      <c r="B34" s="17" t="str">
        <f t="shared" si="1"/>
        <v>I</v>
      </c>
      <c r="C34" s="10">
        <f t="shared" si="2"/>
        <v>45026.659</v>
      </c>
      <c r="D34" s="14" t="str">
        <f t="shared" si="3"/>
        <v>vis</v>
      </c>
      <c r="E34" s="45">
        <f>VLOOKUP(C34,Active!C$21:E$970,3,FALSE)</f>
        <v>4267.3376879853304</v>
      </c>
      <c r="F34" s="17" t="s">
        <v>67</v>
      </c>
      <c r="G34" s="14" t="str">
        <f t="shared" si="4"/>
        <v>45026.659</v>
      </c>
      <c r="H34" s="10">
        <f t="shared" si="5"/>
        <v>-6534</v>
      </c>
      <c r="I34" s="46" t="s">
        <v>104</v>
      </c>
      <c r="J34" s="47" t="s">
        <v>105</v>
      </c>
      <c r="K34" s="46">
        <v>-6534</v>
      </c>
      <c r="L34" s="46" t="s">
        <v>100</v>
      </c>
      <c r="M34" s="47" t="s">
        <v>73</v>
      </c>
      <c r="N34" s="47"/>
      <c r="O34" s="48" t="s">
        <v>93</v>
      </c>
      <c r="P34" s="48" t="s">
        <v>94</v>
      </c>
    </row>
    <row r="35" spans="1:16" ht="12.75" customHeight="1" thickBot="1">
      <c r="A35" s="10" t="str">
        <f t="shared" si="0"/>
        <v> AOEB 8 </v>
      </c>
      <c r="B35" s="17" t="str">
        <f t="shared" si="1"/>
        <v>I</v>
      </c>
      <c r="C35" s="10">
        <f t="shared" si="2"/>
        <v>46413.794999999998</v>
      </c>
      <c r="D35" s="14" t="str">
        <f t="shared" si="3"/>
        <v>vis</v>
      </c>
      <c r="E35" s="45">
        <f>VLOOKUP(C35,Active!C$21:E$970,3,FALSE)</f>
        <v>5121.3495971004304</v>
      </c>
      <c r="F35" s="17" t="s">
        <v>67</v>
      </c>
      <c r="G35" s="14" t="str">
        <f t="shared" si="4"/>
        <v>46413.795</v>
      </c>
      <c r="H35" s="10">
        <f t="shared" si="5"/>
        <v>-5680</v>
      </c>
      <c r="I35" s="46" t="s">
        <v>106</v>
      </c>
      <c r="J35" s="47" t="s">
        <v>107</v>
      </c>
      <c r="K35" s="46">
        <v>-5680</v>
      </c>
      <c r="L35" s="46" t="s">
        <v>108</v>
      </c>
      <c r="M35" s="47" t="s">
        <v>73</v>
      </c>
      <c r="N35" s="47"/>
      <c r="O35" s="48" t="s">
        <v>93</v>
      </c>
      <c r="P35" s="48" t="s">
        <v>94</v>
      </c>
    </row>
    <row r="36" spans="1:16" ht="12.75" customHeight="1" thickBot="1">
      <c r="A36" s="10" t="str">
        <f t="shared" si="0"/>
        <v> AOEB 8 </v>
      </c>
      <c r="B36" s="17" t="str">
        <f t="shared" si="1"/>
        <v>I</v>
      </c>
      <c r="C36" s="10">
        <f t="shared" si="2"/>
        <v>46496.631000000001</v>
      </c>
      <c r="D36" s="14" t="str">
        <f t="shared" si="3"/>
        <v>vis</v>
      </c>
      <c r="E36" s="45">
        <f>VLOOKUP(C36,Active!C$21:E$970,3,FALSE)</f>
        <v>5172.3488722280754</v>
      </c>
      <c r="F36" s="17" t="s">
        <v>67</v>
      </c>
      <c r="G36" s="14" t="str">
        <f t="shared" si="4"/>
        <v>46496.631</v>
      </c>
      <c r="H36" s="10">
        <f t="shared" si="5"/>
        <v>-5629</v>
      </c>
      <c r="I36" s="46" t="s">
        <v>109</v>
      </c>
      <c r="J36" s="47" t="s">
        <v>110</v>
      </c>
      <c r="K36" s="46">
        <v>-5629</v>
      </c>
      <c r="L36" s="46" t="s">
        <v>111</v>
      </c>
      <c r="M36" s="47" t="s">
        <v>73</v>
      </c>
      <c r="N36" s="47"/>
      <c r="O36" s="48" t="s">
        <v>93</v>
      </c>
      <c r="P36" s="48" t="s">
        <v>94</v>
      </c>
    </row>
    <row r="37" spans="1:16" ht="12.75" customHeight="1" thickBot="1">
      <c r="A37" s="10" t="str">
        <f t="shared" si="0"/>
        <v> AOEB 8 </v>
      </c>
      <c r="B37" s="17" t="str">
        <f t="shared" si="1"/>
        <v>I</v>
      </c>
      <c r="C37" s="10">
        <f t="shared" si="2"/>
        <v>47170.696000000004</v>
      </c>
      <c r="D37" s="14" t="str">
        <f t="shared" si="3"/>
        <v>vis</v>
      </c>
      <c r="E37" s="45">
        <f>VLOOKUP(C37,Active!C$21:E$970,3,FALSE)</f>
        <v>5587.3475007098332</v>
      </c>
      <c r="F37" s="17" t="s">
        <v>67</v>
      </c>
      <c r="G37" s="14" t="str">
        <f t="shared" si="4"/>
        <v>47170.696</v>
      </c>
      <c r="H37" s="10">
        <f t="shared" si="5"/>
        <v>-5214</v>
      </c>
      <c r="I37" s="46" t="s">
        <v>116</v>
      </c>
      <c r="J37" s="47" t="s">
        <v>117</v>
      </c>
      <c r="K37" s="46">
        <v>-5214</v>
      </c>
      <c r="L37" s="46" t="s">
        <v>118</v>
      </c>
      <c r="M37" s="47" t="s">
        <v>73</v>
      </c>
      <c r="N37" s="47"/>
      <c r="O37" s="48" t="s">
        <v>93</v>
      </c>
      <c r="P37" s="48" t="s">
        <v>94</v>
      </c>
    </row>
    <row r="38" spans="1:16" ht="12.75" customHeight="1" thickBot="1">
      <c r="A38" s="10" t="str">
        <f t="shared" si="0"/>
        <v> AOEB 8 </v>
      </c>
      <c r="B38" s="17" t="str">
        <f t="shared" si="1"/>
        <v>I</v>
      </c>
      <c r="C38" s="10">
        <f t="shared" si="2"/>
        <v>48661.767999999996</v>
      </c>
      <c r="D38" s="14" t="str">
        <f t="shared" si="3"/>
        <v>vis</v>
      </c>
      <c r="E38" s="45">
        <f>VLOOKUP(C38,Active!C$21:E$970,3,FALSE)</f>
        <v>6505.3492289816577</v>
      </c>
      <c r="F38" s="17" t="s">
        <v>67</v>
      </c>
      <c r="G38" s="14" t="str">
        <f t="shared" si="4"/>
        <v>48661.768</v>
      </c>
      <c r="H38" s="10">
        <f t="shared" si="5"/>
        <v>-4296</v>
      </c>
      <c r="I38" s="46" t="s">
        <v>126</v>
      </c>
      <c r="J38" s="47" t="s">
        <v>127</v>
      </c>
      <c r="K38" s="46">
        <v>-4296</v>
      </c>
      <c r="L38" s="46" t="s">
        <v>128</v>
      </c>
      <c r="M38" s="47" t="s">
        <v>73</v>
      </c>
      <c r="N38" s="47"/>
      <c r="O38" s="48" t="s">
        <v>93</v>
      </c>
      <c r="P38" s="48" t="s">
        <v>94</v>
      </c>
    </row>
    <row r="39" spans="1:16" ht="12.75" customHeight="1" thickBot="1">
      <c r="A39" s="10" t="str">
        <f t="shared" si="0"/>
        <v> AOEB 8 </v>
      </c>
      <c r="B39" s="17" t="str">
        <f t="shared" si="1"/>
        <v>I</v>
      </c>
      <c r="C39" s="10">
        <f t="shared" si="2"/>
        <v>48705.618999999999</v>
      </c>
      <c r="D39" s="14" t="str">
        <f t="shared" si="3"/>
        <v>vis</v>
      </c>
      <c r="E39" s="45">
        <f>VLOOKUP(C39,Active!C$21:E$970,3,FALSE)</f>
        <v>6532.3467809351851</v>
      </c>
      <c r="F39" s="17" t="s">
        <v>67</v>
      </c>
      <c r="G39" s="14" t="str">
        <f t="shared" si="4"/>
        <v>48705.619</v>
      </c>
      <c r="H39" s="10">
        <f t="shared" si="5"/>
        <v>-4269</v>
      </c>
      <c r="I39" s="46" t="s">
        <v>129</v>
      </c>
      <c r="J39" s="47" t="s">
        <v>130</v>
      </c>
      <c r="K39" s="46">
        <v>-4269</v>
      </c>
      <c r="L39" s="46" t="s">
        <v>131</v>
      </c>
      <c r="M39" s="47" t="s">
        <v>73</v>
      </c>
      <c r="N39" s="47"/>
      <c r="O39" s="48" t="s">
        <v>93</v>
      </c>
      <c r="P39" s="48" t="s">
        <v>94</v>
      </c>
    </row>
    <row r="40" spans="1:16" ht="12.75" customHeight="1" thickBot="1">
      <c r="A40" s="10" t="str">
        <f t="shared" si="0"/>
        <v> AOEB 8 </v>
      </c>
      <c r="B40" s="17" t="str">
        <f t="shared" si="1"/>
        <v>I</v>
      </c>
      <c r="C40" s="10">
        <f t="shared" si="2"/>
        <v>49012.610999999997</v>
      </c>
      <c r="D40" s="14" t="str">
        <f t="shared" si="3"/>
        <v>vis</v>
      </c>
      <c r="E40" s="45">
        <f>VLOOKUP(C40,Active!C$21:E$970,3,FALSE)</f>
        <v>6721.3511929056485</v>
      </c>
      <c r="F40" s="17" t="s">
        <v>67</v>
      </c>
      <c r="G40" s="14" t="str">
        <f t="shared" si="4"/>
        <v>49012.611</v>
      </c>
      <c r="H40" s="10">
        <f t="shared" si="5"/>
        <v>-4080</v>
      </c>
      <c r="I40" s="46" t="s">
        <v>132</v>
      </c>
      <c r="J40" s="47" t="s">
        <v>133</v>
      </c>
      <c r="K40" s="46">
        <v>-4080</v>
      </c>
      <c r="L40" s="46" t="s">
        <v>108</v>
      </c>
      <c r="M40" s="47" t="s">
        <v>73</v>
      </c>
      <c r="N40" s="47"/>
      <c r="O40" s="48" t="s">
        <v>93</v>
      </c>
      <c r="P40" s="48" t="s">
        <v>94</v>
      </c>
    </row>
    <row r="41" spans="1:16" ht="12.75" customHeight="1" thickBot="1">
      <c r="A41" s="10" t="str">
        <f t="shared" si="0"/>
        <v> AOEB 8 </v>
      </c>
      <c r="B41" s="17" t="str">
        <f t="shared" si="1"/>
        <v>I</v>
      </c>
      <c r="C41" s="10">
        <f t="shared" si="2"/>
        <v>49374.813999999998</v>
      </c>
      <c r="D41" s="14" t="str">
        <f t="shared" si="3"/>
        <v>vis</v>
      </c>
      <c r="E41" s="45">
        <f>VLOOKUP(C41,Active!C$21:E$970,3,FALSE)</f>
        <v>6944.3471179751568</v>
      </c>
      <c r="F41" s="17" t="s">
        <v>67</v>
      </c>
      <c r="G41" s="14" t="str">
        <f t="shared" si="4"/>
        <v>49374.814</v>
      </c>
      <c r="H41" s="10">
        <f t="shared" si="5"/>
        <v>-3857</v>
      </c>
      <c r="I41" s="46" t="s">
        <v>134</v>
      </c>
      <c r="J41" s="47" t="s">
        <v>135</v>
      </c>
      <c r="K41" s="46">
        <v>-3857</v>
      </c>
      <c r="L41" s="46" t="s">
        <v>92</v>
      </c>
      <c r="M41" s="47" t="s">
        <v>73</v>
      </c>
      <c r="N41" s="47"/>
      <c r="O41" s="48" t="s">
        <v>136</v>
      </c>
      <c r="P41" s="48" t="s">
        <v>94</v>
      </c>
    </row>
    <row r="42" spans="1:16" ht="12.75" customHeight="1" thickBot="1">
      <c r="A42" s="10" t="str">
        <f t="shared" si="0"/>
        <v> AOEB 8 </v>
      </c>
      <c r="B42" s="17" t="str">
        <f t="shared" si="1"/>
        <v>I</v>
      </c>
      <c r="C42" s="10">
        <f t="shared" si="2"/>
        <v>49777.637999999999</v>
      </c>
      <c r="D42" s="14" t="str">
        <f t="shared" si="3"/>
        <v>vis</v>
      </c>
      <c r="E42" s="45">
        <f>VLOOKUP(C42,Active!C$21:E$970,3,FALSE)</f>
        <v>7192.3519951302314</v>
      </c>
      <c r="F42" s="17" t="s">
        <v>67</v>
      </c>
      <c r="G42" s="14" t="str">
        <f t="shared" si="4"/>
        <v>49777.638</v>
      </c>
      <c r="H42" s="10">
        <f t="shared" si="5"/>
        <v>-3609</v>
      </c>
      <c r="I42" s="46" t="s">
        <v>137</v>
      </c>
      <c r="J42" s="47" t="s">
        <v>138</v>
      </c>
      <c r="K42" s="46">
        <v>-3609</v>
      </c>
      <c r="L42" s="46" t="s">
        <v>108</v>
      </c>
      <c r="M42" s="47" t="s">
        <v>73</v>
      </c>
      <c r="N42" s="47"/>
      <c r="O42" s="48" t="s">
        <v>93</v>
      </c>
      <c r="P42" s="48" t="s">
        <v>94</v>
      </c>
    </row>
    <row r="43" spans="1:16" ht="12.75" customHeight="1" thickBot="1">
      <c r="A43" s="10" t="str">
        <f t="shared" si="0"/>
        <v>VSB 39 </v>
      </c>
      <c r="B43" s="17" t="str">
        <f t="shared" si="1"/>
        <v>I</v>
      </c>
      <c r="C43" s="10">
        <f t="shared" si="2"/>
        <v>51933.049099999997</v>
      </c>
      <c r="D43" s="14" t="str">
        <f t="shared" si="3"/>
        <v>vis</v>
      </c>
      <c r="E43" s="45">
        <f>VLOOKUP(C43,Active!C$21:E$970,3,FALSE)</f>
        <v>8519.364449885119</v>
      </c>
      <c r="F43" s="17" t="s">
        <v>67</v>
      </c>
      <c r="G43" s="14" t="str">
        <f t="shared" si="4"/>
        <v>51933.0491</v>
      </c>
      <c r="H43" s="10">
        <f t="shared" si="5"/>
        <v>-2282</v>
      </c>
      <c r="I43" s="46" t="s">
        <v>144</v>
      </c>
      <c r="J43" s="47" t="s">
        <v>145</v>
      </c>
      <c r="K43" s="46">
        <v>-2282</v>
      </c>
      <c r="L43" s="46" t="s">
        <v>146</v>
      </c>
      <c r="M43" s="47" t="s">
        <v>147</v>
      </c>
      <c r="N43" s="47" t="s">
        <v>148</v>
      </c>
      <c r="O43" s="48" t="s">
        <v>149</v>
      </c>
      <c r="P43" s="49" t="s">
        <v>150</v>
      </c>
    </row>
    <row r="44" spans="1:16" ht="12.75" customHeight="1" thickBot="1">
      <c r="A44" s="10" t="str">
        <f t="shared" si="0"/>
        <v> AOEB 8 </v>
      </c>
      <c r="B44" s="17" t="str">
        <f t="shared" si="1"/>
        <v>I</v>
      </c>
      <c r="C44" s="10">
        <f t="shared" si="2"/>
        <v>51947.6682</v>
      </c>
      <c r="D44" s="14" t="str">
        <f t="shared" si="3"/>
        <v>vis</v>
      </c>
      <c r="E44" s="45">
        <f>VLOOKUP(C44,Active!C$21:E$970,3,FALSE)</f>
        <v>8528.3649267673773</v>
      </c>
      <c r="F44" s="17" t="s">
        <v>67</v>
      </c>
      <c r="G44" s="14" t="str">
        <f t="shared" si="4"/>
        <v>51947.6682</v>
      </c>
      <c r="H44" s="10">
        <f t="shared" si="5"/>
        <v>-2273</v>
      </c>
      <c r="I44" s="46" t="s">
        <v>151</v>
      </c>
      <c r="J44" s="47" t="s">
        <v>152</v>
      </c>
      <c r="K44" s="46">
        <v>-2273</v>
      </c>
      <c r="L44" s="46" t="s">
        <v>153</v>
      </c>
      <c r="M44" s="47" t="s">
        <v>154</v>
      </c>
      <c r="N44" s="47" t="s">
        <v>155</v>
      </c>
      <c r="O44" s="48" t="s">
        <v>156</v>
      </c>
      <c r="P44" s="48" t="s">
        <v>94</v>
      </c>
    </row>
    <row r="45" spans="1:16" ht="12.75" customHeight="1" thickBot="1">
      <c r="A45" s="10" t="str">
        <f t="shared" si="0"/>
        <v> AOEB 8 </v>
      </c>
      <c r="B45" s="17" t="str">
        <f t="shared" si="1"/>
        <v>I</v>
      </c>
      <c r="C45" s="10">
        <f t="shared" si="2"/>
        <v>51986.6515</v>
      </c>
      <c r="D45" s="14" t="str">
        <f t="shared" si="3"/>
        <v>vis</v>
      </c>
      <c r="E45" s="45">
        <f>VLOOKUP(C45,Active!C$21:E$970,3,FALSE)</f>
        <v>8552.3656033099851</v>
      </c>
      <c r="F45" s="17" t="s">
        <v>67</v>
      </c>
      <c r="G45" s="14" t="str">
        <f t="shared" si="4"/>
        <v>51986.6515</v>
      </c>
      <c r="H45" s="10">
        <f t="shared" si="5"/>
        <v>-2249</v>
      </c>
      <c r="I45" s="46" t="s">
        <v>157</v>
      </c>
      <c r="J45" s="47" t="s">
        <v>158</v>
      </c>
      <c r="K45" s="46">
        <v>-2249</v>
      </c>
      <c r="L45" s="46" t="s">
        <v>159</v>
      </c>
      <c r="M45" s="47" t="s">
        <v>154</v>
      </c>
      <c r="N45" s="47" t="s">
        <v>155</v>
      </c>
      <c r="O45" s="48" t="s">
        <v>93</v>
      </c>
      <c r="P45" s="48" t="s">
        <v>94</v>
      </c>
    </row>
    <row r="46" spans="1:16" ht="12.75" customHeight="1" thickBot="1">
      <c r="A46" s="10" t="str">
        <f t="shared" si="0"/>
        <v> AOEB 8 </v>
      </c>
      <c r="B46" s="17" t="str">
        <f t="shared" si="1"/>
        <v>I</v>
      </c>
      <c r="C46" s="10">
        <f t="shared" si="2"/>
        <v>52319.625999999997</v>
      </c>
      <c r="D46" s="14" t="str">
        <f t="shared" si="3"/>
        <v>vis</v>
      </c>
      <c r="E46" s="45">
        <f>VLOOKUP(C46,Active!C$21:E$970,3,FALSE)</f>
        <v>8757.3665465712402</v>
      </c>
      <c r="F46" s="17" t="s">
        <v>67</v>
      </c>
      <c r="G46" s="14" t="str">
        <f t="shared" si="4"/>
        <v>52319.6260</v>
      </c>
      <c r="H46" s="10">
        <f t="shared" si="5"/>
        <v>-2044</v>
      </c>
      <c r="I46" s="46" t="s">
        <v>160</v>
      </c>
      <c r="J46" s="47" t="s">
        <v>161</v>
      </c>
      <c r="K46" s="46">
        <v>-2044</v>
      </c>
      <c r="L46" s="46" t="s">
        <v>162</v>
      </c>
      <c r="M46" s="47" t="s">
        <v>154</v>
      </c>
      <c r="N46" s="47" t="s">
        <v>155</v>
      </c>
      <c r="O46" s="48" t="s">
        <v>93</v>
      </c>
      <c r="P46" s="48" t="s">
        <v>94</v>
      </c>
    </row>
    <row r="47" spans="1:16" ht="12.75" customHeight="1" thickBot="1">
      <c r="A47" s="10" t="str">
        <f t="shared" si="0"/>
        <v> AOEB 8 </v>
      </c>
      <c r="B47" s="17" t="str">
        <f t="shared" si="1"/>
        <v>I</v>
      </c>
      <c r="C47" s="10">
        <f t="shared" si="2"/>
        <v>52358.612399999998</v>
      </c>
      <c r="D47" s="14" t="str">
        <f t="shared" si="3"/>
        <v>vis</v>
      </c>
      <c r="E47" s="45">
        <f>VLOOKUP(C47,Active!C$21:E$970,3,FALSE)</f>
        <v>8781.3691316771892</v>
      </c>
      <c r="F47" s="17" t="s">
        <v>67</v>
      </c>
      <c r="G47" s="14" t="str">
        <f t="shared" si="4"/>
        <v>52358.6124</v>
      </c>
      <c r="H47" s="10">
        <f t="shared" si="5"/>
        <v>-2020</v>
      </c>
      <c r="I47" s="46" t="s">
        <v>163</v>
      </c>
      <c r="J47" s="47" t="s">
        <v>164</v>
      </c>
      <c r="K47" s="46">
        <v>-2020</v>
      </c>
      <c r="L47" s="46" t="s">
        <v>165</v>
      </c>
      <c r="M47" s="47" t="s">
        <v>154</v>
      </c>
      <c r="N47" s="47" t="s">
        <v>155</v>
      </c>
      <c r="O47" s="48" t="s">
        <v>156</v>
      </c>
      <c r="P47" s="48" t="s">
        <v>94</v>
      </c>
    </row>
    <row r="48" spans="1:16" ht="12.75" customHeight="1" thickBot="1">
      <c r="A48" s="10" t="str">
        <f t="shared" si="0"/>
        <v> AOEB 8 </v>
      </c>
      <c r="B48" s="17" t="str">
        <f t="shared" si="1"/>
        <v>I</v>
      </c>
      <c r="C48" s="10">
        <f t="shared" si="2"/>
        <v>52616.870799999997</v>
      </c>
      <c r="D48" s="14" t="str">
        <f t="shared" si="3"/>
        <v>vis</v>
      </c>
      <c r="E48" s="45">
        <f>VLOOKUP(C48,Active!C$21:E$970,3,FALSE)</f>
        <v>8940.369942865862</v>
      </c>
      <c r="F48" s="17" t="s">
        <v>67</v>
      </c>
      <c r="G48" s="14" t="str">
        <f t="shared" si="4"/>
        <v>52616.8708</v>
      </c>
      <c r="H48" s="10">
        <f t="shared" si="5"/>
        <v>-1861</v>
      </c>
      <c r="I48" s="46" t="s">
        <v>166</v>
      </c>
      <c r="J48" s="47" t="s">
        <v>167</v>
      </c>
      <c r="K48" s="46">
        <v>-1861</v>
      </c>
      <c r="L48" s="46" t="s">
        <v>168</v>
      </c>
      <c r="M48" s="47" t="s">
        <v>154</v>
      </c>
      <c r="N48" s="47" t="s">
        <v>155</v>
      </c>
      <c r="O48" s="48" t="s">
        <v>93</v>
      </c>
      <c r="P48" s="48" t="s">
        <v>94</v>
      </c>
    </row>
    <row r="49" spans="1:16" ht="12.75" customHeight="1" thickBot="1">
      <c r="A49" s="10" t="str">
        <f t="shared" si="0"/>
        <v>VSB 42 </v>
      </c>
      <c r="B49" s="17" t="str">
        <f t="shared" si="1"/>
        <v>I</v>
      </c>
      <c r="C49" s="10">
        <f t="shared" si="2"/>
        <v>52672.094799999999</v>
      </c>
      <c r="D49" s="14" t="str">
        <f t="shared" si="3"/>
        <v>vis</v>
      </c>
      <c r="E49" s="45">
        <f>VLOOKUP(C49,Active!C$21:E$970,3,FALSE)</f>
        <v>8974.3694596176247</v>
      </c>
      <c r="F49" s="17" t="s">
        <v>67</v>
      </c>
      <c r="G49" s="14" t="str">
        <f t="shared" si="4"/>
        <v>52672.0948</v>
      </c>
      <c r="H49" s="10">
        <f t="shared" si="5"/>
        <v>-1827</v>
      </c>
      <c r="I49" s="46" t="s">
        <v>169</v>
      </c>
      <c r="J49" s="47" t="s">
        <v>170</v>
      </c>
      <c r="K49" s="46">
        <v>-1827</v>
      </c>
      <c r="L49" s="46" t="s">
        <v>171</v>
      </c>
      <c r="M49" s="47" t="s">
        <v>147</v>
      </c>
      <c r="N49" s="47" t="s">
        <v>148</v>
      </c>
      <c r="O49" s="48" t="s">
        <v>149</v>
      </c>
      <c r="P49" s="49" t="s">
        <v>172</v>
      </c>
    </row>
    <row r="50" spans="1:16" ht="12.75" customHeight="1" thickBot="1">
      <c r="A50" s="10" t="str">
        <f t="shared" si="0"/>
        <v> AOEB 8 </v>
      </c>
      <c r="B50" s="17" t="str">
        <f t="shared" si="1"/>
        <v>I</v>
      </c>
      <c r="C50" s="10">
        <f t="shared" si="2"/>
        <v>52678.592499999999</v>
      </c>
      <c r="D50" s="14" t="str">
        <f t="shared" si="3"/>
        <v>vis</v>
      </c>
      <c r="E50" s="45">
        <f>VLOOKUP(C50,Active!C$21:E$970,3,FALSE)</f>
        <v>8978.3698699464294</v>
      </c>
      <c r="F50" s="17" t="s">
        <v>67</v>
      </c>
      <c r="G50" s="14" t="str">
        <f t="shared" si="4"/>
        <v>52678.5925</v>
      </c>
      <c r="H50" s="10">
        <f t="shared" si="5"/>
        <v>-1823</v>
      </c>
      <c r="I50" s="46" t="s">
        <v>173</v>
      </c>
      <c r="J50" s="47" t="s">
        <v>174</v>
      </c>
      <c r="K50" s="46">
        <v>-1823</v>
      </c>
      <c r="L50" s="46" t="s">
        <v>175</v>
      </c>
      <c r="M50" s="47" t="s">
        <v>154</v>
      </c>
      <c r="N50" s="47" t="s">
        <v>155</v>
      </c>
      <c r="O50" s="48" t="s">
        <v>176</v>
      </c>
      <c r="P50" s="48" t="s">
        <v>94</v>
      </c>
    </row>
    <row r="51" spans="1:16" ht="12.75" customHeight="1" thickBot="1">
      <c r="A51" s="10" t="str">
        <f t="shared" si="0"/>
        <v>VSB 43 </v>
      </c>
      <c r="B51" s="17" t="str">
        <f t="shared" si="1"/>
        <v>I</v>
      </c>
      <c r="C51" s="10">
        <f t="shared" si="2"/>
        <v>53044.056900000003</v>
      </c>
      <c r="D51" s="14" t="str">
        <f t="shared" si="3"/>
        <v>vis</v>
      </c>
      <c r="E51" s="45">
        <f>VLOOKUP(C51,Active!C$21:E$970,3,FALSE)</f>
        <v>9203.373726783544</v>
      </c>
      <c r="F51" s="17" t="s">
        <v>67</v>
      </c>
      <c r="G51" s="14" t="str">
        <f t="shared" si="4"/>
        <v>53044.0569</v>
      </c>
      <c r="H51" s="10">
        <f t="shared" si="5"/>
        <v>-1598</v>
      </c>
      <c r="I51" s="46" t="s">
        <v>177</v>
      </c>
      <c r="J51" s="47" t="s">
        <v>178</v>
      </c>
      <c r="K51" s="46">
        <v>-1598</v>
      </c>
      <c r="L51" s="46" t="s">
        <v>179</v>
      </c>
      <c r="M51" s="47" t="s">
        <v>147</v>
      </c>
      <c r="N51" s="47" t="s">
        <v>148</v>
      </c>
      <c r="O51" s="48" t="s">
        <v>180</v>
      </c>
      <c r="P51" s="49" t="s">
        <v>181</v>
      </c>
    </row>
    <row r="52" spans="1:16" ht="12.75" customHeight="1" thickBot="1">
      <c r="A52" s="10" t="str">
        <f t="shared" si="0"/>
        <v> AOEB 12 </v>
      </c>
      <c r="B52" s="17" t="str">
        <f t="shared" si="1"/>
        <v>I</v>
      </c>
      <c r="C52" s="10">
        <f t="shared" si="2"/>
        <v>54104.683299999997</v>
      </c>
      <c r="D52" s="14" t="str">
        <f t="shared" si="3"/>
        <v>vis</v>
      </c>
      <c r="E52" s="45">
        <f>VLOOKUP(C52,Active!C$21:E$970,3,FALSE)</f>
        <v>9856.3649091347124</v>
      </c>
      <c r="F52" s="17" t="s">
        <v>67</v>
      </c>
      <c r="G52" s="14" t="str">
        <f t="shared" si="4"/>
        <v>54104.6833</v>
      </c>
      <c r="H52" s="10">
        <f t="shared" si="5"/>
        <v>-945</v>
      </c>
      <c r="I52" s="46" t="s">
        <v>182</v>
      </c>
      <c r="J52" s="47" t="s">
        <v>183</v>
      </c>
      <c r="K52" s="46">
        <v>-945</v>
      </c>
      <c r="L52" s="46" t="s">
        <v>184</v>
      </c>
      <c r="M52" s="47" t="s">
        <v>154</v>
      </c>
      <c r="N52" s="47" t="s">
        <v>155</v>
      </c>
      <c r="O52" s="48" t="s">
        <v>185</v>
      </c>
      <c r="P52" s="48" t="s">
        <v>186</v>
      </c>
    </row>
    <row r="53" spans="1:16" ht="12.75" customHeight="1" thickBot="1">
      <c r="A53" s="10" t="str">
        <f t="shared" si="0"/>
        <v>VSB 59 </v>
      </c>
      <c r="B53" s="17" t="str">
        <f t="shared" si="1"/>
        <v>I</v>
      </c>
      <c r="C53" s="10">
        <f t="shared" si="2"/>
        <v>56683.995600000002</v>
      </c>
      <c r="D53" s="14" t="str">
        <f t="shared" si="3"/>
        <v>vis</v>
      </c>
      <c r="E53" s="45">
        <f>VLOOKUP(C53,Active!C$21:E$970,3,FALSE)</f>
        <v>11444.358747898226</v>
      </c>
      <c r="F53" s="17" t="s">
        <v>67</v>
      </c>
      <c r="G53" s="14" t="str">
        <f t="shared" si="4"/>
        <v>56683.9956</v>
      </c>
      <c r="H53" s="10">
        <f t="shared" si="5"/>
        <v>643</v>
      </c>
      <c r="I53" s="46" t="s">
        <v>225</v>
      </c>
      <c r="J53" s="47" t="s">
        <v>226</v>
      </c>
      <c r="K53" s="46">
        <v>643</v>
      </c>
      <c r="L53" s="46" t="s">
        <v>227</v>
      </c>
      <c r="M53" s="47" t="s">
        <v>154</v>
      </c>
      <c r="N53" s="47" t="s">
        <v>228</v>
      </c>
      <c r="O53" s="48" t="s">
        <v>229</v>
      </c>
      <c r="P53" s="49" t="s">
        <v>230</v>
      </c>
    </row>
    <row r="54" spans="1:16">
      <c r="B54" s="17"/>
      <c r="F54" s="17"/>
    </row>
    <row r="55" spans="1:16">
      <c r="B55" s="17"/>
      <c r="F55" s="17"/>
    </row>
    <row r="56" spans="1:16">
      <c r="B56" s="17"/>
      <c r="F56" s="17"/>
    </row>
    <row r="57" spans="1:16">
      <c r="B57" s="17"/>
      <c r="F57" s="17"/>
    </row>
    <row r="58" spans="1:16">
      <c r="B58" s="17"/>
      <c r="F58" s="17"/>
    </row>
    <row r="59" spans="1:16">
      <c r="B59" s="17"/>
      <c r="F59" s="17"/>
    </row>
    <row r="60" spans="1:16">
      <c r="B60" s="17"/>
      <c r="F60" s="17"/>
    </row>
    <row r="61" spans="1:16">
      <c r="B61" s="17"/>
      <c r="F61" s="17"/>
    </row>
    <row r="62" spans="1:16">
      <c r="B62" s="17"/>
      <c r="F62" s="17"/>
    </row>
    <row r="63" spans="1:16">
      <c r="B63" s="17"/>
      <c r="F63" s="17"/>
    </row>
    <row r="64" spans="1:16">
      <c r="B64" s="17"/>
      <c r="F64" s="17"/>
    </row>
    <row r="65" spans="2:6">
      <c r="B65" s="17"/>
      <c r="F65" s="17"/>
    </row>
    <row r="66" spans="2:6">
      <c r="B66" s="17"/>
      <c r="F66" s="17"/>
    </row>
    <row r="67" spans="2:6">
      <c r="B67" s="17"/>
      <c r="F67" s="17"/>
    </row>
    <row r="68" spans="2:6">
      <c r="B68" s="17"/>
      <c r="F68" s="17"/>
    </row>
    <row r="69" spans="2:6">
      <c r="B69" s="17"/>
      <c r="F69" s="17"/>
    </row>
    <row r="70" spans="2:6">
      <c r="B70" s="17"/>
      <c r="F70" s="17"/>
    </row>
    <row r="71" spans="2:6">
      <c r="B71" s="17"/>
      <c r="F71" s="17"/>
    </row>
    <row r="72" spans="2:6">
      <c r="B72" s="17"/>
      <c r="F72" s="17"/>
    </row>
    <row r="73" spans="2:6">
      <c r="B73" s="17"/>
      <c r="F73" s="17"/>
    </row>
    <row r="74" spans="2:6">
      <c r="B74" s="17"/>
      <c r="F74" s="17"/>
    </row>
    <row r="75" spans="2:6">
      <c r="B75" s="17"/>
      <c r="F75" s="17"/>
    </row>
    <row r="76" spans="2:6">
      <c r="B76" s="17"/>
      <c r="F76" s="17"/>
    </row>
    <row r="77" spans="2:6">
      <c r="B77" s="17"/>
      <c r="F77" s="17"/>
    </row>
    <row r="78" spans="2:6">
      <c r="B78" s="17"/>
      <c r="F78" s="17"/>
    </row>
    <row r="79" spans="2:6">
      <c r="B79" s="17"/>
      <c r="F79" s="17"/>
    </row>
    <row r="80" spans="2:6">
      <c r="B80" s="17"/>
      <c r="F80" s="17"/>
    </row>
    <row r="81" spans="2:6">
      <c r="B81" s="17"/>
      <c r="F81" s="17"/>
    </row>
    <row r="82" spans="2:6">
      <c r="B82" s="17"/>
      <c r="F82" s="17"/>
    </row>
    <row r="83" spans="2:6">
      <c r="B83" s="17"/>
      <c r="F83" s="17"/>
    </row>
    <row r="84" spans="2:6">
      <c r="B84" s="17"/>
      <c r="F84" s="17"/>
    </row>
    <row r="85" spans="2:6">
      <c r="B85" s="17"/>
      <c r="F85" s="17"/>
    </row>
    <row r="86" spans="2:6">
      <c r="B86" s="17"/>
      <c r="F86" s="17"/>
    </row>
    <row r="87" spans="2:6">
      <c r="B87" s="17"/>
      <c r="F87" s="17"/>
    </row>
    <row r="88" spans="2:6">
      <c r="B88" s="17"/>
      <c r="F88" s="17"/>
    </row>
    <row r="89" spans="2:6">
      <c r="B89" s="17"/>
      <c r="F89" s="17"/>
    </row>
    <row r="90" spans="2:6">
      <c r="B90" s="17"/>
      <c r="F90" s="17"/>
    </row>
    <row r="91" spans="2:6">
      <c r="B91" s="17"/>
      <c r="F91" s="17"/>
    </row>
    <row r="92" spans="2:6">
      <c r="B92" s="17"/>
      <c r="F92" s="17"/>
    </row>
    <row r="93" spans="2:6">
      <c r="B93" s="17"/>
      <c r="F93" s="17"/>
    </row>
    <row r="94" spans="2:6">
      <c r="B94" s="17"/>
      <c r="F94" s="17"/>
    </row>
    <row r="95" spans="2:6">
      <c r="B95" s="17"/>
      <c r="F95" s="17"/>
    </row>
    <row r="96" spans="2:6">
      <c r="B96" s="17"/>
      <c r="F96" s="17"/>
    </row>
    <row r="97" spans="2:6">
      <c r="B97" s="17"/>
      <c r="F97" s="17"/>
    </row>
    <row r="98" spans="2:6">
      <c r="B98" s="17"/>
      <c r="F98" s="17"/>
    </row>
    <row r="99" spans="2:6">
      <c r="B99" s="17"/>
      <c r="F99" s="17"/>
    </row>
    <row r="100" spans="2:6">
      <c r="B100" s="17"/>
      <c r="F100" s="17"/>
    </row>
    <row r="101" spans="2:6">
      <c r="B101" s="17"/>
      <c r="F101" s="17"/>
    </row>
    <row r="102" spans="2:6">
      <c r="B102" s="17"/>
      <c r="F102" s="17"/>
    </row>
    <row r="103" spans="2:6">
      <c r="B103" s="17"/>
      <c r="F103" s="17"/>
    </row>
    <row r="104" spans="2:6">
      <c r="B104" s="17"/>
      <c r="F104" s="17"/>
    </row>
    <row r="105" spans="2:6">
      <c r="B105" s="17"/>
      <c r="F105" s="17"/>
    </row>
    <row r="106" spans="2:6">
      <c r="B106" s="17"/>
      <c r="F106" s="17"/>
    </row>
    <row r="107" spans="2:6">
      <c r="B107" s="17"/>
      <c r="F107" s="17"/>
    </row>
    <row r="108" spans="2:6">
      <c r="B108" s="17"/>
      <c r="F108" s="17"/>
    </row>
    <row r="109" spans="2:6">
      <c r="B109" s="17"/>
      <c r="F109" s="17"/>
    </row>
    <row r="110" spans="2:6">
      <c r="B110" s="17"/>
      <c r="F110" s="17"/>
    </row>
    <row r="111" spans="2:6">
      <c r="B111" s="17"/>
      <c r="F111" s="17"/>
    </row>
    <row r="112" spans="2:6">
      <c r="B112" s="17"/>
      <c r="F112" s="17"/>
    </row>
    <row r="113" spans="2:6">
      <c r="B113" s="17"/>
      <c r="F113" s="17"/>
    </row>
    <row r="114" spans="2:6">
      <c r="B114" s="17"/>
      <c r="F114" s="17"/>
    </row>
    <row r="115" spans="2:6">
      <c r="B115" s="17"/>
      <c r="F115" s="17"/>
    </row>
    <row r="116" spans="2:6">
      <c r="B116" s="17"/>
      <c r="F116" s="17"/>
    </row>
    <row r="117" spans="2:6">
      <c r="B117" s="17"/>
      <c r="F117" s="17"/>
    </row>
    <row r="118" spans="2:6">
      <c r="B118" s="17"/>
      <c r="F118" s="17"/>
    </row>
    <row r="119" spans="2:6">
      <c r="B119" s="17"/>
      <c r="F119" s="17"/>
    </row>
    <row r="120" spans="2:6">
      <c r="B120" s="17"/>
      <c r="F120" s="17"/>
    </row>
    <row r="121" spans="2:6">
      <c r="B121" s="17"/>
      <c r="F121" s="17"/>
    </row>
    <row r="122" spans="2:6">
      <c r="B122" s="17"/>
      <c r="F122" s="17"/>
    </row>
    <row r="123" spans="2:6">
      <c r="B123" s="17"/>
      <c r="F123" s="17"/>
    </row>
    <row r="124" spans="2:6">
      <c r="B124" s="17"/>
      <c r="F124" s="17"/>
    </row>
    <row r="125" spans="2:6">
      <c r="B125" s="17"/>
      <c r="F125" s="17"/>
    </row>
    <row r="126" spans="2:6">
      <c r="B126" s="17"/>
      <c r="F126" s="17"/>
    </row>
    <row r="127" spans="2:6">
      <c r="B127" s="17"/>
      <c r="F127" s="17"/>
    </row>
    <row r="128" spans="2:6">
      <c r="B128" s="17"/>
      <c r="F128" s="17"/>
    </row>
    <row r="129" spans="2:6">
      <c r="B129" s="17"/>
      <c r="F129" s="17"/>
    </row>
    <row r="130" spans="2:6">
      <c r="B130" s="17"/>
      <c r="F130" s="17"/>
    </row>
    <row r="131" spans="2:6">
      <c r="B131" s="17"/>
      <c r="F131" s="17"/>
    </row>
    <row r="132" spans="2:6">
      <c r="B132" s="17"/>
      <c r="F132" s="17"/>
    </row>
    <row r="133" spans="2:6">
      <c r="B133" s="17"/>
      <c r="F133" s="17"/>
    </row>
    <row r="134" spans="2:6">
      <c r="B134" s="17"/>
      <c r="F134" s="17"/>
    </row>
    <row r="135" spans="2:6">
      <c r="B135" s="17"/>
      <c r="F135" s="17"/>
    </row>
    <row r="136" spans="2:6">
      <c r="B136" s="17"/>
      <c r="F136" s="17"/>
    </row>
    <row r="137" spans="2:6">
      <c r="B137" s="17"/>
      <c r="F137" s="17"/>
    </row>
    <row r="138" spans="2:6">
      <c r="B138" s="17"/>
      <c r="F138" s="17"/>
    </row>
    <row r="139" spans="2:6">
      <c r="B139" s="17"/>
      <c r="F139" s="17"/>
    </row>
    <row r="140" spans="2:6">
      <c r="B140" s="17"/>
      <c r="F140" s="17"/>
    </row>
    <row r="141" spans="2:6">
      <c r="B141" s="17"/>
      <c r="F141" s="17"/>
    </row>
    <row r="142" spans="2:6">
      <c r="B142" s="17"/>
      <c r="F142" s="17"/>
    </row>
    <row r="143" spans="2:6">
      <c r="B143" s="17"/>
      <c r="F143" s="17"/>
    </row>
    <row r="144" spans="2:6">
      <c r="B144" s="17"/>
      <c r="F144" s="17"/>
    </row>
    <row r="145" spans="2:6">
      <c r="B145" s="17"/>
      <c r="F145" s="17"/>
    </row>
    <row r="146" spans="2:6">
      <c r="B146" s="17"/>
      <c r="F146" s="17"/>
    </row>
    <row r="147" spans="2:6">
      <c r="B147" s="17"/>
      <c r="F147" s="17"/>
    </row>
    <row r="148" spans="2:6">
      <c r="B148" s="17"/>
      <c r="F148" s="17"/>
    </row>
    <row r="149" spans="2:6">
      <c r="B149" s="17"/>
      <c r="F149" s="17"/>
    </row>
    <row r="150" spans="2:6">
      <c r="B150" s="17"/>
      <c r="F150" s="17"/>
    </row>
    <row r="151" spans="2:6">
      <c r="B151" s="17"/>
      <c r="F151" s="17"/>
    </row>
    <row r="152" spans="2:6">
      <c r="B152" s="17"/>
      <c r="F152" s="17"/>
    </row>
    <row r="153" spans="2:6">
      <c r="B153" s="17"/>
      <c r="F153" s="17"/>
    </row>
    <row r="154" spans="2:6">
      <c r="B154" s="17"/>
      <c r="F154" s="17"/>
    </row>
    <row r="155" spans="2:6">
      <c r="B155" s="17"/>
      <c r="F155" s="17"/>
    </row>
    <row r="156" spans="2:6">
      <c r="B156" s="17"/>
      <c r="F156" s="17"/>
    </row>
    <row r="157" spans="2:6">
      <c r="B157" s="17"/>
      <c r="F157" s="17"/>
    </row>
    <row r="158" spans="2:6">
      <c r="B158" s="17"/>
      <c r="F158" s="17"/>
    </row>
    <row r="159" spans="2:6">
      <c r="B159" s="17"/>
      <c r="F159" s="17"/>
    </row>
    <row r="160" spans="2:6">
      <c r="B160" s="17"/>
      <c r="F160" s="17"/>
    </row>
    <row r="161" spans="2:6">
      <c r="B161" s="17"/>
      <c r="F161" s="17"/>
    </row>
    <row r="162" spans="2:6">
      <c r="B162" s="17"/>
      <c r="F162" s="17"/>
    </row>
    <row r="163" spans="2:6">
      <c r="B163" s="17"/>
      <c r="F163" s="17"/>
    </row>
    <row r="164" spans="2:6">
      <c r="B164" s="17"/>
      <c r="F164" s="17"/>
    </row>
    <row r="165" spans="2:6">
      <c r="B165" s="17"/>
      <c r="F165" s="17"/>
    </row>
    <row r="166" spans="2:6">
      <c r="B166" s="17"/>
      <c r="F166" s="17"/>
    </row>
    <row r="167" spans="2:6">
      <c r="B167" s="17"/>
      <c r="F167" s="17"/>
    </row>
    <row r="168" spans="2:6">
      <c r="B168" s="17"/>
      <c r="F168" s="17"/>
    </row>
    <row r="169" spans="2:6">
      <c r="B169" s="17"/>
      <c r="F169" s="17"/>
    </row>
    <row r="170" spans="2:6">
      <c r="B170" s="17"/>
      <c r="F170" s="17"/>
    </row>
    <row r="171" spans="2:6">
      <c r="B171" s="17"/>
      <c r="F171" s="17"/>
    </row>
    <row r="172" spans="2:6">
      <c r="B172" s="17"/>
      <c r="F172" s="17"/>
    </row>
    <row r="173" spans="2:6">
      <c r="B173" s="17"/>
      <c r="F173" s="17"/>
    </row>
    <row r="174" spans="2:6">
      <c r="B174" s="17"/>
      <c r="F174" s="17"/>
    </row>
    <row r="175" spans="2:6">
      <c r="B175" s="17"/>
      <c r="F175" s="17"/>
    </row>
    <row r="176" spans="2:6">
      <c r="B176" s="17"/>
      <c r="F176" s="17"/>
    </row>
    <row r="177" spans="2:6">
      <c r="B177" s="17"/>
      <c r="F177" s="17"/>
    </row>
    <row r="178" spans="2:6">
      <c r="B178" s="17"/>
      <c r="F178" s="17"/>
    </row>
    <row r="179" spans="2:6">
      <c r="B179" s="17"/>
      <c r="F179" s="17"/>
    </row>
    <row r="180" spans="2:6">
      <c r="B180" s="17"/>
      <c r="F180" s="17"/>
    </row>
    <row r="181" spans="2:6">
      <c r="B181" s="17"/>
      <c r="F181" s="17"/>
    </row>
    <row r="182" spans="2:6">
      <c r="B182" s="17"/>
      <c r="F182" s="17"/>
    </row>
    <row r="183" spans="2:6">
      <c r="B183" s="17"/>
      <c r="F183" s="17"/>
    </row>
    <row r="184" spans="2:6">
      <c r="B184" s="17"/>
      <c r="F184" s="17"/>
    </row>
    <row r="185" spans="2:6">
      <c r="B185" s="17"/>
      <c r="F185" s="17"/>
    </row>
    <row r="186" spans="2:6">
      <c r="B186" s="17"/>
      <c r="F186" s="17"/>
    </row>
    <row r="187" spans="2:6">
      <c r="B187" s="17"/>
      <c r="F187" s="17"/>
    </row>
    <row r="188" spans="2:6">
      <c r="B188" s="17"/>
      <c r="F188" s="17"/>
    </row>
    <row r="189" spans="2:6">
      <c r="B189" s="17"/>
      <c r="F189" s="17"/>
    </row>
    <row r="190" spans="2:6">
      <c r="B190" s="17"/>
      <c r="F190" s="17"/>
    </row>
    <row r="191" spans="2:6">
      <c r="B191" s="17"/>
      <c r="F191" s="17"/>
    </row>
    <row r="192" spans="2:6">
      <c r="B192" s="17"/>
      <c r="F192" s="17"/>
    </row>
    <row r="193" spans="2:6">
      <c r="B193" s="17"/>
      <c r="F193" s="17"/>
    </row>
    <row r="194" spans="2:6">
      <c r="B194" s="17"/>
      <c r="F194" s="17"/>
    </row>
    <row r="195" spans="2:6">
      <c r="B195" s="17"/>
      <c r="F195" s="17"/>
    </row>
    <row r="196" spans="2:6">
      <c r="B196" s="17"/>
      <c r="F196" s="17"/>
    </row>
    <row r="197" spans="2:6">
      <c r="B197" s="17"/>
      <c r="F197" s="17"/>
    </row>
    <row r="198" spans="2:6">
      <c r="B198" s="17"/>
      <c r="F198" s="17"/>
    </row>
    <row r="199" spans="2:6">
      <c r="B199" s="17"/>
      <c r="F199" s="17"/>
    </row>
    <row r="200" spans="2:6">
      <c r="B200" s="17"/>
      <c r="F200" s="17"/>
    </row>
    <row r="201" spans="2:6">
      <c r="B201" s="17"/>
      <c r="F201" s="17"/>
    </row>
    <row r="202" spans="2:6">
      <c r="B202" s="17"/>
      <c r="F202" s="17"/>
    </row>
    <row r="203" spans="2:6">
      <c r="B203" s="17"/>
      <c r="F203" s="17"/>
    </row>
    <row r="204" spans="2:6">
      <c r="B204" s="17"/>
      <c r="F204" s="17"/>
    </row>
    <row r="205" spans="2:6">
      <c r="B205" s="17"/>
      <c r="F205" s="17"/>
    </row>
    <row r="206" spans="2:6">
      <c r="B206" s="17"/>
      <c r="F206" s="17"/>
    </row>
    <row r="207" spans="2:6">
      <c r="B207" s="17"/>
      <c r="F207" s="17"/>
    </row>
    <row r="208" spans="2:6">
      <c r="B208" s="17"/>
      <c r="F208" s="17"/>
    </row>
    <row r="209" spans="2:6">
      <c r="B209" s="17"/>
      <c r="F209" s="17"/>
    </row>
    <row r="210" spans="2:6">
      <c r="B210" s="17"/>
      <c r="F210" s="17"/>
    </row>
    <row r="211" spans="2:6">
      <c r="B211" s="17"/>
      <c r="F211" s="17"/>
    </row>
    <row r="212" spans="2:6">
      <c r="B212" s="17"/>
      <c r="F212" s="17"/>
    </row>
    <row r="213" spans="2:6">
      <c r="B213" s="17"/>
      <c r="F213" s="17"/>
    </row>
    <row r="214" spans="2:6">
      <c r="B214" s="17"/>
      <c r="F214" s="17"/>
    </row>
    <row r="215" spans="2:6">
      <c r="B215" s="17"/>
      <c r="F215" s="17"/>
    </row>
    <row r="216" spans="2:6">
      <c r="B216" s="17"/>
      <c r="F216" s="17"/>
    </row>
    <row r="217" spans="2:6">
      <c r="B217" s="17"/>
      <c r="F217" s="17"/>
    </row>
    <row r="218" spans="2:6">
      <c r="B218" s="17"/>
      <c r="F218" s="17"/>
    </row>
    <row r="219" spans="2:6">
      <c r="B219" s="17"/>
      <c r="F219" s="17"/>
    </row>
    <row r="220" spans="2:6">
      <c r="B220" s="17"/>
      <c r="F220" s="17"/>
    </row>
    <row r="221" spans="2:6">
      <c r="B221" s="17"/>
      <c r="F221" s="17"/>
    </row>
    <row r="222" spans="2:6">
      <c r="B222" s="17"/>
      <c r="F222" s="17"/>
    </row>
    <row r="223" spans="2:6">
      <c r="B223" s="17"/>
      <c r="F223" s="17"/>
    </row>
    <row r="224" spans="2:6">
      <c r="B224" s="17"/>
      <c r="F224" s="17"/>
    </row>
    <row r="225" spans="2:6">
      <c r="B225" s="17"/>
      <c r="F225" s="17"/>
    </row>
    <row r="226" spans="2:6">
      <c r="B226" s="17"/>
      <c r="F226" s="17"/>
    </row>
    <row r="227" spans="2:6">
      <c r="B227" s="17"/>
      <c r="F227" s="17"/>
    </row>
    <row r="228" spans="2:6">
      <c r="B228" s="17"/>
      <c r="F228" s="17"/>
    </row>
    <row r="229" spans="2:6">
      <c r="B229" s="17"/>
      <c r="F229" s="17"/>
    </row>
    <row r="230" spans="2:6">
      <c r="B230" s="17"/>
      <c r="F230" s="17"/>
    </row>
    <row r="231" spans="2:6">
      <c r="B231" s="17"/>
      <c r="F231" s="17"/>
    </row>
    <row r="232" spans="2:6">
      <c r="B232" s="17"/>
      <c r="F232" s="17"/>
    </row>
    <row r="233" spans="2:6">
      <c r="B233" s="17"/>
      <c r="F233" s="17"/>
    </row>
    <row r="234" spans="2:6">
      <c r="B234" s="17"/>
      <c r="F234" s="17"/>
    </row>
    <row r="235" spans="2:6">
      <c r="B235" s="17"/>
      <c r="F235" s="17"/>
    </row>
    <row r="236" spans="2:6">
      <c r="B236" s="17"/>
      <c r="F236" s="17"/>
    </row>
    <row r="237" spans="2:6">
      <c r="B237" s="17"/>
      <c r="F237" s="17"/>
    </row>
    <row r="238" spans="2:6">
      <c r="B238" s="17"/>
      <c r="F238" s="17"/>
    </row>
    <row r="239" spans="2:6">
      <c r="B239" s="17"/>
      <c r="F239" s="17"/>
    </row>
    <row r="240" spans="2:6">
      <c r="B240" s="17"/>
      <c r="F240" s="17"/>
    </row>
    <row r="241" spans="2:6">
      <c r="B241" s="17"/>
      <c r="F241" s="17"/>
    </row>
    <row r="242" spans="2:6">
      <c r="B242" s="17"/>
      <c r="F242" s="17"/>
    </row>
    <row r="243" spans="2:6">
      <c r="B243" s="17"/>
      <c r="F243" s="17"/>
    </row>
    <row r="244" spans="2:6">
      <c r="B244" s="17"/>
      <c r="F244" s="17"/>
    </row>
    <row r="245" spans="2:6">
      <c r="B245" s="17"/>
      <c r="F245" s="17"/>
    </row>
    <row r="246" spans="2:6">
      <c r="B246" s="17"/>
      <c r="F246" s="17"/>
    </row>
    <row r="247" spans="2:6">
      <c r="B247" s="17"/>
      <c r="F247" s="17"/>
    </row>
    <row r="248" spans="2:6">
      <c r="B248" s="17"/>
      <c r="F248" s="17"/>
    </row>
    <row r="249" spans="2:6">
      <c r="B249" s="17"/>
      <c r="F249" s="17"/>
    </row>
    <row r="250" spans="2:6">
      <c r="B250" s="17"/>
      <c r="F250" s="17"/>
    </row>
    <row r="251" spans="2:6">
      <c r="B251" s="17"/>
      <c r="F251" s="17"/>
    </row>
    <row r="252" spans="2:6">
      <c r="B252" s="17"/>
      <c r="F252" s="17"/>
    </row>
    <row r="253" spans="2:6">
      <c r="B253" s="17"/>
      <c r="F253" s="17"/>
    </row>
    <row r="254" spans="2:6">
      <c r="B254" s="17"/>
      <c r="F254" s="17"/>
    </row>
    <row r="255" spans="2:6">
      <c r="B255" s="17"/>
      <c r="F255" s="17"/>
    </row>
    <row r="256" spans="2:6">
      <c r="B256" s="17"/>
      <c r="F256" s="17"/>
    </row>
    <row r="257" spans="2:6">
      <c r="B257" s="17"/>
      <c r="F257" s="17"/>
    </row>
    <row r="258" spans="2:6">
      <c r="B258" s="17"/>
      <c r="F258" s="17"/>
    </row>
    <row r="259" spans="2:6">
      <c r="B259" s="17"/>
      <c r="F259" s="17"/>
    </row>
    <row r="260" spans="2:6">
      <c r="B260" s="17"/>
      <c r="F260" s="17"/>
    </row>
    <row r="261" spans="2:6">
      <c r="B261" s="17"/>
      <c r="F261" s="17"/>
    </row>
    <row r="262" spans="2:6">
      <c r="B262" s="17"/>
      <c r="F262" s="17"/>
    </row>
    <row r="263" spans="2:6">
      <c r="B263" s="17"/>
      <c r="F263" s="17"/>
    </row>
    <row r="264" spans="2:6">
      <c r="B264" s="17"/>
      <c r="F264" s="17"/>
    </row>
    <row r="265" spans="2:6">
      <c r="B265" s="17"/>
      <c r="F265" s="17"/>
    </row>
    <row r="266" spans="2:6">
      <c r="B266" s="17"/>
      <c r="F266" s="17"/>
    </row>
    <row r="267" spans="2:6">
      <c r="B267" s="17"/>
      <c r="F267" s="17"/>
    </row>
    <row r="268" spans="2:6">
      <c r="B268" s="17"/>
      <c r="F268" s="17"/>
    </row>
    <row r="269" spans="2:6">
      <c r="B269" s="17"/>
      <c r="F269" s="17"/>
    </row>
    <row r="270" spans="2:6">
      <c r="B270" s="17"/>
      <c r="F270" s="17"/>
    </row>
    <row r="271" spans="2:6">
      <c r="B271" s="17"/>
      <c r="F271" s="17"/>
    </row>
    <row r="272" spans="2:6">
      <c r="B272" s="17"/>
      <c r="F272" s="17"/>
    </row>
    <row r="273" spans="2:6">
      <c r="B273" s="17"/>
      <c r="F273" s="17"/>
    </row>
    <row r="274" spans="2:6">
      <c r="B274" s="17"/>
      <c r="F274" s="17"/>
    </row>
    <row r="275" spans="2:6">
      <c r="B275" s="17"/>
      <c r="F275" s="17"/>
    </row>
    <row r="276" spans="2:6">
      <c r="B276" s="17"/>
      <c r="F276" s="17"/>
    </row>
    <row r="277" spans="2:6">
      <c r="B277" s="17"/>
      <c r="F277" s="17"/>
    </row>
    <row r="278" spans="2:6">
      <c r="B278" s="17"/>
      <c r="F278" s="17"/>
    </row>
    <row r="279" spans="2:6">
      <c r="B279" s="17"/>
      <c r="F279" s="17"/>
    </row>
    <row r="280" spans="2:6">
      <c r="B280" s="17"/>
      <c r="F280" s="17"/>
    </row>
    <row r="281" spans="2:6">
      <c r="B281" s="17"/>
      <c r="F281" s="17"/>
    </row>
    <row r="282" spans="2:6">
      <c r="B282" s="17"/>
      <c r="F282" s="17"/>
    </row>
    <row r="283" spans="2:6">
      <c r="B283" s="17"/>
      <c r="F283" s="17"/>
    </row>
    <row r="284" spans="2:6">
      <c r="B284" s="17"/>
      <c r="F284" s="17"/>
    </row>
    <row r="285" spans="2:6">
      <c r="B285" s="17"/>
      <c r="F285" s="17"/>
    </row>
    <row r="286" spans="2:6">
      <c r="B286" s="17"/>
      <c r="F286" s="17"/>
    </row>
    <row r="287" spans="2:6">
      <c r="B287" s="17"/>
      <c r="F287" s="17"/>
    </row>
    <row r="288" spans="2:6">
      <c r="B288" s="17"/>
      <c r="F288" s="17"/>
    </row>
    <row r="289" spans="2:6">
      <c r="B289" s="17"/>
      <c r="F289" s="17"/>
    </row>
    <row r="290" spans="2:6">
      <c r="B290" s="17"/>
      <c r="F290" s="17"/>
    </row>
    <row r="291" spans="2:6">
      <c r="B291" s="17"/>
      <c r="F291" s="17"/>
    </row>
    <row r="292" spans="2:6">
      <c r="B292" s="17"/>
      <c r="F292" s="17"/>
    </row>
    <row r="293" spans="2:6">
      <c r="B293" s="17"/>
      <c r="F293" s="17"/>
    </row>
    <row r="294" spans="2:6">
      <c r="B294" s="17"/>
      <c r="F294" s="17"/>
    </row>
    <row r="295" spans="2:6">
      <c r="B295" s="17"/>
      <c r="F295" s="17"/>
    </row>
    <row r="296" spans="2:6">
      <c r="B296" s="17"/>
      <c r="F296" s="17"/>
    </row>
    <row r="297" spans="2:6">
      <c r="B297" s="17"/>
      <c r="F297" s="17"/>
    </row>
    <row r="298" spans="2:6">
      <c r="B298" s="17"/>
      <c r="F298" s="17"/>
    </row>
    <row r="299" spans="2:6">
      <c r="B299" s="17"/>
      <c r="F299" s="17"/>
    </row>
    <row r="300" spans="2:6">
      <c r="B300" s="17"/>
      <c r="F300" s="17"/>
    </row>
    <row r="301" spans="2:6">
      <c r="B301" s="17"/>
      <c r="F301" s="17"/>
    </row>
    <row r="302" spans="2:6">
      <c r="B302" s="17"/>
      <c r="F302" s="17"/>
    </row>
    <row r="303" spans="2:6">
      <c r="B303" s="17"/>
      <c r="F303" s="17"/>
    </row>
    <row r="304" spans="2:6">
      <c r="B304" s="17"/>
      <c r="F304" s="17"/>
    </row>
    <row r="305" spans="2:6">
      <c r="B305" s="17"/>
      <c r="F305" s="17"/>
    </row>
    <row r="306" spans="2:6">
      <c r="B306" s="17"/>
      <c r="F306" s="17"/>
    </row>
    <row r="307" spans="2:6">
      <c r="B307" s="17"/>
      <c r="F307" s="17"/>
    </row>
    <row r="308" spans="2:6">
      <c r="B308" s="17"/>
      <c r="F308" s="17"/>
    </row>
    <row r="309" spans="2:6">
      <c r="B309" s="17"/>
      <c r="F309" s="17"/>
    </row>
    <row r="310" spans="2:6">
      <c r="B310" s="17"/>
      <c r="F310" s="17"/>
    </row>
    <row r="311" spans="2:6">
      <c r="B311" s="17"/>
      <c r="F311" s="17"/>
    </row>
    <row r="312" spans="2:6">
      <c r="B312" s="17"/>
      <c r="F312" s="17"/>
    </row>
    <row r="313" spans="2:6">
      <c r="B313" s="17"/>
      <c r="F313" s="17"/>
    </row>
    <row r="314" spans="2:6">
      <c r="B314" s="17"/>
      <c r="F314" s="17"/>
    </row>
    <row r="315" spans="2:6">
      <c r="B315" s="17"/>
      <c r="F315" s="17"/>
    </row>
    <row r="316" spans="2:6">
      <c r="B316" s="17"/>
      <c r="F316" s="17"/>
    </row>
    <row r="317" spans="2:6">
      <c r="B317" s="17"/>
      <c r="F317" s="17"/>
    </row>
    <row r="318" spans="2:6">
      <c r="B318" s="17"/>
      <c r="F318" s="17"/>
    </row>
    <row r="319" spans="2:6">
      <c r="B319" s="17"/>
      <c r="F319" s="17"/>
    </row>
    <row r="320" spans="2:6">
      <c r="B320" s="17"/>
      <c r="F320" s="17"/>
    </row>
    <row r="321" spans="2:6">
      <c r="B321" s="17"/>
      <c r="F321" s="17"/>
    </row>
    <row r="322" spans="2:6">
      <c r="B322" s="17"/>
      <c r="F322" s="17"/>
    </row>
    <row r="323" spans="2:6">
      <c r="B323" s="17"/>
      <c r="F323" s="17"/>
    </row>
    <row r="324" spans="2:6">
      <c r="B324" s="17"/>
      <c r="F324" s="17"/>
    </row>
    <row r="325" spans="2:6">
      <c r="B325" s="17"/>
      <c r="F325" s="17"/>
    </row>
    <row r="326" spans="2:6">
      <c r="B326" s="17"/>
      <c r="F326" s="17"/>
    </row>
    <row r="327" spans="2:6">
      <c r="B327" s="17"/>
      <c r="F327" s="17"/>
    </row>
    <row r="328" spans="2:6">
      <c r="B328" s="17"/>
      <c r="F328" s="17"/>
    </row>
    <row r="329" spans="2:6">
      <c r="B329" s="17"/>
      <c r="F329" s="17"/>
    </row>
    <row r="330" spans="2:6">
      <c r="B330" s="17"/>
      <c r="F330" s="17"/>
    </row>
    <row r="331" spans="2:6">
      <c r="B331" s="17"/>
      <c r="F331" s="17"/>
    </row>
    <row r="332" spans="2:6">
      <c r="B332" s="17"/>
      <c r="F332" s="17"/>
    </row>
    <row r="333" spans="2:6">
      <c r="B333" s="17"/>
      <c r="F333" s="17"/>
    </row>
    <row r="334" spans="2:6">
      <c r="B334" s="17"/>
      <c r="F334" s="17"/>
    </row>
    <row r="335" spans="2:6">
      <c r="B335" s="17"/>
      <c r="F335" s="17"/>
    </row>
    <row r="336" spans="2:6">
      <c r="B336" s="17"/>
      <c r="F336" s="17"/>
    </row>
    <row r="337" spans="2:6">
      <c r="B337" s="17"/>
      <c r="F337" s="17"/>
    </row>
    <row r="338" spans="2:6">
      <c r="B338" s="17"/>
      <c r="F338" s="17"/>
    </row>
    <row r="339" spans="2:6">
      <c r="B339" s="17"/>
      <c r="F339" s="17"/>
    </row>
    <row r="340" spans="2:6">
      <c r="B340" s="17"/>
      <c r="F340" s="17"/>
    </row>
    <row r="341" spans="2:6">
      <c r="B341" s="17"/>
      <c r="F341" s="17"/>
    </row>
    <row r="342" spans="2:6">
      <c r="B342" s="17"/>
      <c r="F342" s="17"/>
    </row>
    <row r="343" spans="2:6">
      <c r="B343" s="17"/>
      <c r="F343" s="17"/>
    </row>
    <row r="344" spans="2:6">
      <c r="B344" s="17"/>
      <c r="F344" s="17"/>
    </row>
    <row r="345" spans="2:6">
      <c r="B345" s="17"/>
      <c r="F345" s="17"/>
    </row>
    <row r="346" spans="2:6">
      <c r="B346" s="17"/>
      <c r="F346" s="17"/>
    </row>
    <row r="347" spans="2:6">
      <c r="B347" s="17"/>
      <c r="F347" s="17"/>
    </row>
    <row r="348" spans="2:6">
      <c r="B348" s="17"/>
      <c r="F348" s="17"/>
    </row>
    <row r="349" spans="2:6">
      <c r="B349" s="17"/>
      <c r="F349" s="17"/>
    </row>
    <row r="350" spans="2:6">
      <c r="B350" s="17"/>
      <c r="F350" s="17"/>
    </row>
    <row r="351" spans="2:6">
      <c r="B351" s="17"/>
      <c r="F351" s="17"/>
    </row>
    <row r="352" spans="2:6">
      <c r="B352" s="17"/>
      <c r="F352" s="17"/>
    </row>
    <row r="353" spans="2:6">
      <c r="B353" s="17"/>
      <c r="F353" s="17"/>
    </row>
    <row r="354" spans="2:6">
      <c r="B354" s="17"/>
      <c r="F354" s="17"/>
    </row>
    <row r="355" spans="2:6">
      <c r="B355" s="17"/>
      <c r="F355" s="17"/>
    </row>
    <row r="356" spans="2:6">
      <c r="B356" s="17"/>
      <c r="F356" s="17"/>
    </row>
    <row r="357" spans="2:6">
      <c r="B357" s="17"/>
      <c r="F357" s="17"/>
    </row>
    <row r="358" spans="2:6">
      <c r="B358" s="17"/>
      <c r="F358" s="17"/>
    </row>
    <row r="359" spans="2:6">
      <c r="B359" s="17"/>
      <c r="F359" s="17"/>
    </row>
    <row r="360" spans="2:6">
      <c r="B360" s="17"/>
      <c r="F360" s="17"/>
    </row>
    <row r="361" spans="2:6">
      <c r="B361" s="17"/>
      <c r="F361" s="17"/>
    </row>
    <row r="362" spans="2:6">
      <c r="B362" s="17"/>
      <c r="F362" s="17"/>
    </row>
    <row r="363" spans="2:6">
      <c r="B363" s="17"/>
      <c r="F363" s="17"/>
    </row>
    <row r="364" spans="2:6">
      <c r="B364" s="17"/>
      <c r="F364" s="17"/>
    </row>
    <row r="365" spans="2:6">
      <c r="B365" s="17"/>
      <c r="F365" s="17"/>
    </row>
    <row r="366" spans="2:6">
      <c r="B366" s="17"/>
      <c r="F366" s="17"/>
    </row>
    <row r="367" spans="2:6">
      <c r="B367" s="17"/>
      <c r="F367" s="17"/>
    </row>
    <row r="368" spans="2:6">
      <c r="B368" s="17"/>
      <c r="F368" s="17"/>
    </row>
    <row r="369" spans="2:6">
      <c r="B369" s="17"/>
      <c r="F369" s="17"/>
    </row>
    <row r="370" spans="2:6">
      <c r="B370" s="17"/>
      <c r="F370" s="17"/>
    </row>
    <row r="371" spans="2:6">
      <c r="B371" s="17"/>
      <c r="F371" s="17"/>
    </row>
    <row r="372" spans="2:6">
      <c r="B372" s="17"/>
      <c r="F372" s="17"/>
    </row>
    <row r="373" spans="2:6">
      <c r="B373" s="17"/>
      <c r="F373" s="17"/>
    </row>
    <row r="374" spans="2:6">
      <c r="B374" s="17"/>
      <c r="F374" s="17"/>
    </row>
    <row r="375" spans="2:6">
      <c r="B375" s="17"/>
      <c r="F375" s="17"/>
    </row>
    <row r="376" spans="2:6">
      <c r="B376" s="17"/>
      <c r="F376" s="17"/>
    </row>
    <row r="377" spans="2:6">
      <c r="B377" s="17"/>
      <c r="F377" s="17"/>
    </row>
    <row r="378" spans="2:6">
      <c r="B378" s="17"/>
      <c r="F378" s="17"/>
    </row>
    <row r="379" spans="2:6">
      <c r="B379" s="17"/>
      <c r="F379" s="17"/>
    </row>
    <row r="380" spans="2:6">
      <c r="B380" s="17"/>
      <c r="F380" s="17"/>
    </row>
    <row r="381" spans="2:6">
      <c r="B381" s="17"/>
      <c r="F381" s="17"/>
    </row>
    <row r="382" spans="2:6">
      <c r="B382" s="17"/>
      <c r="F382" s="17"/>
    </row>
    <row r="383" spans="2:6">
      <c r="B383" s="17"/>
      <c r="F383" s="17"/>
    </row>
    <row r="384" spans="2:6">
      <c r="B384" s="17"/>
      <c r="F384" s="17"/>
    </row>
    <row r="385" spans="2:6">
      <c r="B385" s="17"/>
      <c r="F385" s="17"/>
    </row>
    <row r="386" spans="2:6">
      <c r="B386" s="17"/>
      <c r="F386" s="17"/>
    </row>
    <row r="387" spans="2:6">
      <c r="B387" s="17"/>
      <c r="F387" s="17"/>
    </row>
    <row r="388" spans="2:6">
      <c r="B388" s="17"/>
      <c r="F388" s="17"/>
    </row>
    <row r="389" spans="2:6">
      <c r="B389" s="17"/>
      <c r="F389" s="17"/>
    </row>
    <row r="390" spans="2:6">
      <c r="B390" s="17"/>
      <c r="F390" s="17"/>
    </row>
    <row r="391" spans="2:6">
      <c r="B391" s="17"/>
      <c r="F391" s="17"/>
    </row>
    <row r="392" spans="2:6">
      <c r="B392" s="17"/>
      <c r="F392" s="17"/>
    </row>
    <row r="393" spans="2:6">
      <c r="B393" s="17"/>
      <c r="F393" s="17"/>
    </row>
    <row r="394" spans="2:6">
      <c r="B394" s="17"/>
      <c r="F394" s="17"/>
    </row>
    <row r="395" spans="2:6">
      <c r="B395" s="17"/>
      <c r="F395" s="17"/>
    </row>
    <row r="396" spans="2:6">
      <c r="B396" s="17"/>
      <c r="F396" s="17"/>
    </row>
    <row r="397" spans="2:6">
      <c r="B397" s="17"/>
      <c r="F397" s="17"/>
    </row>
    <row r="398" spans="2:6">
      <c r="B398" s="17"/>
      <c r="F398" s="17"/>
    </row>
    <row r="399" spans="2:6">
      <c r="B399" s="17"/>
      <c r="F399" s="17"/>
    </row>
    <row r="400" spans="2:6">
      <c r="B400" s="17"/>
      <c r="F400" s="17"/>
    </row>
    <row r="401" spans="2:6">
      <c r="B401" s="17"/>
      <c r="F401" s="17"/>
    </row>
    <row r="402" spans="2:6">
      <c r="B402" s="17"/>
      <c r="F402" s="17"/>
    </row>
    <row r="403" spans="2:6">
      <c r="B403" s="17"/>
      <c r="F403" s="17"/>
    </row>
    <row r="404" spans="2:6">
      <c r="B404" s="17"/>
      <c r="F404" s="17"/>
    </row>
    <row r="405" spans="2:6">
      <c r="B405" s="17"/>
      <c r="F405" s="17"/>
    </row>
    <row r="406" spans="2:6">
      <c r="B406" s="17"/>
      <c r="F406" s="17"/>
    </row>
    <row r="407" spans="2:6">
      <c r="B407" s="17"/>
      <c r="F407" s="17"/>
    </row>
    <row r="408" spans="2:6">
      <c r="B408" s="17"/>
      <c r="F408" s="17"/>
    </row>
    <row r="409" spans="2:6">
      <c r="B409" s="17"/>
      <c r="F409" s="17"/>
    </row>
    <row r="410" spans="2:6">
      <c r="B410" s="17"/>
      <c r="F410" s="17"/>
    </row>
    <row r="411" spans="2:6">
      <c r="B411" s="17"/>
      <c r="F411" s="17"/>
    </row>
    <row r="412" spans="2:6">
      <c r="B412" s="17"/>
      <c r="F412" s="17"/>
    </row>
    <row r="413" spans="2:6">
      <c r="B413" s="17"/>
      <c r="F413" s="17"/>
    </row>
    <row r="414" spans="2:6">
      <c r="B414" s="17"/>
      <c r="F414" s="17"/>
    </row>
    <row r="415" spans="2:6">
      <c r="B415" s="17"/>
      <c r="F415" s="17"/>
    </row>
    <row r="416" spans="2:6">
      <c r="B416" s="17"/>
      <c r="F416" s="17"/>
    </row>
    <row r="417" spans="2:6">
      <c r="B417" s="17"/>
      <c r="F417" s="17"/>
    </row>
    <row r="418" spans="2:6">
      <c r="B418" s="17"/>
      <c r="F418" s="17"/>
    </row>
    <row r="419" spans="2:6">
      <c r="B419" s="17"/>
      <c r="F419" s="17"/>
    </row>
    <row r="420" spans="2:6">
      <c r="B420" s="17"/>
      <c r="F420" s="17"/>
    </row>
    <row r="421" spans="2:6">
      <c r="B421" s="17"/>
      <c r="F421" s="17"/>
    </row>
    <row r="422" spans="2:6">
      <c r="B422" s="17"/>
      <c r="F422" s="17"/>
    </row>
    <row r="423" spans="2:6">
      <c r="B423" s="17"/>
      <c r="F423" s="17"/>
    </row>
    <row r="424" spans="2:6">
      <c r="B424" s="17"/>
      <c r="F424" s="17"/>
    </row>
    <row r="425" spans="2:6">
      <c r="B425" s="17"/>
      <c r="F425" s="17"/>
    </row>
    <row r="426" spans="2:6">
      <c r="B426" s="17"/>
      <c r="F426" s="17"/>
    </row>
    <row r="427" spans="2:6">
      <c r="B427" s="17"/>
      <c r="F427" s="17"/>
    </row>
    <row r="428" spans="2:6">
      <c r="B428" s="17"/>
      <c r="F428" s="17"/>
    </row>
    <row r="429" spans="2:6">
      <c r="B429" s="17"/>
      <c r="F429" s="17"/>
    </row>
    <row r="430" spans="2:6">
      <c r="B430" s="17"/>
      <c r="F430" s="17"/>
    </row>
    <row r="431" spans="2:6">
      <c r="B431" s="17"/>
      <c r="F431" s="17"/>
    </row>
    <row r="432" spans="2:6">
      <c r="B432" s="17"/>
      <c r="F432" s="17"/>
    </row>
    <row r="433" spans="2:6">
      <c r="B433" s="17"/>
      <c r="F433" s="17"/>
    </row>
    <row r="434" spans="2:6">
      <c r="B434" s="17"/>
      <c r="F434" s="17"/>
    </row>
    <row r="435" spans="2:6">
      <c r="B435" s="17"/>
      <c r="F435" s="17"/>
    </row>
    <row r="436" spans="2:6">
      <c r="B436" s="17"/>
      <c r="F436" s="17"/>
    </row>
    <row r="437" spans="2:6">
      <c r="B437" s="17"/>
      <c r="F437" s="17"/>
    </row>
    <row r="438" spans="2:6">
      <c r="B438" s="17"/>
      <c r="F438" s="17"/>
    </row>
    <row r="439" spans="2:6">
      <c r="B439" s="17"/>
      <c r="F439" s="17"/>
    </row>
    <row r="440" spans="2:6">
      <c r="B440" s="17"/>
      <c r="F440" s="17"/>
    </row>
    <row r="441" spans="2:6">
      <c r="B441" s="17"/>
      <c r="F441" s="17"/>
    </row>
    <row r="442" spans="2:6">
      <c r="B442" s="17"/>
      <c r="F442" s="17"/>
    </row>
    <row r="443" spans="2:6">
      <c r="B443" s="17"/>
      <c r="F443" s="17"/>
    </row>
    <row r="444" spans="2:6">
      <c r="B444" s="17"/>
      <c r="F444" s="17"/>
    </row>
    <row r="445" spans="2:6">
      <c r="B445" s="17"/>
      <c r="F445" s="17"/>
    </row>
    <row r="446" spans="2:6">
      <c r="B446" s="17"/>
      <c r="F446" s="17"/>
    </row>
    <row r="447" spans="2:6">
      <c r="B447" s="17"/>
      <c r="F447" s="17"/>
    </row>
    <row r="448" spans="2:6">
      <c r="B448" s="17"/>
      <c r="F448" s="17"/>
    </row>
    <row r="449" spans="2:6">
      <c r="B449" s="17"/>
      <c r="F449" s="17"/>
    </row>
    <row r="450" spans="2:6">
      <c r="B450" s="17"/>
      <c r="F450" s="17"/>
    </row>
    <row r="451" spans="2:6">
      <c r="B451" s="17"/>
      <c r="F451" s="17"/>
    </row>
    <row r="452" spans="2:6">
      <c r="B452" s="17"/>
      <c r="F452" s="17"/>
    </row>
    <row r="453" spans="2:6">
      <c r="B453" s="17"/>
      <c r="F453" s="17"/>
    </row>
    <row r="454" spans="2:6">
      <c r="B454" s="17"/>
      <c r="F454" s="17"/>
    </row>
    <row r="455" spans="2:6">
      <c r="B455" s="17"/>
      <c r="F455" s="17"/>
    </row>
    <row r="456" spans="2:6">
      <c r="B456" s="17"/>
      <c r="F456" s="17"/>
    </row>
    <row r="457" spans="2:6">
      <c r="B457" s="17"/>
      <c r="F457" s="17"/>
    </row>
    <row r="458" spans="2:6">
      <c r="B458" s="17"/>
      <c r="F458" s="17"/>
    </row>
    <row r="459" spans="2:6">
      <c r="B459" s="17"/>
      <c r="F459" s="17"/>
    </row>
    <row r="460" spans="2:6">
      <c r="B460" s="17"/>
      <c r="F460" s="17"/>
    </row>
    <row r="461" spans="2:6">
      <c r="B461" s="17"/>
      <c r="F461" s="17"/>
    </row>
    <row r="462" spans="2:6">
      <c r="B462" s="17"/>
      <c r="F462" s="17"/>
    </row>
    <row r="463" spans="2:6">
      <c r="B463" s="17"/>
      <c r="F463" s="17"/>
    </row>
    <row r="464" spans="2:6">
      <c r="B464" s="17"/>
      <c r="F464" s="17"/>
    </row>
    <row r="465" spans="2:6">
      <c r="B465" s="17"/>
      <c r="F465" s="17"/>
    </row>
    <row r="466" spans="2:6">
      <c r="B466" s="17"/>
      <c r="F466" s="17"/>
    </row>
    <row r="467" spans="2:6">
      <c r="B467" s="17"/>
      <c r="F467" s="17"/>
    </row>
    <row r="468" spans="2:6">
      <c r="B468" s="17"/>
      <c r="F468" s="17"/>
    </row>
    <row r="469" spans="2:6">
      <c r="B469" s="17"/>
      <c r="F469" s="17"/>
    </row>
    <row r="470" spans="2:6">
      <c r="B470" s="17"/>
      <c r="F470" s="17"/>
    </row>
    <row r="471" spans="2:6">
      <c r="B471" s="17"/>
      <c r="F471" s="17"/>
    </row>
    <row r="472" spans="2:6">
      <c r="B472" s="17"/>
      <c r="F472" s="17"/>
    </row>
    <row r="473" spans="2:6">
      <c r="B473" s="17"/>
      <c r="F473" s="17"/>
    </row>
    <row r="474" spans="2:6">
      <c r="B474" s="17"/>
      <c r="F474" s="17"/>
    </row>
    <row r="475" spans="2:6">
      <c r="B475" s="17"/>
      <c r="F475" s="17"/>
    </row>
    <row r="476" spans="2:6">
      <c r="B476" s="17"/>
      <c r="F476" s="17"/>
    </row>
    <row r="477" spans="2:6">
      <c r="B477" s="17"/>
      <c r="F477" s="17"/>
    </row>
    <row r="478" spans="2:6">
      <c r="B478" s="17"/>
      <c r="F478" s="17"/>
    </row>
    <row r="479" spans="2:6">
      <c r="B479" s="17"/>
      <c r="F479" s="17"/>
    </row>
    <row r="480" spans="2:6">
      <c r="B480" s="17"/>
      <c r="F480" s="17"/>
    </row>
    <row r="481" spans="2:6">
      <c r="B481" s="17"/>
      <c r="F481" s="17"/>
    </row>
    <row r="482" spans="2:6">
      <c r="B482" s="17"/>
      <c r="F482" s="17"/>
    </row>
    <row r="483" spans="2:6">
      <c r="B483" s="17"/>
      <c r="F483" s="17"/>
    </row>
    <row r="484" spans="2:6">
      <c r="B484" s="17"/>
      <c r="F484" s="17"/>
    </row>
    <row r="485" spans="2:6">
      <c r="B485" s="17"/>
      <c r="F485" s="17"/>
    </row>
    <row r="486" spans="2:6">
      <c r="B486" s="17"/>
      <c r="F486" s="17"/>
    </row>
    <row r="487" spans="2:6">
      <c r="B487" s="17"/>
      <c r="F487" s="17"/>
    </row>
    <row r="488" spans="2:6">
      <c r="B488" s="17"/>
      <c r="F488" s="17"/>
    </row>
    <row r="489" spans="2:6">
      <c r="B489" s="17"/>
      <c r="F489" s="17"/>
    </row>
    <row r="490" spans="2:6">
      <c r="B490" s="17"/>
      <c r="F490" s="17"/>
    </row>
    <row r="491" spans="2:6">
      <c r="B491" s="17"/>
      <c r="F491" s="17"/>
    </row>
    <row r="492" spans="2:6">
      <c r="B492" s="17"/>
      <c r="F492" s="17"/>
    </row>
    <row r="493" spans="2:6">
      <c r="B493" s="17"/>
      <c r="F493" s="17"/>
    </row>
    <row r="494" spans="2:6">
      <c r="B494" s="17"/>
      <c r="F494" s="17"/>
    </row>
    <row r="495" spans="2:6">
      <c r="B495" s="17"/>
      <c r="F495" s="17"/>
    </row>
    <row r="496" spans="2:6">
      <c r="B496" s="17"/>
      <c r="F496" s="17"/>
    </row>
    <row r="497" spans="2:6">
      <c r="B497" s="17"/>
      <c r="F497" s="17"/>
    </row>
    <row r="498" spans="2:6">
      <c r="B498" s="17"/>
      <c r="F498" s="17"/>
    </row>
    <row r="499" spans="2:6">
      <c r="B499" s="17"/>
      <c r="F499" s="17"/>
    </row>
    <row r="500" spans="2:6">
      <c r="B500" s="17"/>
      <c r="F500" s="17"/>
    </row>
    <row r="501" spans="2:6">
      <c r="B501" s="17"/>
      <c r="F501" s="17"/>
    </row>
    <row r="502" spans="2:6">
      <c r="B502" s="17"/>
      <c r="F502" s="17"/>
    </row>
    <row r="503" spans="2:6">
      <c r="B503" s="17"/>
      <c r="F503" s="17"/>
    </row>
    <row r="504" spans="2:6">
      <c r="B504" s="17"/>
      <c r="F504" s="17"/>
    </row>
    <row r="505" spans="2:6">
      <c r="B505" s="17"/>
      <c r="F505" s="17"/>
    </row>
    <row r="506" spans="2:6">
      <c r="B506" s="17"/>
      <c r="F506" s="17"/>
    </row>
    <row r="507" spans="2:6">
      <c r="B507" s="17"/>
      <c r="F507" s="17"/>
    </row>
    <row r="508" spans="2:6">
      <c r="B508" s="17"/>
      <c r="F508" s="17"/>
    </row>
    <row r="509" spans="2:6">
      <c r="B509" s="17"/>
      <c r="F509" s="17"/>
    </row>
    <row r="510" spans="2:6">
      <c r="B510" s="17"/>
      <c r="F510" s="17"/>
    </row>
    <row r="511" spans="2:6">
      <c r="B511" s="17"/>
      <c r="F511" s="17"/>
    </row>
    <row r="512" spans="2:6">
      <c r="B512" s="17"/>
      <c r="F512" s="17"/>
    </row>
    <row r="513" spans="2:6">
      <c r="B513" s="17"/>
      <c r="F513" s="17"/>
    </row>
    <row r="514" spans="2:6">
      <c r="B514" s="17"/>
      <c r="F514" s="17"/>
    </row>
    <row r="515" spans="2:6">
      <c r="B515" s="17"/>
      <c r="F515" s="17"/>
    </row>
    <row r="516" spans="2:6">
      <c r="B516" s="17"/>
      <c r="F516" s="17"/>
    </row>
    <row r="517" spans="2:6">
      <c r="B517" s="17"/>
      <c r="F517" s="17"/>
    </row>
    <row r="518" spans="2:6">
      <c r="B518" s="17"/>
      <c r="F518" s="17"/>
    </row>
    <row r="519" spans="2:6">
      <c r="B519" s="17"/>
      <c r="F519" s="17"/>
    </row>
    <row r="520" spans="2:6">
      <c r="B520" s="17"/>
      <c r="F520" s="17"/>
    </row>
    <row r="521" spans="2:6">
      <c r="B521" s="17"/>
      <c r="F521" s="17"/>
    </row>
    <row r="522" spans="2:6">
      <c r="B522" s="17"/>
      <c r="F522" s="17"/>
    </row>
    <row r="523" spans="2:6">
      <c r="B523" s="17"/>
      <c r="F523" s="17"/>
    </row>
    <row r="524" spans="2:6">
      <c r="B524" s="17"/>
      <c r="F524" s="17"/>
    </row>
    <row r="525" spans="2:6">
      <c r="B525" s="17"/>
      <c r="F525" s="17"/>
    </row>
    <row r="526" spans="2:6">
      <c r="B526" s="17"/>
      <c r="F526" s="17"/>
    </row>
    <row r="527" spans="2:6">
      <c r="B527" s="17"/>
      <c r="F527" s="17"/>
    </row>
    <row r="528" spans="2:6">
      <c r="B528" s="17"/>
      <c r="F528" s="17"/>
    </row>
    <row r="529" spans="2:6">
      <c r="B529" s="17"/>
      <c r="F529" s="17"/>
    </row>
    <row r="530" spans="2:6">
      <c r="B530" s="17"/>
      <c r="F530" s="17"/>
    </row>
    <row r="531" spans="2:6">
      <c r="B531" s="17"/>
      <c r="F531" s="17"/>
    </row>
    <row r="532" spans="2:6">
      <c r="B532" s="17"/>
      <c r="F532" s="17"/>
    </row>
    <row r="533" spans="2:6">
      <c r="B533" s="17"/>
      <c r="F533" s="17"/>
    </row>
    <row r="534" spans="2:6">
      <c r="B534" s="17"/>
      <c r="F534" s="17"/>
    </row>
    <row r="535" spans="2:6">
      <c r="B535" s="17"/>
      <c r="F535" s="17"/>
    </row>
    <row r="536" spans="2:6">
      <c r="B536" s="17"/>
      <c r="F536" s="17"/>
    </row>
    <row r="537" spans="2:6">
      <c r="B537" s="17"/>
      <c r="F537" s="17"/>
    </row>
    <row r="538" spans="2:6">
      <c r="B538" s="17"/>
      <c r="F538" s="17"/>
    </row>
    <row r="539" spans="2:6">
      <c r="B539" s="17"/>
      <c r="F539" s="17"/>
    </row>
    <row r="540" spans="2:6">
      <c r="B540" s="17"/>
      <c r="F540" s="17"/>
    </row>
    <row r="541" spans="2:6">
      <c r="B541" s="17"/>
      <c r="F541" s="17"/>
    </row>
    <row r="542" spans="2:6">
      <c r="B542" s="17"/>
      <c r="F542" s="17"/>
    </row>
    <row r="543" spans="2:6">
      <c r="B543" s="17"/>
      <c r="F543" s="17"/>
    </row>
    <row r="544" spans="2:6">
      <c r="B544" s="17"/>
      <c r="F544" s="17"/>
    </row>
    <row r="545" spans="2:6">
      <c r="B545" s="17"/>
      <c r="F545" s="17"/>
    </row>
    <row r="546" spans="2:6">
      <c r="B546" s="17"/>
      <c r="F546" s="17"/>
    </row>
    <row r="547" spans="2:6">
      <c r="B547" s="17"/>
      <c r="F547" s="17"/>
    </row>
    <row r="548" spans="2:6">
      <c r="B548" s="17"/>
      <c r="F548" s="17"/>
    </row>
    <row r="549" spans="2:6">
      <c r="B549" s="17"/>
      <c r="F549" s="17"/>
    </row>
    <row r="550" spans="2:6">
      <c r="B550" s="17"/>
      <c r="F550" s="17"/>
    </row>
    <row r="551" spans="2:6">
      <c r="B551" s="17"/>
      <c r="F551" s="17"/>
    </row>
    <row r="552" spans="2:6">
      <c r="B552" s="17"/>
      <c r="F552" s="17"/>
    </row>
    <row r="553" spans="2:6">
      <c r="B553" s="17"/>
      <c r="F553" s="17"/>
    </row>
    <row r="554" spans="2:6">
      <c r="B554" s="17"/>
      <c r="F554" s="17"/>
    </row>
    <row r="555" spans="2:6">
      <c r="B555" s="17"/>
      <c r="F555" s="17"/>
    </row>
    <row r="556" spans="2:6">
      <c r="B556" s="17"/>
      <c r="F556" s="17"/>
    </row>
    <row r="557" spans="2:6">
      <c r="B557" s="17"/>
      <c r="F557" s="17"/>
    </row>
    <row r="558" spans="2:6">
      <c r="B558" s="17"/>
      <c r="F558" s="17"/>
    </row>
    <row r="559" spans="2:6">
      <c r="B559" s="17"/>
      <c r="F559" s="17"/>
    </row>
    <row r="560" spans="2:6">
      <c r="B560" s="17"/>
      <c r="F560" s="17"/>
    </row>
    <row r="561" spans="2:6">
      <c r="B561" s="17"/>
      <c r="F561" s="17"/>
    </row>
    <row r="562" spans="2:6">
      <c r="B562" s="17"/>
      <c r="F562" s="17"/>
    </row>
    <row r="563" spans="2:6">
      <c r="B563" s="17"/>
      <c r="F563" s="17"/>
    </row>
    <row r="564" spans="2:6">
      <c r="B564" s="17"/>
      <c r="F564" s="17"/>
    </row>
    <row r="565" spans="2:6">
      <c r="B565" s="17"/>
      <c r="F565" s="17"/>
    </row>
    <row r="566" spans="2:6">
      <c r="B566" s="17"/>
      <c r="F566" s="17"/>
    </row>
    <row r="567" spans="2:6">
      <c r="B567" s="17"/>
      <c r="F567" s="17"/>
    </row>
    <row r="568" spans="2:6">
      <c r="B568" s="17"/>
      <c r="F568" s="17"/>
    </row>
    <row r="569" spans="2:6">
      <c r="B569" s="17"/>
      <c r="F569" s="17"/>
    </row>
    <row r="570" spans="2:6">
      <c r="B570" s="17"/>
      <c r="F570" s="17"/>
    </row>
    <row r="571" spans="2:6">
      <c r="B571" s="17"/>
      <c r="F571" s="17"/>
    </row>
    <row r="572" spans="2:6">
      <c r="B572" s="17"/>
      <c r="F572" s="17"/>
    </row>
    <row r="573" spans="2:6">
      <c r="B573" s="17"/>
      <c r="F573" s="17"/>
    </row>
    <row r="574" spans="2:6">
      <c r="B574" s="17"/>
      <c r="F574" s="17"/>
    </row>
    <row r="575" spans="2:6">
      <c r="B575" s="17"/>
      <c r="F575" s="17"/>
    </row>
    <row r="576" spans="2:6">
      <c r="B576" s="17"/>
      <c r="F576" s="17"/>
    </row>
    <row r="577" spans="2:6">
      <c r="B577" s="17"/>
      <c r="F577" s="17"/>
    </row>
    <row r="578" spans="2:6">
      <c r="B578" s="17"/>
      <c r="F578" s="17"/>
    </row>
    <row r="579" spans="2:6">
      <c r="B579" s="17"/>
      <c r="F579" s="17"/>
    </row>
    <row r="580" spans="2:6">
      <c r="B580" s="17"/>
      <c r="F580" s="17"/>
    </row>
    <row r="581" spans="2:6">
      <c r="B581" s="17"/>
      <c r="F581" s="17"/>
    </row>
    <row r="582" spans="2:6">
      <c r="B582" s="17"/>
      <c r="F582" s="17"/>
    </row>
    <row r="583" spans="2:6">
      <c r="B583" s="17"/>
      <c r="F583" s="17"/>
    </row>
    <row r="584" spans="2:6">
      <c r="B584" s="17"/>
      <c r="F584" s="17"/>
    </row>
    <row r="585" spans="2:6">
      <c r="B585" s="17"/>
      <c r="F585" s="17"/>
    </row>
    <row r="586" spans="2:6">
      <c r="B586" s="17"/>
      <c r="F586" s="17"/>
    </row>
    <row r="587" spans="2:6">
      <c r="B587" s="17"/>
      <c r="F587" s="17"/>
    </row>
    <row r="588" spans="2:6">
      <c r="B588" s="17"/>
      <c r="F588" s="17"/>
    </row>
    <row r="589" spans="2:6">
      <c r="B589" s="17"/>
      <c r="F589" s="17"/>
    </row>
    <row r="590" spans="2:6">
      <c r="B590" s="17"/>
      <c r="F590" s="17"/>
    </row>
    <row r="591" spans="2:6">
      <c r="B591" s="17"/>
      <c r="F591" s="17"/>
    </row>
    <row r="592" spans="2:6">
      <c r="B592" s="17"/>
      <c r="F592" s="17"/>
    </row>
    <row r="593" spans="2:6">
      <c r="B593" s="17"/>
      <c r="F593" s="17"/>
    </row>
    <row r="594" spans="2:6">
      <c r="B594" s="17"/>
      <c r="F594" s="17"/>
    </row>
    <row r="595" spans="2:6">
      <c r="B595" s="17"/>
      <c r="F595" s="17"/>
    </row>
    <row r="596" spans="2:6">
      <c r="B596" s="17"/>
      <c r="F596" s="17"/>
    </row>
    <row r="597" spans="2:6">
      <c r="B597" s="17"/>
      <c r="F597" s="17"/>
    </row>
    <row r="598" spans="2:6">
      <c r="B598" s="17"/>
      <c r="F598" s="17"/>
    </row>
    <row r="599" spans="2:6">
      <c r="B599" s="17"/>
      <c r="F599" s="17"/>
    </row>
    <row r="600" spans="2:6">
      <c r="B600" s="17"/>
      <c r="F600" s="17"/>
    </row>
    <row r="601" spans="2:6">
      <c r="B601" s="17"/>
      <c r="F601" s="17"/>
    </row>
    <row r="602" spans="2:6">
      <c r="B602" s="17"/>
      <c r="F602" s="17"/>
    </row>
    <row r="603" spans="2:6">
      <c r="B603" s="17"/>
      <c r="F603" s="17"/>
    </row>
    <row r="604" spans="2:6">
      <c r="B604" s="17"/>
      <c r="F604" s="17"/>
    </row>
    <row r="605" spans="2:6">
      <c r="B605" s="17"/>
      <c r="F605" s="17"/>
    </row>
    <row r="606" spans="2:6">
      <c r="B606" s="17"/>
      <c r="F606" s="17"/>
    </row>
    <row r="607" spans="2:6">
      <c r="B607" s="17"/>
      <c r="F607" s="17"/>
    </row>
    <row r="608" spans="2:6">
      <c r="B608" s="17"/>
      <c r="F608" s="17"/>
    </row>
    <row r="609" spans="2:6">
      <c r="B609" s="17"/>
      <c r="F609" s="17"/>
    </row>
    <row r="610" spans="2:6">
      <c r="B610" s="17"/>
      <c r="F610" s="17"/>
    </row>
    <row r="611" spans="2:6">
      <c r="B611" s="17"/>
      <c r="F611" s="17"/>
    </row>
    <row r="612" spans="2:6">
      <c r="B612" s="17"/>
      <c r="F612" s="17"/>
    </row>
    <row r="613" spans="2:6">
      <c r="B613" s="17"/>
      <c r="F613" s="17"/>
    </row>
    <row r="614" spans="2:6">
      <c r="B614" s="17"/>
      <c r="F614" s="17"/>
    </row>
    <row r="615" spans="2:6">
      <c r="B615" s="17"/>
      <c r="F615" s="17"/>
    </row>
    <row r="616" spans="2:6">
      <c r="B616" s="17"/>
      <c r="F616" s="17"/>
    </row>
    <row r="617" spans="2:6">
      <c r="B617" s="17"/>
      <c r="F617" s="17"/>
    </row>
    <row r="618" spans="2:6">
      <c r="B618" s="17"/>
      <c r="F618" s="17"/>
    </row>
    <row r="619" spans="2:6">
      <c r="B619" s="17"/>
      <c r="F619" s="17"/>
    </row>
    <row r="620" spans="2:6">
      <c r="B620" s="17"/>
      <c r="F620" s="17"/>
    </row>
    <row r="621" spans="2:6">
      <c r="B621" s="17"/>
      <c r="F621" s="17"/>
    </row>
    <row r="622" spans="2:6">
      <c r="B622" s="17"/>
      <c r="F622" s="17"/>
    </row>
    <row r="623" spans="2:6">
      <c r="B623" s="17"/>
      <c r="F623" s="17"/>
    </row>
    <row r="624" spans="2:6">
      <c r="B624" s="17"/>
      <c r="F624" s="17"/>
    </row>
    <row r="625" spans="2:6">
      <c r="B625" s="17"/>
      <c r="F625" s="17"/>
    </row>
    <row r="626" spans="2:6">
      <c r="B626" s="17"/>
      <c r="F626" s="17"/>
    </row>
    <row r="627" spans="2:6">
      <c r="B627" s="17"/>
      <c r="F627" s="17"/>
    </row>
    <row r="628" spans="2:6">
      <c r="B628" s="17"/>
      <c r="F628" s="17"/>
    </row>
    <row r="629" spans="2:6">
      <c r="B629" s="17"/>
      <c r="F629" s="17"/>
    </row>
    <row r="630" spans="2:6">
      <c r="B630" s="17"/>
      <c r="F630" s="17"/>
    </row>
    <row r="631" spans="2:6">
      <c r="B631" s="17"/>
      <c r="F631" s="17"/>
    </row>
    <row r="632" spans="2:6">
      <c r="B632" s="17"/>
      <c r="F632" s="17"/>
    </row>
    <row r="633" spans="2:6">
      <c r="B633" s="17"/>
      <c r="F633" s="17"/>
    </row>
    <row r="634" spans="2:6">
      <c r="B634" s="17"/>
      <c r="F634" s="17"/>
    </row>
    <row r="635" spans="2:6">
      <c r="B635" s="17"/>
      <c r="F635" s="17"/>
    </row>
    <row r="636" spans="2:6">
      <c r="B636" s="17"/>
      <c r="F636" s="17"/>
    </row>
    <row r="637" spans="2:6">
      <c r="B637" s="17"/>
      <c r="F637" s="17"/>
    </row>
    <row r="638" spans="2:6">
      <c r="B638" s="17"/>
      <c r="F638" s="17"/>
    </row>
    <row r="639" spans="2:6">
      <c r="B639" s="17"/>
      <c r="F639" s="17"/>
    </row>
    <row r="640" spans="2:6">
      <c r="B640" s="17"/>
      <c r="F640" s="17"/>
    </row>
    <row r="641" spans="2:6">
      <c r="B641" s="17"/>
      <c r="F641" s="17"/>
    </row>
    <row r="642" spans="2:6">
      <c r="B642" s="17"/>
      <c r="F642" s="17"/>
    </row>
    <row r="643" spans="2:6">
      <c r="B643" s="17"/>
      <c r="F643" s="17"/>
    </row>
    <row r="644" spans="2:6">
      <c r="B644" s="17"/>
      <c r="F644" s="17"/>
    </row>
    <row r="645" spans="2:6">
      <c r="B645" s="17"/>
      <c r="F645" s="17"/>
    </row>
    <row r="646" spans="2:6">
      <c r="B646" s="17"/>
      <c r="F646" s="17"/>
    </row>
    <row r="647" spans="2:6">
      <c r="B647" s="17"/>
      <c r="F647" s="17"/>
    </row>
    <row r="648" spans="2:6">
      <c r="B648" s="17"/>
      <c r="F648" s="17"/>
    </row>
    <row r="649" spans="2:6">
      <c r="B649" s="17"/>
      <c r="F649" s="17"/>
    </row>
    <row r="650" spans="2:6">
      <c r="B650" s="17"/>
      <c r="F650" s="17"/>
    </row>
    <row r="651" spans="2:6">
      <c r="B651" s="17"/>
      <c r="F651" s="17"/>
    </row>
    <row r="652" spans="2:6">
      <c r="B652" s="17"/>
      <c r="F652" s="17"/>
    </row>
    <row r="653" spans="2:6">
      <c r="B653" s="17"/>
      <c r="F653" s="17"/>
    </row>
    <row r="654" spans="2:6">
      <c r="B654" s="17"/>
      <c r="F654" s="17"/>
    </row>
    <row r="655" spans="2:6">
      <c r="B655" s="17"/>
      <c r="F655" s="17"/>
    </row>
    <row r="656" spans="2:6">
      <c r="B656" s="17"/>
      <c r="F656" s="17"/>
    </row>
    <row r="657" spans="2:6">
      <c r="B657" s="17"/>
      <c r="F657" s="17"/>
    </row>
    <row r="658" spans="2:6">
      <c r="B658" s="17"/>
      <c r="F658" s="17"/>
    </row>
    <row r="659" spans="2:6">
      <c r="B659" s="17"/>
      <c r="F659" s="17"/>
    </row>
    <row r="660" spans="2:6">
      <c r="B660" s="17"/>
      <c r="F660" s="17"/>
    </row>
    <row r="661" spans="2:6">
      <c r="B661" s="17"/>
      <c r="F661" s="17"/>
    </row>
    <row r="662" spans="2:6">
      <c r="B662" s="17"/>
      <c r="F662" s="17"/>
    </row>
    <row r="663" spans="2:6">
      <c r="B663" s="17"/>
      <c r="F663" s="17"/>
    </row>
    <row r="664" spans="2:6">
      <c r="B664" s="17"/>
      <c r="F664" s="17"/>
    </row>
    <row r="665" spans="2:6">
      <c r="B665" s="17"/>
      <c r="F665" s="17"/>
    </row>
    <row r="666" spans="2:6">
      <c r="B666" s="17"/>
      <c r="F666" s="17"/>
    </row>
    <row r="667" spans="2:6">
      <c r="B667" s="17"/>
      <c r="F667" s="17"/>
    </row>
    <row r="668" spans="2:6">
      <c r="B668" s="17"/>
      <c r="F668" s="17"/>
    </row>
    <row r="669" spans="2:6">
      <c r="B669" s="17"/>
      <c r="F669" s="17"/>
    </row>
    <row r="670" spans="2:6">
      <c r="B670" s="17"/>
      <c r="F670" s="17"/>
    </row>
    <row r="671" spans="2:6">
      <c r="B671" s="17"/>
      <c r="F671" s="17"/>
    </row>
    <row r="672" spans="2:6">
      <c r="B672" s="17"/>
      <c r="F672" s="17"/>
    </row>
    <row r="673" spans="2:6">
      <c r="B673" s="17"/>
      <c r="F673" s="17"/>
    </row>
    <row r="674" spans="2:6">
      <c r="B674" s="17"/>
      <c r="F674" s="17"/>
    </row>
    <row r="675" spans="2:6">
      <c r="B675" s="17"/>
      <c r="F675" s="17"/>
    </row>
    <row r="676" spans="2:6">
      <c r="B676" s="17"/>
      <c r="F676" s="17"/>
    </row>
    <row r="677" spans="2:6">
      <c r="B677" s="17"/>
      <c r="F677" s="17"/>
    </row>
    <row r="678" spans="2:6">
      <c r="B678" s="17"/>
      <c r="F678" s="17"/>
    </row>
    <row r="679" spans="2:6">
      <c r="B679" s="17"/>
      <c r="F679" s="17"/>
    </row>
    <row r="680" spans="2:6">
      <c r="B680" s="17"/>
      <c r="F680" s="17"/>
    </row>
    <row r="681" spans="2:6">
      <c r="B681" s="17"/>
      <c r="F681" s="17"/>
    </row>
    <row r="682" spans="2:6">
      <c r="B682" s="17"/>
      <c r="F682" s="17"/>
    </row>
    <row r="683" spans="2:6">
      <c r="B683" s="17"/>
      <c r="F683" s="17"/>
    </row>
    <row r="684" spans="2:6">
      <c r="B684" s="17"/>
      <c r="F684" s="17"/>
    </row>
    <row r="685" spans="2:6">
      <c r="B685" s="17"/>
      <c r="F685" s="17"/>
    </row>
    <row r="686" spans="2:6">
      <c r="B686" s="17"/>
      <c r="F686" s="17"/>
    </row>
    <row r="687" spans="2:6">
      <c r="B687" s="17"/>
      <c r="F687" s="17"/>
    </row>
    <row r="688" spans="2:6">
      <c r="B688" s="17"/>
      <c r="F688" s="17"/>
    </row>
    <row r="689" spans="2:6">
      <c r="B689" s="17"/>
      <c r="F689" s="17"/>
    </row>
    <row r="690" spans="2:6">
      <c r="B690" s="17"/>
      <c r="F690" s="17"/>
    </row>
    <row r="691" spans="2:6">
      <c r="B691" s="17"/>
      <c r="F691" s="17"/>
    </row>
    <row r="692" spans="2:6">
      <c r="B692" s="17"/>
      <c r="F692" s="17"/>
    </row>
    <row r="693" spans="2:6">
      <c r="B693" s="17"/>
      <c r="F693" s="17"/>
    </row>
    <row r="694" spans="2:6">
      <c r="B694" s="17"/>
      <c r="F694" s="17"/>
    </row>
    <row r="695" spans="2:6">
      <c r="B695" s="17"/>
      <c r="F695" s="17"/>
    </row>
    <row r="696" spans="2:6">
      <c r="B696" s="17"/>
      <c r="F696" s="17"/>
    </row>
    <row r="697" spans="2:6">
      <c r="B697" s="17"/>
      <c r="F697" s="17"/>
    </row>
    <row r="698" spans="2:6">
      <c r="B698" s="17"/>
      <c r="F698" s="17"/>
    </row>
    <row r="699" spans="2:6">
      <c r="B699" s="17"/>
      <c r="F699" s="17"/>
    </row>
    <row r="700" spans="2:6">
      <c r="B700" s="17"/>
      <c r="F700" s="17"/>
    </row>
    <row r="701" spans="2:6">
      <c r="B701" s="17"/>
      <c r="F701" s="17"/>
    </row>
    <row r="702" spans="2:6">
      <c r="B702" s="17"/>
      <c r="F702" s="17"/>
    </row>
    <row r="703" spans="2:6">
      <c r="B703" s="17"/>
      <c r="F703" s="17"/>
    </row>
    <row r="704" spans="2:6">
      <c r="B704" s="17"/>
      <c r="F704" s="17"/>
    </row>
    <row r="705" spans="2:6">
      <c r="B705" s="17"/>
      <c r="F705" s="17"/>
    </row>
    <row r="706" spans="2:6">
      <c r="B706" s="17"/>
      <c r="F706" s="17"/>
    </row>
    <row r="707" spans="2:6">
      <c r="B707" s="17"/>
      <c r="F707" s="17"/>
    </row>
    <row r="708" spans="2:6">
      <c r="B708" s="17"/>
      <c r="F708" s="17"/>
    </row>
    <row r="709" spans="2:6">
      <c r="B709" s="17"/>
      <c r="F709" s="17"/>
    </row>
    <row r="710" spans="2:6">
      <c r="B710" s="17"/>
      <c r="F710" s="17"/>
    </row>
    <row r="711" spans="2:6">
      <c r="B711" s="17"/>
      <c r="F711" s="17"/>
    </row>
    <row r="712" spans="2:6">
      <c r="B712" s="17"/>
      <c r="F712" s="17"/>
    </row>
    <row r="713" spans="2:6">
      <c r="B713" s="17"/>
      <c r="F713" s="17"/>
    </row>
    <row r="714" spans="2:6">
      <c r="B714" s="17"/>
      <c r="F714" s="17"/>
    </row>
    <row r="715" spans="2:6">
      <c r="B715" s="17"/>
      <c r="F715" s="17"/>
    </row>
    <row r="716" spans="2:6">
      <c r="B716" s="17"/>
      <c r="F716" s="17"/>
    </row>
    <row r="717" spans="2:6">
      <c r="B717" s="17"/>
      <c r="F717" s="17"/>
    </row>
    <row r="718" spans="2:6">
      <c r="B718" s="17"/>
      <c r="F718" s="17"/>
    </row>
    <row r="719" spans="2:6">
      <c r="B719" s="17"/>
      <c r="F719" s="17"/>
    </row>
    <row r="720" spans="2:6">
      <c r="B720" s="17"/>
      <c r="F720" s="17"/>
    </row>
    <row r="721" spans="2:6">
      <c r="B721" s="17"/>
      <c r="F721" s="17"/>
    </row>
    <row r="722" spans="2:6">
      <c r="B722" s="17"/>
      <c r="F722" s="17"/>
    </row>
    <row r="723" spans="2:6">
      <c r="B723" s="17"/>
      <c r="F723" s="17"/>
    </row>
    <row r="724" spans="2:6">
      <c r="B724" s="17"/>
      <c r="F724" s="17"/>
    </row>
    <row r="725" spans="2:6">
      <c r="B725" s="17"/>
      <c r="F725" s="17"/>
    </row>
    <row r="726" spans="2:6">
      <c r="B726" s="17"/>
      <c r="F726" s="17"/>
    </row>
    <row r="727" spans="2:6">
      <c r="B727" s="17"/>
      <c r="F727" s="17"/>
    </row>
    <row r="728" spans="2:6">
      <c r="B728" s="17"/>
      <c r="F728" s="17"/>
    </row>
    <row r="729" spans="2:6">
      <c r="B729" s="17"/>
      <c r="F729" s="17"/>
    </row>
    <row r="730" spans="2:6">
      <c r="B730" s="17"/>
      <c r="F730" s="17"/>
    </row>
    <row r="731" spans="2:6">
      <c r="B731" s="17"/>
      <c r="F731" s="17"/>
    </row>
    <row r="732" spans="2:6">
      <c r="B732" s="17"/>
      <c r="F732" s="17"/>
    </row>
    <row r="733" spans="2:6">
      <c r="B733" s="17"/>
      <c r="F733" s="17"/>
    </row>
    <row r="734" spans="2:6">
      <c r="B734" s="17"/>
      <c r="F734" s="17"/>
    </row>
    <row r="735" spans="2:6">
      <c r="B735" s="17"/>
      <c r="F735" s="17"/>
    </row>
    <row r="736" spans="2:6">
      <c r="B736" s="17"/>
      <c r="F736" s="17"/>
    </row>
    <row r="737" spans="2:6">
      <c r="B737" s="17"/>
      <c r="F737" s="17"/>
    </row>
    <row r="738" spans="2:6">
      <c r="B738" s="17"/>
      <c r="F738" s="17"/>
    </row>
    <row r="739" spans="2:6">
      <c r="B739" s="17"/>
      <c r="F739" s="17"/>
    </row>
    <row r="740" spans="2:6">
      <c r="B740" s="17"/>
      <c r="F740" s="17"/>
    </row>
    <row r="741" spans="2:6">
      <c r="B741" s="17"/>
      <c r="F741" s="17"/>
    </row>
    <row r="742" spans="2:6">
      <c r="B742" s="17"/>
      <c r="F742" s="17"/>
    </row>
    <row r="743" spans="2:6">
      <c r="B743" s="17"/>
      <c r="F743" s="17"/>
    </row>
    <row r="744" spans="2:6">
      <c r="B744" s="17"/>
      <c r="F744" s="17"/>
    </row>
    <row r="745" spans="2:6">
      <c r="B745" s="17"/>
      <c r="F745" s="17"/>
    </row>
    <row r="746" spans="2:6">
      <c r="B746" s="17"/>
      <c r="F746" s="17"/>
    </row>
    <row r="747" spans="2:6">
      <c r="B747" s="17"/>
      <c r="F747" s="17"/>
    </row>
    <row r="748" spans="2:6">
      <c r="B748" s="17"/>
      <c r="F748" s="17"/>
    </row>
    <row r="749" spans="2:6">
      <c r="B749" s="17"/>
      <c r="F749" s="17"/>
    </row>
    <row r="750" spans="2:6">
      <c r="B750" s="17"/>
      <c r="F750" s="17"/>
    </row>
    <row r="751" spans="2:6">
      <c r="B751" s="17"/>
      <c r="F751" s="17"/>
    </row>
    <row r="752" spans="2:6">
      <c r="B752" s="17"/>
      <c r="F752" s="17"/>
    </row>
    <row r="753" spans="2:6">
      <c r="B753" s="17"/>
      <c r="F753" s="17"/>
    </row>
    <row r="754" spans="2:6">
      <c r="B754" s="17"/>
      <c r="F754" s="17"/>
    </row>
    <row r="755" spans="2:6">
      <c r="B755" s="17"/>
      <c r="F755" s="17"/>
    </row>
    <row r="756" spans="2:6">
      <c r="B756" s="17"/>
      <c r="F756" s="17"/>
    </row>
    <row r="757" spans="2:6">
      <c r="B757" s="17"/>
      <c r="F757" s="17"/>
    </row>
    <row r="758" spans="2:6">
      <c r="B758" s="17"/>
      <c r="F758" s="17"/>
    </row>
    <row r="759" spans="2:6">
      <c r="B759" s="17"/>
      <c r="F759" s="17"/>
    </row>
    <row r="760" spans="2:6">
      <c r="B760" s="17"/>
      <c r="F760" s="17"/>
    </row>
    <row r="761" spans="2:6">
      <c r="B761" s="17"/>
      <c r="F761" s="17"/>
    </row>
    <row r="762" spans="2:6">
      <c r="B762" s="17"/>
      <c r="F762" s="17"/>
    </row>
    <row r="763" spans="2:6">
      <c r="B763" s="17"/>
      <c r="F763" s="17"/>
    </row>
    <row r="764" spans="2:6">
      <c r="B764" s="17"/>
      <c r="F764" s="17"/>
    </row>
    <row r="765" spans="2:6">
      <c r="B765" s="17"/>
      <c r="F765" s="17"/>
    </row>
    <row r="766" spans="2:6">
      <c r="B766" s="17"/>
      <c r="F766" s="17"/>
    </row>
    <row r="767" spans="2:6">
      <c r="B767" s="17"/>
      <c r="F767" s="17"/>
    </row>
    <row r="768" spans="2:6">
      <c r="B768" s="17"/>
      <c r="F768" s="17"/>
    </row>
    <row r="769" spans="2:6">
      <c r="B769" s="17"/>
      <c r="F769" s="17"/>
    </row>
    <row r="770" spans="2:6">
      <c r="B770" s="17"/>
      <c r="F770" s="17"/>
    </row>
    <row r="771" spans="2:6">
      <c r="B771" s="17"/>
      <c r="F771" s="17"/>
    </row>
    <row r="772" spans="2:6">
      <c r="B772" s="17"/>
      <c r="F772" s="17"/>
    </row>
    <row r="773" spans="2:6">
      <c r="B773" s="17"/>
      <c r="F773" s="17"/>
    </row>
    <row r="774" spans="2:6">
      <c r="B774" s="17"/>
      <c r="F774" s="17"/>
    </row>
    <row r="775" spans="2:6">
      <c r="B775" s="17"/>
      <c r="F775" s="17"/>
    </row>
    <row r="776" spans="2:6">
      <c r="B776" s="17"/>
      <c r="F776" s="17"/>
    </row>
    <row r="777" spans="2:6">
      <c r="B777" s="17"/>
      <c r="F777" s="17"/>
    </row>
    <row r="778" spans="2:6">
      <c r="B778" s="17"/>
      <c r="F778" s="17"/>
    </row>
    <row r="779" spans="2:6">
      <c r="B779" s="17"/>
      <c r="F779" s="17"/>
    </row>
    <row r="780" spans="2:6">
      <c r="B780" s="17"/>
      <c r="F780" s="17"/>
    </row>
    <row r="781" spans="2:6">
      <c r="B781" s="17"/>
      <c r="F781" s="17"/>
    </row>
    <row r="782" spans="2:6">
      <c r="B782" s="17"/>
      <c r="F782" s="17"/>
    </row>
    <row r="783" spans="2:6">
      <c r="B783" s="17"/>
      <c r="F783" s="17"/>
    </row>
    <row r="784" spans="2:6">
      <c r="B784" s="17"/>
      <c r="F784" s="17"/>
    </row>
    <row r="785" spans="2:6">
      <c r="B785" s="17"/>
      <c r="F785" s="17"/>
    </row>
    <row r="786" spans="2:6">
      <c r="B786" s="17"/>
      <c r="F786" s="17"/>
    </row>
    <row r="787" spans="2:6">
      <c r="B787" s="17"/>
      <c r="F787" s="17"/>
    </row>
    <row r="788" spans="2:6">
      <c r="B788" s="17"/>
      <c r="F788" s="17"/>
    </row>
    <row r="789" spans="2:6">
      <c r="B789" s="17"/>
      <c r="F789" s="17"/>
    </row>
    <row r="790" spans="2:6">
      <c r="B790" s="17"/>
      <c r="F790" s="17"/>
    </row>
    <row r="791" spans="2:6">
      <c r="B791" s="17"/>
      <c r="F791" s="17"/>
    </row>
    <row r="792" spans="2:6">
      <c r="B792" s="17"/>
      <c r="F792" s="17"/>
    </row>
    <row r="793" spans="2:6">
      <c r="B793" s="17"/>
      <c r="F793" s="17"/>
    </row>
    <row r="794" spans="2:6">
      <c r="B794" s="17"/>
      <c r="F794" s="17"/>
    </row>
    <row r="795" spans="2:6">
      <c r="B795" s="17"/>
      <c r="F795" s="17"/>
    </row>
    <row r="796" spans="2:6">
      <c r="B796" s="17"/>
      <c r="F796" s="17"/>
    </row>
    <row r="797" spans="2:6">
      <c r="B797" s="17"/>
      <c r="F797" s="17"/>
    </row>
    <row r="798" spans="2:6">
      <c r="B798" s="17"/>
      <c r="F798" s="17"/>
    </row>
    <row r="799" spans="2:6">
      <c r="B799" s="17"/>
      <c r="F799" s="17"/>
    </row>
    <row r="800" spans="2:6">
      <c r="B800" s="17"/>
      <c r="F800" s="17"/>
    </row>
    <row r="801" spans="2:6">
      <c r="B801" s="17"/>
      <c r="F801" s="17"/>
    </row>
    <row r="802" spans="2:6">
      <c r="B802" s="17"/>
      <c r="F802" s="17"/>
    </row>
    <row r="803" spans="2:6">
      <c r="B803" s="17"/>
      <c r="F803" s="17"/>
    </row>
    <row r="804" spans="2:6">
      <c r="B804" s="17"/>
      <c r="F804" s="17"/>
    </row>
    <row r="805" spans="2:6">
      <c r="B805" s="17"/>
      <c r="F805" s="17"/>
    </row>
    <row r="806" spans="2:6">
      <c r="B806" s="17"/>
      <c r="F806" s="17"/>
    </row>
    <row r="807" spans="2:6">
      <c r="B807" s="17"/>
      <c r="F807" s="17"/>
    </row>
    <row r="808" spans="2:6">
      <c r="B808" s="17"/>
      <c r="F808" s="17"/>
    </row>
    <row r="809" spans="2:6">
      <c r="B809" s="17"/>
      <c r="F809" s="17"/>
    </row>
    <row r="810" spans="2:6">
      <c r="B810" s="17"/>
      <c r="F810" s="17"/>
    </row>
    <row r="811" spans="2:6">
      <c r="B811" s="17"/>
      <c r="F811" s="17"/>
    </row>
    <row r="812" spans="2:6">
      <c r="B812" s="17"/>
      <c r="F812" s="17"/>
    </row>
    <row r="813" spans="2:6">
      <c r="B813" s="17"/>
      <c r="F813" s="17"/>
    </row>
    <row r="814" spans="2:6">
      <c r="B814" s="17"/>
      <c r="F814" s="17"/>
    </row>
    <row r="815" spans="2:6">
      <c r="B815" s="17"/>
      <c r="F815" s="17"/>
    </row>
    <row r="816" spans="2:6">
      <c r="B816" s="17"/>
      <c r="F816" s="17"/>
    </row>
    <row r="817" spans="2:6">
      <c r="B817" s="17"/>
      <c r="F817" s="17"/>
    </row>
    <row r="818" spans="2:6">
      <c r="B818" s="17"/>
      <c r="F818" s="17"/>
    </row>
    <row r="819" spans="2:6">
      <c r="B819" s="17"/>
      <c r="F819" s="17"/>
    </row>
    <row r="820" spans="2:6">
      <c r="B820" s="17"/>
      <c r="F820" s="17"/>
    </row>
    <row r="821" spans="2:6">
      <c r="B821" s="17"/>
      <c r="F821" s="17"/>
    </row>
    <row r="822" spans="2:6">
      <c r="B822" s="17"/>
      <c r="F822" s="17"/>
    </row>
    <row r="823" spans="2:6">
      <c r="B823" s="17"/>
      <c r="F823" s="17"/>
    </row>
    <row r="824" spans="2:6">
      <c r="B824" s="17"/>
      <c r="F824" s="17"/>
    </row>
    <row r="825" spans="2:6">
      <c r="B825" s="17"/>
      <c r="F825" s="17"/>
    </row>
    <row r="826" spans="2:6">
      <c r="B826" s="17"/>
      <c r="F826" s="17"/>
    </row>
  </sheetData>
  <phoneticPr fontId="8" type="noConversion"/>
  <hyperlinks>
    <hyperlink ref="P43" r:id="rId1" display="http://vsolj.cetus-net.org/no39.pdf"/>
    <hyperlink ref="P49" r:id="rId2" display="http://vsolj.cetus-net.org/no42.pdf"/>
    <hyperlink ref="P51" r:id="rId3" display="http://vsolj.cetus-net.org/no43.pdf"/>
    <hyperlink ref="P15" r:id="rId4" display="http://www.aavso.org/sites/default/files/jaavso/v36n2/186.pdf"/>
    <hyperlink ref="P16" r:id="rId5" display="http://www.aavso.org/sites/default/files/jaavso/v37n1/44.pdf"/>
    <hyperlink ref="P17" r:id="rId6" display="http://www.aavso.org/sites/default/files/jaavso/v37n1/44.pdf"/>
    <hyperlink ref="P18" r:id="rId7" display="http://www.aavso.org/sites/default/files/jaavso/v37n1/44.pdf"/>
    <hyperlink ref="P21" r:id="rId8" display="http://www.konkoly.hu/cgi-bin/IBVS?5992"/>
    <hyperlink ref="P53" r:id="rId9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2023-01-09T06:12:51Z</dcterms:modified>
</cp:coreProperties>
</file>