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E11800F-577C-405E-A299-8AE76B7E0AEA}" xr6:coauthVersionLast="47" xr6:coauthVersionMax="47" xr10:uidLastSave="{00000000-0000-0000-0000-000000000000}"/>
  <bookViews>
    <workbookView xWindow="13905" yWindow="15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G24" i="1"/>
  <c r="K24" i="1"/>
  <c r="Q24" i="1"/>
  <c r="E22" i="1"/>
  <c r="F22" i="1"/>
  <c r="G22" i="1"/>
  <c r="K22" i="1"/>
  <c r="E23" i="1"/>
  <c r="F23" i="1"/>
  <c r="G23" i="1"/>
  <c r="K23" i="1"/>
  <c r="C9" i="1"/>
  <c r="D9" i="1"/>
  <c r="Q22" i="1"/>
  <c r="Q23" i="1"/>
  <c r="C21" i="1"/>
  <c r="E21" i="1"/>
  <c r="F21" i="1"/>
  <c r="A21" i="1"/>
  <c r="F16" i="1"/>
  <c r="C17" i="1"/>
  <c r="G21" i="1"/>
  <c r="Q21" i="1"/>
  <c r="I21" i="1"/>
  <c r="C12" i="1"/>
  <c r="C11" i="1"/>
  <c r="O25" i="1" l="1"/>
  <c r="S25" i="1" s="1"/>
  <c r="O24" i="1"/>
  <c r="S24" i="1" s="1"/>
  <c r="O23" i="1"/>
  <c r="S23" i="1" s="1"/>
  <c r="O22" i="1"/>
  <c r="S22" i="1" s="1"/>
  <c r="C15" i="1"/>
  <c r="O21" i="1"/>
  <c r="S21" i="1" s="1"/>
  <c r="C16" i="1"/>
  <c r="D18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<sst xmlns="http://schemas.openxmlformats.org/spreadsheetml/2006/main" count="62" uniqueCount="56">
  <si>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</si>
  <si>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</si>
  <si>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</si>
  <si>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</si>
  <si>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</si>
  <si>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</si>
  <si>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</si>
  <si>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</si>
  <si>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</si>
  <si>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</si>
  <si>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</si>
  <si>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</si>
  <si>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</si>
  <si>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</si>
  <si>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</si>
  <si>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</si>
  <si>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</si>
  <si>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</si>
  <si>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</si>
  <si>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</si>
  <si>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</si>
  <si>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</si>
  <si>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</si>
  <si>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</si>
  <si>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</si>
  <si>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</si>
  <si>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</si>
  <si>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</si>
  <si>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</si>
  <si>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</si>
  <si>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</si>
  <si>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</si>
  <si>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</si>
  <si>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</si>
  <si>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</si>
  <si>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</si>
  <si>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</si>
  <si>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</si>
  <si>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</si>
  <si>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G0772-0425</t>
  </si>
  <si>
    <t>G0772-0425_CMi.xls</t>
  </si>
  <si>
    <t>EC</t>
  </si>
  <si>
    <t>CMi</t>
  </si>
  <si>
    <t>VSX</t>
  </si>
  <si>
    <t>IBVS 5945</t>
  </si>
  <si>
    <t>I</t>
  </si>
  <si>
    <t>IBVS 6029</t>
  </si>
  <si>
    <t>II</t>
  </si>
  <si>
    <t>VSB 067</t>
  </si>
  <si>
    <t>V</t>
  </si>
  <si>
    <t>pg</t>
  </si>
  <si>
    <t>vis</t>
  </si>
  <si>
    <t>PE</t>
  </si>
  <si>
    <t>CCD</t>
  </si>
  <si>
    <t>EX CMi / GSC 0772-0425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</si>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</sst>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0-4A31-B053-7EA593B46C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0-4A31-B053-7EA593B46C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00-4A31-B053-7EA593B46C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-2.723549805523362E-3</c:v>
                </c:pt>
                <c:pt idx="2">
                  <c:v>-2.5018498054123484E-3</c:v>
                </c:pt>
                <c:pt idx="3">
                  <c:v>1.7738001988618635E-3</c:v>
                </c:pt>
                <c:pt idx="4">
                  <c:v>-7.5784962973557413E-4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00-4A31-B053-7EA593B46C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00-4A31-B053-7EA593B46C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00-4A31-B053-7EA593B46C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00-4A31-B053-7EA593B46C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-1.6870735677348716E-3</c:v>
                </c:pt>
                <c:pt idx="1">
                  <c:v>-1.2302677688294198E-3</c:v>
                </c:pt>
                <c:pt idx="2">
                  <c:v>-1.0172907732613006E-3</c:v>
                </c:pt>
                <c:pt idx="3">
                  <c:v>-2.5447658088617446E-4</c:v>
                </c:pt>
                <c:pt idx="4">
                  <c:v>-2.034035109765484E-5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00-4A31-B053-7EA593B46C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00-4A31-B053-7EA593B4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30648"/>
        <c:axId val="1"/>
      </c:scatterChart>
      <c:valAx>
        <c:axId val="68263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63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6F4736-334A-BF04-D30F-A17E056C2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53759.637999999803</v>
      </c>
      <c r="D7" s="29" t="s">
        <v>43</v>
      </c>
    </row>
    <row r="8" spans="1:6" x14ac:dyDescent="0.2">
      <c r="A8" t="s">
        <v>3</v>
      </c>
      <c r="C8" s="8">
        <v>0.28684029999999999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-1.6870735677348716E-3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8.6540835257260917E-8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59283.895317316179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0.28684038654083527</v>
      </c>
      <c r="E16" s="14" t="s">
        <v>30</v>
      </c>
      <c r="F16" s="15">
        <f ca="1">NOW()+15018.5+$C$5/24</f>
        <v>59953.822902314816</v>
      </c>
    </row>
    <row r="17" spans="1:19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21595.5</v>
      </c>
    </row>
    <row r="18" spans="1:19" ht="14.25" thickTop="1" thickBot="1" x14ac:dyDescent="0.25">
      <c r="A18" s="16" t="s">
        <v>5</v>
      </c>
      <c r="B18" s="10"/>
      <c r="C18" s="19">
        <f ca="1">+C15</f>
        <v>59283.895317316179</v>
      </c>
      <c r="D18" s="20">
        <f ca="1">+C16</f>
        <v>0.28684038654083527</v>
      </c>
      <c r="E18" s="14" t="s">
        <v>36</v>
      </c>
      <c r="F18" s="23">
        <f ca="1">ROUND(2*(F16-$C$15)/$C$16,0)/2+F15</f>
        <v>2336.5</v>
      </c>
    </row>
    <row r="19" spans="1:19" ht="13.5" thickTop="1" x14ac:dyDescent="0.2">
      <c r="E19" s="14" t="s">
        <v>31</v>
      </c>
      <c r="F19" s="18">
        <f ca="1">+$C$15+$C$16*F18-15018.5-$C$5/24</f>
        <v>44935.993713802178</v>
      </c>
      <c r="S19">
        <f ca="1">SQRT(SUM(S21:S50)/(COUNT(S21:S50)-1))</f>
        <v>1.7275597395854233E-3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53759.637999999803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-1.6870735677348716E-3</v>
      </c>
      <c r="Q21" s="2">
        <f>+C21-15018.5</f>
        <v>38741.137999999803</v>
      </c>
      <c r="S21">
        <f ca="1">+(O21-G21)^2</f>
        <v>2.8462172229496683E-6</v>
      </c>
    </row>
    <row r="22" spans="1:19" x14ac:dyDescent="0.2">
      <c r="A22" s="32" t="s">
        <v>44</v>
      </c>
      <c r="B22" s="33" t="s">
        <v>45</v>
      </c>
      <c r="C22" s="32">
        <v>55273.721799999999</v>
      </c>
      <c r="D22" s="32">
        <v>1E-4</v>
      </c>
      <c r="E22">
        <f>+(C22-C$7)/C$8</f>
        <v>5278.4905049959743</v>
      </c>
      <c r="F22">
        <f>ROUND(2*E22,0)/2</f>
        <v>5278.5</v>
      </c>
      <c r="G22">
        <f>+C22-(C$7+F22*C$8)</f>
        <v>-2.723549805523362E-3</v>
      </c>
      <c r="K22">
        <f>+G22</f>
        <v>-2.723549805523362E-3</v>
      </c>
      <c r="O22">
        <f ca="1">+C$11+C$12*$F22</f>
        <v>-1.2302677688294198E-3</v>
      </c>
      <c r="Q22" s="2">
        <f>+C22-15018.5</f>
        <v>40255.221799999999</v>
      </c>
      <c r="S22">
        <f ca="1">+(O22-G22)^2</f>
        <v>2.2298912411128082E-6</v>
      </c>
    </row>
    <row r="23" spans="1:19" x14ac:dyDescent="0.2">
      <c r="A23" s="34" t="s">
        <v>46</v>
      </c>
      <c r="B23" s="35" t="s">
        <v>47</v>
      </c>
      <c r="C23" s="34">
        <v>55979.635999999999</v>
      </c>
      <c r="D23" s="34">
        <v>5.0000000000000001E-4</v>
      </c>
      <c r="E23">
        <f>+(C23-C$7)/C$8</f>
        <v>7739.4912778999187</v>
      </c>
      <c r="F23">
        <f>ROUND(2*E23,0)/2</f>
        <v>7739.5</v>
      </c>
      <c r="G23">
        <f>+C23-(C$7+F23*C$8)</f>
        <v>-2.5018498054123484E-3</v>
      </c>
      <c r="K23">
        <f>+G23</f>
        <v>-2.5018498054123484E-3</v>
      </c>
      <c r="O23">
        <f ca="1">+C$11+C$12*$F23</f>
        <v>-1.0172907732613006E-3</v>
      </c>
      <c r="Q23" s="2">
        <f>+C23-15018.5</f>
        <v>40961.135999999999</v>
      </c>
      <c r="S23">
        <f ca="1">+(O23-G23)^2</f>
        <v>2.2039155199412555E-6</v>
      </c>
    </row>
    <row r="24" spans="1:19" x14ac:dyDescent="0.2">
      <c r="A24" s="36" t="s">
        <v>48</v>
      </c>
      <c r="B24" s="37" t="s">
        <v>47</v>
      </c>
      <c r="C24" s="38">
        <v>58507.994100000004</v>
      </c>
      <c r="D24" s="38" t="s">
        <v>49</v>
      </c>
      <c r="E24">
        <f>+(C24-C$7)/C$8</f>
        <v>16554.006183929527</v>
      </c>
      <c r="F24">
        <f>ROUND(2*E24,0)/2</f>
        <v>16554</v>
      </c>
      <c r="G24">
        <f>+C24-(C$7+F24*C$8)</f>
        <v>1.7738001988618635E-3</v>
      </c>
      <c r="K24">
        <f>+G24</f>
        <v>1.7738001988618635E-3</v>
      </c>
      <c r="O24">
        <f ca="1">+C$11+C$12*$F24</f>
        <v>-2.5447658088617446E-4</v>
      </c>
      <c r="Q24" s="2">
        <f>+C24-15018.5</f>
        <v>43489.494100000004</v>
      </c>
      <c r="S24">
        <f ca="1">+(O24-G24)^2</f>
        <v>4.1139066952650696E-6</v>
      </c>
    </row>
    <row r="25" spans="1:19" x14ac:dyDescent="0.2">
      <c r="A25" s="39" t="s">
        <v>55</v>
      </c>
      <c r="B25" s="40" t="s">
        <v>45</v>
      </c>
      <c r="C25" s="41">
        <v>59284.038000000175</v>
      </c>
      <c r="D25" s="39" t="s">
        <v>49</v>
      </c>
      <c r="E25">
        <f>+(C25-C$7)/C$8</f>
        <v>19259.497357938799</v>
      </c>
      <c r="F25">
        <f>ROUND(2*E25,0)/2</f>
        <v>19259.5</v>
      </c>
      <c r="G25">
        <f>+C25-(C$7+F25*C$8)</f>
        <v>-7.5784962973557413E-4</v>
      </c>
      <c r="K25">
        <f>+G25</f>
        <v>-7.5784962973557413E-4</v>
      </c>
      <c r="O25">
        <f ca="1">+C$11+C$12*$F25</f>
        <v>-2.034035109765484E-5</v>
      </c>
      <c r="Q25" s="2">
        <f>+C25-15018.5</f>
        <v>44265.538000000175</v>
      </c>
      <c r="S25">
        <f ca="1">+(O25-G25)^2</f>
        <v>5.4391993607702409E-7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2023-01-09T06:44:58Z</dcterms:modified>
</cp:coreProperties>
</file>