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1E1A96B-2AB7-442A-84F2-2057F5B73D66}" xr6:coauthVersionLast="47" xr6:coauthVersionMax="47" xr10:uidLastSave="{00000000-0000-0000-0000-000000000000}"/>
  <bookViews>
    <workbookView xWindow="13950" yWindow="55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C12" i="1"/>
  <c r="O24" i="1" l="1"/>
  <c r="C16" i="1"/>
  <c r="D18" i="1" s="1"/>
  <c r="O21" i="1"/>
  <c r="S21" i="1" s="1"/>
  <c r="O23" i="1"/>
  <c r="S23" i="1" s="1"/>
  <c r="C15" i="1"/>
  <c r="O22" i="1"/>
  <c r="S22" i="1" s="1"/>
  <c r="E15" i="1"/>
  <c r="E16" i="1" l="1"/>
  <c r="E17" i="1" s="1"/>
  <c r="C18" i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<sst xmlns="http://schemas.openxmlformats.org/spreadsheetml/2006/main" count="58" uniqueCount="53">
  <si>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</si>
  <si>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</si>
  <si>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</si>
  <si>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</si>
  <si>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</si>
  <si>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</si>
  <si>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</si>
  <si>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</si>
  <si>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</si>
  <si>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</si>
  <si>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</si>
  <si>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</si>
  <si>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</si>
  <si>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</si>
  <si>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</si>
  <si>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</si>
  <si>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</si>
  <si>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</si>
  <si>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</si>
  <si>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</si>
  <si>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</si>
  <si>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</si>
  <si>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</si>
  <si>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</si>
  <si>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</si>
  <si>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</si>
  <si>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</si>
  <si>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</si>
  <si>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</si>
  <si>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</si>
  <si>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</si>
  <si>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</si>
  <si>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</si>
  <si>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</si>
  <si>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</si>
  <si>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</si>
  <si>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</si>
  <si>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</si>
  <si>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</si>
  <si>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</si>
  <si>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</si>
  <si>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</si>
  <si>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</si>
  <si>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G0763-1042</t>
  </si>
  <si>
    <t>G0763-1042_CMi.xls</t>
  </si>
  <si>
    <t>ESDEC</t>
  </si>
  <si>
    <t>CMi</t>
  </si>
  <si>
    <t>VSX</t>
  </si>
  <si>
    <t>IBVS 5992</t>
  </si>
  <si>
    <t>I</t>
  </si>
  <si>
    <t>IBVS 6029</t>
  </si>
  <si>
    <t>JBAV, 60</t>
  </si>
  <si>
    <t>FP CMi / GSC 0763-1042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</si>
</sst>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0763-1042 -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88-470E-9BEE-5C1C4DE6F3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-0.14145999990432756</c:v>
                </c:pt>
                <c:pt idx="2">
                  <c:v>-0.13939499991101911</c:v>
                </c:pt>
                <c:pt idx="3">
                  <c:v>0.1432625000961707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88-470E-9BEE-5C1C4DE6F3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88-470E-9BEE-5C1C4DE6F3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88-470E-9BEE-5C1C4DE6F3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88-470E-9BEE-5C1C4DE6F3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88-470E-9BEE-5C1C4DE6F3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88-470E-9BEE-5C1C4DE6F3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-0.41692783978915132</c:v>
                </c:pt>
                <c:pt idx="1">
                  <c:v>-0.15430340674959164</c:v>
                </c:pt>
                <c:pt idx="2">
                  <c:v>-0.12514925037426144</c:v>
                </c:pt>
                <c:pt idx="3">
                  <c:v>0.14186015740467722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88-470E-9BEE-5C1C4DE6F3B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5540</c:v>
                </c:pt>
                <c:pt idx="2">
                  <c:v>6155</c:v>
                </c:pt>
                <c:pt idx="3">
                  <c:v>11787.5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88-470E-9BEE-5C1C4DE6F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918544"/>
        <c:axId val="1"/>
      </c:scatterChart>
      <c:valAx>
        <c:axId val="497918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918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0</xdr:rowOff>
    </xdr:from>
    <xdr:to>
      <xdr:col>16</xdr:col>
      <xdr:colOff>276225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754C8DE-AC59-606F-37A0-6AFC467DF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52397.149999999907</v>
      </c>
      <c r="D7" s="30" t="s">
        <v>47</v>
      </c>
    </row>
    <row r="8" spans="1:7" x14ac:dyDescent="0.2">
      <c r="A8" t="s">
        <v>3</v>
      </c>
      <c r="C8" s="8">
        <v>0.58206899999999995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-0.41692783978915132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4.7405132317610052E-5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59953.824420138888</v>
      </c>
    </row>
    <row r="15" spans="1:7" x14ac:dyDescent="0.2">
      <c r="A15" s="12" t="s">
        <v>17</v>
      </c>
      <c r="B15" s="10"/>
      <c r="C15" s="13">
        <f ca="1">(C7+C11)+(C8+C12)*INT(MAX(F21:F3533))</f>
        <v>59258.139139454746</v>
      </c>
      <c r="D15" s="14" t="s">
        <v>39</v>
      </c>
      <c r="E15" s="15">
        <f ca="1">ROUND(2*(E14-$C$7)/$C$8,0)/2+E13</f>
        <v>12983.5</v>
      </c>
    </row>
    <row r="16" spans="1:7" x14ac:dyDescent="0.2">
      <c r="A16" s="16" t="s">
        <v>4</v>
      </c>
      <c r="B16" s="10"/>
      <c r="C16" s="17">
        <f ca="1">+C8+C12</f>
        <v>0.58211640513231755</v>
      </c>
      <c r="D16" s="14" t="s">
        <v>40</v>
      </c>
      <c r="E16" s="24">
        <f ca="1">ROUND(2*(E14-$C$15)/$C$16,0)/2+E13</f>
        <v>1196</v>
      </c>
    </row>
    <row r="17" spans="1:19" ht="13.5" thickBot="1" x14ac:dyDescent="0.25">
      <c r="A17" s="14" t="s">
        <v>30</v>
      </c>
      <c r="B17" s="10"/>
      <c r="C17" s="10">
        <f>COUNT(C21:C2191)</f>
        <v>4</v>
      </c>
      <c r="D17" s="14" t="s">
        <v>34</v>
      </c>
      <c r="E17" s="18">
        <f ca="1">+$C$15+$C$16*E16-15018.5-$C$9/24</f>
        <v>44936.246193326333</v>
      </c>
    </row>
    <row r="18" spans="1:19" ht="14.25" thickTop="1" thickBot="1" x14ac:dyDescent="0.25">
      <c r="A18" s="16" t="s">
        <v>5</v>
      </c>
      <c r="B18" s="10"/>
      <c r="C18" s="19">
        <f ca="1">+C15</f>
        <v>59258.139139454746</v>
      </c>
      <c r="D18" s="20">
        <f ca="1">+C16</f>
        <v>0.58211640513231755</v>
      </c>
      <c r="E18" s="21" t="s">
        <v>35</v>
      </c>
    </row>
    <row r="19" spans="1:19" ht="13.5" thickTop="1" x14ac:dyDescent="0.2">
      <c r="A19" s="25" t="s">
        <v>36</v>
      </c>
      <c r="E19" s="26">
        <v>22</v>
      </c>
      <c r="S19">
        <f ca="1">SQRT(SUM(S21:S50)/(COUNT(S21:S50)-1))</f>
        <v>0.29512431115591381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52397.149999999907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-0.41692783978915132</v>
      </c>
      <c r="Q21" s="2">
        <f>+C21-15018.5</f>
        <v>37378.649999999907</v>
      </c>
      <c r="S21">
        <f ca="1">+(O21-G21)^2</f>
        <v>0.17382882359124824</v>
      </c>
    </row>
    <row r="22" spans="1:19" x14ac:dyDescent="0.2">
      <c r="A22" s="33" t="s">
        <v>48</v>
      </c>
      <c r="B22" s="34" t="s">
        <v>49</v>
      </c>
      <c r="C22" s="33">
        <v>55621.6708</v>
      </c>
      <c r="D22" s="33">
        <v>2.9999999999999997E-4</v>
      </c>
      <c r="E22">
        <f>+(C22-C$7)/C$8</f>
        <v>5539.7569703937043</v>
      </c>
      <c r="F22">
        <f>ROUND(2*E22,0)/2</f>
        <v>5540</v>
      </c>
      <c r="G22">
        <f>+C22-(C$7+F22*C$8)</f>
        <v>-0.14145999990432756</v>
      </c>
      <c r="I22">
        <f>+G22</f>
        <v>-0.14145999990432756</v>
      </c>
      <c r="O22">
        <f ca="1">+C$11+C$12*$F22</f>
        <v>-0.15430340674959164</v>
      </c>
      <c r="Q22" s="2">
        <f>+C22-15018.5</f>
        <v>40603.1708</v>
      </c>
      <c r="S22">
        <f ca="1">+(O22-G22)^2</f>
        <v>1.6495309939297629E-4</v>
      </c>
    </row>
    <row r="23" spans="1:19" x14ac:dyDescent="0.2">
      <c r="A23" s="35" t="s">
        <v>50</v>
      </c>
      <c r="B23" s="36" t="s">
        <v>49</v>
      </c>
      <c r="C23" s="35">
        <v>55979.645299999996</v>
      </c>
      <c r="D23" s="35">
        <v>5.0000000000000001E-4</v>
      </c>
      <c r="E23">
        <f>+(C23-C$7)/C$8</f>
        <v>6154.7605180830624</v>
      </c>
      <c r="F23">
        <f>ROUND(2*E23,0)/2</f>
        <v>6155</v>
      </c>
      <c r="G23">
        <f>+C23-(C$7+F23*C$8)</f>
        <v>-0.13939499991101911</v>
      </c>
      <c r="I23">
        <f>+G23</f>
        <v>-0.13939499991101911</v>
      </c>
      <c r="O23">
        <f ca="1">+C$11+C$12*$F23</f>
        <v>-0.12514925037426144</v>
      </c>
      <c r="Q23" s="2">
        <f>+C23-15018.5</f>
        <v>40961.145299999996</v>
      </c>
      <c r="S23">
        <f ca="1">+(O23-G23)^2</f>
        <v>2.0294137986403131E-4</v>
      </c>
    </row>
    <row r="24" spans="1:19" x14ac:dyDescent="0.2">
      <c r="A24" s="37" t="s">
        <v>51</v>
      </c>
      <c r="B24" s="38" t="s">
        <v>49</v>
      </c>
      <c r="C24" s="39">
        <v>59258.431600000004</v>
      </c>
      <c r="D24" s="37">
        <v>1.2999999999999999E-3</v>
      </c>
      <c r="E24">
        <f>+(C24-C$7)/C$8</f>
        <v>11787.746126318525</v>
      </c>
      <c r="F24">
        <f>ROUND(2*E24,0)/2</f>
        <v>11787.5</v>
      </c>
      <c r="G24">
        <f>+C24-(C$7+F24*C$8)</f>
        <v>0.1432625000961707</v>
      </c>
      <c r="I24">
        <f>+G24</f>
        <v>0.1432625000961707</v>
      </c>
      <c r="O24">
        <f ca="1">+C$11+C$12*$F24</f>
        <v>0.14186015740467722</v>
      </c>
      <c r="Q24" s="2">
        <f>+C24-15018.5</f>
        <v>44239.931600000004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2023-01-09T06:47:09Z</dcterms:modified>
</cp:coreProperties>
</file>