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6D46364-9381-4082-926E-C121BDB374F6}" xr6:coauthVersionLast="47" xr6:coauthVersionMax="47" xr10:uidLastSave="{00000000-0000-0000-0000-000000000000}"/>
  <bookViews>
    <workbookView xWindow="13755" yWindow="10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E25" i="1"/>
  <c r="F25" i="1" s="1"/>
  <c r="G25" i="1" s="1"/>
  <c r="J25" i="1" s="1"/>
  <c r="Q25" i="1"/>
  <c r="E22" i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O25" i="1" l="1"/>
  <c r="S25" i="1" s="1"/>
  <c r="O24" i="1"/>
  <c r="S24" i="1" s="1"/>
  <c r="C16" i="1"/>
  <c r="D18" i="1" s="1"/>
  <c r="O22" i="1"/>
  <c r="S22" i="1" s="1"/>
  <c r="O23" i="1"/>
  <c r="S23" i="1" s="1"/>
  <c r="O21" i="1"/>
  <c r="S21" i="1" s="1"/>
  <c r="C15" i="1"/>
  <c r="E16" i="1" l="1"/>
  <c r="E17" i="1" s="1"/>
  <c r="S19" i="1"/>
  <c r="C18" i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<sst xmlns="http://schemas.openxmlformats.org/spreadsheetml/2006/main" count="60" uniqueCount="53">
  <si>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</si>
  <si>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</si>
  <si>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</si>
  <si>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</si>
  <si>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</si>
  <si>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</si>
  <si>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</si>
  <si>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</si>
  <si>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</si>
  <si>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</si>
  <si>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</si>
  <si>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</si>
  <si>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</si>
  <si>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</si>
  <si>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</si>
  <si>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</si>
  <si>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</si>
  <si>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</si>
  <si>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</si>
  <si>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</si>
  <si>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</si>
  <si>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</si>
  <si>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</si>
  <si>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</si>
  <si>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</si>
  <si>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</si>
  <si>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</si>
  <si>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</si>
  <si>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</si>
  <si>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</si>
  <si>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</si>
  <si>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</si>
  <si>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</si>
  <si>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</si>
  <si>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</si>
  <si>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</si>
  <si>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</si>
  <si>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</si>
  <si>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</si>
  <si>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</si>
  <si>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</si>
  <si>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</si>
  <si>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G0764-0235</t>
  </si>
  <si>
    <t>G0764-0235_CMi.xls</t>
  </si>
  <si>
    <t>EC</t>
  </si>
  <si>
    <t>CMi</t>
  </si>
  <si>
    <t>VSX</t>
  </si>
  <si>
    <t>IBVS 5992</t>
  </si>
  <si>
    <t>I</t>
  </si>
  <si>
    <t>IBVS 6029</t>
  </si>
  <si>
    <t>VSB, 91</t>
  </si>
  <si>
    <t>FR CMi / GSC 0764-0235</t>
  </si>
  <si>
    <t>VSB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</si>
</sst>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0764-0235 -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10493.5</c:v>
                </c:pt>
                <c:pt idx="2">
                  <c:v>11702.5</c:v>
                </c:pt>
                <c:pt idx="3">
                  <c:v>23299.5</c:v>
                </c:pt>
                <c:pt idx="4">
                  <c:v>23348.5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29-452C-ADA2-78F50A6F1E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10493.5</c:v>
                </c:pt>
                <c:pt idx="2">
                  <c:v>11702.5</c:v>
                </c:pt>
                <c:pt idx="3">
                  <c:v>23299.5</c:v>
                </c:pt>
                <c:pt idx="4">
                  <c:v>23348.5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-9.6490000505582429E-3</c:v>
                </c:pt>
                <c:pt idx="2">
                  <c:v>-1.1835000055725686E-2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29-452C-ADA2-78F50A6F1E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VSB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10493.5</c:v>
                </c:pt>
                <c:pt idx="2">
                  <c:v>11702.5</c:v>
                </c:pt>
                <c:pt idx="3">
                  <c:v>23299.5</c:v>
                </c:pt>
                <c:pt idx="4">
                  <c:v>23348.5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-2.3073000076692551E-2</c:v>
                </c:pt>
                <c:pt idx="4">
                  <c:v>-2.2818999932496808E-2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29-452C-ADA2-78F50A6F1E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10493.5</c:v>
                </c:pt>
                <c:pt idx="2">
                  <c:v>11702.5</c:v>
                </c:pt>
                <c:pt idx="3">
                  <c:v>23299.5</c:v>
                </c:pt>
                <c:pt idx="4">
                  <c:v>23348.5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29-452C-ADA2-78F50A6F1E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10493.5</c:v>
                </c:pt>
                <c:pt idx="2">
                  <c:v>11702.5</c:v>
                </c:pt>
                <c:pt idx="3">
                  <c:v>23299.5</c:v>
                </c:pt>
                <c:pt idx="4">
                  <c:v>23348.5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29-452C-ADA2-78F50A6F1E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10493.5</c:v>
                </c:pt>
                <c:pt idx="2">
                  <c:v>11702.5</c:v>
                </c:pt>
                <c:pt idx="3">
                  <c:v>23299.5</c:v>
                </c:pt>
                <c:pt idx="4">
                  <c:v>23348.5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29-452C-ADA2-78F50A6F1E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10493.5</c:v>
                </c:pt>
                <c:pt idx="2">
                  <c:v>11702.5</c:v>
                </c:pt>
                <c:pt idx="3">
                  <c:v>23299.5</c:v>
                </c:pt>
                <c:pt idx="4">
                  <c:v>23348.5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29-452C-ADA2-78F50A6F1E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10493.5</c:v>
                </c:pt>
                <c:pt idx="2">
                  <c:v>11702.5</c:v>
                </c:pt>
                <c:pt idx="3">
                  <c:v>23299.5</c:v>
                </c:pt>
                <c:pt idx="4">
                  <c:v>23348.5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1.250754862391866E-4</c:v>
                </c:pt>
                <c:pt idx="1">
                  <c:v>-1.0239988357900803E-2</c:v>
                </c:pt>
                <c:pt idx="2">
                  <c:v>-1.143419069149448E-2</c:v>
                </c:pt>
                <c:pt idx="3">
                  <c:v>-2.2889248146156078E-2</c:v>
                </c:pt>
                <c:pt idx="4">
                  <c:v>-2.2937648406161117E-2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29-452C-ADA2-78F50A6F1E5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10493.5</c:v>
                </c:pt>
                <c:pt idx="2">
                  <c:v>11702.5</c:v>
                </c:pt>
                <c:pt idx="3">
                  <c:v>23299.5</c:v>
                </c:pt>
                <c:pt idx="4">
                  <c:v>23348.5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29-452C-ADA2-78F50A6F1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950096"/>
        <c:axId val="1"/>
      </c:scatterChart>
      <c:valAx>
        <c:axId val="425950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950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0</xdr:row>
      <xdr:rowOff>0</xdr:rowOff>
    </xdr:from>
    <xdr:to>
      <xdr:col>16</xdr:col>
      <xdr:colOff>352425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3C8174-4AAF-7368-05CF-399D0C942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52396.756000000052</v>
      </c>
      <c r="D7" s="30" t="s">
        <v>46</v>
      </c>
    </row>
    <row r="8" spans="1:7" x14ac:dyDescent="0.2">
      <c r="A8" t="s">
        <v>3</v>
      </c>
      <c r="C8" s="8">
        <v>0.30685400000000002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1.250754862391866E-4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-9.8776040826606856E-7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59953.826090046292</v>
      </c>
    </row>
    <row r="15" spans="1:7" x14ac:dyDescent="0.2">
      <c r="A15" s="12" t="s">
        <v>17</v>
      </c>
      <c r="B15" s="10"/>
      <c r="C15" s="13">
        <f ca="1">(C7+C11)+(C8+C12)*INT(MAX(F21:F3533))</f>
        <v>59561.160254845527</v>
      </c>
      <c r="D15" s="14" t="s">
        <v>38</v>
      </c>
      <c r="E15" s="15">
        <f ca="1">ROUND(2*(E14-$C$7)/$C$8,0)/2+E13</f>
        <v>24628.5</v>
      </c>
    </row>
    <row r="16" spans="1:7" x14ac:dyDescent="0.2">
      <c r="A16" s="16" t="s">
        <v>4</v>
      </c>
      <c r="B16" s="10"/>
      <c r="C16" s="17">
        <f ca="1">+C8+C12</f>
        <v>0.30685301223959177</v>
      </c>
      <c r="D16" s="14" t="s">
        <v>39</v>
      </c>
      <c r="E16" s="24">
        <f ca="1">ROUND(2*(E14-$C$15)/$C$16,0)/2+E13</f>
        <v>1280.5</v>
      </c>
    </row>
    <row r="17" spans="1:19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44935.981370351663</v>
      </c>
    </row>
    <row r="18" spans="1:19" ht="14.25" thickTop="1" thickBot="1" x14ac:dyDescent="0.25">
      <c r="A18" s="16" t="s">
        <v>5</v>
      </c>
      <c r="B18" s="10"/>
      <c r="C18" s="19">
        <f ca="1">+C15</f>
        <v>59561.160254845527</v>
      </c>
      <c r="D18" s="20">
        <f ca="1">+C16</f>
        <v>0.30685301223959177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3.7861637425227925E-4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52396.756000000052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1.250754862391866E-4</v>
      </c>
      <c r="Q21" s="2">
        <f>+C21-15018.5</f>
        <v>37378.256000000052</v>
      </c>
      <c r="S21">
        <f ca="1">+(O21-G21)^2</f>
        <v>1.5643877257968958E-8</v>
      </c>
    </row>
    <row r="22" spans="1:19" x14ac:dyDescent="0.2">
      <c r="A22" s="33" t="s">
        <v>47</v>
      </c>
      <c r="B22" s="34" t="s">
        <v>48</v>
      </c>
      <c r="C22" s="33">
        <v>55616.718800000002</v>
      </c>
      <c r="D22" s="33">
        <v>2E-3</v>
      </c>
      <c r="E22">
        <f>+(C22-C$7)/C$8</f>
        <v>10493.468555078149</v>
      </c>
      <c r="F22">
        <f>ROUND(2*E22,0)/2</f>
        <v>10493.5</v>
      </c>
      <c r="G22">
        <f>+C22-(C$7+F22*C$8)</f>
        <v>-9.6490000505582429E-3</v>
      </c>
      <c r="I22">
        <f>+G22</f>
        <v>-9.6490000505582429E-3</v>
      </c>
      <c r="O22">
        <f ca="1">+C$11+C$12*$F22</f>
        <v>-1.0239988357900803E-2</v>
      </c>
      <c r="Q22" s="2">
        <f>+C22-15018.5</f>
        <v>40598.218800000002</v>
      </c>
      <c r="S22">
        <f ca="1">+(O22-G22)^2</f>
        <v>3.4926717941562418E-7</v>
      </c>
    </row>
    <row r="23" spans="1:19" x14ac:dyDescent="0.2">
      <c r="A23" s="35" t="s">
        <v>49</v>
      </c>
      <c r="B23" s="36" t="s">
        <v>48</v>
      </c>
      <c r="C23" s="35">
        <v>55987.703099999999</v>
      </c>
      <c r="D23" s="35">
        <v>1E-4</v>
      </c>
      <c r="E23">
        <f>+(C23-C$7)/C$8</f>
        <v>11702.461431169046</v>
      </c>
      <c r="F23">
        <f>ROUND(2*E23,0)/2</f>
        <v>11702.5</v>
      </c>
      <c r="G23">
        <f>+C23-(C$7+F23*C$8)</f>
        <v>-1.1835000055725686E-2</v>
      </c>
      <c r="I23">
        <f>+G23</f>
        <v>-1.1835000055725686E-2</v>
      </c>
      <c r="O23">
        <f ca="1">+C$11+C$12*$F23</f>
        <v>-1.143419069149448E-2</v>
      </c>
      <c r="Q23" s="2">
        <f>+C23-15018.5</f>
        <v>40969.203099999999</v>
      </c>
      <c r="S23">
        <f ca="1">+(O23-G23)^2</f>
        <v>1.606481464554237E-7</v>
      </c>
    </row>
    <row r="24" spans="1:19" x14ac:dyDescent="0.2">
      <c r="A24" s="37" t="s">
        <v>50</v>
      </c>
      <c r="B24" s="38" t="s">
        <v>48</v>
      </c>
      <c r="C24" s="39">
        <v>59546.277699999977</v>
      </c>
      <c r="D24" s="35">
        <v>1E-4</v>
      </c>
      <c r="E24">
        <f t="shared" ref="E24:E25" si="0">+(C24-C$7)/C$8</f>
        <v>23299.424807888849</v>
      </c>
      <c r="F24">
        <f t="shared" ref="F24:F25" si="1">ROUND(2*E24,0)/2</f>
        <v>23299.5</v>
      </c>
      <c r="G24">
        <f t="shared" ref="G24:G25" si="2">+C24-(C$7+F24*C$8)</f>
        <v>-2.3073000076692551E-2</v>
      </c>
      <c r="J24">
        <f>+G24</f>
        <v>-2.3073000076692551E-2</v>
      </c>
      <c r="O24">
        <f t="shared" ref="O24:O25" ca="1" si="3">+C$11+C$12*$F24</f>
        <v>-2.2889248146156078E-2</v>
      </c>
      <c r="Q24" s="2">
        <f t="shared" ref="Q24:Q25" si="4">+C24-15018.5</f>
        <v>44527.777699999977</v>
      </c>
      <c r="S24">
        <f t="shared" ref="S24:S25" ca="1" si="5">+(O24-G24)^2</f>
        <v>3.3764771975881026E-8</v>
      </c>
    </row>
    <row r="25" spans="1:19" x14ac:dyDescent="0.2">
      <c r="A25" s="37" t="s">
        <v>50</v>
      </c>
      <c r="B25" s="38" t="s">
        <v>48</v>
      </c>
      <c r="C25" s="39">
        <v>59561.31380000012</v>
      </c>
      <c r="D25" s="35">
        <v>1E-4</v>
      </c>
      <c r="E25">
        <f t="shared" si="0"/>
        <v>23348.425635644533</v>
      </c>
      <c r="F25">
        <f t="shared" si="1"/>
        <v>23348.5</v>
      </c>
      <c r="G25">
        <f t="shared" si="2"/>
        <v>-2.2818999932496808E-2</v>
      </c>
      <c r="J25">
        <f>+G25</f>
        <v>-2.2818999932496808E-2</v>
      </c>
      <c r="O25">
        <f t="shared" ca="1" si="3"/>
        <v>-2.2937648406161117E-2</v>
      </c>
      <c r="Q25" s="2">
        <f t="shared" si="4"/>
        <v>44542.81380000012</v>
      </c>
      <c r="S25">
        <f t="shared" ca="1" si="5"/>
        <v>1.4077460302870023E-8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2023-01-09T06:49:34Z</dcterms:modified>
</cp:coreProperties>
</file>