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00A718A3-DA11-49A6-AEF1-2F99D92D1C09}" xr6:coauthVersionLast="47" xr6:coauthVersionMax="47" xr10:uidLastSave="{00000000-0000-0000-0000-000000000000}"/>
  <bookViews>
    <workbookView xWindow="14730" yWindow="1080" windowWidth="12975" windowHeight="1371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9" i="1" l="1"/>
  <c r="F59" i="1"/>
  <c r="G59" i="1"/>
  <c r="K59" i="1"/>
  <c r="Q59" i="1"/>
  <c r="E58" i="1"/>
  <c r="F58" i="1"/>
  <c r="G58" i="1"/>
  <c r="K58" i="1"/>
  <c r="Q58" i="1"/>
  <c r="E56" i="1"/>
  <c r="F56" i="1"/>
  <c r="G56" i="1"/>
  <c r="K56" i="1"/>
  <c r="E57" i="1"/>
  <c r="F57" i="1"/>
  <c r="G57" i="1"/>
  <c r="K57" i="1"/>
  <c r="Q56" i="1"/>
  <c r="Q57" i="1"/>
  <c r="E55" i="1"/>
  <c r="F55" i="1"/>
  <c r="G55" i="1"/>
  <c r="K55" i="1"/>
  <c r="Q55" i="1"/>
  <c r="C7" i="1"/>
  <c r="C8" i="1"/>
  <c r="D9" i="1"/>
  <c r="C9" i="1"/>
  <c r="E40" i="1"/>
  <c r="F40" i="1"/>
  <c r="E43" i="1"/>
  <c r="F43" i="1"/>
  <c r="G43" i="1"/>
  <c r="K43" i="1"/>
  <c r="E44" i="1"/>
  <c r="F44" i="1"/>
  <c r="G44" i="1"/>
  <c r="K44" i="1"/>
  <c r="E46" i="1"/>
  <c r="F46" i="1"/>
  <c r="G46" i="1"/>
  <c r="K46" i="1"/>
  <c r="E47" i="1"/>
  <c r="F47" i="1"/>
  <c r="G47" i="1"/>
  <c r="K47" i="1"/>
  <c r="E48" i="1"/>
  <c r="F48" i="1"/>
  <c r="G48" i="1"/>
  <c r="J48" i="1"/>
  <c r="E50" i="1"/>
  <c r="F50" i="1"/>
  <c r="G50" i="1"/>
  <c r="J50" i="1"/>
  <c r="E52" i="1"/>
  <c r="F52" i="1"/>
  <c r="G52" i="1"/>
  <c r="K52" i="1"/>
  <c r="E53" i="1"/>
  <c r="F53" i="1"/>
  <c r="G53" i="1"/>
  <c r="K53" i="1"/>
  <c r="Q54" i="1"/>
  <c r="Q53" i="1"/>
  <c r="Q52" i="1"/>
  <c r="E36" i="1"/>
  <c r="F36" i="1"/>
  <c r="Q51" i="1"/>
  <c r="Q48" i="1"/>
  <c r="Q49" i="1"/>
  <c r="Q50" i="1"/>
  <c r="Q47" i="1"/>
  <c r="Q46" i="1"/>
  <c r="Q45" i="1"/>
  <c r="E33" i="1"/>
  <c r="F33" i="1"/>
  <c r="G33" i="1"/>
  <c r="J33" i="1"/>
  <c r="E34" i="1"/>
  <c r="F34" i="1"/>
  <c r="G34" i="1"/>
  <c r="K34" i="1"/>
  <c r="E35" i="1"/>
  <c r="F35" i="1"/>
  <c r="G35" i="1"/>
  <c r="K35" i="1"/>
  <c r="E38" i="1"/>
  <c r="F38" i="1"/>
  <c r="G38" i="1"/>
  <c r="K38" i="1"/>
  <c r="E39" i="1"/>
  <c r="F39" i="1"/>
  <c r="G39" i="1"/>
  <c r="K39" i="1"/>
  <c r="Q44" i="1"/>
  <c r="E21" i="1"/>
  <c r="F21" i="1"/>
  <c r="G21" i="1"/>
  <c r="K21" i="1"/>
  <c r="E22" i="1"/>
  <c r="F22" i="1"/>
  <c r="E23" i="1"/>
  <c r="F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F16" i="1"/>
  <c r="F17" i="1" s="1"/>
  <c r="C17" i="1"/>
  <c r="Q36" i="1"/>
  <c r="Q42" i="1"/>
  <c r="Q41" i="1"/>
  <c r="Q43" i="1"/>
  <c r="Q40" i="1"/>
  <c r="Q38" i="1"/>
  <c r="Q39" i="1"/>
  <c r="G23" i="1"/>
  <c r="K23" i="1"/>
  <c r="G31" i="1"/>
  <c r="K31" i="1"/>
  <c r="Q35" i="1"/>
  <c r="Q34" i="1"/>
  <c r="Q37" i="1"/>
  <c r="Q33" i="1"/>
  <c r="Q32" i="1"/>
  <c r="Q21" i="1"/>
  <c r="Q22" i="1"/>
  <c r="Q23" i="1"/>
  <c r="Q24" i="1"/>
  <c r="Q25" i="1"/>
  <c r="Q26" i="1"/>
  <c r="Q27" i="1"/>
  <c r="Q28" i="1"/>
  <c r="Q29" i="1"/>
  <c r="Q30" i="1"/>
  <c r="Q31" i="1"/>
  <c r="G40" i="1"/>
  <c r="E37" i="1"/>
  <c r="F37" i="1"/>
  <c r="G37" i="1"/>
  <c r="K37" i="1"/>
  <c r="E32" i="1"/>
  <c r="F32" i="1"/>
  <c r="G32" i="1"/>
  <c r="K32" i="1"/>
  <c r="U36" i="1"/>
  <c r="E51" i="1"/>
  <c r="F51" i="1"/>
  <c r="U51" i="1"/>
  <c r="E49" i="1"/>
  <c r="F49" i="1"/>
  <c r="G49" i="1"/>
  <c r="J49" i="1"/>
  <c r="E45" i="1"/>
  <c r="F45" i="1"/>
  <c r="G45" i="1"/>
  <c r="K45" i="1"/>
  <c r="E41" i="1"/>
  <c r="F41" i="1"/>
  <c r="G41" i="1"/>
  <c r="K41" i="1"/>
  <c r="E54" i="1"/>
  <c r="F54" i="1"/>
  <c r="G54" i="1"/>
  <c r="K54" i="1"/>
  <c r="E42" i="1"/>
  <c r="F42" i="1"/>
  <c r="G42" i="1"/>
  <c r="K42" i="1"/>
  <c r="K40" i="1"/>
  <c r="C11" i="1"/>
  <c r="C12" i="1"/>
  <c r="C16" i="1" l="1"/>
  <c r="D18" i="1" s="1"/>
  <c r="O54" i="1"/>
  <c r="O50" i="1"/>
  <c r="O42" i="1"/>
  <c r="O52" i="1"/>
  <c r="O37" i="1"/>
  <c r="O59" i="1"/>
  <c r="O57" i="1"/>
  <c r="O40" i="1"/>
  <c r="O44" i="1"/>
  <c r="O43" i="1"/>
  <c r="C15" i="1"/>
  <c r="F18" i="1" s="1"/>
  <c r="O47" i="1"/>
  <c r="O35" i="1"/>
  <c r="O45" i="1"/>
  <c r="O39" i="1"/>
  <c r="O41" i="1"/>
  <c r="O58" i="1"/>
  <c r="O49" i="1"/>
  <c r="O36" i="1"/>
  <c r="O33" i="1"/>
  <c r="O48" i="1"/>
  <c r="O51" i="1"/>
  <c r="O38" i="1"/>
  <c r="O46" i="1"/>
  <c r="O34" i="1"/>
  <c r="O55" i="1"/>
  <c r="O53" i="1"/>
  <c r="O56" i="1"/>
  <c r="F19" i="1" l="1"/>
  <c r="C18" i="1"/>
</calcChain>
</file>

<file path=xl/sharedStrings.xml><?xml version="1.0" encoding="utf-8"?>
<sst xmlns="http://schemas.openxmlformats.org/spreadsheetml/2006/main" count="114" uniqueCount="67">
  <si>
    <t>IBVS 6244</t>
  </si>
  <si>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</si>
  <si>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</si>
  <si>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</si>
  <si>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</si>
  <si>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</si>
  <si>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</si>
  <si>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</si>
  <si>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</si>
  <si>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</si>
  <si>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</si>
  <si>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</si>
  <si>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</si>
  <si>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</si>
  <si>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</si>
  <si>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</si>
  <si>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</si>
  <si>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</si>
  <si>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</si>
  <si>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</si>
  <si>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</si>
  <si>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</si>
  <si>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</si>
  <si>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</si>
  <si>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</si>
  <si>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</si>
  <si>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</si>
  <si>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</si>
  <si>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</si>
  <si>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</si>
  <si>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</t>
  </si>
  <si>
    <t>II</t>
  </si>
  <si>
    <t># of data points:</t>
  </si>
  <si>
    <t>EW?</t>
  </si>
  <si>
    <t>IBVS 5713</t>
  </si>
  <si>
    <t>IBVS 5653</t>
  </si>
  <si>
    <t>IBVS 5541</t>
  </si>
  <si>
    <t>My time zone &gt;&gt;&gt;&gt;&gt;</t>
  </si>
  <si>
    <t>(PST=8, PDT=MDT=7, MDT=CST=6, etc.)</t>
  </si>
  <si>
    <t>JD today</t>
  </si>
  <si>
    <t>New Cycle</t>
  </si>
  <si>
    <t>Next ToM</t>
  </si>
  <si>
    <t>IBVS 5541 Eph.</t>
  </si>
  <si>
    <t>IBVS 5781</t>
  </si>
  <si>
    <t>Start of linear fit &gt;&gt;&gt;&gt;&gt;&gt;&gt;&gt;&gt;&gt;&gt;&gt;&gt;&gt;&gt;&gt;&gt;&gt;&gt;&gt;&gt;</t>
  </si>
  <si>
    <t>IBVS 5875</t>
  </si>
  <si>
    <t>IBVS 5871</t>
  </si>
  <si>
    <t>IBVS 5894</t>
  </si>
  <si>
    <t>IBVS 5929</t>
  </si>
  <si>
    <t>IBVS 5965</t>
  </si>
  <si>
    <t>Add cycle</t>
  </si>
  <si>
    <t>Old Cycle</t>
  </si>
  <si>
    <t>FV CVn / GSC 2544-1007</t>
  </si>
  <si>
    <t>IBVS 6018</t>
  </si>
  <si>
    <t>IBVS 6029</t>
  </si>
  <si>
    <t>IBVS 6050</t>
  </si>
  <si>
    <t>IBVS 6070</t>
  </si>
  <si>
    <t>JAVSO..42..426</t>
  </si>
  <si>
    <t>BAD?</t>
  </si>
  <si>
    <t>IBVS 6195</t>
  </si>
  <si>
    <t>IBVS 6154</t>
  </si>
  <si>
    <t>vis</t>
  </si>
  <si>
    <t>OEJV 0116</t>
  </si>
  <si>
    <t>OEJV 0179</t>
  </si>
  <si>
    <t>JAVSO..44..164</t>
  </si>
  <si>
    <t>RHN 2020</t>
  </si>
  <si>
    <t>JAVSO..48..256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</si>
</sst>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8" fillId="0" borderId="0"/>
    <xf numFmtId="0" fontId="8" fillId="0" borderId="0"/>
    <xf numFmtId="0" fontId="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3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left" vertical="center"/>
    </xf>
    <xf numFmtId="0" fontId="12" fillId="0" borderId="13" xfId="0" applyFont="1" applyBorder="1" applyAlignment="1">
      <alignment horizontal="left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left" vertical="center"/>
    </xf>
    <xf numFmtId="0" fontId="12" fillId="0" borderId="0" xfId="0" applyNumberFormat="1" applyFont="1" applyFill="1" applyBorder="1" applyAlignment="1" applyProtection="1">
      <alignment horizontal="center" vertical="top"/>
    </xf>
    <xf numFmtId="176" fontId="12" fillId="0" borderId="0" xfId="0" applyNumberFormat="1" applyFont="1" applyFill="1" applyBorder="1" applyAlignment="1" applyProtection="1">
      <alignment horizontal="left" vertical="top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6" fillId="0" borderId="8" xfId="0" applyFont="1" applyFill="1" applyBorder="1" applyAlignment="1">
      <alignment horizontal="center"/>
    </xf>
    <xf numFmtId="0" fontId="18" fillId="0" borderId="0" xfId="0" applyFont="1" applyAlignment="1"/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5" fillId="0" borderId="0" xfId="0" applyFont="1" applyAlignment="1">
      <alignment vertical="top"/>
    </xf>
    <xf numFmtId="0" fontId="34" fillId="0" borderId="0" xfId="0" applyFont="1" applyAlignment="1"/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Border="1" applyAlignment="1">
      <alignment horizontal="left" vertic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17" fillId="0" borderId="0" xfId="0" applyFont="1" applyAlignment="1"/>
    <xf numFmtId="0" fontId="37" fillId="0" borderId="0" xfId="41" applyFont="1"/>
    <xf numFmtId="0" fontId="37" fillId="0" borderId="0" xfId="41" applyFont="1" applyAlignment="1">
      <alignment horizontal="center"/>
    </xf>
    <xf numFmtId="0" fontId="37" fillId="0" borderId="0" xfId="41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2544-1007 - O-C Diagr.</a:t>
            </a:r>
          </a:p>
        </c:rich>
      </c:tx>
      <c:layout>
        <c:manualLayout>
          <c:xMode val="edge"/>
          <c:yMode val="edge"/>
          <c:x val="0.3295641518154334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61395696653259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-5915.5</c:v>
                </c:pt>
                <c:pt idx="1">
                  <c:v>-5890</c:v>
                </c:pt>
                <c:pt idx="2">
                  <c:v>-228</c:v>
                </c:pt>
                <c:pt idx="3">
                  <c:v>-180.5</c:v>
                </c:pt>
                <c:pt idx="4">
                  <c:v>-180</c:v>
                </c:pt>
                <c:pt idx="5">
                  <c:v>-155</c:v>
                </c:pt>
                <c:pt idx="6">
                  <c:v>-114</c:v>
                </c:pt>
                <c:pt idx="7">
                  <c:v>-73</c:v>
                </c:pt>
                <c:pt idx="8">
                  <c:v>-72.5</c:v>
                </c:pt>
                <c:pt idx="9">
                  <c:v>0</c:v>
                </c:pt>
                <c:pt idx="10">
                  <c:v>0.5</c:v>
                </c:pt>
                <c:pt idx="11">
                  <c:v>1100.5</c:v>
                </c:pt>
                <c:pt idx="12">
                  <c:v>2194.5</c:v>
                </c:pt>
                <c:pt idx="13">
                  <c:v>2597</c:v>
                </c:pt>
                <c:pt idx="14">
                  <c:v>3339</c:v>
                </c:pt>
                <c:pt idx="15">
                  <c:v>4233</c:v>
                </c:pt>
                <c:pt idx="16">
                  <c:v>4526</c:v>
                </c:pt>
                <c:pt idx="17">
                  <c:v>4962.5</c:v>
                </c:pt>
                <c:pt idx="18">
                  <c:v>5696</c:v>
                </c:pt>
                <c:pt idx="19">
                  <c:v>5971</c:v>
                </c:pt>
                <c:pt idx="20">
                  <c:v>6976</c:v>
                </c:pt>
                <c:pt idx="21">
                  <c:v>6976.5</c:v>
                </c:pt>
                <c:pt idx="22">
                  <c:v>7967</c:v>
                </c:pt>
                <c:pt idx="23">
                  <c:v>9175</c:v>
                </c:pt>
                <c:pt idx="24">
                  <c:v>7967</c:v>
                </c:pt>
                <c:pt idx="25">
                  <c:v>9146.5</c:v>
                </c:pt>
                <c:pt idx="26">
                  <c:v>9377.5</c:v>
                </c:pt>
                <c:pt idx="27">
                  <c:v>9240</c:v>
                </c:pt>
                <c:pt idx="28">
                  <c:v>9249.5</c:v>
                </c:pt>
                <c:pt idx="29">
                  <c:v>9361</c:v>
                </c:pt>
                <c:pt idx="30">
                  <c:v>11435.5</c:v>
                </c:pt>
                <c:pt idx="31">
                  <c:v>12691.5</c:v>
                </c:pt>
                <c:pt idx="32">
                  <c:v>13687.5</c:v>
                </c:pt>
                <c:pt idx="33">
                  <c:v>12323</c:v>
                </c:pt>
                <c:pt idx="34">
                  <c:v>12669.5</c:v>
                </c:pt>
                <c:pt idx="35">
                  <c:v>14929</c:v>
                </c:pt>
                <c:pt idx="36">
                  <c:v>14929.5</c:v>
                </c:pt>
                <c:pt idx="37">
                  <c:v>18478.5</c:v>
                </c:pt>
                <c:pt idx="38">
                  <c:v>18452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26-415F-A75A-D75B243A924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6.9999999999999999E-4</c:v>
                  </c:pt>
                  <c:pt idx="1">
                    <c:v>5.0000000000000001E-3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1.1999999999999999E-3</c:v>
                  </c:pt>
                  <c:pt idx="8">
                    <c:v>2.0999999999999999E-3</c:v>
                  </c:pt>
                  <c:pt idx="9">
                    <c:v>1.6999999999999999E-3</c:v>
                  </c:pt>
                  <c:pt idx="10">
                    <c:v>1.1000000000000001E-3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3.5999999999999999E-3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2.9999999999999997E-4</c:v>
                  </c:pt>
                  <c:pt idx="38">
                    <c:v>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6.9999999999999999E-4</c:v>
                  </c:pt>
                  <c:pt idx="1">
                    <c:v>5.0000000000000001E-3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1.1999999999999999E-3</c:v>
                  </c:pt>
                  <c:pt idx="8">
                    <c:v>2.0999999999999999E-3</c:v>
                  </c:pt>
                  <c:pt idx="9">
                    <c:v>1.6999999999999999E-3</c:v>
                  </c:pt>
                  <c:pt idx="10">
                    <c:v>1.1000000000000001E-3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3.5999999999999999E-3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2.9999999999999997E-4</c:v>
                  </c:pt>
                  <c:pt idx="3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-5915.5</c:v>
                </c:pt>
                <c:pt idx="1">
                  <c:v>-5890</c:v>
                </c:pt>
                <c:pt idx="2">
                  <c:v>-228</c:v>
                </c:pt>
                <c:pt idx="3">
                  <c:v>-180.5</c:v>
                </c:pt>
                <c:pt idx="4">
                  <c:v>-180</c:v>
                </c:pt>
                <c:pt idx="5">
                  <c:v>-155</c:v>
                </c:pt>
                <c:pt idx="6">
                  <c:v>-114</c:v>
                </c:pt>
                <c:pt idx="7">
                  <c:v>-73</c:v>
                </c:pt>
                <c:pt idx="8">
                  <c:v>-72.5</c:v>
                </c:pt>
                <c:pt idx="9">
                  <c:v>0</c:v>
                </c:pt>
                <c:pt idx="10">
                  <c:v>0.5</c:v>
                </c:pt>
                <c:pt idx="11">
                  <c:v>1100.5</c:v>
                </c:pt>
                <c:pt idx="12">
                  <c:v>2194.5</c:v>
                </c:pt>
                <c:pt idx="13">
                  <c:v>2597</c:v>
                </c:pt>
                <c:pt idx="14">
                  <c:v>3339</c:v>
                </c:pt>
                <c:pt idx="15">
                  <c:v>4233</c:v>
                </c:pt>
                <c:pt idx="16">
                  <c:v>4526</c:v>
                </c:pt>
                <c:pt idx="17">
                  <c:v>4962.5</c:v>
                </c:pt>
                <c:pt idx="18">
                  <c:v>5696</c:v>
                </c:pt>
                <c:pt idx="19">
                  <c:v>5971</c:v>
                </c:pt>
                <c:pt idx="20">
                  <c:v>6976</c:v>
                </c:pt>
                <c:pt idx="21">
                  <c:v>6976.5</c:v>
                </c:pt>
                <c:pt idx="22">
                  <c:v>7967</c:v>
                </c:pt>
                <c:pt idx="23">
                  <c:v>9175</c:v>
                </c:pt>
                <c:pt idx="24">
                  <c:v>7967</c:v>
                </c:pt>
                <c:pt idx="25">
                  <c:v>9146.5</c:v>
                </c:pt>
                <c:pt idx="26">
                  <c:v>9377.5</c:v>
                </c:pt>
                <c:pt idx="27">
                  <c:v>9240</c:v>
                </c:pt>
                <c:pt idx="28">
                  <c:v>9249.5</c:v>
                </c:pt>
                <c:pt idx="29">
                  <c:v>9361</c:v>
                </c:pt>
                <c:pt idx="30">
                  <c:v>11435.5</c:v>
                </c:pt>
                <c:pt idx="31">
                  <c:v>12691.5</c:v>
                </c:pt>
                <c:pt idx="32">
                  <c:v>13687.5</c:v>
                </c:pt>
                <c:pt idx="33">
                  <c:v>12323</c:v>
                </c:pt>
                <c:pt idx="34">
                  <c:v>12669.5</c:v>
                </c:pt>
                <c:pt idx="35">
                  <c:v>14929</c:v>
                </c:pt>
                <c:pt idx="36">
                  <c:v>14929.5</c:v>
                </c:pt>
                <c:pt idx="37">
                  <c:v>18478.5</c:v>
                </c:pt>
                <c:pt idx="38">
                  <c:v>18452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26-415F-A75A-D75B243A924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6.9999999999999999E-4</c:v>
                  </c:pt>
                  <c:pt idx="1">
                    <c:v>5.0000000000000001E-3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1.1999999999999999E-3</c:v>
                  </c:pt>
                  <c:pt idx="8">
                    <c:v>2.0999999999999999E-3</c:v>
                  </c:pt>
                  <c:pt idx="9">
                    <c:v>1.6999999999999999E-3</c:v>
                  </c:pt>
                  <c:pt idx="10">
                    <c:v>1.1000000000000001E-3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3.5999999999999999E-3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2.9999999999999997E-4</c:v>
                  </c:pt>
                  <c:pt idx="38">
                    <c:v>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6.9999999999999999E-4</c:v>
                  </c:pt>
                  <c:pt idx="1">
                    <c:v>5.0000000000000001E-3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1.1999999999999999E-3</c:v>
                  </c:pt>
                  <c:pt idx="8">
                    <c:v>2.0999999999999999E-3</c:v>
                  </c:pt>
                  <c:pt idx="9">
                    <c:v>1.6999999999999999E-3</c:v>
                  </c:pt>
                  <c:pt idx="10">
                    <c:v>1.1000000000000001E-3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3.5999999999999999E-3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2.9999999999999997E-4</c:v>
                  </c:pt>
                  <c:pt idx="3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-5915.5</c:v>
                </c:pt>
                <c:pt idx="1">
                  <c:v>-5890</c:v>
                </c:pt>
                <c:pt idx="2">
                  <c:v>-228</c:v>
                </c:pt>
                <c:pt idx="3">
                  <c:v>-180.5</c:v>
                </c:pt>
                <c:pt idx="4">
                  <c:v>-180</c:v>
                </c:pt>
                <c:pt idx="5">
                  <c:v>-155</c:v>
                </c:pt>
                <c:pt idx="6">
                  <c:v>-114</c:v>
                </c:pt>
                <c:pt idx="7">
                  <c:v>-73</c:v>
                </c:pt>
                <c:pt idx="8">
                  <c:v>-72.5</c:v>
                </c:pt>
                <c:pt idx="9">
                  <c:v>0</c:v>
                </c:pt>
                <c:pt idx="10">
                  <c:v>0.5</c:v>
                </c:pt>
                <c:pt idx="11">
                  <c:v>1100.5</c:v>
                </c:pt>
                <c:pt idx="12">
                  <c:v>2194.5</c:v>
                </c:pt>
                <c:pt idx="13">
                  <c:v>2597</c:v>
                </c:pt>
                <c:pt idx="14">
                  <c:v>3339</c:v>
                </c:pt>
                <c:pt idx="15">
                  <c:v>4233</c:v>
                </c:pt>
                <c:pt idx="16">
                  <c:v>4526</c:v>
                </c:pt>
                <c:pt idx="17">
                  <c:v>4962.5</c:v>
                </c:pt>
                <c:pt idx="18">
                  <c:v>5696</c:v>
                </c:pt>
                <c:pt idx="19">
                  <c:v>5971</c:v>
                </c:pt>
                <c:pt idx="20">
                  <c:v>6976</c:v>
                </c:pt>
                <c:pt idx="21">
                  <c:v>6976.5</c:v>
                </c:pt>
                <c:pt idx="22">
                  <c:v>7967</c:v>
                </c:pt>
                <c:pt idx="23">
                  <c:v>9175</c:v>
                </c:pt>
                <c:pt idx="24">
                  <c:v>7967</c:v>
                </c:pt>
                <c:pt idx="25">
                  <c:v>9146.5</c:v>
                </c:pt>
                <c:pt idx="26">
                  <c:v>9377.5</c:v>
                </c:pt>
                <c:pt idx="27">
                  <c:v>9240</c:v>
                </c:pt>
                <c:pt idx="28">
                  <c:v>9249.5</c:v>
                </c:pt>
                <c:pt idx="29">
                  <c:v>9361</c:v>
                </c:pt>
                <c:pt idx="30">
                  <c:v>11435.5</c:v>
                </c:pt>
                <c:pt idx="31">
                  <c:v>12691.5</c:v>
                </c:pt>
                <c:pt idx="32">
                  <c:v>13687.5</c:v>
                </c:pt>
                <c:pt idx="33">
                  <c:v>12323</c:v>
                </c:pt>
                <c:pt idx="34">
                  <c:v>12669.5</c:v>
                </c:pt>
                <c:pt idx="35">
                  <c:v>14929</c:v>
                </c:pt>
                <c:pt idx="36">
                  <c:v>14929.5</c:v>
                </c:pt>
                <c:pt idx="37">
                  <c:v>18478.5</c:v>
                </c:pt>
                <c:pt idx="38">
                  <c:v>18452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12">
                  <c:v>-2.6815000019269064E-3</c:v>
                </c:pt>
                <c:pt idx="27">
                  <c:v>-1.0679999999410938E-2</c:v>
                </c:pt>
                <c:pt idx="28">
                  <c:v>-1.0166500003833789E-2</c:v>
                </c:pt>
                <c:pt idx="29">
                  <c:v>-1.0887000004004221E-2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26-415F-A75A-D75B243A924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6.9999999999999999E-4</c:v>
                  </c:pt>
                  <c:pt idx="1">
                    <c:v>5.0000000000000001E-3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1.1999999999999999E-3</c:v>
                  </c:pt>
                  <c:pt idx="8">
                    <c:v>2.0999999999999999E-3</c:v>
                  </c:pt>
                  <c:pt idx="9">
                    <c:v>1.6999999999999999E-3</c:v>
                  </c:pt>
                  <c:pt idx="10">
                    <c:v>1.1000000000000001E-3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3.5999999999999999E-3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2.9999999999999997E-4</c:v>
                  </c:pt>
                  <c:pt idx="38">
                    <c:v>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6.9999999999999999E-4</c:v>
                  </c:pt>
                  <c:pt idx="1">
                    <c:v>5.0000000000000001E-3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1.1999999999999999E-3</c:v>
                  </c:pt>
                  <c:pt idx="8">
                    <c:v>2.0999999999999999E-3</c:v>
                  </c:pt>
                  <c:pt idx="9">
                    <c:v>1.6999999999999999E-3</c:v>
                  </c:pt>
                  <c:pt idx="10">
                    <c:v>1.1000000000000001E-3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3.5999999999999999E-3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2.9999999999999997E-4</c:v>
                  </c:pt>
                  <c:pt idx="3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-5915.5</c:v>
                </c:pt>
                <c:pt idx="1">
                  <c:v>-5890</c:v>
                </c:pt>
                <c:pt idx="2">
                  <c:v>-228</c:v>
                </c:pt>
                <c:pt idx="3">
                  <c:v>-180.5</c:v>
                </c:pt>
                <c:pt idx="4">
                  <c:v>-180</c:v>
                </c:pt>
                <c:pt idx="5">
                  <c:v>-155</c:v>
                </c:pt>
                <c:pt idx="6">
                  <c:v>-114</c:v>
                </c:pt>
                <c:pt idx="7">
                  <c:v>-73</c:v>
                </c:pt>
                <c:pt idx="8">
                  <c:v>-72.5</c:v>
                </c:pt>
                <c:pt idx="9">
                  <c:v>0</c:v>
                </c:pt>
                <c:pt idx="10">
                  <c:v>0.5</c:v>
                </c:pt>
                <c:pt idx="11">
                  <c:v>1100.5</c:v>
                </c:pt>
                <c:pt idx="12">
                  <c:v>2194.5</c:v>
                </c:pt>
                <c:pt idx="13">
                  <c:v>2597</c:v>
                </c:pt>
                <c:pt idx="14">
                  <c:v>3339</c:v>
                </c:pt>
                <c:pt idx="15">
                  <c:v>4233</c:v>
                </c:pt>
                <c:pt idx="16">
                  <c:v>4526</c:v>
                </c:pt>
                <c:pt idx="17">
                  <c:v>4962.5</c:v>
                </c:pt>
                <c:pt idx="18">
                  <c:v>5696</c:v>
                </c:pt>
                <c:pt idx="19">
                  <c:v>5971</c:v>
                </c:pt>
                <c:pt idx="20">
                  <c:v>6976</c:v>
                </c:pt>
                <c:pt idx="21">
                  <c:v>6976.5</c:v>
                </c:pt>
                <c:pt idx="22">
                  <c:v>7967</c:v>
                </c:pt>
                <c:pt idx="23">
                  <c:v>9175</c:v>
                </c:pt>
                <c:pt idx="24">
                  <c:v>7967</c:v>
                </c:pt>
                <c:pt idx="25">
                  <c:v>9146.5</c:v>
                </c:pt>
                <c:pt idx="26">
                  <c:v>9377.5</c:v>
                </c:pt>
                <c:pt idx="27">
                  <c:v>9240</c:v>
                </c:pt>
                <c:pt idx="28">
                  <c:v>9249.5</c:v>
                </c:pt>
                <c:pt idx="29">
                  <c:v>9361</c:v>
                </c:pt>
                <c:pt idx="30">
                  <c:v>11435.5</c:v>
                </c:pt>
                <c:pt idx="31">
                  <c:v>12691.5</c:v>
                </c:pt>
                <c:pt idx="32">
                  <c:v>13687.5</c:v>
                </c:pt>
                <c:pt idx="33">
                  <c:v>12323</c:v>
                </c:pt>
                <c:pt idx="34">
                  <c:v>12669.5</c:v>
                </c:pt>
                <c:pt idx="35">
                  <c:v>14929</c:v>
                </c:pt>
                <c:pt idx="36">
                  <c:v>14929.5</c:v>
                </c:pt>
                <c:pt idx="37">
                  <c:v>18478.5</c:v>
                </c:pt>
                <c:pt idx="38">
                  <c:v>18452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0">
                  <c:v>-4.1114999985438772E-3</c:v>
                </c:pt>
                <c:pt idx="1">
                  <c:v>2.1300000007613562E-3</c:v>
                </c:pt>
                <c:pt idx="2">
                  <c:v>-1.8239999990328215E-3</c:v>
                </c:pt>
                <c:pt idx="3">
                  <c:v>1.4350000128615648E-4</c:v>
                </c:pt>
                <c:pt idx="4">
                  <c:v>2.6599999982863665E-3</c:v>
                </c:pt>
                <c:pt idx="5">
                  <c:v>-1.215000003867317E-3</c:v>
                </c:pt>
                <c:pt idx="6">
                  <c:v>-2.6200000138487667E-4</c:v>
                </c:pt>
                <c:pt idx="7">
                  <c:v>-2.8090000050724484E-3</c:v>
                </c:pt>
                <c:pt idx="8">
                  <c:v>3.807499997492414E-3</c:v>
                </c:pt>
                <c:pt idx="9">
                  <c:v>-4.0000000444706529E-4</c:v>
                </c:pt>
                <c:pt idx="10">
                  <c:v>1.1649999214569107E-4</c:v>
                </c:pt>
                <c:pt idx="11">
                  <c:v>1.1649999942164868E-4</c:v>
                </c:pt>
                <c:pt idx="13">
                  <c:v>-8.9899999875342473E-4</c:v>
                </c:pt>
                <c:pt idx="14">
                  <c:v>5.3869999974267557E-3</c:v>
                </c:pt>
                <c:pt idx="16">
                  <c:v>6.5579999936744571E-3</c:v>
                </c:pt>
                <c:pt idx="17">
                  <c:v>9.6624999932828359E-3</c:v>
                </c:pt>
                <c:pt idx="18">
                  <c:v>4.8679999963496812E-3</c:v>
                </c:pt>
                <c:pt idx="19">
                  <c:v>6.5429999958723783E-3</c:v>
                </c:pt>
                <c:pt idx="20">
                  <c:v>4.2079999984707683E-3</c:v>
                </c:pt>
                <c:pt idx="21">
                  <c:v>4.6244999975897372E-3</c:v>
                </c:pt>
                <c:pt idx="22">
                  <c:v>-2.4890000058803707E-3</c:v>
                </c:pt>
                <c:pt idx="23">
                  <c:v>-1.2525000005553011E-2</c:v>
                </c:pt>
                <c:pt idx="24">
                  <c:v>-2.4890000058803707E-3</c:v>
                </c:pt>
                <c:pt idx="25">
                  <c:v>-6.4655000023776665E-3</c:v>
                </c:pt>
                <c:pt idx="26">
                  <c:v>-1.0842500007129274E-2</c:v>
                </c:pt>
                <c:pt idx="31">
                  <c:v>-3.1080500004463829E-2</c:v>
                </c:pt>
                <c:pt idx="32">
                  <c:v>-3.6712500004796311E-2</c:v>
                </c:pt>
                <c:pt idx="33">
                  <c:v>-3.0751000005693641E-2</c:v>
                </c:pt>
                <c:pt idx="34">
                  <c:v>-3.0906500003766268E-2</c:v>
                </c:pt>
                <c:pt idx="35">
                  <c:v>-4.3643000004522037E-2</c:v>
                </c:pt>
                <c:pt idx="36">
                  <c:v>-4.232649999903515E-2</c:v>
                </c:pt>
                <c:pt idx="37">
                  <c:v>-5.3509500008658506E-2</c:v>
                </c:pt>
                <c:pt idx="38">
                  <c:v>-5.3784000003361143E-2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26-415F-A75A-D75B243A924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6.9999999999999999E-4</c:v>
                  </c:pt>
                  <c:pt idx="1">
                    <c:v>5.0000000000000001E-3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1.1999999999999999E-3</c:v>
                  </c:pt>
                  <c:pt idx="8">
                    <c:v>2.0999999999999999E-3</c:v>
                  </c:pt>
                  <c:pt idx="9">
                    <c:v>1.6999999999999999E-3</c:v>
                  </c:pt>
                  <c:pt idx="10">
                    <c:v>1.1000000000000001E-3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3.5999999999999999E-3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2.9999999999999997E-4</c:v>
                  </c:pt>
                  <c:pt idx="38">
                    <c:v>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6.9999999999999999E-4</c:v>
                  </c:pt>
                  <c:pt idx="1">
                    <c:v>5.0000000000000001E-3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1.1999999999999999E-3</c:v>
                  </c:pt>
                  <c:pt idx="8">
                    <c:v>2.0999999999999999E-3</c:v>
                  </c:pt>
                  <c:pt idx="9">
                    <c:v>1.6999999999999999E-3</c:v>
                  </c:pt>
                  <c:pt idx="10">
                    <c:v>1.1000000000000001E-3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3.5999999999999999E-3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2.9999999999999997E-4</c:v>
                  </c:pt>
                  <c:pt idx="3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-5915.5</c:v>
                </c:pt>
                <c:pt idx="1">
                  <c:v>-5890</c:v>
                </c:pt>
                <c:pt idx="2">
                  <c:v>-228</c:v>
                </c:pt>
                <c:pt idx="3">
                  <c:v>-180.5</c:v>
                </c:pt>
                <c:pt idx="4">
                  <c:v>-180</c:v>
                </c:pt>
                <c:pt idx="5">
                  <c:v>-155</c:v>
                </c:pt>
                <c:pt idx="6">
                  <c:v>-114</c:v>
                </c:pt>
                <c:pt idx="7">
                  <c:v>-73</c:v>
                </c:pt>
                <c:pt idx="8">
                  <c:v>-72.5</c:v>
                </c:pt>
                <c:pt idx="9">
                  <c:v>0</c:v>
                </c:pt>
                <c:pt idx="10">
                  <c:v>0.5</c:v>
                </c:pt>
                <c:pt idx="11">
                  <c:v>1100.5</c:v>
                </c:pt>
                <c:pt idx="12">
                  <c:v>2194.5</c:v>
                </c:pt>
                <c:pt idx="13">
                  <c:v>2597</c:v>
                </c:pt>
                <c:pt idx="14">
                  <c:v>3339</c:v>
                </c:pt>
                <c:pt idx="15">
                  <c:v>4233</c:v>
                </c:pt>
                <c:pt idx="16">
                  <c:v>4526</c:v>
                </c:pt>
                <c:pt idx="17">
                  <c:v>4962.5</c:v>
                </c:pt>
                <c:pt idx="18">
                  <c:v>5696</c:v>
                </c:pt>
                <c:pt idx="19">
                  <c:v>5971</c:v>
                </c:pt>
                <c:pt idx="20">
                  <c:v>6976</c:v>
                </c:pt>
                <c:pt idx="21">
                  <c:v>6976.5</c:v>
                </c:pt>
                <c:pt idx="22">
                  <c:v>7967</c:v>
                </c:pt>
                <c:pt idx="23">
                  <c:v>9175</c:v>
                </c:pt>
                <c:pt idx="24">
                  <c:v>7967</c:v>
                </c:pt>
                <c:pt idx="25">
                  <c:v>9146.5</c:v>
                </c:pt>
                <c:pt idx="26">
                  <c:v>9377.5</c:v>
                </c:pt>
                <c:pt idx="27">
                  <c:v>9240</c:v>
                </c:pt>
                <c:pt idx="28">
                  <c:v>9249.5</c:v>
                </c:pt>
                <c:pt idx="29">
                  <c:v>9361</c:v>
                </c:pt>
                <c:pt idx="30">
                  <c:v>11435.5</c:v>
                </c:pt>
                <c:pt idx="31">
                  <c:v>12691.5</c:v>
                </c:pt>
                <c:pt idx="32">
                  <c:v>13687.5</c:v>
                </c:pt>
                <c:pt idx="33">
                  <c:v>12323</c:v>
                </c:pt>
                <c:pt idx="34">
                  <c:v>12669.5</c:v>
                </c:pt>
                <c:pt idx="35">
                  <c:v>14929</c:v>
                </c:pt>
                <c:pt idx="36">
                  <c:v>14929.5</c:v>
                </c:pt>
                <c:pt idx="37">
                  <c:v>18478.5</c:v>
                </c:pt>
                <c:pt idx="38">
                  <c:v>18452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26-415F-A75A-D75B243A924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6.9999999999999999E-4</c:v>
                  </c:pt>
                  <c:pt idx="1">
                    <c:v>5.0000000000000001E-3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1.1999999999999999E-3</c:v>
                  </c:pt>
                  <c:pt idx="8">
                    <c:v>2.0999999999999999E-3</c:v>
                  </c:pt>
                  <c:pt idx="9">
                    <c:v>1.6999999999999999E-3</c:v>
                  </c:pt>
                  <c:pt idx="10">
                    <c:v>1.1000000000000001E-3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3.5999999999999999E-3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2.9999999999999997E-4</c:v>
                  </c:pt>
                  <c:pt idx="38">
                    <c:v>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6.9999999999999999E-4</c:v>
                  </c:pt>
                  <c:pt idx="1">
                    <c:v>5.0000000000000001E-3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1.1999999999999999E-3</c:v>
                  </c:pt>
                  <c:pt idx="8">
                    <c:v>2.0999999999999999E-3</c:v>
                  </c:pt>
                  <c:pt idx="9">
                    <c:v>1.6999999999999999E-3</c:v>
                  </c:pt>
                  <c:pt idx="10">
                    <c:v>1.1000000000000001E-3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3.5999999999999999E-3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2.9999999999999997E-4</c:v>
                  </c:pt>
                  <c:pt idx="3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-5915.5</c:v>
                </c:pt>
                <c:pt idx="1">
                  <c:v>-5890</c:v>
                </c:pt>
                <c:pt idx="2">
                  <c:v>-228</c:v>
                </c:pt>
                <c:pt idx="3">
                  <c:v>-180.5</c:v>
                </c:pt>
                <c:pt idx="4">
                  <c:v>-180</c:v>
                </c:pt>
                <c:pt idx="5">
                  <c:v>-155</c:v>
                </c:pt>
                <c:pt idx="6">
                  <c:v>-114</c:v>
                </c:pt>
                <c:pt idx="7">
                  <c:v>-73</c:v>
                </c:pt>
                <c:pt idx="8">
                  <c:v>-72.5</c:v>
                </c:pt>
                <c:pt idx="9">
                  <c:v>0</c:v>
                </c:pt>
                <c:pt idx="10">
                  <c:v>0.5</c:v>
                </c:pt>
                <c:pt idx="11">
                  <c:v>1100.5</c:v>
                </c:pt>
                <c:pt idx="12">
                  <c:v>2194.5</c:v>
                </c:pt>
                <c:pt idx="13">
                  <c:v>2597</c:v>
                </c:pt>
                <c:pt idx="14">
                  <c:v>3339</c:v>
                </c:pt>
                <c:pt idx="15">
                  <c:v>4233</c:v>
                </c:pt>
                <c:pt idx="16">
                  <c:v>4526</c:v>
                </c:pt>
                <c:pt idx="17">
                  <c:v>4962.5</c:v>
                </c:pt>
                <c:pt idx="18">
                  <c:v>5696</c:v>
                </c:pt>
                <c:pt idx="19">
                  <c:v>5971</c:v>
                </c:pt>
                <c:pt idx="20">
                  <c:v>6976</c:v>
                </c:pt>
                <c:pt idx="21">
                  <c:v>6976.5</c:v>
                </c:pt>
                <c:pt idx="22">
                  <c:v>7967</c:v>
                </c:pt>
                <c:pt idx="23">
                  <c:v>9175</c:v>
                </c:pt>
                <c:pt idx="24">
                  <c:v>7967</c:v>
                </c:pt>
                <c:pt idx="25">
                  <c:v>9146.5</c:v>
                </c:pt>
                <c:pt idx="26">
                  <c:v>9377.5</c:v>
                </c:pt>
                <c:pt idx="27">
                  <c:v>9240</c:v>
                </c:pt>
                <c:pt idx="28">
                  <c:v>9249.5</c:v>
                </c:pt>
                <c:pt idx="29">
                  <c:v>9361</c:v>
                </c:pt>
                <c:pt idx="30">
                  <c:v>11435.5</c:v>
                </c:pt>
                <c:pt idx="31">
                  <c:v>12691.5</c:v>
                </c:pt>
                <c:pt idx="32">
                  <c:v>13687.5</c:v>
                </c:pt>
                <c:pt idx="33">
                  <c:v>12323</c:v>
                </c:pt>
                <c:pt idx="34">
                  <c:v>12669.5</c:v>
                </c:pt>
                <c:pt idx="35">
                  <c:v>14929</c:v>
                </c:pt>
                <c:pt idx="36">
                  <c:v>14929.5</c:v>
                </c:pt>
                <c:pt idx="37">
                  <c:v>18478.5</c:v>
                </c:pt>
                <c:pt idx="38">
                  <c:v>18452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26-415F-A75A-D75B243A924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6.9999999999999999E-4</c:v>
                  </c:pt>
                  <c:pt idx="1">
                    <c:v>5.0000000000000001E-3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1.1999999999999999E-3</c:v>
                  </c:pt>
                  <c:pt idx="8">
                    <c:v>2.0999999999999999E-3</c:v>
                  </c:pt>
                  <c:pt idx="9">
                    <c:v>1.6999999999999999E-3</c:v>
                  </c:pt>
                  <c:pt idx="10">
                    <c:v>1.1000000000000001E-3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3.5999999999999999E-3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2.9999999999999997E-4</c:v>
                  </c:pt>
                  <c:pt idx="38">
                    <c:v>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6.9999999999999999E-4</c:v>
                  </c:pt>
                  <c:pt idx="1">
                    <c:v>5.0000000000000001E-3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1.1999999999999999E-3</c:v>
                  </c:pt>
                  <c:pt idx="8">
                    <c:v>2.0999999999999999E-3</c:v>
                  </c:pt>
                  <c:pt idx="9">
                    <c:v>1.6999999999999999E-3</c:v>
                  </c:pt>
                  <c:pt idx="10">
                    <c:v>1.1000000000000001E-3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3.5999999999999999E-3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2.9999999999999997E-4</c:v>
                  </c:pt>
                  <c:pt idx="3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-5915.5</c:v>
                </c:pt>
                <c:pt idx="1">
                  <c:v>-5890</c:v>
                </c:pt>
                <c:pt idx="2">
                  <c:v>-228</c:v>
                </c:pt>
                <c:pt idx="3">
                  <c:v>-180.5</c:v>
                </c:pt>
                <c:pt idx="4">
                  <c:v>-180</c:v>
                </c:pt>
                <c:pt idx="5">
                  <c:v>-155</c:v>
                </c:pt>
                <c:pt idx="6">
                  <c:v>-114</c:v>
                </c:pt>
                <c:pt idx="7">
                  <c:v>-73</c:v>
                </c:pt>
                <c:pt idx="8">
                  <c:v>-72.5</c:v>
                </c:pt>
                <c:pt idx="9">
                  <c:v>0</c:v>
                </c:pt>
                <c:pt idx="10">
                  <c:v>0.5</c:v>
                </c:pt>
                <c:pt idx="11">
                  <c:v>1100.5</c:v>
                </c:pt>
                <c:pt idx="12">
                  <c:v>2194.5</c:v>
                </c:pt>
                <c:pt idx="13">
                  <c:v>2597</c:v>
                </c:pt>
                <c:pt idx="14">
                  <c:v>3339</c:v>
                </c:pt>
                <c:pt idx="15">
                  <c:v>4233</c:v>
                </c:pt>
                <c:pt idx="16">
                  <c:v>4526</c:v>
                </c:pt>
                <c:pt idx="17">
                  <c:v>4962.5</c:v>
                </c:pt>
                <c:pt idx="18">
                  <c:v>5696</c:v>
                </c:pt>
                <c:pt idx="19">
                  <c:v>5971</c:v>
                </c:pt>
                <c:pt idx="20">
                  <c:v>6976</c:v>
                </c:pt>
                <c:pt idx="21">
                  <c:v>6976.5</c:v>
                </c:pt>
                <c:pt idx="22">
                  <c:v>7967</c:v>
                </c:pt>
                <c:pt idx="23">
                  <c:v>9175</c:v>
                </c:pt>
                <c:pt idx="24">
                  <c:v>7967</c:v>
                </c:pt>
                <c:pt idx="25">
                  <c:v>9146.5</c:v>
                </c:pt>
                <c:pt idx="26">
                  <c:v>9377.5</c:v>
                </c:pt>
                <c:pt idx="27">
                  <c:v>9240</c:v>
                </c:pt>
                <c:pt idx="28">
                  <c:v>9249.5</c:v>
                </c:pt>
                <c:pt idx="29">
                  <c:v>9361</c:v>
                </c:pt>
                <c:pt idx="30">
                  <c:v>11435.5</c:v>
                </c:pt>
                <c:pt idx="31">
                  <c:v>12691.5</c:v>
                </c:pt>
                <c:pt idx="32">
                  <c:v>13687.5</c:v>
                </c:pt>
                <c:pt idx="33">
                  <c:v>12323</c:v>
                </c:pt>
                <c:pt idx="34">
                  <c:v>12669.5</c:v>
                </c:pt>
                <c:pt idx="35">
                  <c:v>14929</c:v>
                </c:pt>
                <c:pt idx="36">
                  <c:v>14929.5</c:v>
                </c:pt>
                <c:pt idx="37">
                  <c:v>18478.5</c:v>
                </c:pt>
                <c:pt idx="38">
                  <c:v>18452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26-415F-A75A-D75B243A924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-5915.5</c:v>
                </c:pt>
                <c:pt idx="1">
                  <c:v>-5890</c:v>
                </c:pt>
                <c:pt idx="2">
                  <c:v>-228</c:v>
                </c:pt>
                <c:pt idx="3">
                  <c:v>-180.5</c:v>
                </c:pt>
                <c:pt idx="4">
                  <c:v>-180</c:v>
                </c:pt>
                <c:pt idx="5">
                  <c:v>-155</c:v>
                </c:pt>
                <c:pt idx="6">
                  <c:v>-114</c:v>
                </c:pt>
                <c:pt idx="7">
                  <c:v>-73</c:v>
                </c:pt>
                <c:pt idx="8">
                  <c:v>-72.5</c:v>
                </c:pt>
                <c:pt idx="9">
                  <c:v>0</c:v>
                </c:pt>
                <c:pt idx="10">
                  <c:v>0.5</c:v>
                </c:pt>
                <c:pt idx="11">
                  <c:v>1100.5</c:v>
                </c:pt>
                <c:pt idx="12">
                  <c:v>2194.5</c:v>
                </c:pt>
                <c:pt idx="13">
                  <c:v>2597</c:v>
                </c:pt>
                <c:pt idx="14">
                  <c:v>3339</c:v>
                </c:pt>
                <c:pt idx="15">
                  <c:v>4233</c:v>
                </c:pt>
                <c:pt idx="16">
                  <c:v>4526</c:v>
                </c:pt>
                <c:pt idx="17">
                  <c:v>4962.5</c:v>
                </c:pt>
                <c:pt idx="18">
                  <c:v>5696</c:v>
                </c:pt>
                <c:pt idx="19">
                  <c:v>5971</c:v>
                </c:pt>
                <c:pt idx="20">
                  <c:v>6976</c:v>
                </c:pt>
                <c:pt idx="21">
                  <c:v>6976.5</c:v>
                </c:pt>
                <c:pt idx="22">
                  <c:v>7967</c:v>
                </c:pt>
                <c:pt idx="23">
                  <c:v>9175</c:v>
                </c:pt>
                <c:pt idx="24">
                  <c:v>7967</c:v>
                </c:pt>
                <c:pt idx="25">
                  <c:v>9146.5</c:v>
                </c:pt>
                <c:pt idx="26">
                  <c:v>9377.5</c:v>
                </c:pt>
                <c:pt idx="27">
                  <c:v>9240</c:v>
                </c:pt>
                <c:pt idx="28">
                  <c:v>9249.5</c:v>
                </c:pt>
                <c:pt idx="29">
                  <c:v>9361</c:v>
                </c:pt>
                <c:pt idx="30">
                  <c:v>11435.5</c:v>
                </c:pt>
                <c:pt idx="31">
                  <c:v>12691.5</c:v>
                </c:pt>
                <c:pt idx="32">
                  <c:v>13687.5</c:v>
                </c:pt>
                <c:pt idx="33">
                  <c:v>12323</c:v>
                </c:pt>
                <c:pt idx="34">
                  <c:v>12669.5</c:v>
                </c:pt>
                <c:pt idx="35">
                  <c:v>14929</c:v>
                </c:pt>
                <c:pt idx="36">
                  <c:v>14929.5</c:v>
                </c:pt>
                <c:pt idx="37">
                  <c:v>18478.5</c:v>
                </c:pt>
                <c:pt idx="38">
                  <c:v>18452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12">
                  <c:v>2.6654168052912621E-2</c:v>
                </c:pt>
                <c:pt idx="13">
                  <c:v>2.4543479811482166E-2</c:v>
                </c:pt>
                <c:pt idx="14">
                  <c:v>2.0652471922932104E-2</c:v>
                </c:pt>
                <c:pt idx="15">
                  <c:v>1.5964384251282836E-2</c:v>
                </c:pt>
                <c:pt idx="16">
                  <c:v>1.4427908090440294E-2</c:v>
                </c:pt>
                <c:pt idx="17">
                  <c:v>1.2138925687000802E-2</c:v>
                </c:pt>
                <c:pt idx="18">
                  <c:v>8.2924913389530001E-3</c:v>
                </c:pt>
                <c:pt idx="19">
                  <c:v>6.8504062050564127E-3</c:v>
                </c:pt>
                <c:pt idx="20">
                  <c:v>1.580240533907068E-3</c:v>
                </c:pt>
                <c:pt idx="21">
                  <c:v>1.5776185609363488E-3</c:v>
                </c:pt>
                <c:pt idx="22">
                  <c:v>-3.6165098940620782E-3</c:v>
                </c:pt>
                <c:pt idx="23">
                  <c:v>-9.9511965913241726E-3</c:v>
                </c:pt>
                <c:pt idx="24">
                  <c:v>-3.6165098940620782E-3</c:v>
                </c:pt>
                <c:pt idx="25">
                  <c:v>-9.8017441319930773E-3</c:v>
                </c:pt>
                <c:pt idx="26">
                  <c:v>-1.101309564446621E-2</c:v>
                </c:pt>
                <c:pt idx="27">
                  <c:v>-1.0292053077517911E-2</c:v>
                </c:pt>
                <c:pt idx="28">
                  <c:v>-1.0341870563961617E-2</c:v>
                </c:pt>
                <c:pt idx="29">
                  <c:v>-1.0926570536432409E-2</c:v>
                </c:pt>
                <c:pt idx="30">
                  <c:v>-2.1805136391954111E-2</c:v>
                </c:pt>
                <c:pt idx="31">
                  <c:v>-2.839153249440543E-2</c:v>
                </c:pt>
                <c:pt idx="32">
                  <c:v>-3.3614502652081796E-2</c:v>
                </c:pt>
                <c:pt idx="33">
                  <c:v>-2.6459138414983999E-2</c:v>
                </c:pt>
                <c:pt idx="34">
                  <c:v>-2.8276165683693705E-2</c:v>
                </c:pt>
                <c:pt idx="35">
                  <c:v>-4.0124861538382198E-2</c:v>
                </c:pt>
                <c:pt idx="36">
                  <c:v>-4.0127483511352924E-2</c:v>
                </c:pt>
                <c:pt idx="37">
                  <c:v>-5.8738247657531051E-2</c:v>
                </c:pt>
                <c:pt idx="38">
                  <c:v>-5.8599283090082832E-2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26-415F-A75A-D75B243A924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-5915.5</c:v>
                </c:pt>
                <c:pt idx="1">
                  <c:v>-5890</c:v>
                </c:pt>
                <c:pt idx="2">
                  <c:v>-228</c:v>
                </c:pt>
                <c:pt idx="3">
                  <c:v>-180.5</c:v>
                </c:pt>
                <c:pt idx="4">
                  <c:v>-180</c:v>
                </c:pt>
                <c:pt idx="5">
                  <c:v>-155</c:v>
                </c:pt>
                <c:pt idx="6">
                  <c:v>-114</c:v>
                </c:pt>
                <c:pt idx="7">
                  <c:v>-73</c:v>
                </c:pt>
                <c:pt idx="8">
                  <c:v>-72.5</c:v>
                </c:pt>
                <c:pt idx="9">
                  <c:v>0</c:v>
                </c:pt>
                <c:pt idx="10">
                  <c:v>0.5</c:v>
                </c:pt>
                <c:pt idx="11">
                  <c:v>1100.5</c:v>
                </c:pt>
                <c:pt idx="12">
                  <c:v>2194.5</c:v>
                </c:pt>
                <c:pt idx="13">
                  <c:v>2597</c:v>
                </c:pt>
                <c:pt idx="14">
                  <c:v>3339</c:v>
                </c:pt>
                <c:pt idx="15">
                  <c:v>4233</c:v>
                </c:pt>
                <c:pt idx="16">
                  <c:v>4526</c:v>
                </c:pt>
                <c:pt idx="17">
                  <c:v>4962.5</c:v>
                </c:pt>
                <c:pt idx="18">
                  <c:v>5696</c:v>
                </c:pt>
                <c:pt idx="19">
                  <c:v>5971</c:v>
                </c:pt>
                <c:pt idx="20">
                  <c:v>6976</c:v>
                </c:pt>
                <c:pt idx="21">
                  <c:v>6976.5</c:v>
                </c:pt>
                <c:pt idx="22">
                  <c:v>7967</c:v>
                </c:pt>
                <c:pt idx="23">
                  <c:v>9175</c:v>
                </c:pt>
                <c:pt idx="24">
                  <c:v>7967</c:v>
                </c:pt>
                <c:pt idx="25">
                  <c:v>9146.5</c:v>
                </c:pt>
                <c:pt idx="26">
                  <c:v>9377.5</c:v>
                </c:pt>
                <c:pt idx="27">
                  <c:v>9240</c:v>
                </c:pt>
                <c:pt idx="28">
                  <c:v>9249.5</c:v>
                </c:pt>
                <c:pt idx="29">
                  <c:v>9361</c:v>
                </c:pt>
                <c:pt idx="30">
                  <c:v>11435.5</c:v>
                </c:pt>
                <c:pt idx="31">
                  <c:v>12691.5</c:v>
                </c:pt>
                <c:pt idx="32">
                  <c:v>13687.5</c:v>
                </c:pt>
                <c:pt idx="33">
                  <c:v>12323</c:v>
                </c:pt>
                <c:pt idx="34">
                  <c:v>12669.5</c:v>
                </c:pt>
                <c:pt idx="35">
                  <c:v>14929</c:v>
                </c:pt>
                <c:pt idx="36">
                  <c:v>14929.5</c:v>
                </c:pt>
                <c:pt idx="37">
                  <c:v>18478.5</c:v>
                </c:pt>
                <c:pt idx="38">
                  <c:v>18452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15">
                  <c:v>3.3988999995926861E-2</c:v>
                </c:pt>
                <c:pt idx="30">
                  <c:v>7.0571500000369269E-2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526-415F-A75A-D75B243A9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70952"/>
        <c:axId val="1"/>
      </c:scatterChart>
      <c:valAx>
        <c:axId val="796770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70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16656702241783"/>
          <c:y val="0.92024539877300615"/>
          <c:w val="0.7770604522576842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16</xdr:col>
      <xdr:colOff>390525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2414C31-6887-A1EF-9763-42F2214C5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175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A60" sqref="A6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52</v>
      </c>
    </row>
    <row r="2" spans="1:6" x14ac:dyDescent="0.2">
      <c r="A2" t="s">
        <v>26</v>
      </c>
      <c r="B2" t="s">
        <v>33</v>
      </c>
      <c r="C2" s="36"/>
    </row>
    <row r="3" spans="1:6" ht="13.5" thickBot="1" x14ac:dyDescent="0.25"/>
    <row r="4" spans="1:6" ht="13.5" thickBot="1" x14ac:dyDescent="0.25">
      <c r="A4" s="28" t="s">
        <v>42</v>
      </c>
      <c r="C4" s="29">
        <v>53117.381500000003</v>
      </c>
      <c r="D4" s="30">
        <v>0.31536700000000001</v>
      </c>
    </row>
    <row r="5" spans="1:6" x14ac:dyDescent="0.2">
      <c r="A5" s="15" t="s">
        <v>37</v>
      </c>
      <c r="B5" s="16"/>
      <c r="C5" s="17">
        <v>-9.5</v>
      </c>
      <c r="D5" s="16" t="s">
        <v>38</v>
      </c>
    </row>
    <row r="6" spans="1:6" x14ac:dyDescent="0.2">
      <c r="A6" s="4" t="s">
        <v>4</v>
      </c>
    </row>
    <row r="7" spans="1:6" x14ac:dyDescent="0.2">
      <c r="A7" t="s">
        <v>5</v>
      </c>
      <c r="C7" s="7">
        <f>C4</f>
        <v>53117.381500000003</v>
      </c>
    </row>
    <row r="8" spans="1:6" x14ac:dyDescent="0.2">
      <c r="A8" t="s">
        <v>6</v>
      </c>
      <c r="C8">
        <f>D4</f>
        <v>0.31536700000000001</v>
      </c>
    </row>
    <row r="9" spans="1:6" x14ac:dyDescent="0.2">
      <c r="A9" s="34" t="s">
        <v>44</v>
      </c>
      <c r="B9" s="35">
        <v>40</v>
      </c>
      <c r="C9" s="33" t="str">
        <f>"F"&amp;B9</f>
        <v>F40</v>
      </c>
      <c r="D9" s="31" t="str">
        <f>"G"&amp;B9</f>
        <v>G40</v>
      </c>
    </row>
    <row r="10" spans="1:6" ht="13.5" thickBot="1" x14ac:dyDescent="0.25">
      <c r="A10" s="16"/>
      <c r="B10" s="16"/>
      <c r="C10" s="3" t="s">
        <v>22</v>
      </c>
      <c r="D10" s="3" t="s">
        <v>23</v>
      </c>
      <c r="E10" s="16"/>
    </row>
    <row r="11" spans="1:6" x14ac:dyDescent="0.2">
      <c r="A11" s="16" t="s">
        <v>18</v>
      </c>
      <c r="B11" s="16"/>
      <c r="C11" s="32">
        <f ca="1">INTERCEPT(INDIRECT($D$9):G973,INDIRECT($C$9):F973)</f>
        <v>3.8162007421407379E-2</v>
      </c>
      <c r="D11" s="18"/>
      <c r="E11" s="16"/>
    </row>
    <row r="12" spans="1:6" x14ac:dyDescent="0.2">
      <c r="A12" s="16" t="s">
        <v>19</v>
      </c>
      <c r="B12" s="16"/>
      <c r="C12" s="32">
        <f ca="1">SLOPE(INDIRECT($D$9):G973,INDIRECT($C$9):F973)</f>
        <v>-5.2439459414421313E-6</v>
      </c>
      <c r="D12" s="18"/>
      <c r="E12" s="16"/>
    </row>
    <row r="13" spans="1:6" x14ac:dyDescent="0.2">
      <c r="A13" s="16" t="s">
        <v>21</v>
      </c>
      <c r="B13" s="16"/>
      <c r="C13" s="18" t="s">
        <v>16</v>
      </c>
    </row>
    <row r="14" spans="1:6" x14ac:dyDescent="0.2">
      <c r="A14" s="16"/>
      <c r="B14" s="16"/>
      <c r="C14" s="16"/>
    </row>
    <row r="15" spans="1:6" x14ac:dyDescent="0.2">
      <c r="A15" s="19" t="s">
        <v>20</v>
      </c>
      <c r="B15" s="16"/>
      <c r="C15" s="20">
        <f ca="1">(C7+C11)+(C8+C12)*INT(MAX(F21:F3514))</f>
        <v>58944.674190374317</v>
      </c>
      <c r="E15" s="21" t="s">
        <v>50</v>
      </c>
      <c r="F15" s="17">
        <v>1</v>
      </c>
    </row>
    <row r="16" spans="1:6" x14ac:dyDescent="0.2">
      <c r="A16" s="23" t="s">
        <v>7</v>
      </c>
      <c r="B16" s="16"/>
      <c r="C16" s="24">
        <f ca="1">+C8+C12</f>
        <v>0.31536175605405858</v>
      </c>
      <c r="E16" s="21" t="s">
        <v>39</v>
      </c>
      <c r="F16" s="22">
        <f ca="1">NOW()+15018.5+$C$5/24</f>
        <v>59956.695885532405</v>
      </c>
    </row>
    <row r="17" spans="1:21" ht="13.5" thickBot="1" x14ac:dyDescent="0.25">
      <c r="A17" s="21" t="s">
        <v>32</v>
      </c>
      <c r="B17" s="16"/>
      <c r="C17" s="16">
        <f>COUNT(C21:C2172)</f>
        <v>39</v>
      </c>
      <c r="E17" s="21" t="s">
        <v>51</v>
      </c>
      <c r="F17" s="22">
        <f ca="1">ROUND(2*(F16-$C$7)/$C$8,0)/2+F15</f>
        <v>21688</v>
      </c>
    </row>
    <row r="18" spans="1:21" ht="14.25" thickTop="1" thickBot="1" x14ac:dyDescent="0.25">
      <c r="A18" s="23" t="s">
        <v>8</v>
      </c>
      <c r="B18" s="16"/>
      <c r="C18" s="26">
        <f ca="1">+C15</f>
        <v>58944.674190374317</v>
      </c>
      <c r="D18" s="27">
        <f ca="1">+C16</f>
        <v>0.31536175605405858</v>
      </c>
      <c r="E18" s="21" t="s">
        <v>40</v>
      </c>
      <c r="F18" s="31">
        <f ca="1">ROUND(2*(F16-$C$15)/$C$16,0)/2+F15</f>
        <v>3210</v>
      </c>
    </row>
    <row r="19" spans="1:21" ht="13.5" thickTop="1" x14ac:dyDescent="0.2">
      <c r="E19" s="21" t="s">
        <v>41</v>
      </c>
      <c r="F19" s="25">
        <f ca="1">+$C$15+$C$16*F18-15018.5-$C$5/24</f>
        <v>44938.881260641181</v>
      </c>
    </row>
    <row r="20" spans="1:21" ht="13.5" thickBot="1" x14ac:dyDescent="0.25">
      <c r="A20" s="3" t="s">
        <v>9</v>
      </c>
      <c r="B20" s="3" t="s">
        <v>10</v>
      </c>
      <c r="C20" s="3" t="s">
        <v>11</v>
      </c>
      <c r="D20" s="3" t="s">
        <v>15</v>
      </c>
      <c r="E20" s="3" t="s">
        <v>12</v>
      </c>
      <c r="F20" s="3" t="s">
        <v>13</v>
      </c>
      <c r="G20" s="3" t="s">
        <v>14</v>
      </c>
      <c r="H20" s="6" t="s">
        <v>3</v>
      </c>
      <c r="I20" s="6" t="s">
        <v>61</v>
      </c>
      <c r="J20" s="6" t="s">
        <v>1</v>
      </c>
      <c r="K20" s="6" t="s">
        <v>2</v>
      </c>
      <c r="L20" s="6" t="s">
        <v>27</v>
      </c>
      <c r="M20" s="6" t="s">
        <v>28</v>
      </c>
      <c r="N20" s="6" t="s">
        <v>29</v>
      </c>
      <c r="O20" s="6" t="s">
        <v>25</v>
      </c>
      <c r="P20" s="5" t="s">
        <v>24</v>
      </c>
      <c r="Q20" s="3" t="s">
        <v>17</v>
      </c>
      <c r="U20" s="48" t="s">
        <v>58</v>
      </c>
    </row>
    <row r="21" spans="1:21" x14ac:dyDescent="0.2">
      <c r="A21" s="7" t="s">
        <v>36</v>
      </c>
      <c r="B21" s="10" t="s">
        <v>31</v>
      </c>
      <c r="C21" s="11">
        <v>51251.823900000003</v>
      </c>
      <c r="D21" s="9">
        <v>6.9999999999999999E-4</v>
      </c>
      <c r="E21">
        <f t="shared" ref="E21:E44" si="0">+(C21-C$7)/C$8</f>
        <v>-5915.5130371915893</v>
      </c>
      <c r="F21">
        <f t="shared" ref="F21:F56" si="1">ROUND(2*E21,0)/2</f>
        <v>-5915.5</v>
      </c>
      <c r="G21">
        <f>+C21-(C$7+F21*C$8)</f>
        <v>-4.1114999985438772E-3</v>
      </c>
      <c r="K21">
        <f>+G21</f>
        <v>-4.1114999985438772E-3</v>
      </c>
      <c r="Q21" s="2">
        <f t="shared" ref="Q21:Q44" si="2">+C21-15018.5</f>
        <v>36233.323900000003</v>
      </c>
      <c r="U21" s="49"/>
    </row>
    <row r="22" spans="1:21" x14ac:dyDescent="0.2">
      <c r="A22" s="7" t="s">
        <v>36</v>
      </c>
      <c r="B22" s="10" t="s">
        <v>30</v>
      </c>
      <c r="C22" s="11">
        <v>51259.872000000003</v>
      </c>
      <c r="D22" s="9">
        <v>5.0000000000000001E-3</v>
      </c>
      <c r="E22">
        <f t="shared" si="0"/>
        <v>-5889.9932459642259</v>
      </c>
      <c r="F22">
        <f t="shared" si="1"/>
        <v>-5890</v>
      </c>
      <c r="K22" s="31">
        <v>2.1300000007613562E-3</v>
      </c>
      <c r="Q22" s="2">
        <f t="shared" si="2"/>
        <v>36241.372000000003</v>
      </c>
      <c r="U22" s="49"/>
    </row>
    <row r="23" spans="1:21" x14ac:dyDescent="0.2">
      <c r="A23" s="7" t="s">
        <v>36</v>
      </c>
      <c r="B23" s="10" t="s">
        <v>30</v>
      </c>
      <c r="C23" s="11">
        <v>53045.476000000002</v>
      </c>
      <c r="D23" s="9">
        <v>8.9999999999999998E-4</v>
      </c>
      <c r="E23">
        <f t="shared" si="0"/>
        <v>-228.00578373767945</v>
      </c>
      <c r="F23">
        <f t="shared" si="1"/>
        <v>-228</v>
      </c>
      <c r="G23">
        <f t="shared" ref="G23:G35" si="3">+C23-(C$7+F23*C$8)</f>
        <v>-1.8239999990328215E-3</v>
      </c>
      <c r="K23">
        <f t="shared" ref="K23:K30" si="4">+G23</f>
        <v>-1.8239999990328215E-3</v>
      </c>
      <c r="Q23" s="2">
        <f t="shared" si="2"/>
        <v>38026.976000000002</v>
      </c>
      <c r="U23" s="49"/>
    </row>
    <row r="24" spans="1:21" x14ac:dyDescent="0.2">
      <c r="A24" s="7" t="s">
        <v>36</v>
      </c>
      <c r="B24" s="10" t="s">
        <v>31</v>
      </c>
      <c r="C24" s="11">
        <v>53060.457900000001</v>
      </c>
      <c r="D24" s="9">
        <v>1.2999999999999999E-3</v>
      </c>
      <c r="E24">
        <f t="shared" si="0"/>
        <v>-180.49954497459117</v>
      </c>
      <c r="F24">
        <f t="shared" si="1"/>
        <v>-180.5</v>
      </c>
      <c r="G24">
        <f t="shared" si="3"/>
        <v>1.4350000128615648E-4</v>
      </c>
      <c r="K24">
        <f t="shared" si="4"/>
        <v>1.4350000128615648E-4</v>
      </c>
      <c r="Q24" s="2">
        <f t="shared" si="2"/>
        <v>38041.957900000001</v>
      </c>
      <c r="U24" s="49"/>
    </row>
    <row r="25" spans="1:21" x14ac:dyDescent="0.2">
      <c r="A25" s="7" t="s">
        <v>36</v>
      </c>
      <c r="B25" s="10" t="s">
        <v>30</v>
      </c>
      <c r="C25" s="11">
        <v>53060.6181</v>
      </c>
      <c r="D25" s="9">
        <v>2E-3</v>
      </c>
      <c r="E25">
        <f t="shared" si="0"/>
        <v>-179.99156538256526</v>
      </c>
      <c r="F25">
        <f t="shared" si="1"/>
        <v>-180</v>
      </c>
      <c r="G25">
        <f t="shared" si="3"/>
        <v>2.6599999982863665E-3</v>
      </c>
      <c r="K25">
        <f t="shared" si="4"/>
        <v>2.6599999982863665E-3</v>
      </c>
      <c r="Q25" s="2">
        <f t="shared" si="2"/>
        <v>38042.1181</v>
      </c>
      <c r="U25" s="49"/>
    </row>
    <row r="26" spans="1:21" x14ac:dyDescent="0.2">
      <c r="A26" s="7" t="s">
        <v>36</v>
      </c>
      <c r="B26" s="10" t="s">
        <v>30</v>
      </c>
      <c r="C26" s="11">
        <v>53068.498399999997</v>
      </c>
      <c r="D26" s="9">
        <v>1.8E-3</v>
      </c>
      <c r="E26">
        <f t="shared" si="0"/>
        <v>-155.00385265422946</v>
      </c>
      <c r="F26">
        <f t="shared" si="1"/>
        <v>-155</v>
      </c>
      <c r="G26">
        <f t="shared" si="3"/>
        <v>-1.215000003867317E-3</v>
      </c>
      <c r="K26">
        <f t="shared" si="4"/>
        <v>-1.215000003867317E-3</v>
      </c>
      <c r="Q26" s="2">
        <f t="shared" si="2"/>
        <v>38049.998399999997</v>
      </c>
      <c r="U26" s="49"/>
    </row>
    <row r="27" spans="1:21" x14ac:dyDescent="0.2">
      <c r="A27" s="7" t="s">
        <v>36</v>
      </c>
      <c r="B27" s="10" t="s">
        <v>30</v>
      </c>
      <c r="C27" s="11">
        <v>53081.429400000001</v>
      </c>
      <c r="D27" s="9">
        <v>1.9E-3</v>
      </c>
      <c r="E27">
        <f t="shared" si="0"/>
        <v>-114.00083077811644</v>
      </c>
      <c r="F27">
        <f t="shared" si="1"/>
        <v>-114</v>
      </c>
      <c r="G27">
        <f t="shared" si="3"/>
        <v>-2.6200000138487667E-4</v>
      </c>
      <c r="K27">
        <f t="shared" si="4"/>
        <v>-2.6200000138487667E-4</v>
      </c>
      <c r="Q27" s="2">
        <f t="shared" si="2"/>
        <v>38062.929400000001</v>
      </c>
      <c r="U27" s="49"/>
    </row>
    <row r="28" spans="1:21" x14ac:dyDescent="0.2">
      <c r="A28" s="7" t="s">
        <v>36</v>
      </c>
      <c r="B28" s="10" t="s">
        <v>30</v>
      </c>
      <c r="C28" s="11">
        <v>53094.356899999999</v>
      </c>
      <c r="D28" s="9">
        <v>1.1999999999999999E-3</v>
      </c>
      <c r="E28">
        <f t="shared" si="0"/>
        <v>-73.008907082872597</v>
      </c>
      <c r="F28">
        <f t="shared" si="1"/>
        <v>-73</v>
      </c>
      <c r="G28">
        <f t="shared" si="3"/>
        <v>-2.8090000050724484E-3</v>
      </c>
      <c r="K28">
        <f t="shared" si="4"/>
        <v>-2.8090000050724484E-3</v>
      </c>
      <c r="Q28" s="2">
        <f t="shared" si="2"/>
        <v>38075.856899999999</v>
      </c>
      <c r="U28" s="49"/>
    </row>
    <row r="29" spans="1:21" x14ac:dyDescent="0.2">
      <c r="A29" s="7" t="s">
        <v>36</v>
      </c>
      <c r="B29" s="10" t="s">
        <v>31</v>
      </c>
      <c r="C29" s="11">
        <v>53094.521200000003</v>
      </c>
      <c r="D29" s="9">
        <v>2.0999999999999999E-3</v>
      </c>
      <c r="E29">
        <f t="shared" si="0"/>
        <v>-72.487926764690911</v>
      </c>
      <c r="F29">
        <f t="shared" si="1"/>
        <v>-72.5</v>
      </c>
      <c r="G29">
        <f t="shared" si="3"/>
        <v>3.807499997492414E-3</v>
      </c>
      <c r="K29">
        <f t="shared" si="4"/>
        <v>3.807499997492414E-3</v>
      </c>
      <c r="Q29" s="2">
        <f t="shared" si="2"/>
        <v>38076.021200000003</v>
      </c>
      <c r="U29" s="49"/>
    </row>
    <row r="30" spans="1:21" x14ac:dyDescent="0.2">
      <c r="A30" s="7" t="s">
        <v>36</v>
      </c>
      <c r="B30" s="10" t="s">
        <v>30</v>
      </c>
      <c r="C30" s="11">
        <v>53117.381099999999</v>
      </c>
      <c r="D30" s="9">
        <v>1.6999999999999999E-3</v>
      </c>
      <c r="E30">
        <f t="shared" si="0"/>
        <v>-1.2683635397713307E-3</v>
      </c>
      <c r="F30">
        <f t="shared" si="1"/>
        <v>0</v>
      </c>
      <c r="G30">
        <f t="shared" si="3"/>
        <v>-4.0000000444706529E-4</v>
      </c>
      <c r="K30">
        <f t="shared" si="4"/>
        <v>-4.0000000444706529E-4</v>
      </c>
      <c r="Q30" s="2">
        <f t="shared" si="2"/>
        <v>38098.881099999999</v>
      </c>
      <c r="U30" s="49"/>
    </row>
    <row r="31" spans="1:21" x14ac:dyDescent="0.2">
      <c r="A31" s="7" t="s">
        <v>36</v>
      </c>
      <c r="B31" s="10" t="s">
        <v>31</v>
      </c>
      <c r="C31" s="11">
        <v>53117.539299999997</v>
      </c>
      <c r="D31" s="9">
        <v>1.1000000000000001E-3</v>
      </c>
      <c r="E31">
        <f t="shared" si="0"/>
        <v>0.50036941085651165</v>
      </c>
      <c r="F31">
        <f t="shared" si="1"/>
        <v>0.5</v>
      </c>
      <c r="G31">
        <f t="shared" si="3"/>
        <v>1.1649999214569107E-4</v>
      </c>
      <c r="K31">
        <f t="shared" ref="K31:K54" si="5">+G31</f>
        <v>1.1649999214569107E-4</v>
      </c>
      <c r="Q31" s="2">
        <f t="shared" si="2"/>
        <v>38099.039299999997</v>
      </c>
      <c r="U31" s="49"/>
    </row>
    <row r="32" spans="1:21" x14ac:dyDescent="0.2">
      <c r="A32" s="7" t="s">
        <v>35</v>
      </c>
      <c r="B32" s="8" t="s">
        <v>31</v>
      </c>
      <c r="C32" s="9">
        <v>53464.442999999999</v>
      </c>
      <c r="D32" s="9">
        <v>2E-3</v>
      </c>
      <c r="E32">
        <f t="shared" si="0"/>
        <v>1100.5003694108646</v>
      </c>
      <c r="F32">
        <f t="shared" si="1"/>
        <v>1100.5</v>
      </c>
      <c r="G32">
        <f t="shared" si="3"/>
        <v>1.1649999942164868E-4</v>
      </c>
      <c r="K32">
        <f t="shared" si="5"/>
        <v>1.1649999942164868E-4</v>
      </c>
      <c r="Q32" s="2">
        <f t="shared" si="2"/>
        <v>38445.942999999999</v>
      </c>
      <c r="U32" s="49"/>
    </row>
    <row r="33" spans="1:21" x14ac:dyDescent="0.2">
      <c r="A33" s="12" t="s">
        <v>34</v>
      </c>
      <c r="B33" s="13" t="s">
        <v>31</v>
      </c>
      <c r="C33" s="14">
        <v>53809.451699999998</v>
      </c>
      <c r="D33" s="14">
        <v>1E-3</v>
      </c>
      <c r="E33" s="37">
        <f t="shared" si="0"/>
        <v>2194.4914972079978</v>
      </c>
      <c r="F33">
        <f t="shared" si="1"/>
        <v>2194.5</v>
      </c>
      <c r="G33">
        <f t="shared" si="3"/>
        <v>-2.6815000019269064E-3</v>
      </c>
      <c r="J33">
        <f>+G33</f>
        <v>-2.6815000019269064E-3</v>
      </c>
      <c r="O33">
        <f t="shared" ref="O33:O44" ca="1" si="6">+C$11+C$12*$F33</f>
        <v>2.6654168052912621E-2</v>
      </c>
      <c r="Q33" s="2">
        <f t="shared" si="2"/>
        <v>38790.951699999998</v>
      </c>
      <c r="U33" s="49"/>
    </row>
    <row r="34" spans="1:21" x14ac:dyDescent="0.2">
      <c r="A34" s="38" t="s">
        <v>43</v>
      </c>
      <c r="B34" s="13" t="s">
        <v>30</v>
      </c>
      <c r="C34" s="39">
        <v>53936.388700000003</v>
      </c>
      <c r="D34" s="14">
        <v>8.0000000000000004E-4</v>
      </c>
      <c r="E34" s="37">
        <f t="shared" si="0"/>
        <v>2596.9971493529761</v>
      </c>
      <c r="F34">
        <f t="shared" si="1"/>
        <v>2597</v>
      </c>
      <c r="G34">
        <f t="shared" si="3"/>
        <v>-8.9899999875342473E-4</v>
      </c>
      <c r="K34">
        <f t="shared" si="5"/>
        <v>-8.9899999875342473E-4</v>
      </c>
      <c r="O34">
        <f t="shared" ca="1" si="6"/>
        <v>2.4543479811482166E-2</v>
      </c>
      <c r="Q34" s="2">
        <f t="shared" si="2"/>
        <v>38917.888700000003</v>
      </c>
      <c r="U34" s="49"/>
    </row>
    <row r="35" spans="1:21" x14ac:dyDescent="0.2">
      <c r="A35" s="38" t="s">
        <v>43</v>
      </c>
      <c r="B35" s="13" t="s">
        <v>30</v>
      </c>
      <c r="C35" s="14">
        <v>54170.397299999997</v>
      </c>
      <c r="D35" s="14">
        <v>2.0000000000000001E-4</v>
      </c>
      <c r="E35" s="37">
        <f t="shared" si="0"/>
        <v>3339.0170816857622</v>
      </c>
      <c r="F35">
        <f t="shared" si="1"/>
        <v>3339</v>
      </c>
      <c r="G35">
        <f t="shared" si="3"/>
        <v>5.3869999974267557E-3</v>
      </c>
      <c r="K35">
        <f t="shared" si="5"/>
        <v>5.3869999974267557E-3</v>
      </c>
      <c r="O35">
        <f t="shared" ca="1" si="6"/>
        <v>2.0652471922932104E-2</v>
      </c>
      <c r="Q35" s="2">
        <f t="shared" si="2"/>
        <v>39151.897299999997</v>
      </c>
      <c r="U35" s="49"/>
    </row>
    <row r="36" spans="1:21" x14ac:dyDescent="0.2">
      <c r="A36" s="12" t="s">
        <v>62</v>
      </c>
      <c r="B36" s="43" t="s">
        <v>30</v>
      </c>
      <c r="C36" s="44">
        <v>54452.364000000001</v>
      </c>
      <c r="D36" s="44">
        <v>1E-3</v>
      </c>
      <c r="E36" s="37">
        <f t="shared" si="0"/>
        <v>4233.1077760196795</v>
      </c>
      <c r="F36">
        <f t="shared" si="1"/>
        <v>4233</v>
      </c>
      <c r="O36">
        <f t="shared" ca="1" si="6"/>
        <v>1.5964384251282836E-2</v>
      </c>
      <c r="Q36" s="2">
        <f t="shared" si="2"/>
        <v>39433.864000000001</v>
      </c>
      <c r="U36" s="49">
        <f>+C36-(C$7+F36*C$8)</f>
        <v>3.3988999995926861E-2</v>
      </c>
    </row>
    <row r="37" spans="1:21" x14ac:dyDescent="0.2">
      <c r="A37" s="40" t="s">
        <v>45</v>
      </c>
      <c r="B37" s="41"/>
      <c r="C37" s="14">
        <v>54544.739099999999</v>
      </c>
      <c r="D37" s="42">
        <v>2.0000000000000001E-4</v>
      </c>
      <c r="E37" s="37">
        <f t="shared" si="0"/>
        <v>4526.0207948199895</v>
      </c>
      <c r="F37">
        <f t="shared" si="1"/>
        <v>4526</v>
      </c>
      <c r="G37">
        <f t="shared" ref="G37:G44" si="7">+C37-(C$7+F37*C$8)</f>
        <v>6.5579999936744571E-3</v>
      </c>
      <c r="K37">
        <f t="shared" si="5"/>
        <v>6.5579999936744571E-3</v>
      </c>
      <c r="O37">
        <f t="shared" ca="1" si="6"/>
        <v>1.4427908090440294E-2</v>
      </c>
      <c r="Q37" s="2">
        <f t="shared" si="2"/>
        <v>39526.239099999999</v>
      </c>
      <c r="U37" s="49"/>
    </row>
    <row r="38" spans="1:21" x14ac:dyDescent="0.2">
      <c r="A38" s="14" t="s">
        <v>46</v>
      </c>
      <c r="B38" s="13" t="s">
        <v>31</v>
      </c>
      <c r="C38" s="14">
        <v>54682.399899999997</v>
      </c>
      <c r="D38" s="14">
        <v>1.1000000000000001E-3</v>
      </c>
      <c r="E38" s="37">
        <f t="shared" si="0"/>
        <v>4962.5306389063962</v>
      </c>
      <c r="F38">
        <f t="shared" si="1"/>
        <v>4962.5</v>
      </c>
      <c r="G38">
        <f t="shared" si="7"/>
        <v>9.6624999932828359E-3</v>
      </c>
      <c r="K38">
        <f t="shared" si="5"/>
        <v>9.6624999932828359E-3</v>
      </c>
      <c r="O38">
        <f t="shared" ca="1" si="6"/>
        <v>1.2138925687000802E-2</v>
      </c>
      <c r="Q38" s="2">
        <f t="shared" si="2"/>
        <v>39663.899899999997</v>
      </c>
      <c r="U38" s="49"/>
    </row>
    <row r="39" spans="1:21" x14ac:dyDescent="0.2">
      <c r="A39" s="40" t="s">
        <v>48</v>
      </c>
      <c r="B39" s="41"/>
      <c r="C39" s="38">
        <v>54913.716800000002</v>
      </c>
      <c r="D39" s="42">
        <v>4.0000000000000002E-4</v>
      </c>
      <c r="E39" s="37">
        <f t="shared" si="0"/>
        <v>5696.0154359841035</v>
      </c>
      <c r="F39">
        <f t="shared" si="1"/>
        <v>5696</v>
      </c>
      <c r="G39">
        <f t="shared" si="7"/>
        <v>4.8679999963496812E-3</v>
      </c>
      <c r="K39">
        <f t="shared" si="5"/>
        <v>4.8679999963496812E-3</v>
      </c>
      <c r="O39">
        <f t="shared" ca="1" si="6"/>
        <v>8.2924913389530001E-3</v>
      </c>
      <c r="Q39" s="2">
        <f t="shared" si="2"/>
        <v>39895.216800000002</v>
      </c>
      <c r="U39" s="49"/>
    </row>
    <row r="40" spans="1:21" x14ac:dyDescent="0.2">
      <c r="A40" s="14" t="s">
        <v>47</v>
      </c>
      <c r="B40" s="13" t="s">
        <v>30</v>
      </c>
      <c r="C40" s="14">
        <v>55000.4444</v>
      </c>
      <c r="D40" s="14">
        <v>2.9999999999999997E-4</v>
      </c>
      <c r="E40" s="37">
        <f t="shared" si="0"/>
        <v>5971.0207472563616</v>
      </c>
      <c r="F40">
        <f t="shared" si="1"/>
        <v>5971</v>
      </c>
      <c r="G40">
        <f t="shared" si="7"/>
        <v>6.5429999958723783E-3</v>
      </c>
      <c r="K40">
        <f t="shared" si="5"/>
        <v>6.5429999958723783E-3</v>
      </c>
      <c r="O40">
        <f t="shared" ca="1" si="6"/>
        <v>6.8504062050564127E-3</v>
      </c>
      <c r="Q40" s="2">
        <f t="shared" si="2"/>
        <v>39981.9444</v>
      </c>
      <c r="U40" s="49"/>
    </row>
    <row r="41" spans="1:21" x14ac:dyDescent="0.2">
      <c r="A41" s="45" t="s">
        <v>49</v>
      </c>
      <c r="B41" s="46" t="s">
        <v>30</v>
      </c>
      <c r="C41" s="47">
        <v>55317.385900000001</v>
      </c>
      <c r="D41" s="47">
        <v>1E-4</v>
      </c>
      <c r="E41" s="37">
        <f t="shared" si="0"/>
        <v>6976.0133431842833</v>
      </c>
      <c r="F41">
        <f t="shared" si="1"/>
        <v>6976</v>
      </c>
      <c r="G41">
        <f t="shared" si="7"/>
        <v>4.2079999984707683E-3</v>
      </c>
      <c r="K41">
        <f t="shared" si="5"/>
        <v>4.2079999984707683E-3</v>
      </c>
      <c r="O41">
        <f t="shared" ca="1" si="6"/>
        <v>1.580240533907068E-3</v>
      </c>
      <c r="Q41" s="2">
        <f t="shared" si="2"/>
        <v>40298.885900000001</v>
      </c>
      <c r="U41" s="49"/>
    </row>
    <row r="42" spans="1:21" x14ac:dyDescent="0.2">
      <c r="A42" s="45" t="s">
        <v>49</v>
      </c>
      <c r="B42" s="46" t="s">
        <v>31</v>
      </c>
      <c r="C42" s="47">
        <v>55317.544000000002</v>
      </c>
      <c r="D42" s="47">
        <v>1E-4</v>
      </c>
      <c r="E42" s="37">
        <f t="shared" si="0"/>
        <v>6976.5146638678061</v>
      </c>
      <c r="F42">
        <f t="shared" si="1"/>
        <v>6976.5</v>
      </c>
      <c r="G42">
        <f t="shared" si="7"/>
        <v>4.6244999975897372E-3</v>
      </c>
      <c r="K42">
        <f t="shared" si="5"/>
        <v>4.6244999975897372E-3</v>
      </c>
      <c r="O42">
        <f t="shared" ca="1" si="6"/>
        <v>1.5776185609363488E-3</v>
      </c>
      <c r="Q42" s="2">
        <f t="shared" si="2"/>
        <v>40299.044000000002</v>
      </c>
      <c r="U42" s="49"/>
    </row>
    <row r="43" spans="1:21" x14ac:dyDescent="0.2">
      <c r="A43" s="40" t="s">
        <v>53</v>
      </c>
      <c r="B43" s="41"/>
      <c r="C43" s="38">
        <v>55629.907899999998</v>
      </c>
      <c r="D43" s="42">
        <v>2.9999999999999997E-4</v>
      </c>
      <c r="E43" s="37">
        <f t="shared" si="0"/>
        <v>7966.9921076079463</v>
      </c>
      <c r="F43">
        <f t="shared" si="1"/>
        <v>7967</v>
      </c>
      <c r="G43">
        <f t="shared" si="7"/>
        <v>-2.4890000058803707E-3</v>
      </c>
      <c r="K43">
        <f t="shared" si="5"/>
        <v>-2.4890000058803707E-3</v>
      </c>
      <c r="O43">
        <f t="shared" ca="1" si="6"/>
        <v>-3.6165098940620782E-3</v>
      </c>
      <c r="Q43" s="2">
        <f t="shared" si="2"/>
        <v>40611.407899999998</v>
      </c>
      <c r="U43" s="49"/>
    </row>
    <row r="44" spans="1:21" x14ac:dyDescent="0.2">
      <c r="A44" s="40" t="s">
        <v>55</v>
      </c>
      <c r="B44" s="37"/>
      <c r="C44" s="14">
        <v>56010.861199999999</v>
      </c>
      <c r="D44" s="14">
        <v>4.0000000000000002E-4</v>
      </c>
      <c r="E44" s="37">
        <f t="shared" si="0"/>
        <v>9174.9602843670909</v>
      </c>
      <c r="F44">
        <f t="shared" si="1"/>
        <v>9175</v>
      </c>
      <c r="G44">
        <f t="shared" si="7"/>
        <v>-1.2525000005553011E-2</v>
      </c>
      <c r="K44">
        <f t="shared" si="5"/>
        <v>-1.2525000005553011E-2</v>
      </c>
      <c r="O44">
        <f t="shared" ca="1" si="6"/>
        <v>-9.9511965913241726E-3</v>
      </c>
      <c r="Q44" s="2">
        <f t="shared" si="2"/>
        <v>40992.361199999999</v>
      </c>
      <c r="U44" s="49"/>
    </row>
    <row r="45" spans="1:21" x14ac:dyDescent="0.2">
      <c r="A45" s="14" t="s">
        <v>53</v>
      </c>
      <c r="B45" s="13" t="s">
        <v>30</v>
      </c>
      <c r="C45" s="14">
        <v>55629.907899999998</v>
      </c>
      <c r="D45" s="14">
        <v>2.9999999999999997E-4</v>
      </c>
      <c r="E45" s="37">
        <f t="shared" ref="E45:E50" si="8">+(C45-C$7)/C$8</f>
        <v>7966.9921076079463</v>
      </c>
      <c r="F45">
        <f t="shared" si="1"/>
        <v>7967</v>
      </c>
      <c r="G45">
        <f t="shared" ref="G45:G50" si="9">+C45-(C$7+F45*C$8)</f>
        <v>-2.4890000058803707E-3</v>
      </c>
      <c r="K45">
        <f t="shared" si="5"/>
        <v>-2.4890000058803707E-3</v>
      </c>
      <c r="O45">
        <f t="shared" ref="O45:O50" ca="1" si="10">+C$11+C$12*$F45</f>
        <v>-3.6165098940620782E-3</v>
      </c>
      <c r="Q45" s="2">
        <f t="shared" ref="Q45:Q50" si="11">+C45-15018.5</f>
        <v>40611.407899999998</v>
      </c>
      <c r="U45" s="49"/>
    </row>
    <row r="46" spans="1:21" x14ac:dyDescent="0.2">
      <c r="A46" s="14" t="s">
        <v>54</v>
      </c>
      <c r="B46" s="13" t="s">
        <v>31</v>
      </c>
      <c r="C46" s="14">
        <v>56001.879300000001</v>
      </c>
      <c r="D46" s="14">
        <v>5.9999999999999995E-4</v>
      </c>
      <c r="E46" s="37">
        <f t="shared" si="8"/>
        <v>9146.4794984890541</v>
      </c>
      <c r="F46">
        <f t="shared" si="1"/>
        <v>9146.5</v>
      </c>
      <c r="G46">
        <f t="shared" si="9"/>
        <v>-6.4655000023776665E-3</v>
      </c>
      <c r="K46">
        <f t="shared" si="5"/>
        <v>-6.4655000023776665E-3</v>
      </c>
      <c r="O46">
        <f t="shared" ca="1" si="10"/>
        <v>-9.8017441319930773E-3</v>
      </c>
      <c r="Q46" s="2">
        <f t="shared" si="11"/>
        <v>40983.379300000001</v>
      </c>
      <c r="U46" s="49"/>
    </row>
    <row r="47" spans="1:21" x14ac:dyDescent="0.2">
      <c r="A47" s="14" t="s">
        <v>54</v>
      </c>
      <c r="B47" s="13" t="s">
        <v>31</v>
      </c>
      <c r="C47" s="14">
        <v>56074.724699999999</v>
      </c>
      <c r="D47" s="14">
        <v>2.9999999999999997E-4</v>
      </c>
      <c r="E47" s="37">
        <f t="shared" si="8"/>
        <v>9377.4656194211693</v>
      </c>
      <c r="F47">
        <f t="shared" si="1"/>
        <v>9377.5</v>
      </c>
      <c r="G47">
        <f t="shared" si="9"/>
        <v>-1.0842500007129274E-2</v>
      </c>
      <c r="K47">
        <f t="shared" si="5"/>
        <v>-1.0842500007129274E-2</v>
      </c>
      <c r="O47">
        <f t="shared" ca="1" si="10"/>
        <v>-1.101309564446621E-2</v>
      </c>
      <c r="Q47" s="2">
        <f t="shared" si="11"/>
        <v>41056.224699999999</v>
      </c>
      <c r="U47" s="49"/>
    </row>
    <row r="48" spans="1:21" x14ac:dyDescent="0.2">
      <c r="A48" s="12" t="s">
        <v>56</v>
      </c>
      <c r="B48" s="13" t="s">
        <v>30</v>
      </c>
      <c r="C48" s="14">
        <v>56031.361900000004</v>
      </c>
      <c r="D48" s="14">
        <v>4.0000000000000002E-4</v>
      </c>
      <c r="E48" s="37">
        <f t="shared" si="8"/>
        <v>9239.9661346938647</v>
      </c>
      <c r="F48">
        <f t="shared" si="1"/>
        <v>9240</v>
      </c>
      <c r="G48">
        <f t="shared" si="9"/>
        <v>-1.0679999999410938E-2</v>
      </c>
      <c r="J48">
        <f>+G48</f>
        <v>-1.0679999999410938E-2</v>
      </c>
      <c r="O48">
        <f t="shared" ca="1" si="10"/>
        <v>-1.0292053077517911E-2</v>
      </c>
      <c r="Q48" s="2">
        <f t="shared" si="11"/>
        <v>41012.861900000004</v>
      </c>
      <c r="U48" s="49"/>
    </row>
    <row r="49" spans="1:21" x14ac:dyDescent="0.2">
      <c r="A49" s="12" t="s">
        <v>56</v>
      </c>
      <c r="B49" s="13" t="s">
        <v>31</v>
      </c>
      <c r="C49" s="14">
        <v>56034.358399999997</v>
      </c>
      <c r="D49" s="14">
        <v>4.0000000000000002E-4</v>
      </c>
      <c r="E49" s="37">
        <f t="shared" si="8"/>
        <v>9249.4677629555226</v>
      </c>
      <c r="F49">
        <f t="shared" si="1"/>
        <v>9249.5</v>
      </c>
      <c r="G49">
        <f t="shared" si="9"/>
        <v>-1.0166500003833789E-2</v>
      </c>
      <c r="J49">
        <f>+G49</f>
        <v>-1.0166500003833789E-2</v>
      </c>
      <c r="O49">
        <f t="shared" ca="1" si="10"/>
        <v>-1.0341870563961617E-2</v>
      </c>
      <c r="Q49" s="2">
        <f t="shared" si="11"/>
        <v>41015.858399999997</v>
      </c>
      <c r="U49" s="49"/>
    </row>
    <row r="50" spans="1:21" x14ac:dyDescent="0.2">
      <c r="A50" s="12" t="s">
        <v>56</v>
      </c>
      <c r="B50" s="13" t="s">
        <v>30</v>
      </c>
      <c r="C50" s="14">
        <v>56069.521099999998</v>
      </c>
      <c r="D50" s="14">
        <v>3.5999999999999999E-3</v>
      </c>
      <c r="E50" s="37">
        <f t="shared" si="8"/>
        <v>9360.9654783157239</v>
      </c>
      <c r="F50">
        <f t="shared" si="1"/>
        <v>9361</v>
      </c>
      <c r="G50">
        <f t="shared" si="9"/>
        <v>-1.0887000004004221E-2</v>
      </c>
      <c r="J50">
        <f>+G50</f>
        <v>-1.0887000004004221E-2</v>
      </c>
      <c r="O50">
        <f t="shared" ca="1" si="10"/>
        <v>-1.0926570536432409E-2</v>
      </c>
      <c r="Q50" s="2">
        <f t="shared" si="11"/>
        <v>41051.021099999998</v>
      </c>
      <c r="U50" s="49"/>
    </row>
    <row r="51" spans="1:21" x14ac:dyDescent="0.2">
      <c r="A51" s="50" t="s">
        <v>57</v>
      </c>
      <c r="B51" s="51" t="s">
        <v>30</v>
      </c>
      <c r="C51" s="52">
        <v>56723.831400000003</v>
      </c>
      <c r="D51" s="52">
        <v>2.9999999999999997E-4</v>
      </c>
      <c r="E51" s="37">
        <f t="shared" ref="E51:E57" si="12">+(C51-C$7)/C$8</f>
        <v>11435.723775791377</v>
      </c>
      <c r="F51">
        <f t="shared" si="1"/>
        <v>11435.5</v>
      </c>
      <c r="O51">
        <f t="shared" ref="O51:O57" ca="1" si="13">+C$11+C$12*$F51</f>
        <v>-2.1805136391954111E-2</v>
      </c>
      <c r="Q51" s="2">
        <f t="shared" ref="Q51:Q57" si="14">+C51-15018.5</f>
        <v>41705.331400000003</v>
      </c>
      <c r="U51" s="49">
        <f>+C51-(C$7+F51*C$8)</f>
        <v>7.0571500000369269E-2</v>
      </c>
    </row>
    <row r="52" spans="1:21" x14ac:dyDescent="0.2">
      <c r="A52" s="53" t="s">
        <v>60</v>
      </c>
      <c r="B52" s="54"/>
      <c r="C52" s="52">
        <v>57119.830699999999</v>
      </c>
      <c r="D52" s="52">
        <v>2.0000000000000001E-4</v>
      </c>
      <c r="E52" s="37">
        <f t="shared" si="12"/>
        <v>12691.401446568587</v>
      </c>
      <c r="F52">
        <f t="shared" si="1"/>
        <v>12691.5</v>
      </c>
      <c r="G52">
        <f t="shared" ref="G52:G57" si="15">+C52-(C$7+F52*C$8)</f>
        <v>-3.1080500004463829E-2</v>
      </c>
      <c r="K52">
        <f t="shared" si="5"/>
        <v>-3.1080500004463829E-2</v>
      </c>
      <c r="O52">
        <f t="shared" ca="1" si="13"/>
        <v>-2.839153249440543E-2</v>
      </c>
      <c r="Q52" s="2">
        <f t="shared" si="14"/>
        <v>42101.330699999999</v>
      </c>
      <c r="U52" s="49"/>
    </row>
    <row r="53" spans="1:21" x14ac:dyDescent="0.2">
      <c r="A53" s="53" t="s">
        <v>59</v>
      </c>
      <c r="B53" s="54"/>
      <c r="C53" s="52">
        <v>57433.9306</v>
      </c>
      <c r="D53" s="52">
        <v>2.9999999999999997E-4</v>
      </c>
      <c r="E53" s="37">
        <f t="shared" si="12"/>
        <v>13687.383588010149</v>
      </c>
      <c r="F53">
        <f t="shared" si="1"/>
        <v>13687.5</v>
      </c>
      <c r="G53">
        <f t="shared" si="15"/>
        <v>-3.6712500004796311E-2</v>
      </c>
      <c r="K53">
        <f t="shared" si="5"/>
        <v>-3.6712500004796311E-2</v>
      </c>
      <c r="O53">
        <f t="shared" ca="1" si="13"/>
        <v>-3.3614502652081796E-2</v>
      </c>
      <c r="Q53" s="2">
        <f t="shared" si="14"/>
        <v>42415.4306</v>
      </c>
      <c r="U53" s="49"/>
    </row>
    <row r="54" spans="1:21" x14ac:dyDescent="0.2">
      <c r="A54" s="55" t="s">
        <v>63</v>
      </c>
      <c r="B54" s="56" t="s">
        <v>30</v>
      </c>
      <c r="C54" s="57">
        <v>57003.618289999999</v>
      </c>
      <c r="D54" s="57">
        <v>5.0000000000000001E-4</v>
      </c>
      <c r="E54" s="37">
        <f t="shared" si="12"/>
        <v>12322.90249138304</v>
      </c>
      <c r="F54">
        <f t="shared" si="1"/>
        <v>12323</v>
      </c>
      <c r="G54">
        <f t="shared" si="15"/>
        <v>-3.0751000005693641E-2</v>
      </c>
      <c r="K54">
        <f t="shared" si="5"/>
        <v>-3.0751000005693641E-2</v>
      </c>
      <c r="O54">
        <f t="shared" ca="1" si="13"/>
        <v>-2.6459138414983999E-2</v>
      </c>
      <c r="Q54" s="2">
        <f t="shared" si="14"/>
        <v>41985.118289999999</v>
      </c>
      <c r="U54" s="49"/>
    </row>
    <row r="55" spans="1:21" x14ac:dyDescent="0.2">
      <c r="A55" s="58" t="s">
        <v>64</v>
      </c>
      <c r="B55" s="59" t="s">
        <v>31</v>
      </c>
      <c r="C55" s="60">
        <v>57112.892800000001</v>
      </c>
      <c r="D55" s="60">
        <v>2.9999999999999997E-4</v>
      </c>
      <c r="E55" s="37">
        <f t="shared" si="12"/>
        <v>12669.401998306728</v>
      </c>
      <c r="F55">
        <f>ROUND(2*E55,0)/2</f>
        <v>12669.5</v>
      </c>
      <c r="G55">
        <f t="shared" si="15"/>
        <v>-3.0906500003766268E-2</v>
      </c>
      <c r="K55">
        <f>+G55</f>
        <v>-3.0906500003766268E-2</v>
      </c>
      <c r="O55">
        <f t="shared" ca="1" si="13"/>
        <v>-2.8276165683693705E-2</v>
      </c>
      <c r="Q55" s="2">
        <f t="shared" si="14"/>
        <v>42094.392800000001</v>
      </c>
      <c r="U55" s="49"/>
    </row>
    <row r="56" spans="1:21" x14ac:dyDescent="0.2">
      <c r="A56" s="64" t="s">
        <v>0</v>
      </c>
      <c r="B56" s="65" t="s">
        <v>30</v>
      </c>
      <c r="C56" s="65">
        <v>57825.451800000003</v>
      </c>
      <c r="D56" s="65">
        <v>8.9999999999999998E-4</v>
      </c>
      <c r="E56" s="37">
        <f t="shared" si="12"/>
        <v>14928.861612026622</v>
      </c>
      <c r="F56">
        <f t="shared" si="1"/>
        <v>14929</v>
      </c>
      <c r="G56">
        <f t="shared" si="15"/>
        <v>-4.3643000004522037E-2</v>
      </c>
      <c r="K56">
        <f>+G56</f>
        <v>-4.3643000004522037E-2</v>
      </c>
      <c r="O56">
        <f t="shared" ca="1" si="13"/>
        <v>-4.0124861538382198E-2</v>
      </c>
      <c r="Q56" s="2">
        <f t="shared" si="14"/>
        <v>42806.951800000003</v>
      </c>
      <c r="U56" s="49"/>
    </row>
    <row r="57" spans="1:21" x14ac:dyDescent="0.2">
      <c r="A57" s="64" t="s">
        <v>0</v>
      </c>
      <c r="B57" s="65" t="s">
        <v>30</v>
      </c>
      <c r="C57" s="65">
        <v>57825.610800000002</v>
      </c>
      <c r="D57" s="65">
        <v>8.9999999999999998E-4</v>
      </c>
      <c r="E57" s="37">
        <f t="shared" si="12"/>
        <v>14929.365786528073</v>
      </c>
      <c r="F57">
        <f>ROUND(2*E57,0)/2</f>
        <v>14929.5</v>
      </c>
      <c r="G57">
        <f t="shared" si="15"/>
        <v>-4.232649999903515E-2</v>
      </c>
      <c r="K57">
        <f>+G57</f>
        <v>-4.232649999903515E-2</v>
      </c>
      <c r="O57">
        <f t="shared" ca="1" si="13"/>
        <v>-4.0127483511352924E-2</v>
      </c>
      <c r="Q57" s="2">
        <f t="shared" si="14"/>
        <v>42807.110800000002</v>
      </c>
      <c r="U57" s="49"/>
    </row>
    <row r="58" spans="1:21" x14ac:dyDescent="0.2">
      <c r="A58" s="66" t="s">
        <v>65</v>
      </c>
      <c r="B58" s="62"/>
      <c r="C58" s="63">
        <v>58944.837099999997</v>
      </c>
      <c r="D58" s="61">
        <v>2.9999999999999997E-4</v>
      </c>
      <c r="E58" s="37">
        <f>+(C58-C$7)/C$8</f>
        <v>18478.330326254789</v>
      </c>
      <c r="F58">
        <f>ROUND(2*E58,0)/2</f>
        <v>18478.5</v>
      </c>
      <c r="G58">
        <f>+C58-(C$7+F58*C$8)</f>
        <v>-5.3509500008658506E-2</v>
      </c>
      <c r="K58">
        <f>+G58</f>
        <v>-5.3509500008658506E-2</v>
      </c>
      <c r="O58">
        <f ca="1">+C$11+C$12*$F58</f>
        <v>-5.8738247657531051E-2</v>
      </c>
      <c r="Q58" s="2">
        <f>+C58-15018.5</f>
        <v>43926.337099999997</v>
      </c>
      <c r="U58" s="49"/>
    </row>
    <row r="59" spans="1:21" x14ac:dyDescent="0.2">
      <c r="A59" s="67" t="s">
        <v>66</v>
      </c>
      <c r="B59" s="68" t="s">
        <v>30</v>
      </c>
      <c r="C59" s="69">
        <v>58936.479599999999</v>
      </c>
      <c r="D59" s="69">
        <v>1E-4</v>
      </c>
      <c r="E59" s="37">
        <f>+(C59-C$7)/C$8</f>
        <v>18451.829455840325</v>
      </c>
      <c r="F59">
        <f>ROUND(2*E59,0)/2</f>
        <v>18452</v>
      </c>
      <c r="G59">
        <f>+C59-(C$7+F59*C$8)</f>
        <v>-5.3784000003361143E-2</v>
      </c>
      <c r="K59">
        <f>+G59</f>
        <v>-5.3784000003361143E-2</v>
      </c>
      <c r="O59">
        <f ca="1">+C$11+C$12*$F59</f>
        <v>-5.8599283090082832E-2</v>
      </c>
      <c r="Q59" s="2">
        <f>+C59-15018.5</f>
        <v>43917.979599999999</v>
      </c>
      <c r="U59" s="49"/>
    </row>
    <row r="60" spans="1:21" x14ac:dyDescent="0.2">
      <c r="U60" s="49"/>
    </row>
    <row r="61" spans="1:21" x14ac:dyDescent="0.2">
      <c r="U61" s="49"/>
    </row>
    <row r="62" spans="1:21" x14ac:dyDescent="0.2">
      <c r="U62" s="49"/>
    </row>
    <row r="63" spans="1:21" x14ac:dyDescent="0.2">
      <c r="U63" s="49"/>
    </row>
    <row r="64" spans="1:21" x14ac:dyDescent="0.2">
      <c r="U64" s="49"/>
    </row>
    <row r="65" spans="21:21" x14ac:dyDescent="0.2">
      <c r="U65" s="49"/>
    </row>
    <row r="66" spans="21:21" x14ac:dyDescent="0.2">
      <c r="U66" s="49"/>
    </row>
    <row r="67" spans="21:21" x14ac:dyDescent="0.2">
      <c r="U67" s="49"/>
    </row>
    <row r="68" spans="21:21" x14ac:dyDescent="0.2">
      <c r="U68" s="49"/>
    </row>
    <row r="69" spans="21:21" x14ac:dyDescent="0.2">
      <c r="U69" s="49"/>
    </row>
    <row r="70" spans="21:21" x14ac:dyDescent="0.2">
      <c r="U70" s="49"/>
    </row>
    <row r="71" spans="21:21" x14ac:dyDescent="0.2">
      <c r="U71" s="49"/>
    </row>
    <row r="72" spans="21:21" x14ac:dyDescent="0.2">
      <c r="U72" s="49"/>
    </row>
    <row r="73" spans="21:21" x14ac:dyDescent="0.2">
      <c r="U73" s="49"/>
    </row>
    <row r="74" spans="21:21" x14ac:dyDescent="0.2">
      <c r="U74" s="49"/>
    </row>
    <row r="75" spans="21:21" x14ac:dyDescent="0.2">
      <c r="U75" s="49"/>
    </row>
    <row r="76" spans="21:21" x14ac:dyDescent="0.2">
      <c r="U76" s="49"/>
    </row>
    <row r="77" spans="21:21" x14ac:dyDescent="0.2">
      <c r="U77" s="49"/>
    </row>
    <row r="78" spans="21:21" x14ac:dyDescent="0.2">
      <c r="U78" s="49"/>
    </row>
    <row r="79" spans="21:21" x14ac:dyDescent="0.2">
      <c r="U79" s="49"/>
    </row>
    <row r="80" spans="21:21" x14ac:dyDescent="0.2">
      <c r="U80" s="49"/>
    </row>
    <row r="81" spans="21:21" x14ac:dyDescent="0.2">
      <c r="U81" s="49"/>
    </row>
    <row r="82" spans="21:21" x14ac:dyDescent="0.2">
      <c r="U82" s="49"/>
    </row>
    <row r="83" spans="21:21" x14ac:dyDescent="0.2">
      <c r="U83" s="49"/>
    </row>
    <row r="84" spans="21:21" x14ac:dyDescent="0.2">
      <c r="U84" s="49"/>
    </row>
    <row r="85" spans="21:21" x14ac:dyDescent="0.2">
      <c r="U85" s="49"/>
    </row>
    <row r="86" spans="21:21" x14ac:dyDescent="0.2">
      <c r="U86" s="49"/>
    </row>
    <row r="87" spans="21:21" x14ac:dyDescent="0.2">
      <c r="U87" s="49"/>
    </row>
    <row r="88" spans="21:21" x14ac:dyDescent="0.2">
      <c r="U88" s="49"/>
    </row>
    <row r="89" spans="21:21" x14ac:dyDescent="0.2">
      <c r="U89" s="49"/>
    </row>
    <row r="90" spans="21:21" x14ac:dyDescent="0.2">
      <c r="U90" s="49"/>
    </row>
    <row r="91" spans="21:21" x14ac:dyDescent="0.2">
      <c r="U91" s="49"/>
    </row>
    <row r="92" spans="21:21" x14ac:dyDescent="0.2">
      <c r="U92" s="49"/>
    </row>
    <row r="93" spans="21:21" x14ac:dyDescent="0.2">
      <c r="U93" s="49"/>
    </row>
    <row r="94" spans="21:21" x14ac:dyDescent="0.2">
      <c r="U94" s="49"/>
    </row>
    <row r="95" spans="21:21" x14ac:dyDescent="0.2">
      <c r="U95" s="49"/>
    </row>
    <row r="96" spans="21:21" x14ac:dyDescent="0.2">
      <c r="U96" s="49"/>
    </row>
    <row r="97" spans="21:21" x14ac:dyDescent="0.2">
      <c r="U97" s="49"/>
    </row>
    <row r="98" spans="21:21" x14ac:dyDescent="0.2">
      <c r="U98" s="49"/>
    </row>
    <row r="99" spans="21:21" x14ac:dyDescent="0.2">
      <c r="U99" s="49"/>
    </row>
    <row r="100" spans="21:21" x14ac:dyDescent="0.2">
      <c r="U100" s="49"/>
    </row>
    <row r="101" spans="21:21" x14ac:dyDescent="0.2">
      <c r="U101" s="49"/>
    </row>
    <row r="102" spans="21:21" x14ac:dyDescent="0.2">
      <c r="U102" s="49"/>
    </row>
    <row r="103" spans="21:21" x14ac:dyDescent="0.2">
      <c r="U103" s="49"/>
    </row>
    <row r="104" spans="21:21" x14ac:dyDescent="0.2">
      <c r="U104" s="49"/>
    </row>
    <row r="105" spans="21:21" x14ac:dyDescent="0.2">
      <c r="U105" s="49"/>
    </row>
    <row r="106" spans="21:21" x14ac:dyDescent="0.2">
      <c r="U106" s="49"/>
    </row>
    <row r="107" spans="21:21" x14ac:dyDescent="0.2">
      <c r="U107" s="49"/>
    </row>
    <row r="108" spans="21:21" x14ac:dyDescent="0.2">
      <c r="U108" s="49"/>
    </row>
    <row r="109" spans="21:21" x14ac:dyDescent="0.2">
      <c r="U109" s="49"/>
    </row>
    <row r="110" spans="21:21" x14ac:dyDescent="0.2">
      <c r="U110" s="49"/>
    </row>
    <row r="111" spans="21:21" x14ac:dyDescent="0.2">
      <c r="U111" s="49"/>
    </row>
    <row r="112" spans="21:21" x14ac:dyDescent="0.2">
      <c r="U112" s="49"/>
    </row>
    <row r="113" spans="21:21" x14ac:dyDescent="0.2">
      <c r="U113" s="49"/>
    </row>
    <row r="114" spans="21:21" x14ac:dyDescent="0.2">
      <c r="U114" s="49"/>
    </row>
    <row r="115" spans="21:21" x14ac:dyDescent="0.2">
      <c r="U115" s="49"/>
    </row>
    <row r="116" spans="21:21" x14ac:dyDescent="0.2">
      <c r="U116" s="49"/>
    </row>
    <row r="117" spans="21:21" x14ac:dyDescent="0.2">
      <c r="U117" s="49"/>
    </row>
    <row r="118" spans="21:21" x14ac:dyDescent="0.2">
      <c r="U118" s="49"/>
    </row>
    <row r="119" spans="21:21" x14ac:dyDescent="0.2">
      <c r="U119" s="49"/>
    </row>
    <row r="120" spans="21:21" x14ac:dyDescent="0.2">
      <c r="U120" s="49"/>
    </row>
    <row r="121" spans="21:21" x14ac:dyDescent="0.2">
      <c r="U121" s="49"/>
    </row>
    <row r="122" spans="21:21" x14ac:dyDescent="0.2">
      <c r="U122" s="49"/>
    </row>
    <row r="123" spans="21:21" x14ac:dyDescent="0.2">
      <c r="U123" s="49"/>
    </row>
    <row r="124" spans="21:21" x14ac:dyDescent="0.2">
      <c r="U124" s="49"/>
    </row>
    <row r="125" spans="21:21" x14ac:dyDescent="0.2">
      <c r="U125" s="49"/>
    </row>
    <row r="126" spans="21:21" x14ac:dyDescent="0.2">
      <c r="U126" s="49"/>
    </row>
    <row r="127" spans="21:21" x14ac:dyDescent="0.2">
      <c r="U127" s="49"/>
    </row>
    <row r="128" spans="21:21" x14ac:dyDescent="0.2">
      <c r="U128" s="49"/>
    </row>
    <row r="129" spans="21:21" x14ac:dyDescent="0.2">
      <c r="U129" s="49"/>
    </row>
    <row r="130" spans="21:21" x14ac:dyDescent="0.2">
      <c r="U130" s="49"/>
    </row>
    <row r="131" spans="21:21" x14ac:dyDescent="0.2">
      <c r="U131" s="49"/>
    </row>
    <row r="132" spans="21:21" x14ac:dyDescent="0.2">
      <c r="U132" s="49"/>
    </row>
    <row r="133" spans="21:21" x14ac:dyDescent="0.2">
      <c r="U133" s="49"/>
    </row>
    <row r="134" spans="21:21" x14ac:dyDescent="0.2">
      <c r="U134" s="49"/>
    </row>
    <row r="135" spans="21:21" x14ac:dyDescent="0.2">
      <c r="U135" s="49"/>
    </row>
    <row r="136" spans="21:21" x14ac:dyDescent="0.2">
      <c r="U136" s="49"/>
    </row>
    <row r="137" spans="21:21" x14ac:dyDescent="0.2">
      <c r="U137" s="49"/>
    </row>
    <row r="138" spans="21:21" x14ac:dyDescent="0.2">
      <c r="U138" s="49"/>
    </row>
    <row r="139" spans="21:21" x14ac:dyDescent="0.2">
      <c r="U139" s="49"/>
    </row>
    <row r="140" spans="21:21" x14ac:dyDescent="0.2">
      <c r="U140" s="49"/>
    </row>
    <row r="141" spans="21:21" x14ac:dyDescent="0.2">
      <c r="U141" s="49"/>
    </row>
    <row r="142" spans="21:21" x14ac:dyDescent="0.2">
      <c r="U142" s="49"/>
    </row>
    <row r="143" spans="21:21" x14ac:dyDescent="0.2">
      <c r="U143" s="49"/>
    </row>
    <row r="144" spans="21:21" x14ac:dyDescent="0.2">
      <c r="U144" s="49"/>
    </row>
    <row r="145" spans="21:21" x14ac:dyDescent="0.2">
      <c r="U145" s="49"/>
    </row>
    <row r="146" spans="21:21" x14ac:dyDescent="0.2">
      <c r="U146" s="49"/>
    </row>
    <row r="147" spans="21:21" x14ac:dyDescent="0.2">
      <c r="U147" s="49"/>
    </row>
    <row r="148" spans="21:21" x14ac:dyDescent="0.2">
      <c r="U148" s="49"/>
    </row>
    <row r="149" spans="21:21" x14ac:dyDescent="0.2">
      <c r="U149" s="49"/>
    </row>
    <row r="150" spans="21:21" x14ac:dyDescent="0.2">
      <c r="U150" s="49"/>
    </row>
    <row r="151" spans="21:21" x14ac:dyDescent="0.2">
      <c r="U151" s="49"/>
    </row>
    <row r="152" spans="21:21" x14ac:dyDescent="0.2">
      <c r="U152" s="49"/>
    </row>
    <row r="153" spans="21:21" x14ac:dyDescent="0.2">
      <c r="U153" s="49"/>
    </row>
    <row r="154" spans="21:21" x14ac:dyDescent="0.2">
      <c r="U154" s="49"/>
    </row>
    <row r="155" spans="21:21" x14ac:dyDescent="0.2">
      <c r="U155" s="49"/>
    </row>
    <row r="156" spans="21:21" x14ac:dyDescent="0.2">
      <c r="U156" s="49"/>
    </row>
    <row r="157" spans="21:21" x14ac:dyDescent="0.2">
      <c r="U157" s="49"/>
    </row>
    <row r="158" spans="21:21" x14ac:dyDescent="0.2">
      <c r="U158" s="49"/>
    </row>
    <row r="159" spans="21:21" x14ac:dyDescent="0.2">
      <c r="U159" s="49"/>
    </row>
    <row r="160" spans="21:21" x14ac:dyDescent="0.2">
      <c r="U160" s="49"/>
    </row>
    <row r="161" spans="21:21" x14ac:dyDescent="0.2">
      <c r="U161" s="49"/>
    </row>
    <row r="162" spans="21:21" x14ac:dyDescent="0.2">
      <c r="U162" s="49"/>
    </row>
    <row r="163" spans="21:21" x14ac:dyDescent="0.2">
      <c r="U163" s="49"/>
    </row>
    <row r="164" spans="21:21" x14ac:dyDescent="0.2">
      <c r="U164" s="49"/>
    </row>
    <row r="165" spans="21:21" x14ac:dyDescent="0.2">
      <c r="U165" s="49"/>
    </row>
    <row r="166" spans="21:21" x14ac:dyDescent="0.2">
      <c r="U166" s="49"/>
    </row>
    <row r="167" spans="21:21" x14ac:dyDescent="0.2">
      <c r="U167" s="49"/>
    </row>
    <row r="168" spans="21:21" x14ac:dyDescent="0.2">
      <c r="U168" s="49"/>
    </row>
    <row r="169" spans="21:21" x14ac:dyDescent="0.2">
      <c r="U169" s="49"/>
    </row>
    <row r="170" spans="21:21" x14ac:dyDescent="0.2">
      <c r="U170" s="49"/>
    </row>
    <row r="171" spans="21:21" x14ac:dyDescent="0.2">
      <c r="U171" s="49"/>
    </row>
    <row r="172" spans="21:21" x14ac:dyDescent="0.2">
      <c r="U172" s="49"/>
    </row>
    <row r="173" spans="21:21" x14ac:dyDescent="0.2">
      <c r="U173" s="49"/>
    </row>
    <row r="174" spans="21:21" x14ac:dyDescent="0.2">
      <c r="U174" s="49"/>
    </row>
    <row r="175" spans="21:21" x14ac:dyDescent="0.2">
      <c r="U175" s="49"/>
    </row>
  </sheetData>
  <protectedRanges>
    <protectedRange sqref="A59:D59" name="Range1"/>
  </protectedRanges>
  <phoneticPr fontId="7" type="noConversion"/>
  <hyperlinks>
    <hyperlink ref="H1153" r:id="rId1" display="http://vsolj.cetus-net.org/bulletin.html"/>
    <hyperlink ref="H64756" r:id="rId2" display="http://vsolj.cetus-net.org/bulletin.html"/>
    <hyperlink ref="H64749" r:id="rId3" display="https://www.aavso.org/ejaavso"/>
    <hyperlink ref="AP900" r:id="rId4" display="http://cdsbib.u-strasbg.fr/cgi-bin/cdsbib?1990RMxAA..21..381G"/>
    <hyperlink ref="AP904" r:id="rId5" display="http://cdsbib.u-strasbg.fr/cgi-bin/cdsbib?1990RMxAA..21..381G"/>
    <hyperlink ref="AP903" r:id="rId6" display="http://cdsbib.u-strasbg.fr/cgi-bin/cdsbib?1990RMxAA..21..381G"/>
    <hyperlink ref="AP884" r:id="rId7" display="http://cdsbib.u-strasbg.fr/cgi-bin/cdsbib?1990RMxAA..21..381G"/>
    <hyperlink ref="I64756" r:id="rId8" display="http://vsolj.cetus-net.org/bulletin.html"/>
    <hyperlink ref="AQ1040" r:id="rId9" display="http://cdsbib.u-strasbg.fr/cgi-bin/cdsbib?1990RMxAA..21..381G"/>
    <hyperlink ref="AQ55806" r:id="rId10" display="http://cdsbib.u-strasbg.fr/cgi-bin/cdsbib?1990RMxAA..21..381G"/>
    <hyperlink ref="AQ1041" r:id="rId11" display="http://cdsbib.u-strasbg.fr/cgi-bin/cdsbib?1990RMxAA..21..381G"/>
    <hyperlink ref="H64753" r:id="rId12" display="https://www.aavso.org/ejaavso"/>
    <hyperlink ref="H1926" r:id="rId13" display="http://vsolj.cetus-net.org/bulletin.html"/>
    <hyperlink ref="AP3170" r:id="rId14" display="http://cdsbib.u-strasbg.fr/cgi-bin/cdsbib?1990RMxAA..21..381G"/>
    <hyperlink ref="AP3173" r:id="rId15" display="http://cdsbib.u-strasbg.fr/cgi-bin/cdsbib?1990RMxAA..21..381G"/>
    <hyperlink ref="AP3171" r:id="rId16" display="http://cdsbib.u-strasbg.fr/cgi-bin/cdsbib?1990RMxAA..21..381G"/>
    <hyperlink ref="AP3155" r:id="rId17" display="http://cdsbib.u-strasbg.fr/cgi-bin/cdsbib?1990RMxAA..21..381G"/>
    <hyperlink ref="I1926" r:id="rId18" display="http://vsolj.cetus-net.org/bulletin.html"/>
    <hyperlink ref="AQ3384" r:id="rId19" display="http://cdsbib.u-strasbg.fr/cgi-bin/cdsbib?1990RMxAA..21..381G"/>
    <hyperlink ref="AQ85" r:id="rId20" display="http://cdsbib.u-strasbg.fr/cgi-bin/cdsbib?1990RMxAA..21..381G"/>
    <hyperlink ref="AQ3388" r:id="rId21" display="http://cdsbib.u-strasbg.fr/cgi-bin/cdsbib?1990RMxAA..21..381G"/>
  </hyperlinks>
  <pageMargins left="0.75" right="0.75" top="1" bottom="1" header="0.5" footer="0.5"/>
  <pageSetup orientation="portrait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2023-01-12T03:42:04Z</dcterms:modified>
</cp:coreProperties>
</file>