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179F60C-1E98-42AB-9F60-023B42453721}" xr6:coauthVersionLast="47" xr6:coauthVersionMax="47" xr10:uidLastSave="{00000000-0000-0000-0000-000000000000}"/>
  <bookViews>
    <workbookView xWindow="14460" yWindow="810" windowWidth="12975" windowHeight="1371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7" i="1" l="1"/>
  <c r="F287" i="1" s="1"/>
  <c r="G287" i="1" s="1"/>
  <c r="K287" i="1" s="1"/>
  <c r="Q287" i="1"/>
  <c r="Q286" i="1"/>
  <c r="Q258" i="1"/>
  <c r="Q285" i="1"/>
  <c r="Q283" i="1"/>
  <c r="Q281" i="1"/>
  <c r="Q282" i="1"/>
  <c r="Q284" i="1"/>
  <c r="Q263" i="1"/>
  <c r="C7" i="1"/>
  <c r="E286" i="1"/>
  <c r="F286" i="1"/>
  <c r="C8" i="1"/>
  <c r="E27" i="1"/>
  <c r="F27" i="1"/>
  <c r="E30" i="1"/>
  <c r="F30" i="1"/>
  <c r="E35" i="1"/>
  <c r="F35" i="1"/>
  <c r="E38" i="1"/>
  <c r="F38" i="1"/>
  <c r="E43" i="1"/>
  <c r="F43" i="1"/>
  <c r="E46" i="1"/>
  <c r="F46" i="1"/>
  <c r="E51" i="1"/>
  <c r="F51" i="1"/>
  <c r="E54" i="1"/>
  <c r="F54" i="1"/>
  <c r="E59" i="1"/>
  <c r="F59" i="1"/>
  <c r="E62" i="1"/>
  <c r="F62" i="1"/>
  <c r="E67" i="1"/>
  <c r="F67" i="1"/>
  <c r="E70" i="1"/>
  <c r="F70" i="1"/>
  <c r="E75" i="1"/>
  <c r="F75" i="1"/>
  <c r="E77" i="1"/>
  <c r="F77" i="1"/>
  <c r="E79" i="1"/>
  <c r="F79" i="1"/>
  <c r="E81" i="1"/>
  <c r="F81" i="1"/>
  <c r="E83" i="1"/>
  <c r="F83" i="1"/>
  <c r="E85" i="1"/>
  <c r="F85" i="1"/>
  <c r="E87" i="1"/>
  <c r="F87" i="1"/>
  <c r="E89" i="1"/>
  <c r="F89" i="1"/>
  <c r="E91" i="1"/>
  <c r="F91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I120" i="1"/>
  <c r="E121" i="1"/>
  <c r="F121" i="1"/>
  <c r="G121" i="1"/>
  <c r="I121" i="1"/>
  <c r="E122" i="1"/>
  <c r="F122" i="1"/>
  <c r="G122" i="1"/>
  <c r="I122" i="1"/>
  <c r="E123" i="1"/>
  <c r="F123" i="1"/>
  <c r="G123" i="1"/>
  <c r="I123" i="1"/>
  <c r="E124" i="1"/>
  <c r="F124" i="1"/>
  <c r="G124" i="1"/>
  <c r="I124" i="1"/>
  <c r="E125" i="1"/>
  <c r="F125" i="1"/>
  <c r="U125" i="1"/>
  <c r="E126" i="1"/>
  <c r="F126" i="1"/>
  <c r="G126" i="1"/>
  <c r="I126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30" i="1"/>
  <c r="F130" i="1"/>
  <c r="G130" i="1"/>
  <c r="J130" i="1"/>
  <c r="E132" i="1"/>
  <c r="F132" i="1"/>
  <c r="G132" i="1"/>
  <c r="J132" i="1"/>
  <c r="E133" i="1"/>
  <c r="F133" i="1"/>
  <c r="G133" i="1"/>
  <c r="J133" i="1"/>
  <c r="E134" i="1"/>
  <c r="F134" i="1"/>
  <c r="G134" i="1"/>
  <c r="I134" i="1"/>
  <c r="E136" i="1"/>
  <c r="F136" i="1"/>
  <c r="G136" i="1"/>
  <c r="J136" i="1"/>
  <c r="E137" i="1"/>
  <c r="F137" i="1"/>
  <c r="G137" i="1"/>
  <c r="J137" i="1"/>
  <c r="E138" i="1"/>
  <c r="F138" i="1"/>
  <c r="G138" i="1"/>
  <c r="J138" i="1"/>
  <c r="E139" i="1"/>
  <c r="F139" i="1"/>
  <c r="G139" i="1"/>
  <c r="J139" i="1"/>
  <c r="E140" i="1"/>
  <c r="F140" i="1"/>
  <c r="G140" i="1"/>
  <c r="I140" i="1"/>
  <c r="E141" i="1"/>
  <c r="F141" i="1"/>
  <c r="G141" i="1"/>
  <c r="J141" i="1"/>
  <c r="E142" i="1"/>
  <c r="F142" i="1"/>
  <c r="G142" i="1"/>
  <c r="J142" i="1"/>
  <c r="E143" i="1"/>
  <c r="F143" i="1"/>
  <c r="G143" i="1"/>
  <c r="J143" i="1"/>
  <c r="E144" i="1"/>
  <c r="F144" i="1"/>
  <c r="G144" i="1"/>
  <c r="J144" i="1"/>
  <c r="E146" i="1"/>
  <c r="F146" i="1"/>
  <c r="G146" i="1"/>
  <c r="J146" i="1"/>
  <c r="E147" i="1"/>
  <c r="F147" i="1"/>
  <c r="G147" i="1"/>
  <c r="J147" i="1"/>
  <c r="E151" i="1"/>
  <c r="F151" i="1"/>
  <c r="G151" i="1"/>
  <c r="J151" i="1"/>
  <c r="E155" i="1"/>
  <c r="F155" i="1"/>
  <c r="G155" i="1"/>
  <c r="J155" i="1"/>
  <c r="E156" i="1"/>
  <c r="F156" i="1"/>
  <c r="G156" i="1"/>
  <c r="J156" i="1"/>
  <c r="E157" i="1"/>
  <c r="F157" i="1"/>
  <c r="G157" i="1"/>
  <c r="J157" i="1"/>
  <c r="E158" i="1"/>
  <c r="F158" i="1"/>
  <c r="G158" i="1"/>
  <c r="J158" i="1"/>
  <c r="E183" i="1"/>
  <c r="F183" i="1"/>
  <c r="G183" i="1"/>
  <c r="I183" i="1"/>
  <c r="E184" i="1"/>
  <c r="F184" i="1"/>
  <c r="G184" i="1"/>
  <c r="I184" i="1"/>
  <c r="E186" i="1"/>
  <c r="F186" i="1"/>
  <c r="G186" i="1"/>
  <c r="I186" i="1"/>
  <c r="E187" i="1"/>
  <c r="F187" i="1"/>
  <c r="G187" i="1"/>
  <c r="I187" i="1"/>
  <c r="E188" i="1"/>
  <c r="F188" i="1"/>
  <c r="G188" i="1"/>
  <c r="I188" i="1"/>
  <c r="E189" i="1"/>
  <c r="F189" i="1"/>
  <c r="G189" i="1"/>
  <c r="I189" i="1"/>
  <c r="E190" i="1"/>
  <c r="F190" i="1"/>
  <c r="G190" i="1"/>
  <c r="I190" i="1"/>
  <c r="E191" i="1"/>
  <c r="F191" i="1"/>
  <c r="G191" i="1"/>
  <c r="I191" i="1"/>
  <c r="E192" i="1"/>
  <c r="F192" i="1"/>
  <c r="G192" i="1"/>
  <c r="I192" i="1"/>
  <c r="E194" i="1"/>
  <c r="F194" i="1"/>
  <c r="G194" i="1"/>
  <c r="I194" i="1"/>
  <c r="E195" i="1"/>
  <c r="F195" i="1"/>
  <c r="G195" i="1"/>
  <c r="I195" i="1"/>
  <c r="E196" i="1"/>
  <c r="F196" i="1"/>
  <c r="G196" i="1"/>
  <c r="I196" i="1"/>
  <c r="E215" i="1"/>
  <c r="F215" i="1"/>
  <c r="G215" i="1"/>
  <c r="J215" i="1"/>
  <c r="E217" i="1"/>
  <c r="F217" i="1"/>
  <c r="G217" i="1"/>
  <c r="J217" i="1"/>
  <c r="E222" i="1"/>
  <c r="F222" i="1"/>
  <c r="G222" i="1"/>
  <c r="J222" i="1"/>
  <c r="E226" i="1"/>
  <c r="F226" i="1"/>
  <c r="G226" i="1"/>
  <c r="J226" i="1"/>
  <c r="E235" i="1"/>
  <c r="F235" i="1"/>
  <c r="G235" i="1"/>
  <c r="J235" i="1"/>
  <c r="E236" i="1"/>
  <c r="F236" i="1"/>
  <c r="G236" i="1"/>
  <c r="J236" i="1"/>
  <c r="E237" i="1"/>
  <c r="F237" i="1"/>
  <c r="G237" i="1"/>
  <c r="J237" i="1"/>
  <c r="E238" i="1"/>
  <c r="F238" i="1"/>
  <c r="G238" i="1"/>
  <c r="J238" i="1"/>
  <c r="E239" i="1"/>
  <c r="F239" i="1"/>
  <c r="G239" i="1"/>
  <c r="J239" i="1"/>
  <c r="E240" i="1"/>
  <c r="F240" i="1"/>
  <c r="G240" i="1"/>
  <c r="J240" i="1"/>
  <c r="E241" i="1"/>
  <c r="F241" i="1"/>
  <c r="G241" i="1"/>
  <c r="J241" i="1"/>
  <c r="E242" i="1"/>
  <c r="F242" i="1"/>
  <c r="G242" i="1"/>
  <c r="J242" i="1"/>
  <c r="E244" i="1"/>
  <c r="F244" i="1"/>
  <c r="G244" i="1"/>
  <c r="K244" i="1"/>
  <c r="E246" i="1"/>
  <c r="F246" i="1"/>
  <c r="G246" i="1"/>
  <c r="K246" i="1"/>
  <c r="D9" i="1"/>
  <c r="C9" i="1"/>
  <c r="E163" i="1"/>
  <c r="F163" i="1"/>
  <c r="G163" i="1"/>
  <c r="E182" i="1"/>
  <c r="F182" i="1"/>
  <c r="G182" i="1"/>
  <c r="E198" i="1"/>
  <c r="F198" i="1"/>
  <c r="G198" i="1"/>
  <c r="E209" i="1"/>
  <c r="F209" i="1"/>
  <c r="G209" i="1"/>
  <c r="E210" i="1"/>
  <c r="F210" i="1"/>
  <c r="G210" i="1"/>
  <c r="E216" i="1"/>
  <c r="F216" i="1"/>
  <c r="G216" i="1"/>
  <c r="E218" i="1"/>
  <c r="F218" i="1"/>
  <c r="G218" i="1"/>
  <c r="E225" i="1"/>
  <c r="F225" i="1"/>
  <c r="G225" i="1"/>
  <c r="E221" i="1"/>
  <c r="F221" i="1"/>
  <c r="G221" i="1"/>
  <c r="E223" i="1"/>
  <c r="F223" i="1"/>
  <c r="G223" i="1"/>
  <c r="E227" i="1"/>
  <c r="F227" i="1"/>
  <c r="G227" i="1"/>
  <c r="E135" i="1"/>
  <c r="F135" i="1"/>
  <c r="G135" i="1"/>
  <c r="E145" i="1"/>
  <c r="F145" i="1"/>
  <c r="G145" i="1"/>
  <c r="E228" i="1"/>
  <c r="F228" i="1"/>
  <c r="G228" i="1"/>
  <c r="E233" i="1"/>
  <c r="F233" i="1"/>
  <c r="G233" i="1"/>
  <c r="J233" i="1"/>
  <c r="E153" i="1"/>
  <c r="F153" i="1"/>
  <c r="G153" i="1"/>
  <c r="E154" i="1"/>
  <c r="F154" i="1"/>
  <c r="G154" i="1"/>
  <c r="E159" i="1"/>
  <c r="F159" i="1"/>
  <c r="G159" i="1"/>
  <c r="E150" i="1"/>
  <c r="F150" i="1"/>
  <c r="G150" i="1"/>
  <c r="E164" i="1"/>
  <c r="F164" i="1"/>
  <c r="G164" i="1"/>
  <c r="E167" i="1"/>
  <c r="F167" i="1"/>
  <c r="G167" i="1"/>
  <c r="E168" i="1"/>
  <c r="F168" i="1"/>
  <c r="G168" i="1"/>
  <c r="E152" i="1"/>
  <c r="F152" i="1"/>
  <c r="G152" i="1"/>
  <c r="I152" i="1"/>
  <c r="E185" i="1"/>
  <c r="F185" i="1"/>
  <c r="G185" i="1"/>
  <c r="E200" i="1"/>
  <c r="F200" i="1"/>
  <c r="G200" i="1"/>
  <c r="E203" i="1"/>
  <c r="F203" i="1"/>
  <c r="G203" i="1"/>
  <c r="E214" i="1"/>
  <c r="F214" i="1"/>
  <c r="G214" i="1"/>
  <c r="E161" i="1"/>
  <c r="F161" i="1"/>
  <c r="G161" i="1"/>
  <c r="I161" i="1"/>
  <c r="E162" i="1"/>
  <c r="F162" i="1"/>
  <c r="G162" i="1"/>
  <c r="E165" i="1"/>
  <c r="F165" i="1"/>
  <c r="G165" i="1"/>
  <c r="E166" i="1"/>
  <c r="F166" i="1"/>
  <c r="G166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I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97" i="1"/>
  <c r="F197" i="1"/>
  <c r="G197" i="1"/>
  <c r="E199" i="1"/>
  <c r="F199" i="1"/>
  <c r="G199" i="1"/>
  <c r="E201" i="1"/>
  <c r="F201" i="1"/>
  <c r="G201" i="1"/>
  <c r="E202" i="1"/>
  <c r="F202" i="1"/>
  <c r="G202" i="1"/>
  <c r="I202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11" i="1"/>
  <c r="F211" i="1"/>
  <c r="G211" i="1"/>
  <c r="E212" i="1"/>
  <c r="F212" i="1"/>
  <c r="G212" i="1"/>
  <c r="E213" i="1"/>
  <c r="F213" i="1"/>
  <c r="G213" i="1"/>
  <c r="E219" i="1"/>
  <c r="F219" i="1"/>
  <c r="G219" i="1"/>
  <c r="I219" i="1"/>
  <c r="E220" i="1"/>
  <c r="F220" i="1"/>
  <c r="G220" i="1"/>
  <c r="I220" i="1"/>
  <c r="E224" i="1"/>
  <c r="F224" i="1"/>
  <c r="G224" i="1"/>
  <c r="E229" i="1"/>
  <c r="F229" i="1"/>
  <c r="G229" i="1"/>
  <c r="I229" i="1"/>
  <c r="E230" i="1"/>
  <c r="F230" i="1"/>
  <c r="G230" i="1"/>
  <c r="I230" i="1"/>
  <c r="E231" i="1"/>
  <c r="F231" i="1"/>
  <c r="G231" i="1"/>
  <c r="E232" i="1"/>
  <c r="F232" i="1"/>
  <c r="G232" i="1"/>
  <c r="I232" i="1"/>
  <c r="E234" i="1"/>
  <c r="F234" i="1"/>
  <c r="G234" i="1"/>
  <c r="I234" i="1"/>
  <c r="E131" i="1"/>
  <c r="F131" i="1"/>
  <c r="G131" i="1"/>
  <c r="E160" i="1"/>
  <c r="F160" i="1"/>
  <c r="G160" i="1"/>
  <c r="E193" i="1"/>
  <c r="F193" i="1"/>
  <c r="G193" i="1"/>
  <c r="E248" i="1"/>
  <c r="F248" i="1"/>
  <c r="G248" i="1"/>
  <c r="J248" i="1"/>
  <c r="E249" i="1"/>
  <c r="F249" i="1"/>
  <c r="G249" i="1"/>
  <c r="J249" i="1"/>
  <c r="E251" i="1"/>
  <c r="F251" i="1"/>
  <c r="G251" i="1"/>
  <c r="E252" i="1"/>
  <c r="F252" i="1"/>
  <c r="G252" i="1"/>
  <c r="J252" i="1"/>
  <c r="E256" i="1"/>
  <c r="F256" i="1"/>
  <c r="E243" i="1"/>
  <c r="F243" i="1"/>
  <c r="G243" i="1"/>
  <c r="E245" i="1"/>
  <c r="F245" i="1"/>
  <c r="G245" i="1"/>
  <c r="E247" i="1"/>
  <c r="F247" i="1"/>
  <c r="G247" i="1"/>
  <c r="J247" i="1"/>
  <c r="E250" i="1"/>
  <c r="F250" i="1"/>
  <c r="G250" i="1"/>
  <c r="J250" i="1"/>
  <c r="E253" i="1"/>
  <c r="F253" i="1"/>
  <c r="G253" i="1"/>
  <c r="K253" i="1"/>
  <c r="E254" i="1"/>
  <c r="F254" i="1"/>
  <c r="E255" i="1"/>
  <c r="F255" i="1"/>
  <c r="Q246" i="1"/>
  <c r="Q244" i="1"/>
  <c r="Q242" i="1"/>
  <c r="Q241" i="1"/>
  <c r="Q240" i="1"/>
  <c r="Q239" i="1"/>
  <c r="Q238" i="1"/>
  <c r="Q237" i="1"/>
  <c r="Q236" i="1"/>
  <c r="Q235" i="1"/>
  <c r="Q226" i="1"/>
  <c r="Q222" i="1"/>
  <c r="Q217" i="1"/>
  <c r="Q215" i="1"/>
  <c r="Q196" i="1"/>
  <c r="Q195" i="1"/>
  <c r="Q194" i="1"/>
  <c r="Q192" i="1"/>
  <c r="Q191" i="1"/>
  <c r="Q190" i="1"/>
  <c r="Q189" i="1"/>
  <c r="Q188" i="1"/>
  <c r="Q187" i="1"/>
  <c r="Q186" i="1"/>
  <c r="Q184" i="1"/>
  <c r="Q183" i="1"/>
  <c r="Q158" i="1"/>
  <c r="Q157" i="1"/>
  <c r="Q156" i="1"/>
  <c r="Q155" i="1"/>
  <c r="Q151" i="1"/>
  <c r="Q147" i="1"/>
  <c r="Q146" i="1"/>
  <c r="Q144" i="1"/>
  <c r="Q143" i="1"/>
  <c r="Q142" i="1"/>
  <c r="Q141" i="1"/>
  <c r="Q140" i="1"/>
  <c r="Q139" i="1"/>
  <c r="Q138" i="1"/>
  <c r="Q137" i="1"/>
  <c r="Q136" i="1"/>
  <c r="Q134" i="1"/>
  <c r="Q133" i="1"/>
  <c r="Q132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75" i="1"/>
  <c r="Q274" i="1"/>
  <c r="Q273" i="1"/>
  <c r="Q272" i="1"/>
  <c r="Q271" i="1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253" i="2"/>
  <c r="C253" i="2"/>
  <c r="G80" i="2"/>
  <c r="C80" i="2"/>
  <c r="G79" i="2"/>
  <c r="C79" i="2"/>
  <c r="G252" i="2"/>
  <c r="C252" i="2"/>
  <c r="E252" i="2"/>
  <c r="G78" i="2"/>
  <c r="C78" i="2"/>
  <c r="G77" i="2"/>
  <c r="C77" i="2"/>
  <c r="G76" i="2"/>
  <c r="C76" i="2"/>
  <c r="E76" i="2"/>
  <c r="G251" i="2"/>
  <c r="C251" i="2"/>
  <c r="E251" i="2"/>
  <c r="G250" i="2"/>
  <c r="C250" i="2"/>
  <c r="E250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249" i="2"/>
  <c r="C249" i="2"/>
  <c r="E249" i="2"/>
  <c r="G248" i="2"/>
  <c r="C248" i="2"/>
  <c r="E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237" i="2"/>
  <c r="C237" i="2"/>
  <c r="E237" i="2"/>
  <c r="G62" i="2"/>
  <c r="C62" i="2"/>
  <c r="E62" i="2"/>
  <c r="G236" i="2"/>
  <c r="C236" i="2"/>
  <c r="E236" i="2"/>
  <c r="G61" i="2"/>
  <c r="C61" i="2"/>
  <c r="E61" i="2"/>
  <c r="G60" i="2"/>
  <c r="C60" i="2"/>
  <c r="E60" i="2"/>
  <c r="G235" i="2"/>
  <c r="C235" i="2"/>
  <c r="E235" i="2"/>
  <c r="G234" i="2"/>
  <c r="C234" i="2"/>
  <c r="E234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233" i="2"/>
  <c r="C233" i="2"/>
  <c r="E233" i="2"/>
  <c r="G232" i="2"/>
  <c r="C232" i="2"/>
  <c r="E232" i="2"/>
  <c r="G231" i="2"/>
  <c r="C231" i="2"/>
  <c r="E231" i="2"/>
  <c r="G44" i="2"/>
  <c r="C44" i="2"/>
  <c r="E44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19" i="2"/>
  <c r="C19" i="2"/>
  <c r="E19" i="2"/>
  <c r="G18" i="2"/>
  <c r="C18" i="2"/>
  <c r="E18" i="2"/>
  <c r="G17" i="2"/>
  <c r="C17" i="2"/>
  <c r="E17" i="2"/>
  <c r="G217" i="2"/>
  <c r="C217" i="2"/>
  <c r="E217" i="2"/>
  <c r="G16" i="2"/>
  <c r="C16" i="2"/>
  <c r="E16" i="2"/>
  <c r="G15" i="2"/>
  <c r="C15" i="2"/>
  <c r="G14" i="2"/>
  <c r="C14" i="2"/>
  <c r="G216" i="2"/>
  <c r="C216" i="2"/>
  <c r="E216" i="2"/>
  <c r="G215" i="2"/>
  <c r="C215" i="2"/>
  <c r="E215" i="2"/>
  <c r="G13" i="2"/>
  <c r="C13" i="2"/>
  <c r="E13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12" i="2"/>
  <c r="C12" i="2"/>
  <c r="E12" i="2"/>
  <c r="G205" i="2"/>
  <c r="C205" i="2"/>
  <c r="E205" i="2"/>
  <c r="G204" i="2"/>
  <c r="C204" i="2"/>
  <c r="E204" i="2"/>
  <c r="G203" i="2"/>
  <c r="C203" i="2"/>
  <c r="E203" i="2"/>
  <c r="G11" i="2"/>
  <c r="C11" i="2"/>
  <c r="E11" i="2"/>
  <c r="G202" i="2"/>
  <c r="C202" i="2"/>
  <c r="E202" i="2"/>
  <c r="G201" i="2"/>
  <c r="C201" i="2"/>
  <c r="E201" i="2"/>
  <c r="G200" i="2"/>
  <c r="C200" i="2"/>
  <c r="E200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G163" i="2"/>
  <c r="C163" i="2"/>
  <c r="E163" i="2"/>
  <c r="G162" i="2"/>
  <c r="C162" i="2"/>
  <c r="G161" i="2"/>
  <c r="C161" i="2"/>
  <c r="E161" i="2"/>
  <c r="G160" i="2"/>
  <c r="C160" i="2"/>
  <c r="G159" i="2"/>
  <c r="C159" i="2"/>
  <c r="E159" i="2"/>
  <c r="G158" i="2"/>
  <c r="C158" i="2"/>
  <c r="G157" i="2"/>
  <c r="C157" i="2"/>
  <c r="E157" i="2"/>
  <c r="G156" i="2"/>
  <c r="C156" i="2"/>
  <c r="G155" i="2"/>
  <c r="C155" i="2"/>
  <c r="E155" i="2"/>
  <c r="G154" i="2"/>
  <c r="C154" i="2"/>
  <c r="G153" i="2"/>
  <c r="C153" i="2"/>
  <c r="E153" i="2"/>
  <c r="G152" i="2"/>
  <c r="C152" i="2"/>
  <c r="G151" i="2"/>
  <c r="C151" i="2"/>
  <c r="E151" i="2"/>
  <c r="G150" i="2"/>
  <c r="C150" i="2"/>
  <c r="G149" i="2"/>
  <c r="C149" i="2"/>
  <c r="E149" i="2"/>
  <c r="G148" i="2"/>
  <c r="C148" i="2"/>
  <c r="G147" i="2"/>
  <c r="C147" i="2"/>
  <c r="E147" i="2"/>
  <c r="G146" i="2"/>
  <c r="C146" i="2"/>
  <c r="G145" i="2"/>
  <c r="C145" i="2"/>
  <c r="G144" i="2"/>
  <c r="C144" i="2"/>
  <c r="G143" i="2"/>
  <c r="C143" i="2"/>
  <c r="G142" i="2"/>
  <c r="C142" i="2"/>
  <c r="E142" i="2"/>
  <c r="G141" i="2"/>
  <c r="C141" i="2"/>
  <c r="G140" i="2"/>
  <c r="C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E134" i="2"/>
  <c r="G133" i="2"/>
  <c r="C133" i="2"/>
  <c r="G132" i="2"/>
  <c r="C132" i="2"/>
  <c r="G131" i="2"/>
  <c r="C131" i="2"/>
  <c r="E131" i="2"/>
  <c r="G130" i="2"/>
  <c r="C130" i="2"/>
  <c r="G129" i="2"/>
  <c r="C129" i="2"/>
  <c r="G128" i="2"/>
  <c r="C128" i="2"/>
  <c r="G127" i="2"/>
  <c r="C127" i="2"/>
  <c r="G126" i="2"/>
  <c r="C126" i="2"/>
  <c r="E126" i="2"/>
  <c r="G125" i="2"/>
  <c r="C125" i="2"/>
  <c r="G124" i="2"/>
  <c r="C124" i="2"/>
  <c r="E124" i="2"/>
  <c r="G123" i="2"/>
  <c r="C123" i="2"/>
  <c r="E123" i="2"/>
  <c r="G122" i="2"/>
  <c r="C122" i="2"/>
  <c r="G121" i="2"/>
  <c r="C121" i="2"/>
  <c r="G120" i="2"/>
  <c r="C120" i="2"/>
  <c r="E120" i="2"/>
  <c r="G119" i="2"/>
  <c r="C119" i="2"/>
  <c r="G118" i="2"/>
  <c r="C118" i="2"/>
  <c r="E118" i="2"/>
  <c r="G117" i="2"/>
  <c r="C117" i="2"/>
  <c r="G116" i="2"/>
  <c r="C116" i="2"/>
  <c r="E116" i="2"/>
  <c r="G115" i="2"/>
  <c r="C115" i="2"/>
  <c r="E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E107" i="2"/>
  <c r="G106" i="2"/>
  <c r="C106" i="2"/>
  <c r="G105" i="2"/>
  <c r="C105" i="2"/>
  <c r="G104" i="2"/>
  <c r="C104" i="2"/>
  <c r="G103" i="2"/>
  <c r="C103" i="2"/>
  <c r="G102" i="2"/>
  <c r="C102" i="2"/>
  <c r="E102" i="2"/>
  <c r="G101" i="2"/>
  <c r="C101" i="2"/>
  <c r="G100" i="2"/>
  <c r="C100" i="2"/>
  <c r="G99" i="2"/>
  <c r="C99" i="2"/>
  <c r="E99" i="2"/>
  <c r="G98" i="2"/>
  <c r="C98" i="2"/>
  <c r="G97" i="2"/>
  <c r="C97" i="2"/>
  <c r="G96" i="2"/>
  <c r="C96" i="2"/>
  <c r="G95" i="2"/>
  <c r="C95" i="2"/>
  <c r="G94" i="2"/>
  <c r="C94" i="2"/>
  <c r="E94" i="2"/>
  <c r="G93" i="2"/>
  <c r="C93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234" i="2"/>
  <c r="H234" i="2"/>
  <c r="B234" i="2"/>
  <c r="D234" i="2"/>
  <c r="A235" i="2"/>
  <c r="H235" i="2"/>
  <c r="B235" i="2"/>
  <c r="D235" i="2"/>
  <c r="A60" i="2"/>
  <c r="H60" i="2"/>
  <c r="B60" i="2"/>
  <c r="D60" i="2"/>
  <c r="A61" i="2"/>
  <c r="H61" i="2"/>
  <c r="B61" i="2"/>
  <c r="D61" i="2"/>
  <c r="A236" i="2"/>
  <c r="H236" i="2"/>
  <c r="B236" i="2"/>
  <c r="D236" i="2"/>
  <c r="A62" i="2"/>
  <c r="H62" i="2"/>
  <c r="B62" i="2"/>
  <c r="D62" i="2"/>
  <c r="A237" i="2"/>
  <c r="H237" i="2"/>
  <c r="B237" i="2"/>
  <c r="D237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250" i="2"/>
  <c r="H250" i="2"/>
  <c r="B250" i="2"/>
  <c r="D250" i="2"/>
  <c r="A251" i="2"/>
  <c r="H251" i="2"/>
  <c r="B251" i="2"/>
  <c r="D251" i="2"/>
  <c r="A76" i="2"/>
  <c r="H76" i="2"/>
  <c r="B76" i="2"/>
  <c r="D76" i="2"/>
  <c r="A77" i="2"/>
  <c r="H77" i="2"/>
  <c r="B77" i="2"/>
  <c r="D77" i="2"/>
  <c r="A78" i="2"/>
  <c r="H78" i="2"/>
  <c r="B78" i="2"/>
  <c r="D78" i="2"/>
  <c r="A252" i="2"/>
  <c r="H252" i="2"/>
  <c r="B252" i="2"/>
  <c r="D252" i="2"/>
  <c r="A79" i="2"/>
  <c r="H79" i="2"/>
  <c r="B79" i="2"/>
  <c r="D79" i="2"/>
  <c r="A80" i="2"/>
  <c r="H80" i="2"/>
  <c r="B80" i="2"/>
  <c r="D80" i="2"/>
  <c r="A253" i="2"/>
  <c r="H253" i="2"/>
  <c r="B253" i="2"/>
  <c r="D253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H47" i="2"/>
  <c r="B47" i="2"/>
  <c r="D47" i="2"/>
  <c r="A47" i="2"/>
  <c r="H46" i="2"/>
  <c r="B46" i="2"/>
  <c r="D46" i="2"/>
  <c r="A46" i="2"/>
  <c r="H45" i="2"/>
  <c r="B45" i="2"/>
  <c r="D45" i="2"/>
  <c r="A45" i="2"/>
  <c r="H233" i="2"/>
  <c r="B233" i="2"/>
  <c r="D233" i="2"/>
  <c r="A233" i="2"/>
  <c r="H232" i="2"/>
  <c r="B232" i="2"/>
  <c r="D232" i="2"/>
  <c r="A232" i="2"/>
  <c r="H231" i="2"/>
  <c r="B231" i="2"/>
  <c r="D231" i="2"/>
  <c r="A231" i="2"/>
  <c r="H44" i="2"/>
  <c r="B44" i="2"/>
  <c r="D44" i="2"/>
  <c r="A44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19" i="2"/>
  <c r="B19" i="2"/>
  <c r="D19" i="2"/>
  <c r="A19" i="2"/>
  <c r="H18" i="2"/>
  <c r="B18" i="2"/>
  <c r="D18" i="2"/>
  <c r="A18" i="2"/>
  <c r="H17" i="2"/>
  <c r="B17" i="2"/>
  <c r="D17" i="2"/>
  <c r="A17" i="2"/>
  <c r="H217" i="2"/>
  <c r="B217" i="2"/>
  <c r="D217" i="2"/>
  <c r="A217" i="2"/>
  <c r="H16" i="2"/>
  <c r="B16" i="2"/>
  <c r="D16" i="2"/>
  <c r="A16" i="2"/>
  <c r="H15" i="2"/>
  <c r="B15" i="2"/>
  <c r="D15" i="2"/>
  <c r="A15" i="2"/>
  <c r="H14" i="2"/>
  <c r="B14" i="2"/>
  <c r="D14" i="2"/>
  <c r="A14" i="2"/>
  <c r="H216" i="2"/>
  <c r="B216" i="2"/>
  <c r="D216" i="2"/>
  <c r="A216" i="2"/>
  <c r="H215" i="2"/>
  <c r="B215" i="2"/>
  <c r="D215" i="2"/>
  <c r="A215" i="2"/>
  <c r="H13" i="2"/>
  <c r="B13" i="2"/>
  <c r="D13" i="2"/>
  <c r="A13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12" i="2"/>
  <c r="B12" i="2"/>
  <c r="D12" i="2"/>
  <c r="A12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11" i="2"/>
  <c r="B11" i="2"/>
  <c r="D11" i="2"/>
  <c r="A11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F164" i="2"/>
  <c r="D164" i="2"/>
  <c r="A164" i="2"/>
  <c r="H163" i="2"/>
  <c r="B163" i="2"/>
  <c r="F163" i="2"/>
  <c r="D163" i="2"/>
  <c r="A163" i="2"/>
  <c r="H162" i="2"/>
  <c r="B162" i="2"/>
  <c r="F162" i="2"/>
  <c r="D162" i="2"/>
  <c r="A162" i="2"/>
  <c r="H161" i="2"/>
  <c r="B161" i="2"/>
  <c r="F161" i="2"/>
  <c r="D161" i="2"/>
  <c r="A161" i="2"/>
  <c r="H160" i="2"/>
  <c r="F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Q276" i="1"/>
  <c r="Q277" i="1"/>
  <c r="Q278" i="1"/>
  <c r="Q279" i="1"/>
  <c r="Q280" i="1"/>
  <c r="Q270" i="1"/>
  <c r="Q269" i="1"/>
  <c r="Q267" i="1"/>
  <c r="Q266" i="1"/>
  <c r="Q268" i="1"/>
  <c r="Q264" i="1"/>
  <c r="Q265" i="1"/>
  <c r="Q262" i="1"/>
  <c r="Q261" i="1"/>
  <c r="Q149" i="1"/>
  <c r="F16" i="1"/>
  <c r="F17" i="1" s="1"/>
  <c r="C17" i="1"/>
  <c r="Q256" i="1"/>
  <c r="Q260" i="1"/>
  <c r="Q259" i="1"/>
  <c r="Q257" i="1"/>
  <c r="Q254" i="1"/>
  <c r="Q253" i="1"/>
  <c r="Q250" i="1"/>
  <c r="Q247" i="1"/>
  <c r="Q245" i="1"/>
  <c r="K245" i="1"/>
  <c r="Q243" i="1"/>
  <c r="K243" i="1"/>
  <c r="Q255" i="1"/>
  <c r="J251" i="1"/>
  <c r="Q251" i="1"/>
  <c r="Q252" i="1"/>
  <c r="Q249" i="1"/>
  <c r="Q248" i="1"/>
  <c r="Q160" i="1"/>
  <c r="J160" i="1"/>
  <c r="Q148" i="1"/>
  <c r="Q163" i="1"/>
  <c r="Q182" i="1"/>
  <c r="Q198" i="1"/>
  <c r="Q209" i="1"/>
  <c r="Q210" i="1"/>
  <c r="Q216" i="1"/>
  <c r="Q218" i="1"/>
  <c r="Q225" i="1"/>
  <c r="Q221" i="1"/>
  <c r="Q223" i="1"/>
  <c r="Q227" i="1"/>
  <c r="Q135" i="1"/>
  <c r="Q145" i="1"/>
  <c r="Q228" i="1"/>
  <c r="Q233" i="1"/>
  <c r="Q153" i="1"/>
  <c r="Q154" i="1"/>
  <c r="Q159" i="1"/>
  <c r="Q150" i="1"/>
  <c r="Q164" i="1"/>
  <c r="Q167" i="1"/>
  <c r="Q168" i="1"/>
  <c r="Q152" i="1"/>
  <c r="Q185" i="1"/>
  <c r="Q200" i="1"/>
  <c r="Q203" i="1"/>
  <c r="Q214" i="1"/>
  <c r="Q161" i="1"/>
  <c r="Q162" i="1"/>
  <c r="Q165" i="1"/>
  <c r="Q166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97" i="1"/>
  <c r="Q199" i="1"/>
  <c r="Q201" i="1"/>
  <c r="Q202" i="1"/>
  <c r="Q204" i="1"/>
  <c r="Q205" i="1"/>
  <c r="Q206" i="1"/>
  <c r="Q207" i="1"/>
  <c r="Q208" i="1"/>
  <c r="Q211" i="1"/>
  <c r="Q212" i="1"/>
  <c r="Q213" i="1"/>
  <c r="Q219" i="1"/>
  <c r="Q220" i="1"/>
  <c r="Q224" i="1"/>
  <c r="Q229" i="1"/>
  <c r="Q230" i="1"/>
  <c r="Q231" i="1"/>
  <c r="Q232" i="1"/>
  <c r="Q234" i="1"/>
  <c r="Q193" i="1"/>
  <c r="I135" i="1"/>
  <c r="I145" i="1"/>
  <c r="I150" i="1"/>
  <c r="I153" i="1"/>
  <c r="I154" i="1"/>
  <c r="I159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6" i="1"/>
  <c r="I177" i="1"/>
  <c r="I178" i="1"/>
  <c r="I179" i="1"/>
  <c r="I180" i="1"/>
  <c r="I181" i="1"/>
  <c r="I182" i="1"/>
  <c r="I185" i="1"/>
  <c r="J193" i="1"/>
  <c r="I197" i="1"/>
  <c r="J198" i="1"/>
  <c r="I199" i="1"/>
  <c r="J200" i="1"/>
  <c r="I201" i="1"/>
  <c r="I203" i="1"/>
  <c r="I204" i="1"/>
  <c r="I205" i="1"/>
  <c r="I206" i="1"/>
  <c r="I207" i="1"/>
  <c r="I208" i="1"/>
  <c r="J209" i="1"/>
  <c r="J210" i="1"/>
  <c r="I211" i="1"/>
  <c r="I212" i="1"/>
  <c r="I213" i="1"/>
  <c r="I214" i="1"/>
  <c r="J216" i="1"/>
  <c r="J218" i="1"/>
  <c r="J221" i="1"/>
  <c r="J223" i="1"/>
  <c r="I224" i="1"/>
  <c r="I225" i="1"/>
  <c r="J227" i="1"/>
  <c r="J228" i="1"/>
  <c r="I231" i="1"/>
  <c r="Q131" i="1"/>
  <c r="H131" i="1"/>
  <c r="E44" i="1"/>
  <c r="F44" i="1"/>
  <c r="G44" i="1"/>
  <c r="I44" i="1"/>
  <c r="E68" i="1"/>
  <c r="E140" i="2"/>
  <c r="E78" i="2"/>
  <c r="E72" i="1"/>
  <c r="F72" i="1"/>
  <c r="G72" i="1"/>
  <c r="I72" i="1"/>
  <c r="G70" i="1"/>
  <c r="I70" i="1"/>
  <c r="F68" i="1"/>
  <c r="G68" i="1"/>
  <c r="I68" i="1"/>
  <c r="E64" i="1"/>
  <c r="F64" i="1"/>
  <c r="G64" i="1"/>
  <c r="I64" i="1"/>
  <c r="G62" i="1"/>
  <c r="I62" i="1"/>
  <c r="E60" i="1"/>
  <c r="F60" i="1"/>
  <c r="G60" i="1"/>
  <c r="I60" i="1"/>
  <c r="E56" i="1"/>
  <c r="F56" i="1"/>
  <c r="G56" i="1"/>
  <c r="I56" i="1"/>
  <c r="G54" i="1"/>
  <c r="I54" i="1"/>
  <c r="E52" i="1"/>
  <c r="F52" i="1"/>
  <c r="G52" i="1"/>
  <c r="I52" i="1"/>
  <c r="E48" i="1"/>
  <c r="F48" i="1"/>
  <c r="G48" i="1"/>
  <c r="I48" i="1"/>
  <c r="G46" i="1"/>
  <c r="I46" i="1"/>
  <c r="E40" i="1"/>
  <c r="E112" i="2"/>
  <c r="F40" i="1"/>
  <c r="G40" i="1"/>
  <c r="I40" i="1"/>
  <c r="G38" i="1"/>
  <c r="I38" i="1"/>
  <c r="E36" i="1"/>
  <c r="F36" i="1"/>
  <c r="G36" i="1"/>
  <c r="I36" i="1"/>
  <c r="E32" i="1"/>
  <c r="F32" i="1"/>
  <c r="G32" i="1"/>
  <c r="I32" i="1"/>
  <c r="G30" i="1"/>
  <c r="I30" i="1"/>
  <c r="E28" i="1"/>
  <c r="F28" i="1"/>
  <c r="G28" i="1"/>
  <c r="I28" i="1"/>
  <c r="E24" i="1"/>
  <c r="E96" i="2"/>
  <c r="E274" i="1"/>
  <c r="F274" i="1"/>
  <c r="G274" i="1"/>
  <c r="K274" i="1"/>
  <c r="E270" i="1"/>
  <c r="F270" i="1"/>
  <c r="E266" i="1"/>
  <c r="E83" i="2"/>
  <c r="E262" i="1"/>
  <c r="E80" i="2"/>
  <c r="E257" i="1"/>
  <c r="F257" i="1"/>
  <c r="G257" i="1"/>
  <c r="K257" i="1"/>
  <c r="E284" i="1"/>
  <c r="F284" i="1"/>
  <c r="E279" i="1"/>
  <c r="F279" i="1"/>
  <c r="G254" i="1"/>
  <c r="K254" i="1"/>
  <c r="E283" i="1"/>
  <c r="F283" i="1"/>
  <c r="E277" i="1"/>
  <c r="F277" i="1"/>
  <c r="G277" i="1"/>
  <c r="J277" i="1"/>
  <c r="E273" i="1"/>
  <c r="F273" i="1"/>
  <c r="G273" i="1"/>
  <c r="K273" i="1"/>
  <c r="E269" i="1"/>
  <c r="E265" i="1"/>
  <c r="F265" i="1"/>
  <c r="E261" i="1"/>
  <c r="E282" i="1"/>
  <c r="F282" i="1"/>
  <c r="E278" i="1"/>
  <c r="F278" i="1"/>
  <c r="E22" i="1"/>
  <c r="E276" i="1"/>
  <c r="F276" i="1"/>
  <c r="G276" i="1"/>
  <c r="J276" i="1"/>
  <c r="E272" i="1"/>
  <c r="F272" i="1"/>
  <c r="G272" i="1"/>
  <c r="K272" i="1"/>
  <c r="E268" i="1"/>
  <c r="F268" i="1"/>
  <c r="G268" i="1"/>
  <c r="K268" i="1"/>
  <c r="E264" i="1"/>
  <c r="E260" i="1"/>
  <c r="F260" i="1"/>
  <c r="G260" i="1"/>
  <c r="K260" i="1"/>
  <c r="E281" i="1"/>
  <c r="F281" i="1"/>
  <c r="G281" i="1"/>
  <c r="K281" i="1"/>
  <c r="E73" i="1"/>
  <c r="E145" i="2"/>
  <c r="F73" i="1"/>
  <c r="G73" i="1"/>
  <c r="I73" i="1"/>
  <c r="E69" i="1"/>
  <c r="F69" i="1"/>
  <c r="G69" i="1"/>
  <c r="I69" i="1"/>
  <c r="G67" i="1"/>
  <c r="I67" i="1"/>
  <c r="E65" i="1"/>
  <c r="F65" i="1"/>
  <c r="G65" i="1"/>
  <c r="I65" i="1"/>
  <c r="E61" i="1"/>
  <c r="F61" i="1"/>
  <c r="G61" i="1"/>
  <c r="I61" i="1"/>
  <c r="G59" i="1"/>
  <c r="I59" i="1"/>
  <c r="E57" i="1"/>
  <c r="F57" i="1"/>
  <c r="G57" i="1"/>
  <c r="I57" i="1"/>
  <c r="E53" i="1"/>
  <c r="G51" i="1"/>
  <c r="I51" i="1"/>
  <c r="E49" i="1"/>
  <c r="E121" i="2"/>
  <c r="E45" i="1"/>
  <c r="F45" i="1"/>
  <c r="G45" i="1"/>
  <c r="I45" i="1"/>
  <c r="G43" i="1"/>
  <c r="I43" i="1"/>
  <c r="E41" i="1"/>
  <c r="F41" i="1"/>
  <c r="G41" i="1"/>
  <c r="I41" i="1"/>
  <c r="E37" i="1"/>
  <c r="G35" i="1"/>
  <c r="I35" i="1"/>
  <c r="E33" i="1"/>
  <c r="E105" i="2"/>
  <c r="E29" i="1"/>
  <c r="F29" i="1"/>
  <c r="G29" i="1"/>
  <c r="I29" i="1"/>
  <c r="G27" i="1"/>
  <c r="I27" i="1"/>
  <c r="E25" i="1"/>
  <c r="F25" i="1"/>
  <c r="G25" i="1"/>
  <c r="I25" i="1"/>
  <c r="E21" i="1"/>
  <c r="F21" i="1"/>
  <c r="G21" i="1"/>
  <c r="I21" i="1"/>
  <c r="E149" i="1"/>
  <c r="E148" i="1"/>
  <c r="E14" i="2"/>
  <c r="E275" i="1"/>
  <c r="F275" i="1"/>
  <c r="G275" i="1"/>
  <c r="K275" i="1"/>
  <c r="E271" i="1"/>
  <c r="F271" i="1"/>
  <c r="G271" i="1"/>
  <c r="K271" i="1"/>
  <c r="E267" i="1"/>
  <c r="F267" i="1"/>
  <c r="G267" i="1"/>
  <c r="J267" i="1"/>
  <c r="E263" i="1"/>
  <c r="E253" i="2"/>
  <c r="E259" i="1"/>
  <c r="F259" i="1"/>
  <c r="G259" i="1"/>
  <c r="K259" i="1"/>
  <c r="G256" i="1"/>
  <c r="K256" i="1"/>
  <c r="E280" i="1"/>
  <c r="F280" i="1"/>
  <c r="F269" i="1"/>
  <c r="G269" i="1"/>
  <c r="J269" i="1"/>
  <c r="E86" i="2"/>
  <c r="G265" i="1"/>
  <c r="K265" i="1"/>
  <c r="E82" i="2"/>
  <c r="E91" i="2"/>
  <c r="E90" i="2"/>
  <c r="E133" i="2"/>
  <c r="E117" i="2"/>
  <c r="E101" i="2"/>
  <c r="E128" i="2"/>
  <c r="E104" i="2"/>
  <c r="F22" i="1"/>
  <c r="G22" i="1"/>
  <c r="I22" i="1"/>
  <c r="E137" i="2"/>
  <c r="E144" i="2"/>
  <c r="E88" i="2"/>
  <c r="E92" i="2"/>
  <c r="E136" i="2"/>
  <c r="E132" i="2"/>
  <c r="F266" i="1"/>
  <c r="G266" i="1"/>
  <c r="K266" i="1"/>
  <c r="G270" i="1"/>
  <c r="J270" i="1"/>
  <c r="E87" i="2"/>
  <c r="E85" i="2"/>
  <c r="E84" i="2"/>
  <c r="E129" i="2"/>
  <c r="E113" i="2"/>
  <c r="E97" i="2"/>
  <c r="E77" i="2"/>
  <c r="E108" i="2"/>
  <c r="E154" i="2"/>
  <c r="F262" i="1"/>
  <c r="G262" i="1"/>
  <c r="J262" i="1"/>
  <c r="F263" i="1"/>
  <c r="G263" i="1"/>
  <c r="K263" i="1"/>
  <c r="F24" i="1"/>
  <c r="G24" i="1"/>
  <c r="I24" i="1"/>
  <c r="E160" i="2"/>
  <c r="F37" i="1"/>
  <c r="G37" i="1"/>
  <c r="I37" i="1"/>
  <c r="E109" i="2"/>
  <c r="F53" i="1"/>
  <c r="G53" i="1"/>
  <c r="I53" i="1"/>
  <c r="E125" i="2"/>
  <c r="E89" i="2"/>
  <c r="F148" i="1"/>
  <c r="G148" i="1"/>
  <c r="J148" i="1"/>
  <c r="F33" i="1"/>
  <c r="G33" i="1"/>
  <c r="I33" i="1"/>
  <c r="F261" i="1"/>
  <c r="G261" i="1"/>
  <c r="J261" i="1"/>
  <c r="E79" i="2"/>
  <c r="E93" i="2"/>
  <c r="E100" i="2"/>
  <c r="E141" i="2"/>
  <c r="F149" i="1"/>
  <c r="G149" i="1"/>
  <c r="J149" i="1"/>
  <c r="E15" i="2"/>
  <c r="F49" i="1"/>
  <c r="G49" i="1"/>
  <c r="I49" i="1"/>
  <c r="F264" i="1"/>
  <c r="G264" i="1"/>
  <c r="J264" i="1"/>
  <c r="E81" i="2"/>
  <c r="E162" i="2"/>
  <c r="E95" i="2"/>
  <c r="E138" i="2"/>
  <c r="E143" i="2"/>
  <c r="E158" i="2"/>
  <c r="E285" i="1"/>
  <c r="F285" i="1"/>
  <c r="G285" i="1"/>
  <c r="K285" i="1"/>
  <c r="G282" i="1"/>
  <c r="K282" i="1"/>
  <c r="G278" i="1"/>
  <c r="J278" i="1"/>
  <c r="G258" i="1"/>
  <c r="K258" i="1"/>
  <c r="E92" i="1"/>
  <c r="E90" i="1"/>
  <c r="F90" i="1"/>
  <c r="G90" i="1"/>
  <c r="I90" i="1"/>
  <c r="E88" i="1"/>
  <c r="F88" i="1"/>
  <c r="G88" i="1"/>
  <c r="I88" i="1"/>
  <c r="E86" i="1"/>
  <c r="F86" i="1"/>
  <c r="G86" i="1"/>
  <c r="I86" i="1"/>
  <c r="E84" i="1"/>
  <c r="F84" i="1"/>
  <c r="G84" i="1"/>
  <c r="I84" i="1"/>
  <c r="E82" i="1"/>
  <c r="F82" i="1"/>
  <c r="G82" i="1"/>
  <c r="I82" i="1"/>
  <c r="E80" i="1"/>
  <c r="E78" i="1"/>
  <c r="F78" i="1"/>
  <c r="G78" i="1"/>
  <c r="I78" i="1"/>
  <c r="E76" i="1"/>
  <c r="E74" i="1"/>
  <c r="F74" i="1"/>
  <c r="G74" i="1"/>
  <c r="I74" i="1"/>
  <c r="E66" i="1"/>
  <c r="F66" i="1"/>
  <c r="G66" i="1"/>
  <c r="I66" i="1"/>
  <c r="E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G284" i="1"/>
  <c r="K284" i="1"/>
  <c r="G280" i="1"/>
  <c r="J280" i="1"/>
  <c r="E258" i="1"/>
  <c r="F258" i="1"/>
  <c r="G286" i="1"/>
  <c r="K286" i="1"/>
  <c r="G91" i="1"/>
  <c r="I91" i="1"/>
  <c r="G89" i="1"/>
  <c r="I89" i="1"/>
  <c r="G87" i="1"/>
  <c r="I87" i="1"/>
  <c r="G85" i="1"/>
  <c r="I85" i="1"/>
  <c r="G83" i="1"/>
  <c r="I83" i="1"/>
  <c r="G81" i="1"/>
  <c r="I81" i="1"/>
  <c r="G79" i="1"/>
  <c r="I79" i="1"/>
  <c r="G77" i="1"/>
  <c r="I77" i="1"/>
  <c r="G75" i="1"/>
  <c r="I75" i="1"/>
  <c r="E71" i="1"/>
  <c r="F71" i="1"/>
  <c r="G71" i="1"/>
  <c r="I71" i="1"/>
  <c r="E63" i="1"/>
  <c r="F63" i="1"/>
  <c r="G63" i="1"/>
  <c r="I63" i="1"/>
  <c r="E55" i="1"/>
  <c r="F55" i="1"/>
  <c r="G55" i="1"/>
  <c r="I55" i="1"/>
  <c r="E47" i="1"/>
  <c r="E39" i="1"/>
  <c r="F39" i="1"/>
  <c r="G39" i="1"/>
  <c r="I39" i="1"/>
  <c r="E31" i="1"/>
  <c r="E23" i="1"/>
  <c r="F23" i="1"/>
  <c r="G23" i="1"/>
  <c r="G283" i="1"/>
  <c r="K283" i="1"/>
  <c r="G279" i="1"/>
  <c r="J279" i="1"/>
  <c r="F76" i="1"/>
  <c r="G76" i="1"/>
  <c r="I76" i="1"/>
  <c r="E148" i="2"/>
  <c r="E98" i="2"/>
  <c r="E135" i="2"/>
  <c r="I23" i="1"/>
  <c r="F58" i="1"/>
  <c r="G58" i="1"/>
  <c r="I58" i="1"/>
  <c r="E130" i="2"/>
  <c r="E122" i="2"/>
  <c r="E114" i="2"/>
  <c r="F47" i="1"/>
  <c r="G47" i="1"/>
  <c r="I47" i="1"/>
  <c r="E119" i="2"/>
  <c r="F92" i="1"/>
  <c r="G92" i="1"/>
  <c r="I92" i="1"/>
  <c r="E164" i="2"/>
  <c r="F31" i="1"/>
  <c r="G31" i="1"/>
  <c r="E103" i="2"/>
  <c r="E127" i="2"/>
  <c r="E111" i="2"/>
  <c r="E106" i="2"/>
  <c r="F80" i="1"/>
  <c r="G80" i="1"/>
  <c r="I80" i="1"/>
  <c r="E152" i="2"/>
  <c r="E156" i="2"/>
  <c r="E146" i="2"/>
  <c r="E150" i="2"/>
  <c r="I31" i="1"/>
  <c r="C12" i="1"/>
  <c r="C11" i="1"/>
  <c r="O287" i="1" l="1"/>
  <c r="O36" i="1"/>
  <c r="O110" i="1"/>
  <c r="O21" i="1"/>
  <c r="O265" i="1"/>
  <c r="O197" i="1"/>
  <c r="O127" i="1"/>
  <c r="O43" i="1"/>
  <c r="O113" i="1"/>
  <c r="O120" i="1"/>
  <c r="O35" i="1"/>
  <c r="O105" i="1"/>
  <c r="O204" i="1"/>
  <c r="O156" i="1"/>
  <c r="O70" i="1"/>
  <c r="O219" i="1"/>
  <c r="O77" i="1"/>
  <c r="O124" i="1"/>
  <c r="O167" i="1"/>
  <c r="O92" i="1"/>
  <c r="O279" i="1"/>
  <c r="O225" i="1"/>
  <c r="O55" i="1"/>
  <c r="C15" i="1"/>
  <c r="O137" i="1"/>
  <c r="O237" i="1"/>
  <c r="O116" i="1"/>
  <c r="O212" i="1"/>
  <c r="O160" i="1"/>
  <c r="O39" i="1"/>
  <c r="O273" i="1"/>
  <c r="O126" i="1"/>
  <c r="O45" i="1"/>
  <c r="O213" i="1"/>
  <c r="O283" i="1"/>
  <c r="O79" i="1"/>
  <c r="O220" i="1"/>
  <c r="O162" i="1"/>
  <c r="O66" i="1"/>
  <c r="O33" i="1"/>
  <c r="O158" i="1"/>
  <c r="O84" i="1"/>
  <c r="O250" i="1"/>
  <c r="O185" i="1"/>
  <c r="O244" i="1"/>
  <c r="O78" i="1"/>
  <c r="O248" i="1"/>
  <c r="O223" i="1"/>
  <c r="O230" i="1"/>
  <c r="O96" i="1"/>
  <c r="O238" i="1"/>
  <c r="O81" i="1"/>
  <c r="O88" i="1"/>
  <c r="O196" i="1"/>
  <c r="O73" i="1"/>
  <c r="O193" i="1"/>
  <c r="O104" i="1"/>
  <c r="O22" i="1"/>
  <c r="O277" i="1"/>
  <c r="O264" i="1"/>
  <c r="O76" i="1"/>
  <c r="O182" i="1"/>
  <c r="O192" i="1"/>
  <c r="O256" i="1"/>
  <c r="O231" i="1"/>
  <c r="O191" i="1"/>
  <c r="O233" i="1"/>
  <c r="O80" i="1"/>
  <c r="O268" i="1"/>
  <c r="O136" i="1"/>
  <c r="O183" i="1"/>
  <c r="O165" i="1"/>
  <c r="O222" i="1"/>
  <c r="O257" i="1"/>
  <c r="O83" i="1"/>
  <c r="O247" i="1"/>
  <c r="O189" i="1"/>
  <c r="O111" i="1"/>
  <c r="O135" i="1"/>
  <c r="O276" i="1"/>
  <c r="O262" i="1"/>
  <c r="O89" i="1"/>
  <c r="O232" i="1"/>
  <c r="O59" i="1"/>
  <c r="O141" i="1"/>
  <c r="O95" i="1"/>
  <c r="O151" i="1"/>
  <c r="O201" i="1"/>
  <c r="O26" i="1"/>
  <c r="O186" i="1"/>
  <c r="O74" i="1"/>
  <c r="O153" i="1"/>
  <c r="O90" i="1"/>
  <c r="O266" i="1"/>
  <c r="O23" i="1"/>
  <c r="O131" i="1"/>
  <c r="O144" i="1"/>
  <c r="O46" i="1"/>
  <c r="O245" i="1"/>
  <c r="O203" i="1"/>
  <c r="O243" i="1"/>
  <c r="O64" i="1"/>
  <c r="O139" i="1"/>
  <c r="O49" i="1"/>
  <c r="O56" i="1"/>
  <c r="O129" i="1"/>
  <c r="O41" i="1"/>
  <c r="O148" i="1"/>
  <c r="O48" i="1"/>
  <c r="O138" i="1"/>
  <c r="O228" i="1"/>
  <c r="O174" i="1"/>
  <c r="O275" i="1"/>
  <c r="O207" i="1"/>
  <c r="O115" i="1"/>
  <c r="O205" i="1"/>
  <c r="O285" i="1"/>
  <c r="O114" i="1"/>
  <c r="O176" i="1"/>
  <c r="O28" i="1"/>
  <c r="O150" i="1"/>
  <c r="O87" i="1"/>
  <c r="O121" i="1"/>
  <c r="O108" i="1"/>
  <c r="O149" i="1"/>
  <c r="O52" i="1"/>
  <c r="O27" i="1"/>
  <c r="O198" i="1"/>
  <c r="O123" i="1"/>
  <c r="O272" i="1"/>
  <c r="O179" i="1"/>
  <c r="O106" i="1"/>
  <c r="O98" i="1"/>
  <c r="O235" i="1"/>
  <c r="O175" i="1"/>
  <c r="O72" i="1"/>
  <c r="O101" i="1"/>
  <c r="O58" i="1"/>
  <c r="O178" i="1"/>
  <c r="O267" i="1"/>
  <c r="O255" i="1"/>
  <c r="O200" i="1"/>
  <c r="O214" i="1"/>
  <c r="O239" i="1"/>
  <c r="O280" i="1"/>
  <c r="O159" i="1"/>
  <c r="O263" i="1"/>
  <c r="O91" i="1"/>
  <c r="O208" i="1"/>
  <c r="O286" i="1"/>
  <c r="O227" i="1"/>
  <c r="O32" i="1"/>
  <c r="O24" i="1"/>
  <c r="O249" i="1"/>
  <c r="O155" i="1"/>
  <c r="O270" i="1"/>
  <c r="O134" i="1"/>
  <c r="O161" i="1"/>
  <c r="O119" i="1"/>
  <c r="O118" i="1"/>
  <c r="O51" i="1"/>
  <c r="O236" i="1"/>
  <c r="O217" i="1"/>
  <c r="O215" i="1"/>
  <c r="O44" i="1"/>
  <c r="O209" i="1"/>
  <c r="O195" i="1"/>
  <c r="O86" i="1"/>
  <c r="O132" i="1"/>
  <c r="O47" i="1"/>
  <c r="O117" i="1"/>
  <c r="O180" i="1"/>
  <c r="O269" i="1"/>
  <c r="O181" i="1"/>
  <c r="O140" i="1"/>
  <c r="O42" i="1"/>
  <c r="O259" i="1"/>
  <c r="O130" i="1"/>
  <c r="O34" i="1"/>
  <c r="O163" i="1"/>
  <c r="O169" i="1"/>
  <c r="O63" i="1"/>
  <c r="O278" i="1"/>
  <c r="O226" i="1"/>
  <c r="O177" i="1"/>
  <c r="O94" i="1"/>
  <c r="O152" i="1"/>
  <c r="O274" i="1"/>
  <c r="O71" i="1"/>
  <c r="O40" i="1"/>
  <c r="O128" i="1"/>
  <c r="O164" i="1"/>
  <c r="O187" i="1"/>
  <c r="O168" i="1"/>
  <c r="O57" i="1"/>
  <c r="O109" i="1"/>
  <c r="O82" i="1"/>
  <c r="O38" i="1"/>
  <c r="O112" i="1"/>
  <c r="O30" i="1"/>
  <c r="O252" i="1"/>
  <c r="O210" i="1"/>
  <c r="O68" i="1"/>
  <c r="O53" i="1"/>
  <c r="O145" i="1"/>
  <c r="O75" i="1"/>
  <c r="O184" i="1"/>
  <c r="O142" i="1"/>
  <c r="O234" i="1"/>
  <c r="O172" i="1"/>
  <c r="O246" i="1"/>
  <c r="O146" i="1"/>
  <c r="O93" i="1"/>
  <c r="O25" i="1"/>
  <c r="O54" i="1"/>
  <c r="O211" i="1"/>
  <c r="O173" i="1"/>
  <c r="O271" i="1"/>
  <c r="O171" i="1"/>
  <c r="O100" i="1"/>
  <c r="O242" i="1"/>
  <c r="O85" i="1"/>
  <c r="O224" i="1"/>
  <c r="O251" i="1"/>
  <c r="O229" i="1"/>
  <c r="O107" i="1"/>
  <c r="O282" i="1"/>
  <c r="O258" i="1"/>
  <c r="O99" i="1"/>
  <c r="O241" i="1"/>
  <c r="O154" i="1"/>
  <c r="O202" i="1"/>
  <c r="O281" i="1"/>
  <c r="O218" i="1"/>
  <c r="O62" i="1"/>
  <c r="O65" i="1"/>
  <c r="O50" i="1"/>
  <c r="O166" i="1"/>
  <c r="O29" i="1"/>
  <c r="O125" i="1"/>
  <c r="O188" i="1"/>
  <c r="O69" i="1"/>
  <c r="O199" i="1"/>
  <c r="O102" i="1"/>
  <c r="O254" i="1"/>
  <c r="O206" i="1"/>
  <c r="O261" i="1"/>
  <c r="O37" i="1"/>
  <c r="O260" i="1"/>
  <c r="O60" i="1"/>
  <c r="O190" i="1"/>
  <c r="O216" i="1"/>
  <c r="O143" i="1"/>
  <c r="O253" i="1"/>
  <c r="O194" i="1"/>
  <c r="O157" i="1"/>
  <c r="O67" i="1"/>
  <c r="O170" i="1"/>
  <c r="O122" i="1"/>
  <c r="O133" i="1"/>
  <c r="O61" i="1"/>
  <c r="O221" i="1"/>
  <c r="O103" i="1"/>
  <c r="O284" i="1"/>
  <c r="O240" i="1"/>
  <c r="O31" i="1"/>
  <c r="O147" i="1"/>
  <c r="O9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<sst xmlns="http://schemas.openxmlformats.org/spreadsheetml/2006/main" count="2603" uniqueCount="871">
  <si>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</si>
  <si>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</si>
  <si>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</si>
  <si>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</si>
  <si>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</si>
  <si>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</si>
  <si>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</si>
  <si>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</si>
  <si>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</si>
  <si>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</si>
  <si>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</si>
  <si>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</si>
  <si>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</si>
  <si>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</si>
  <si>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</si>
  <si>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</si>
  <si>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</si>
  <si>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</si>
  <si>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</si>
  <si>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</si>
  <si>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</si>
  <si>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</si>
  <si>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</si>
  <si>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</si>
  <si>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</si>
  <si>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</si>
  <si>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</si>
  <si>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</si>
  <si>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Bull...25</t>
  </si>
  <si>
    <t>B</t>
  </si>
  <si>
    <t>Locher K</t>
  </si>
  <si>
    <t>BBSAG Bull...30</t>
  </si>
  <si>
    <t>BBSAG Bull.3</t>
  </si>
  <si>
    <t>BBSAG Bull.8</t>
  </si>
  <si>
    <t>BBSAG Bull.21</t>
  </si>
  <si>
    <t>BBSAG Bull.22</t>
  </si>
  <si>
    <t>BBSAG Bull.27</t>
  </si>
  <si>
    <t>v</t>
  </si>
  <si>
    <t>BRNO 21</t>
  </si>
  <si>
    <t>K</t>
  </si>
  <si>
    <t>AN 302,1,54</t>
  </si>
  <si>
    <t>Germann R</t>
  </si>
  <si>
    <t>BBSAG Bull.43</t>
  </si>
  <si>
    <t>BRNO 23</t>
  </si>
  <si>
    <t>BBSAG Bull.54</t>
  </si>
  <si>
    <t>BRNO 26</t>
  </si>
  <si>
    <t>BRNO 27</t>
  </si>
  <si>
    <t>BAAVSS 63,19</t>
  </si>
  <si>
    <t>Paschke A</t>
  </si>
  <si>
    <t>BBSAG Bull.80</t>
  </si>
  <si>
    <t>phe</t>
  </si>
  <si>
    <t>IBVS 3078</t>
  </si>
  <si>
    <t>BRNO 30</t>
  </si>
  <si>
    <t>BAAVSS 72,22</t>
  </si>
  <si>
    <t>BBSAG Bull.83</t>
  </si>
  <si>
    <t>BBSAG Bull.87</t>
  </si>
  <si>
    <t>BAV-M 52</t>
  </si>
  <si>
    <t>BRNO 31</t>
  </si>
  <si>
    <t>BBSAG Bull.94</t>
  </si>
  <si>
    <t>BAV-M 56</t>
  </si>
  <si>
    <t>BAV-M 59</t>
  </si>
  <si>
    <t>BAVM 59</t>
  </si>
  <si>
    <t>Blaettler E</t>
  </si>
  <si>
    <t>BBSAG Bull.100</t>
  </si>
  <si>
    <t>BBSAG Bull.106</t>
  </si>
  <si>
    <t>II</t>
  </si>
  <si>
    <t>EA/DW</t>
  </si>
  <si>
    <t>IBVS 0937</t>
  </si>
  <si>
    <t>IBVS 1358</t>
  </si>
  <si>
    <t/>
  </si>
  <si>
    <t>IBVS 5643</t>
  </si>
  <si>
    <t>VZ CVn / GSC 2003-0780</t>
  </si>
  <si>
    <t>IBVS 5657</t>
  </si>
  <si>
    <t># of data points: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</si>
  <si>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</si>
  <si>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</si>
  <si>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</si>
  <si>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</si>
  <si>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</si>
  <si>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</si>
  <si>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</si>
  <si>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</si>
  <si>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</si>
  <si>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</si>
  <si>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OEJV 0094</t>
  </si>
  <si>
    <t>IBVS 5917</t>
  </si>
  <si>
    <t>Add cycle</t>
  </si>
  <si>
    <t>Old Cycle</t>
  </si>
  <si>
    <t>??</t>
  </si>
  <si>
    <t>IBVS 5918</t>
  </si>
  <si>
    <t>IBVS 5959</t>
  </si>
  <si>
    <t>IBVS 5992</t>
  </si>
  <si>
    <t>IBVS 6010</t>
  </si>
  <si>
    <t>IBVS 6029</t>
  </si>
  <si>
    <t>OEJV 0155</t>
  </si>
  <si>
    <t>0,0030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</si>
  <si>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</si>
  <si>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</si>
  <si>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</si>
  <si>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</si>
  <si>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</si>
  <si>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</si>
  <si>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</si>
  <si>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</si>
  <si>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</si>
  <si>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</si>
  <si>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</si>
  <si>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</si>
  <si>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</si>
  <si>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IBVS 6158</t>
  </si>
  <si>
    <t>2414734.790 </t>
  </si>
  <si>
    <t> 21.03.1899 06:57 </t>
  </si>
  <si>
    <t> 0.002 </t>
  </si>
  <si>
    <t>P </t>
  </si>
  <si>
    <t> W.Strohmeier </t>
  </si>
  <si>
    <t> VB 7.72 </t>
  </si>
  <si>
    <t>2415542.695 </t>
  </si>
  <si>
    <t> 07.06.1901 04:40 </t>
  </si>
  <si>
    <t> -0.013 </t>
  </si>
  <si>
    <t>2416302.598 </t>
  </si>
  <si>
    <t> 07.07.1903 02:21 </t>
  </si>
  <si>
    <t> -0.011 </t>
  </si>
  <si>
    <t>2416816.934 </t>
  </si>
  <si>
    <t> 02.12.1904 10:24 </t>
  </si>
  <si>
    <t>2416856.921 </t>
  </si>
  <si>
    <t> 11.01.1905 10:06 </t>
  </si>
  <si>
    <t> -0.027 </t>
  </si>
  <si>
    <t>2417613.901 </t>
  </si>
  <si>
    <t> 07.02.1907 09:37 </t>
  </si>
  <si>
    <t> 0.001 </t>
  </si>
  <si>
    <t>2417684.687 </t>
  </si>
  <si>
    <t> 19.04.1907 04:29 </t>
  </si>
  <si>
    <t> 0.020 </t>
  </si>
  <si>
    <t>2417686.734 </t>
  </si>
  <si>
    <t> 21.04.1907 05:36 </t>
  </si>
  <si>
    <t> -0.039 </t>
  </si>
  <si>
    <t>2417996.776 </t>
  </si>
  <si>
    <t> 25.02.1908 06:37 </t>
  </si>
  <si>
    <t> -0.023 </t>
  </si>
  <si>
    <t>2418397.821 </t>
  </si>
  <si>
    <t> 01.04.1909 07:42 </t>
  </si>
  <si>
    <t> 0.010 </t>
  </si>
  <si>
    <t>2418408.759 </t>
  </si>
  <si>
    <t> 12.04.1909 06:12 </t>
  </si>
  <si>
    <t> -0.004 </t>
  </si>
  <si>
    <t>2418473.651 </t>
  </si>
  <si>
    <t> 16.06.1909 03:37 </t>
  </si>
  <si>
    <t> 0.019 </t>
  </si>
  <si>
    <t>2418734.775 </t>
  </si>
  <si>
    <t> 04.03.1910 06:36 </t>
  </si>
  <si>
    <t> -0.020 </t>
  </si>
  <si>
    <t>2418750.780 </t>
  </si>
  <si>
    <t> 20.03.1910 06:43 </t>
  </si>
  <si>
    <t> -0.022 </t>
  </si>
  <si>
    <t>2418799.671 </t>
  </si>
  <si>
    <t> 08.05.1910 04:06 </t>
  </si>
  <si>
    <t> 0.006 </t>
  </si>
  <si>
    <t>2420286.641 </t>
  </si>
  <si>
    <t> 03.06.1914 03:23 </t>
  </si>
  <si>
    <t> 0.031 </t>
  </si>
  <si>
    <t>2420294.623 </t>
  </si>
  <si>
    <t> 11.06.1914 02:57 </t>
  </si>
  <si>
    <t>2420862.835 </t>
  </si>
  <si>
    <t> 31.12.1915 08:02 </t>
  </si>
  <si>
    <t> -0.019 </t>
  </si>
  <si>
    <t>2421091.595 </t>
  </si>
  <si>
    <t> 16.08.1916 02:16 </t>
  </si>
  <si>
    <t> 0.013 </t>
  </si>
  <si>
    <t>2421589.941 </t>
  </si>
  <si>
    <t> 27.12.1917 10:35 </t>
  </si>
  <si>
    <t> 0.043 </t>
  </si>
  <si>
    <t>2421770.627 </t>
  </si>
  <si>
    <t> 26.06.1918 03:02 </t>
  </si>
  <si>
    <t> 0.021 </t>
  </si>
  <si>
    <t>2422422.671 </t>
  </si>
  <si>
    <t> 08.04.1920 04:06 </t>
  </si>
  <si>
    <t> -0.000 </t>
  </si>
  <si>
    <t>2422785.757 </t>
  </si>
  <si>
    <t> 06.04.1921 06:10 </t>
  </si>
  <si>
    <t> -0.015 </t>
  </si>
  <si>
    <t>2424259.715 </t>
  </si>
  <si>
    <t> 19.04.1925 05:09 </t>
  </si>
  <si>
    <t> 0.056 </t>
  </si>
  <si>
    <t>2424644.629 </t>
  </si>
  <si>
    <t> 09.05.1926 03:05 </t>
  </si>
  <si>
    <t> -0.035 </t>
  </si>
  <si>
    <t>2425018.679 </t>
  </si>
  <si>
    <t> 18.05.1927 04:17 </t>
  </si>
  <si>
    <t> -0.038 </t>
  </si>
  <si>
    <t>2425029.646 </t>
  </si>
  <si>
    <t> 29.05.1927 03:30 </t>
  </si>
  <si>
    <t>2425772.653 </t>
  </si>
  <si>
    <t> 10.06.1929 03:40 </t>
  </si>
  <si>
    <t> -0.067 </t>
  </si>
  <si>
    <t>2425789.589 </t>
  </si>
  <si>
    <t> 27.06.1929 02:08 </t>
  </si>
  <si>
    <t>2426002.685 </t>
  </si>
  <si>
    <t> 26.01.1930 04:26 </t>
  </si>
  <si>
    <t> VB 5.13 </t>
  </si>
  <si>
    <t>2426036.849 </t>
  </si>
  <si>
    <t> 01.03.1930 08:22 </t>
  </si>
  <si>
    <t> 0.017 </t>
  </si>
  <si>
    <t>2426087.387 </t>
  </si>
  <si>
    <t> 20.04.1930 21:17 </t>
  </si>
  <si>
    <t> 0.008 </t>
  </si>
  <si>
    <t>2426087.729 </t>
  </si>
  <si>
    <t> 21.04.1930 05:29 </t>
  </si>
  <si>
    <t> -0.072 </t>
  </si>
  <si>
    <t>2426090.773 </t>
  </si>
  <si>
    <t> 24.04.1930 06:33 </t>
  </si>
  <si>
    <t> 0.024 </t>
  </si>
  <si>
    <t>2426095.397 </t>
  </si>
  <si>
    <t> 28.04.1930 21:31 </t>
  </si>
  <si>
    <t> 0.014 </t>
  </si>
  <si>
    <t>2426414.627 </t>
  </si>
  <si>
    <t> 14.03.1931 03:02 </t>
  </si>
  <si>
    <t> -0.049 </t>
  </si>
  <si>
    <t>2426424.768 </t>
  </si>
  <si>
    <t> 24.03.1931 06:25 </t>
  </si>
  <si>
    <t> -0.017 </t>
  </si>
  <si>
    <t>2426469.456 </t>
  </si>
  <si>
    <t> 07.05.1931 22:56 </t>
  </si>
  <si>
    <t>2426501.418 </t>
  </si>
  <si>
    <t> 08.06.1931 22:01 </t>
  </si>
  <si>
    <t> -0.031 </t>
  </si>
  <si>
    <t>2426693.919 </t>
  </si>
  <si>
    <t> 18.12.1931 10:03 </t>
  </si>
  <si>
    <t> -0.033 </t>
  </si>
  <si>
    <t>2426752.898 </t>
  </si>
  <si>
    <t> 15.02.1932 09:33 </t>
  </si>
  <si>
    <t> -0.026 </t>
  </si>
  <si>
    <t>2426770.584 </t>
  </si>
  <si>
    <t> 04.03.1932 02:00 </t>
  </si>
  <si>
    <t> -0.032 </t>
  </si>
  <si>
    <t>2426827.454 </t>
  </si>
  <si>
    <t> 29.04.1932 22:53 </t>
  </si>
  <si>
    <t> -0.028 </t>
  </si>
  <si>
    <t>2426836.706 </t>
  </si>
  <si>
    <t> 09.05.1932 04:56 </t>
  </si>
  <si>
    <t> -0.043 </t>
  </si>
  <si>
    <t>2426850.674 </t>
  </si>
  <si>
    <t> 23.05.1932 04:10 </t>
  </si>
  <si>
    <t>2426863.665 </t>
  </si>
  <si>
    <t> 05.06.1932 03:57 </t>
  </si>
  <si>
    <t>2426888.576 </t>
  </si>
  <si>
    <t> 30.06.1932 01:49 </t>
  </si>
  <si>
    <t> 0.016 </t>
  </si>
  <si>
    <t>2427017.493 </t>
  </si>
  <si>
    <t> 05.11.1932 23:49 </t>
  </si>
  <si>
    <t> 0.036 </t>
  </si>
  <si>
    <t>2427040.625 </t>
  </si>
  <si>
    <t> 29.11.1932 03:00 </t>
  </si>
  <si>
    <t> 0.000 </t>
  </si>
  <si>
    <t>2427131.607 </t>
  </si>
  <si>
    <t> 28.02.1933 02:34 </t>
  </si>
  <si>
    <t>2427156.808 </t>
  </si>
  <si>
    <t> 25.03.1933 07:23 </t>
  </si>
  <si>
    <t> -0.076 </t>
  </si>
  <si>
    <t>2427159.801 </t>
  </si>
  <si>
    <t> 28.03.1933 07:13 </t>
  </si>
  <si>
    <t>2427161.503 </t>
  </si>
  <si>
    <t> 30.03.1933 00:04 </t>
  </si>
  <si>
    <t>2427180.472 </t>
  </si>
  <si>
    <t> 17.04.1933 23:19 </t>
  </si>
  <si>
    <t> -0.001 </t>
  </si>
  <si>
    <t>2427182.560 </t>
  </si>
  <si>
    <t> 20.04.1933 01:26 </t>
  </si>
  <si>
    <t>2427192.706 </t>
  </si>
  <si>
    <t> 30.04.1933 04:56 </t>
  </si>
  <si>
    <t>2427197.708 </t>
  </si>
  <si>
    <t> 05.05.1933 04:59 </t>
  </si>
  <si>
    <t> -0.036 </t>
  </si>
  <si>
    <t>2427211.670 </t>
  </si>
  <si>
    <t> 19.05.1933 04:04 </t>
  </si>
  <si>
    <t> 0.026 </t>
  </si>
  <si>
    <t>2427455.951 </t>
  </si>
  <si>
    <t> 18.01.1934 10:49 </t>
  </si>
  <si>
    <t> -0.007 </t>
  </si>
  <si>
    <t>2427482.889 </t>
  </si>
  <si>
    <t> 14.02.1934 09:20 </t>
  </si>
  <si>
    <t>2427533.462 </t>
  </si>
  <si>
    <t> 05.04.1934 23:05 </t>
  </si>
  <si>
    <t>2427538.474 </t>
  </si>
  <si>
    <t> 10.04.1934 23:22 </t>
  </si>
  <si>
    <t> -0.045 </t>
  </si>
  <si>
    <t>2427558.707 </t>
  </si>
  <si>
    <t> 01.05.1934 04:58 </t>
  </si>
  <si>
    <t>2427572.609 </t>
  </si>
  <si>
    <t> 15.05.1934 02:36 </t>
  </si>
  <si>
    <t> -0.030 </t>
  </si>
  <si>
    <t>2427842.597 </t>
  </si>
  <si>
    <t> 09.02.1935 02:19 </t>
  </si>
  <si>
    <t> -0.051 </t>
  </si>
  <si>
    <t>2427843.468 </t>
  </si>
  <si>
    <t> 09.02.1935 23:13 </t>
  </si>
  <si>
    <t>2427843.488 </t>
  </si>
  <si>
    <t> 09.02.1935 23:42 </t>
  </si>
  <si>
    <t>2427843.504 </t>
  </si>
  <si>
    <t> 10.02.1935 00:05 </t>
  </si>
  <si>
    <t>2427949.656 </t>
  </si>
  <si>
    <t> 27.05.1935 03:44 </t>
  </si>
  <si>
    <t> 0.015 </t>
  </si>
  <si>
    <t>2427960.612 </t>
  </si>
  <si>
    <t> 07.06.1935 02:41 </t>
  </si>
  <si>
    <t>2428219.602 </t>
  </si>
  <si>
    <t> 21.02.1936 02:26 </t>
  </si>
  <si>
    <t> -0.048 </t>
  </si>
  <si>
    <t>2428258.780 </t>
  </si>
  <si>
    <t> 31.03.1936 06:43 </t>
  </si>
  <si>
    <t> -0.044 </t>
  </si>
  <si>
    <t>2428285.383 </t>
  </si>
  <si>
    <t> 26.04.1936 21:11 </t>
  </si>
  <si>
    <t>2428298.415 </t>
  </si>
  <si>
    <t> 09.05.1936 21:57 </t>
  </si>
  <si>
    <t> -0.005 </t>
  </si>
  <si>
    <t>2428629.465 </t>
  </si>
  <si>
    <t> 05.04.1937 23:09 </t>
  </si>
  <si>
    <t> -0.042 </t>
  </si>
  <si>
    <t>2428904.923 </t>
  </si>
  <si>
    <t> 06.01.1938 10:09 </t>
  </si>
  <si>
    <t> -0.069 </t>
  </si>
  <si>
    <t>2428963.562 </t>
  </si>
  <si>
    <t> 06.03.1938 01:29 </t>
  </si>
  <si>
    <t>2429009.459 </t>
  </si>
  <si>
    <t> 20.04.1938 23:00 </t>
  </si>
  <si>
    <t>2429064.620 </t>
  </si>
  <si>
    <t> 15.06.1938 02:52 </t>
  </si>
  <si>
    <t>2429068.427 </t>
  </si>
  <si>
    <t> 18.06.1938 22:14 </t>
  </si>
  <si>
    <t>2429096.613 </t>
  </si>
  <si>
    <t> 17.07.1938 02:42 </t>
  </si>
  <si>
    <t>2429390.688 </t>
  </si>
  <si>
    <t> 07.05.1939 04:30 </t>
  </si>
  <si>
    <t>2429421.408 </t>
  </si>
  <si>
    <t> 06.06.1939 21:47 </t>
  </si>
  <si>
    <t>2429436.609 </t>
  </si>
  <si>
    <t> 22.06.1939 02:36 </t>
  </si>
  <si>
    <t> 0.023 </t>
  </si>
  <si>
    <t>2430006.876 </t>
  </si>
  <si>
    <t> 12.01.1941 09:01 </t>
  </si>
  <si>
    <t> -0.056 </t>
  </si>
  <si>
    <t>2430473.699 </t>
  </si>
  <si>
    <t> 24.04.1942 04:46 </t>
  </si>
  <si>
    <t>2430484.603 </t>
  </si>
  <si>
    <t> 05.05.1942 02:28 </t>
  </si>
  <si>
    <t>2431230.630 </t>
  </si>
  <si>
    <t> 20.05.1944 03:07 </t>
  </si>
  <si>
    <t> 0.022 </t>
  </si>
  <si>
    <t>2431860.771 </t>
  </si>
  <si>
    <t> 09.02.1946 06:30 </t>
  </si>
  <si>
    <t>2432275.697 </t>
  </si>
  <si>
    <t> 31.03.1947 04:43 </t>
  </si>
  <si>
    <t>2432302.640 </t>
  </si>
  <si>
    <t> 27.04.1947 03:21 </t>
  </si>
  <si>
    <t>2432600.878 </t>
  </si>
  <si>
    <t> 19.02.1948 09:04 </t>
  </si>
  <si>
    <t> 0.007 </t>
  </si>
  <si>
    <t>2432668.652 </t>
  </si>
  <si>
    <t> 27.04.1948 03:38 </t>
  </si>
  <si>
    <t>2433683.871 </t>
  </si>
  <si>
    <t> 06.02.1951 08:54 </t>
  </si>
  <si>
    <t>2434101.748 </t>
  </si>
  <si>
    <t> 30.03.1952 05:57 </t>
  </si>
  <si>
    <t>2434455.569 </t>
  </si>
  <si>
    <t> 19.03.1953 01:39 </t>
  </si>
  <si>
    <t> 0.018 </t>
  </si>
  <si>
    <t>2436607.628 </t>
  </si>
  <si>
    <t> 08.02.1959 03:04 </t>
  </si>
  <si>
    <t> 0.009 </t>
  </si>
  <si>
    <t>2436612.675 </t>
  </si>
  <si>
    <t> 13.02.1959 04:12 </t>
  </si>
  <si>
    <t>2436637.531 </t>
  </si>
  <si>
    <t> 10.03.1959 00:44 </t>
  </si>
  <si>
    <t> 0.005 </t>
  </si>
  <si>
    <t>2436637.554 </t>
  </si>
  <si>
    <t> 10.03.1959 01:17 </t>
  </si>
  <si>
    <t> 0.028 </t>
  </si>
  <si>
    <t>2436667.448 </t>
  </si>
  <si>
    <t> 08.04.1959 22:45 </t>
  </si>
  <si>
    <t>2436672.451 </t>
  </si>
  <si>
    <t> 13.04.1959 22:49 </t>
  </si>
  <si>
    <t> -0.037 </t>
  </si>
  <si>
    <t>2436672.497 </t>
  </si>
  <si>
    <t> 13.04.1959 23:55 </t>
  </si>
  <si>
    <t>2437017.490 </t>
  </si>
  <si>
    <t> 23.03.1960 23:45 </t>
  </si>
  <si>
    <t>2437018.467 </t>
  </si>
  <si>
    <t> 24.03.1960 23:12 </t>
  </si>
  <si>
    <t> 0.148 </t>
  </si>
  <si>
    <t>2437041.495 </t>
  </si>
  <si>
    <t> 16.04.1960 23:52 </t>
  </si>
  <si>
    <t>2438522.526 </t>
  </si>
  <si>
    <t> 07.05.1964 00:37 </t>
  </si>
  <si>
    <t> -0.008 </t>
  </si>
  <si>
    <t>V </t>
  </si>
  <si>
    <t> J.Zidu </t>
  </si>
  <si>
    <t> BRNO 6 </t>
  </si>
  <si>
    <t>2438522.528 </t>
  </si>
  <si>
    <t> 07.05.1964 00:40 </t>
  </si>
  <si>
    <t> -0.006 </t>
  </si>
  <si>
    <t> V.Znojil </t>
  </si>
  <si>
    <t>2438522.542 </t>
  </si>
  <si>
    <t> 07.05.1964 01:00 </t>
  </si>
  <si>
    <t> I.Sirucek </t>
  </si>
  <si>
    <t>2438860.7825 </t>
  </si>
  <si>
    <t> 10.04.1965 06:46 </t>
  </si>
  <si>
    <t> -0.0001 </t>
  </si>
  <si>
    <t>E </t>
  </si>
  <si>
    <t>?</t>
  </si>
  <si>
    <t> A.J.Harris </t>
  </si>
  <si>
    <t> AJ 73.167 </t>
  </si>
  <si>
    <t>2438880.5804 </t>
  </si>
  <si>
    <t> 30.04.1965 01:55 </t>
  </si>
  <si>
    <t> 0.0000 </t>
  </si>
  <si>
    <t>2438917.6474 </t>
  </si>
  <si>
    <t> 06.06.1965 03:32 </t>
  </si>
  <si>
    <t> -0.0013 </t>
  </si>
  <si>
    <t>2438925.6525 </t>
  </si>
  <si>
    <t> 14.06.1965 03:39 </t>
  </si>
  <si>
    <t> 0.0004 </t>
  </si>
  <si>
    <t>2440710.413 </t>
  </si>
  <si>
    <t> 03.05.1970 21:54 </t>
  </si>
  <si>
    <t> J.Silhan </t>
  </si>
  <si>
    <t> BRNO 12 </t>
  </si>
  <si>
    <t>2440753.375 </t>
  </si>
  <si>
    <t> 15.06.1970 21:00 </t>
  </si>
  <si>
    <t> R.Diethelm </t>
  </si>
  <si>
    <t> ORI 120 </t>
  </si>
  <si>
    <t>2441047.3915 </t>
  </si>
  <si>
    <t> 05.04.1971 21:23 </t>
  </si>
  <si>
    <t> -0.0002 </t>
  </si>
  <si>
    <t> C.Ibanoglu </t>
  </si>
  <si>
    <t> AAPS 13.121 </t>
  </si>
  <si>
    <t>2441057.5016 </t>
  </si>
  <si>
    <t> 16.04.1971 00:02 </t>
  </si>
  <si>
    <t> 0.0003 </t>
  </si>
  <si>
    <t> B.Cester et al. </t>
  </si>
  <si>
    <t> AAP 56.76 </t>
  </si>
  <si>
    <t>2441062.5549 </t>
  </si>
  <si>
    <t> 21.04.1971 01:19 </t>
  </si>
  <si>
    <t> -0.0011 </t>
  </si>
  <si>
    <t>2441063.3987 </t>
  </si>
  <si>
    <t> 21.04.1971 21:34 </t>
  </si>
  <si>
    <t> 0.0002 </t>
  </si>
  <si>
    <t>2441089.519 </t>
  </si>
  <si>
    <t> 18.05.1971 00:27 </t>
  </si>
  <si>
    <t> 0.004 </t>
  </si>
  <si>
    <t> BRNO 14 </t>
  </si>
  <si>
    <t>2441090.3584 </t>
  </si>
  <si>
    <t> 18.05.1971 20:36 </t>
  </si>
  <si>
    <t> 0.0011 </t>
  </si>
  <si>
    <t>2441103.4159 </t>
  </si>
  <si>
    <t> 31.05.1971 21:58 </t>
  </si>
  <si>
    <t> 0.0005 </t>
  </si>
  <si>
    <t>2441111.4199 </t>
  </si>
  <si>
    <t> 08.06.1971 22:04 </t>
  </si>
  <si>
    <t>2441116.4733 </t>
  </si>
  <si>
    <t> 13.06.1971 23:21 </t>
  </si>
  <si>
    <t> -0.0003 </t>
  </si>
  <si>
    <t>2441116.483 </t>
  </si>
  <si>
    <t> 13.06.1971 23:35 </t>
  </si>
  <si>
    <t> K.Locher </t>
  </si>
  <si>
    <t> ORI 125 </t>
  </si>
  <si>
    <t>2441119.4225 </t>
  </si>
  <si>
    <t> 16.06.1971 22:08 </t>
  </si>
  <si>
    <t>2441125.320 </t>
  </si>
  <si>
    <t> 22.06.1971 19:40 </t>
  </si>
  <si>
    <t>2441327.5098 </t>
  </si>
  <si>
    <t> 11.01.1972 00:14 </t>
  </si>
  <si>
    <t> -0.0004 </t>
  </si>
  <si>
    <t>IBVS 937 </t>
  </si>
  <si>
    <t>2441357.418 </t>
  </si>
  <si>
    <t> 09.02.1972 22:01 </t>
  </si>
  <si>
    <t> S.Bozkurt </t>
  </si>
  <si>
    <t>2441443.369 </t>
  </si>
  <si>
    <t> 05.05.1972 20:51 </t>
  </si>
  <si>
    <t> BBS 3 </t>
  </si>
  <si>
    <t>2441763.4854 </t>
  </si>
  <si>
    <t> 21.03.1973 23:38 </t>
  </si>
  <si>
    <t> 0.0013 </t>
  </si>
  <si>
    <t>2441764.327 </t>
  </si>
  <si>
    <t> 22.03.1973 19:50 </t>
  </si>
  <si>
    <t> BBS 8 </t>
  </si>
  <si>
    <t>2442464.419 </t>
  </si>
  <si>
    <t> 20.02.1975 22:03 </t>
  </si>
  <si>
    <t> BBS 21 </t>
  </si>
  <si>
    <t>2442528.441 </t>
  </si>
  <si>
    <t> 25.04.1975 22:35 </t>
  </si>
  <si>
    <t> BBS 22 </t>
  </si>
  <si>
    <t>2442838.4642 </t>
  </si>
  <si>
    <t> 29.02.1976 23:08 </t>
  </si>
  <si>
    <t> -0.0009 </t>
  </si>
  <si>
    <t>2442867.5297 </t>
  </si>
  <si>
    <t> 30.03.1976 00:42 </t>
  </si>
  <si>
    <t>2442870.4792 </t>
  </si>
  <si>
    <t> 01.04.1976 23:30 </t>
  </si>
  <si>
    <t>2442870.4797 </t>
  </si>
  <si>
    <t> 0.0010 </t>
  </si>
  <si>
    <t>2442887.345 </t>
  </si>
  <si>
    <t> 18.04.1976 20:16 </t>
  </si>
  <si>
    <t> BBS 27 </t>
  </si>
  <si>
    <t>2442889.435 </t>
  </si>
  <si>
    <t> 20.04.1976 22:26 </t>
  </si>
  <si>
    <t> A.Blenner </t>
  </si>
  <si>
    <t>IBVS 1358 </t>
  </si>
  <si>
    <t>2442956.425 </t>
  </si>
  <si>
    <t> 26.06.1976 22:12 </t>
  </si>
  <si>
    <t> P.Novak </t>
  </si>
  <si>
    <t> BRNO 21 </t>
  </si>
  <si>
    <t>2443245.387 </t>
  </si>
  <si>
    <t> 11.04.1977 21:17 </t>
  </si>
  <si>
    <t> J.Vesely </t>
  </si>
  <si>
    <t>2443956.408 </t>
  </si>
  <si>
    <t> 23.03.1979 21:47 </t>
  </si>
  <si>
    <t> D.Lichtenknecker </t>
  </si>
  <si>
    <t>BAVM 31 </t>
  </si>
  <si>
    <t>2443983.374 </t>
  </si>
  <si>
    <t> 19.04.1979 20:58 </t>
  </si>
  <si>
    <t> R.Germann </t>
  </si>
  <si>
    <t> BBS 43 </t>
  </si>
  <si>
    <t>2444405.425 </t>
  </si>
  <si>
    <t> 14.06.1980 22:12 </t>
  </si>
  <si>
    <t> P.Kucera </t>
  </si>
  <si>
    <t> BRNO 23 </t>
  </si>
  <si>
    <t>2444405.428 </t>
  </si>
  <si>
    <t> 14.06.1980 22:16 </t>
  </si>
  <si>
    <t> -0.016 </t>
  </si>
  <si>
    <t> P.Neugebauer </t>
  </si>
  <si>
    <t>2444705.365 </t>
  </si>
  <si>
    <t> 10.04.1981 20:45 </t>
  </si>
  <si>
    <t> BBS 54 </t>
  </si>
  <si>
    <t>2444716.318 </t>
  </si>
  <si>
    <t> 21.04.1981 19:37 </t>
  </si>
  <si>
    <t>2445052.463 </t>
  </si>
  <si>
    <t> 23.03.1982 23:06 </t>
  </si>
  <si>
    <t> J.Nevrzal </t>
  </si>
  <si>
    <t> BRNO 26 </t>
  </si>
  <si>
    <t>2445052.464 </t>
  </si>
  <si>
    <t> 23.03.1982 23:08 </t>
  </si>
  <si>
    <t>2445197.363 </t>
  </si>
  <si>
    <t> 15.08.1982 20:42 </t>
  </si>
  <si>
    <t> J.Griscik </t>
  </si>
  <si>
    <t>2445197.369 </t>
  </si>
  <si>
    <t> 15.08.1982 20:51 </t>
  </si>
  <si>
    <t> 0.011 </t>
  </si>
  <si>
    <t> K.Zavodsky </t>
  </si>
  <si>
    <t>2445485.476 </t>
  </si>
  <si>
    <t> 30.05.1983 23:25 </t>
  </si>
  <si>
    <t> P.Svoboda </t>
  </si>
  <si>
    <t>2445843.526 </t>
  </si>
  <si>
    <t> 23.05.1984 00:37 </t>
  </si>
  <si>
    <t> P.Troubil </t>
  </si>
  <si>
    <t> BRNO 27 </t>
  </si>
  <si>
    <t>2445854.472 </t>
  </si>
  <si>
    <t> 02.06.1984 23:19 </t>
  </si>
  <si>
    <t>2445854.478 </t>
  </si>
  <si>
    <t> 02.06.1984 23:28 </t>
  </si>
  <si>
    <t>2446175.453 </t>
  </si>
  <si>
    <t> 19.04.1985 22:52 </t>
  </si>
  <si>
    <t> S.Lupac </t>
  </si>
  <si>
    <t>2446175.454 </t>
  </si>
  <si>
    <t> 19.04.1985 22:53 </t>
  </si>
  <si>
    <t> -0.002 </t>
  </si>
  <si>
    <t>2446175.459 </t>
  </si>
  <si>
    <t> 19.04.1985 23:00 </t>
  </si>
  <si>
    <t> 0.003 </t>
  </si>
  <si>
    <t>2446175.460 </t>
  </si>
  <si>
    <t> 19.04.1985 23:02 </t>
  </si>
  <si>
    <t> M.Zejda </t>
  </si>
  <si>
    <t>2446180.515 </t>
  </si>
  <si>
    <t> 25.04.1985 00:21 </t>
  </si>
  <si>
    <t>2446215.446 </t>
  </si>
  <si>
    <t> 29.05.1985 22:42 </t>
  </si>
  <si>
    <t> J.E.Isles </t>
  </si>
  <si>
    <t> VSSC 63.23 </t>
  </si>
  <si>
    <t>2446523.392 </t>
  </si>
  <si>
    <t> 02.04.1986 21:24 </t>
  </si>
  <si>
    <t> BRNO 28 </t>
  </si>
  <si>
    <t>2446528.433 </t>
  </si>
  <si>
    <t> 07.04.1986 22:23 </t>
  </si>
  <si>
    <t> -0.014 </t>
  </si>
  <si>
    <t> A.Paschke </t>
  </si>
  <si>
    <t> BBS 80 </t>
  </si>
  <si>
    <t>2446538.559 </t>
  </si>
  <si>
    <t> 18.04.1986 01:24 </t>
  </si>
  <si>
    <t> D.Hanzl </t>
  </si>
  <si>
    <t>2446560.449 </t>
  </si>
  <si>
    <t> 09.05.1986 22:46 </t>
  </si>
  <si>
    <t> -0.012 </t>
  </si>
  <si>
    <t>2446560.452 </t>
  </si>
  <si>
    <t> 09.05.1986 22:50 </t>
  </si>
  <si>
    <t> -0.009 </t>
  </si>
  <si>
    <t> P.Lutcha </t>
  </si>
  <si>
    <t>2446560.455 </t>
  </si>
  <si>
    <t> 09.05.1986 22:55 </t>
  </si>
  <si>
    <t> A.Kokes </t>
  </si>
  <si>
    <t>2446560.462 </t>
  </si>
  <si>
    <t> 09.05.1986 23:05 </t>
  </si>
  <si>
    <t> M.Danes </t>
  </si>
  <si>
    <t>2446560.463 </t>
  </si>
  <si>
    <t> 09.05.1986 23:06 </t>
  </si>
  <si>
    <t> P.Wagner </t>
  </si>
  <si>
    <t>2446560.464 </t>
  </si>
  <si>
    <t> 09.05.1986 23:08 </t>
  </si>
  <si>
    <t> P.Hajek </t>
  </si>
  <si>
    <t>2446576.4665 </t>
  </si>
  <si>
    <t> 25.05.1986 23:11 </t>
  </si>
  <si>
    <t> Hartlieb&amp;Lichtsch. </t>
  </si>
  <si>
    <t>IBVS 3078 </t>
  </si>
  <si>
    <t>2446592.471 </t>
  </si>
  <si>
    <t> 10.06.1986 23:18 </t>
  </si>
  <si>
    <t>2446592.472 </t>
  </si>
  <si>
    <t> 10.06.1986 23:19 </t>
  </si>
  <si>
    <t> J.Horky </t>
  </si>
  <si>
    <t>2446592.486 </t>
  </si>
  <si>
    <t> 10.06.1986 23:39 </t>
  </si>
  <si>
    <t> 0.012 </t>
  </si>
  <si>
    <t>2446876.378 </t>
  </si>
  <si>
    <t> 21.03.1987 21:04 </t>
  </si>
  <si>
    <t> J.Csipes </t>
  </si>
  <si>
    <t> BRNO 30 </t>
  </si>
  <si>
    <t>2446892.3884 </t>
  </si>
  <si>
    <t> 06.04.1987 21:19 </t>
  </si>
  <si>
    <t> -0.0021 </t>
  </si>
  <si>
    <t> J.Ells </t>
  </si>
  <si>
    <t> VSSC 70.19 </t>
  </si>
  <si>
    <t>2446903.337 </t>
  </si>
  <si>
    <t> 17.04.1987 20:05 </t>
  </si>
  <si>
    <t>2446945.480 </t>
  </si>
  <si>
    <t> 29.05.1987 23:31 </t>
  </si>
  <si>
    <t>2446977.461 </t>
  </si>
  <si>
    <t> 30.06.1987 23:03 </t>
  </si>
  <si>
    <t> -0.018 </t>
  </si>
  <si>
    <t>2447206.654 </t>
  </si>
  <si>
    <t> 15.02.1988 03:41 </t>
  </si>
  <si>
    <t> 0.025 </t>
  </si>
  <si>
    <t> BBS 87 </t>
  </si>
  <si>
    <t>2447239.453 </t>
  </si>
  <si>
    <t> 18.03.1988 22:52 </t>
  </si>
  <si>
    <t>2447239.481 </t>
  </si>
  <si>
    <t> 18.03.1988 23:32 </t>
  </si>
  <si>
    <t> P.Znojilova </t>
  </si>
  <si>
    <t>2447239.482 </t>
  </si>
  <si>
    <t> 18.03.1988 23:34 </t>
  </si>
  <si>
    <t> R.Vyboch </t>
  </si>
  <si>
    <t>2447624.475 </t>
  </si>
  <si>
    <t> 07.04.1989 23:24 </t>
  </si>
  <si>
    <t>2447624.488 </t>
  </si>
  <si>
    <t> 07.04.1989 23:42 </t>
  </si>
  <si>
    <t> Z.Egyhazi </t>
  </si>
  <si>
    <t>2447667.4544 </t>
  </si>
  <si>
    <t> 20.05.1989 22:54 </t>
  </si>
  <si>
    <t> -0.0008 </t>
  </si>
  <si>
    <t>B;V</t>
  </si>
  <si>
    <t> F.Agerer </t>
  </si>
  <si>
    <t>BAVM 52 </t>
  </si>
  <si>
    <t>2447939.560 </t>
  </si>
  <si>
    <t> 17.02.1990 01:26 </t>
  </si>
  <si>
    <t> -0.010 </t>
  </si>
  <si>
    <t> BRNO 31 </t>
  </si>
  <si>
    <t>2447939.562 </t>
  </si>
  <si>
    <t> 17.02.1990 01:29 </t>
  </si>
  <si>
    <t>2447939.566 </t>
  </si>
  <si>
    <t> 17.02.1990 01:35 </t>
  </si>
  <si>
    <t>2447967.3724 </t>
  </si>
  <si>
    <t> 16.03.1990 20:56 </t>
  </si>
  <si>
    <t> 0.0009 </t>
  </si>
  <si>
    <t> BBS 94 </t>
  </si>
  <si>
    <t>2447972.4266 </t>
  </si>
  <si>
    <t> 21.03.1990 22:14 </t>
  </si>
  <si>
    <t>BAVM 56 </t>
  </si>
  <si>
    <t>2448249.588 </t>
  </si>
  <si>
    <t> 24.12.1990 02:06 </t>
  </si>
  <si>
    <t> T.Marek </t>
  </si>
  <si>
    <t>2448276.564 </t>
  </si>
  <si>
    <t> 20.01.1991 01:32 </t>
  </si>
  <si>
    <t>2448287.5079 </t>
  </si>
  <si>
    <t> 31.01.1991 00:11 </t>
  </si>
  <si>
    <t>BAVM 59 </t>
  </si>
  <si>
    <t>2448340.573 </t>
  </si>
  <si>
    <t> 25.03.1991 01:45 </t>
  </si>
  <si>
    <t>2448405.451 </t>
  </si>
  <si>
    <t> 28.05.1991 22:49 </t>
  </si>
  <si>
    <t>2448623.6508 </t>
  </si>
  <si>
    <t> 02.01.1992 03:37 </t>
  </si>
  <si>
    <t> 0.0016 </t>
  </si>
  <si>
    <t> E.Blättler </t>
  </si>
  <si>
    <t> BBS 100 </t>
  </si>
  <si>
    <t>2449079.411 </t>
  </si>
  <si>
    <t> 01.04.1993 21:51 </t>
  </si>
  <si>
    <t> A.Dedoch </t>
  </si>
  <si>
    <t>2449416.407 </t>
  </si>
  <si>
    <t> 04.03.1994 21:46 </t>
  </si>
  <si>
    <t> M.Rottenborn </t>
  </si>
  <si>
    <t>2449416.411 </t>
  </si>
  <si>
    <t> 04.03.1994 21:51 </t>
  </si>
  <si>
    <t> A.Kratochvil </t>
  </si>
  <si>
    <t>2449416.418 </t>
  </si>
  <si>
    <t> 04.03.1994 22:01 </t>
  </si>
  <si>
    <t> M.Vetrovcova </t>
  </si>
  <si>
    <t>2449480.4321 </t>
  </si>
  <si>
    <t> 07.05.1994 22:22 </t>
  </si>
  <si>
    <t> -0.0005 </t>
  </si>
  <si>
    <t> BBS 106 </t>
  </si>
  <si>
    <t>2449480.433 </t>
  </si>
  <si>
    <t> 07.05.1994 22:23 </t>
  </si>
  <si>
    <t>2449843.5454 </t>
  </si>
  <si>
    <t> 06.05.1995 01:05 </t>
  </si>
  <si>
    <t> 0.0118 </t>
  </si>
  <si>
    <t> P.Sobotka </t>
  </si>
  <si>
    <t> BRNO 32 </t>
  </si>
  <si>
    <t>2449897.4641 </t>
  </si>
  <si>
    <t> 28.06.1995 23:08 </t>
  </si>
  <si>
    <t> 0.0130 </t>
  </si>
  <si>
    <t>2450480.4414 </t>
  </si>
  <si>
    <t> 31.01.1997 22:35 </t>
  </si>
  <si>
    <t> 0.0068 </t>
  </si>
  <si>
    <t> R.Polloczek </t>
  </si>
  <si>
    <t>2450903.3512 </t>
  </si>
  <si>
    <t> 30.03.1998 20:25 </t>
  </si>
  <si>
    <t>2451256.3477 </t>
  </si>
  <si>
    <t> 18.03.1999 20:20 </t>
  </si>
  <si>
    <t> 0.0060 </t>
  </si>
  <si>
    <t>2451314.4727 </t>
  </si>
  <si>
    <t> 15.05.1999 23:20 </t>
  </si>
  <si>
    <t>2451580.6890 </t>
  </si>
  <si>
    <t> 06.02.2000 04:32 </t>
  </si>
  <si>
    <t> M.Haltuf </t>
  </si>
  <si>
    <t>2451667.4699 </t>
  </si>
  <si>
    <t> 02.05.2000 23:16 </t>
  </si>
  <si>
    <t> 0.0069 </t>
  </si>
  <si>
    <t> J.Zahajsky </t>
  </si>
  <si>
    <t>2451699.466 </t>
  </si>
  <si>
    <t> 03.06.2000 23:11 </t>
  </si>
  <si>
    <t> O.Pejcha </t>
  </si>
  <si>
    <t>OEJV 0074 </t>
  </si>
  <si>
    <t>2452370.0754 </t>
  </si>
  <si>
    <t> 05.04.2002 13:48 </t>
  </si>
  <si>
    <t> -0.0006 </t>
  </si>
  <si>
    <t> Nakajima </t>
  </si>
  <si>
    <t>VSB 40 </t>
  </si>
  <si>
    <t>2452437.481 </t>
  </si>
  <si>
    <t> 11.06.2002 23:32 </t>
  </si>
  <si>
    <t> P.Fidler </t>
  </si>
  <si>
    <t>2452668.3064 </t>
  </si>
  <si>
    <t> 28.01.2003 19:21 </t>
  </si>
  <si>
    <t> -0.0010 </t>
  </si>
  <si>
    <t>VSB 42 </t>
  </si>
  <si>
    <t>2452721.38038 </t>
  </si>
  <si>
    <t> 22.03.2003 21:07 </t>
  </si>
  <si>
    <t> -0.00214 </t>
  </si>
  <si>
    <t>C </t>
  </si>
  <si>
    <t> R.Ehrenberger </t>
  </si>
  <si>
    <t>2453081.5351 </t>
  </si>
  <si>
    <t> 17.03.2004 00:50 </t>
  </si>
  <si>
    <t>-I</t>
  </si>
  <si>
    <t>BAVM 172 </t>
  </si>
  <si>
    <t>2453095.4304 </t>
  </si>
  <si>
    <t> 30.03.2004 22:19 </t>
  </si>
  <si>
    <t>16873</t>
  </si>
  <si>
    <t> -0.0051 </t>
  </si>
  <si>
    <t>2453117.33700 </t>
  </si>
  <si>
    <t> 21.04.2004 20:05 </t>
  </si>
  <si>
    <t>16899</t>
  </si>
  <si>
    <t> -0.00249 </t>
  </si>
  <si>
    <t>2453409.6722 </t>
  </si>
  <si>
    <t> 08.02.2005 04:07 </t>
  </si>
  <si>
    <t>17246</t>
  </si>
  <si>
    <t> -0.0015 </t>
  </si>
  <si>
    <t> v.Poschinger </t>
  </si>
  <si>
    <t>BAVM 173 </t>
  </si>
  <si>
    <t>2453409.6739 </t>
  </si>
  <si>
    <t> 08.02.2005 04:10 </t>
  </si>
  <si>
    <t>o</t>
  </si>
  <si>
    <t>2453475.391 </t>
  </si>
  <si>
    <t> 14.04.2005 21:23 </t>
  </si>
  <si>
    <t>17324</t>
  </si>
  <si>
    <t> P.Hejduk </t>
  </si>
  <si>
    <t>2453833.435 </t>
  </si>
  <si>
    <t> 07.04.2006 22:26 </t>
  </si>
  <si>
    <t>17749</t>
  </si>
  <si>
    <t> V.Novotný </t>
  </si>
  <si>
    <t>2454191.4775 </t>
  </si>
  <si>
    <t> 31.03.2007 23:27 </t>
  </si>
  <si>
    <t>18174</t>
  </si>
  <si>
    <t>ns</t>
  </si>
  <si>
    <t> G.Marino et al. </t>
  </si>
  <si>
    <t>IBVS 5917 </t>
  </si>
  <si>
    <t>2454197.37250 </t>
  </si>
  <si>
    <t> 06.04.2007 20:56 </t>
  </si>
  <si>
    <t>18181</t>
  </si>
  <si>
    <t> -0.00280 </t>
  </si>
  <si>
    <t>R</t>
  </si>
  <si>
    <t>2454245.39145 </t>
  </si>
  <si>
    <t> 24.05.2007 21:23 </t>
  </si>
  <si>
    <t>18238</t>
  </si>
  <si>
    <t> -0.00416 </t>
  </si>
  <si>
    <t>2454555.4182 </t>
  </si>
  <si>
    <t> 29.03.2008 22:02 </t>
  </si>
  <si>
    <t>18606</t>
  </si>
  <si>
    <t> -0.0033 </t>
  </si>
  <si>
    <t>OEJV 0094 </t>
  </si>
  <si>
    <t>2454924.4181 </t>
  </si>
  <si>
    <t> 02.04.2009 22:02 </t>
  </si>
  <si>
    <t>19044</t>
  </si>
  <si>
    <t> -0.0016 </t>
  </si>
  <si>
    <t>BAVM 209 </t>
  </si>
  <si>
    <t>2454943.3740 </t>
  </si>
  <si>
    <t> 21.04.2009 20:58 </t>
  </si>
  <si>
    <t>19066.5</t>
  </si>
  <si>
    <t>R;-I</t>
  </si>
  <si>
    <t> M.Rätz &amp; K.Rätz </t>
  </si>
  <si>
    <t>BAVM 214 </t>
  </si>
  <si>
    <t>2454972.4395 </t>
  </si>
  <si>
    <t> 20.05.2009 22:32 </t>
  </si>
  <si>
    <t>19101</t>
  </si>
  <si>
    <t>BAVM 212 </t>
  </si>
  <si>
    <t>2455624.5011 </t>
  </si>
  <si>
    <t> 04.03.2011 00:01 </t>
  </si>
  <si>
    <t>19875</t>
  </si>
  <si>
    <t> -0.0042 </t>
  </si>
  <si>
    <t>BAVM 220 </t>
  </si>
  <si>
    <t>2455684.7404 </t>
  </si>
  <si>
    <t> 03.05.2011 05:46 </t>
  </si>
  <si>
    <t>19946.5</t>
  </si>
  <si>
    <t>IBVS 5992 </t>
  </si>
  <si>
    <t>2455998.971 </t>
  </si>
  <si>
    <t> 12.03.2012 11:18 </t>
  </si>
  <si>
    <t>20319.5</t>
  </si>
  <si>
    <t>IBVS 6029 </t>
  </si>
  <si>
    <t>2456014.5620 </t>
  </si>
  <si>
    <t> 28.03.2012 01:29 </t>
  </si>
  <si>
    <t>20338</t>
  </si>
  <si>
    <t> -0.0030 </t>
  </si>
  <si>
    <t>OEJV 0155 </t>
  </si>
  <si>
    <t>2456072.6944 </t>
  </si>
  <si>
    <t> 25.05.2012 04:39 </t>
  </si>
  <si>
    <t>20407</t>
  </si>
  <si>
    <t>2456408.4142 </t>
  </si>
  <si>
    <t> 25.04.2013 21:56 </t>
  </si>
  <si>
    <t>20805.5</t>
  </si>
  <si>
    <t>BAVM 232 </t>
  </si>
  <si>
    <t>2456418.5254 </t>
  </si>
  <si>
    <t> 06.05.2013 00:36 </t>
  </si>
  <si>
    <t>20817.5</t>
  </si>
  <si>
    <t>2456736.5527 </t>
  </si>
  <si>
    <t> 20.03.2014 01:15 </t>
  </si>
  <si>
    <t>21195</t>
  </si>
  <si>
    <t> -0.0019 </t>
  </si>
  <si>
    <t>BAVM 238 </t>
  </si>
  <si>
    <t>2456742.4503 </t>
  </si>
  <si>
    <t> 25.03.2014 22:48 </t>
  </si>
  <si>
    <t>21202</t>
  </si>
  <si>
    <t>2456744.5586 </t>
  </si>
  <si>
    <t> 28.03.2014 01:24 </t>
  </si>
  <si>
    <t>21204.5</t>
  </si>
  <si>
    <t> 0.0006 </t>
  </si>
  <si>
    <t>2456749.6112 </t>
  </si>
  <si>
    <t> 02.04.2014 02:40 </t>
  </si>
  <si>
    <t>21210.5</t>
  </si>
  <si>
    <t>2456750.4530 </t>
  </si>
  <si>
    <t> 02.04.2014 22:52 </t>
  </si>
  <si>
    <t>21211.5</t>
  </si>
  <si>
    <t> -0.0023 </t>
  </si>
  <si>
    <t>BAD?</t>
  </si>
  <si>
    <t>s5</t>
  </si>
  <si>
    <t>s6</t>
  </si>
  <si>
    <t>s7</t>
  </si>
  <si>
    <t>JAVSO..44…69</t>
  </si>
  <si>
    <t>VSB-64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</si>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</sst>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/>
    </xf>
    <xf numFmtId="14" fontId="11" fillId="0" borderId="0" xfId="0" applyNumberFormat="1" applyFont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5" fillId="0" borderId="0" xfId="0" applyFo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39" fillId="0" borderId="0" xfId="0" applyFont="1" applyBorder="1" applyAlignment="1">
      <alignment horizontal="center"/>
    </xf>
    <xf numFmtId="176" fontId="39" fillId="0" borderId="0" xfId="0" applyNumberFormat="1" applyFont="1" applyFill="1" applyBorder="1" applyAlignment="1" applyProtection="1">
      <alignment horizontal="left" vertical="top"/>
    </xf>
    <xf numFmtId="0" fontId="39" fillId="0" borderId="0" xfId="0" applyNumberFormat="1" applyFont="1" applyFill="1" applyBorder="1" applyAlignment="1" applyProtection="1">
      <alignment horizontal="left" vertical="top"/>
    </xf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CVn - O-C Diagr.</a:t>
            </a:r>
          </a:p>
        </c:rich>
      </c:tx>
      <c:layout>
        <c:manualLayout>
          <c:xMode val="edge"/>
          <c:yMode val="edge"/>
          <c:x val="0.379527559055118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8267716535433"/>
          <c:y val="0.14769252958613219"/>
          <c:w val="0.8125984251968504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62-40AB-A624-8C2E5495BA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2.377430002525216E-3</c:v>
                </c:pt>
                <c:pt idx="1">
                  <c:v>-1.3325740001164377E-2</c:v>
                </c:pt>
                <c:pt idx="2">
                  <c:v>-1.07159999988653E-2</c:v>
                </c:pt>
                <c:pt idx="3">
                  <c:v>2.4588850028521847E-3</c:v>
                </c:pt>
                <c:pt idx="4">
                  <c:v>-2.7468539999972563E-2</c:v>
                </c:pt>
                <c:pt idx="5">
                  <c:v>7.5690500307246111E-4</c:v>
                </c:pt>
                <c:pt idx="6">
                  <c:v>1.9979985001555178E-2</c:v>
                </c:pt>
                <c:pt idx="7">
                  <c:v>-3.9174090001324657E-2</c:v>
                </c:pt>
                <c:pt idx="8">
                  <c:v>-2.3053929999150569E-2</c:v>
                </c:pt>
                <c:pt idx="9">
                  <c:v>1.0210190001089359E-2</c:v>
                </c:pt>
                <c:pt idx="10">
                  <c:v>-3.7910000028205104E-3</c:v>
                </c:pt>
                <c:pt idx="11">
                  <c:v>1.866349000192713E-2</c:v>
                </c:pt>
                <c:pt idx="12">
                  <c:v>-2.0441810000193072E-2</c:v>
                </c:pt>
                <c:pt idx="13">
                  <c:v>-2.221278000070015E-2</c:v>
                </c:pt>
                <c:pt idx="14">
                  <c:v>6.0126799980935175E-3</c:v>
                </c:pt>
                <c:pt idx="15">
                  <c:v>3.1235729999025352E-2</c:v>
                </c:pt>
                <c:pt idx="16">
                  <c:v>9.8502449982333928E-3</c:v>
                </c:pt>
                <c:pt idx="17">
                  <c:v>-1.8519190001825336E-2</c:v>
                </c:pt>
                <c:pt idx="18">
                  <c:v>1.3148265003110282E-2</c:v>
                </c:pt>
                <c:pt idx="19">
                  <c:v>4.3094119999295799E-2</c:v>
                </c:pt>
                <c:pt idx="20">
                  <c:v>2.1074485001008725E-2</c:v>
                </c:pt>
                <c:pt idx="21">
                  <c:v>-2.27135002205614E-4</c:v>
                </c:pt>
                <c:pt idx="22">
                  <c:v>-1.5189664998615626E-2</c:v>
                </c:pt>
                <c:pt idx="23">
                  <c:v>5.6188649999967311E-2</c:v>
                </c:pt>
                <c:pt idx="24">
                  <c:v>-3.4776259999489412E-2</c:v>
                </c:pt>
                <c:pt idx="25">
                  <c:v>-3.7739980001788354E-2</c:v>
                </c:pt>
                <c:pt idx="26">
                  <c:v>-2.2741169999790145E-2</c:v>
                </c:pt>
                <c:pt idx="27">
                  <c:v>-6.6898830002173781E-2</c:v>
                </c:pt>
                <c:pt idx="28">
                  <c:v>1.9868570001563057E-2</c:v>
                </c:pt>
                <c:pt idx="29">
                  <c:v>-2.6923819998046383E-2</c:v>
                </c:pt>
                <c:pt idx="30">
                  <c:v>1.7380164998030523E-2</c:v>
                </c:pt>
                <c:pt idx="31">
                  <c:v>7.6823649978905451E-3</c:v>
                </c:pt>
                <c:pt idx="32">
                  <c:v>-7.1548449999681907E-2</c:v>
                </c:pt>
                <c:pt idx="33">
                  <c:v>2.3835845000576228E-2</c:v>
                </c:pt>
                <c:pt idx="34">
                  <c:v>1.4296880002802936E-2</c:v>
                </c:pt>
                <c:pt idx="35">
                  <c:v>-4.8660889999155188E-2</c:v>
                </c:pt>
                <c:pt idx="36">
                  <c:v>-1.7200450001837453E-2</c:v>
                </c:pt>
                <c:pt idx="37">
                  <c:v>2.0333159998699557E-2</c:v>
                </c:pt>
                <c:pt idx="38">
                  <c:v>-3.1208779997541569E-2</c:v>
                </c:pt>
                <c:pt idx="39">
                  <c:v>-3.2691234999219887E-2</c:v>
                </c:pt>
                <c:pt idx="40">
                  <c:v>-2.6005334999354091E-2</c:v>
                </c:pt>
                <c:pt idx="41">
                  <c:v>-3.1699565002782037E-2</c:v>
                </c:pt>
                <c:pt idx="42">
                  <c:v>-2.7859589998115553E-2</c:v>
                </c:pt>
                <c:pt idx="43">
                  <c:v>-4.2937520003761165E-2</c:v>
                </c:pt>
                <c:pt idx="44">
                  <c:v>2.4445584997010883E-2</c:v>
                </c:pt>
                <c:pt idx="45">
                  <c:v>-4.2709679997642525E-2</c:v>
                </c:pt>
                <c:pt idx="46">
                  <c:v>1.5672235000238288E-2</c:v>
                </c:pt>
                <c:pt idx="47">
                  <c:v>3.6042844996700296E-2</c:v>
                </c:pt>
                <c:pt idx="48">
                  <c:v>3.4802000300260261E-4</c:v>
                </c:pt>
                <c:pt idx="49">
                  <c:v>-3.5080199995718431E-3</c:v>
                </c:pt>
                <c:pt idx="50">
                  <c:v>-7.635691999894334E-2</c:v>
                </c:pt>
                <c:pt idx="51">
                  <c:v>-3.1972625001799315E-2</c:v>
                </c:pt>
                <c:pt idx="52">
                  <c:v>-1.4895885000441922E-2</c:v>
                </c:pt>
                <c:pt idx="53">
                  <c:v>-1.2825599987991154E-3</c:v>
                </c:pt>
                <c:pt idx="54">
                  <c:v>-1.9436635000602109E-2</c:v>
                </c:pt>
                <c:pt idx="55">
                  <c:v>1.702380499773426E-2</c:v>
                </c:pt>
                <c:pt idx="56">
                  <c:v>-3.5745975001191255E-2</c:v>
                </c:pt>
                <c:pt idx="57">
                  <c:v>2.5637129998358432E-2</c:v>
                </c:pt>
                <c:pt idx="58">
                  <c:v>-7.2355699958279729E-3</c:v>
                </c:pt>
                <c:pt idx="59">
                  <c:v>-2.8007730001263553E-2</c:v>
                </c:pt>
                <c:pt idx="60">
                  <c:v>-2.7055300015490502E-3</c:v>
                </c:pt>
                <c:pt idx="61">
                  <c:v>-4.5475310002075275E-2</c:v>
                </c:pt>
                <c:pt idx="62">
                  <c:v>-3.1554429999232525E-2</c:v>
                </c:pt>
                <c:pt idx="63">
                  <c:v>-3.0171324997354532E-2</c:v>
                </c:pt>
                <c:pt idx="64">
                  <c:v>-5.1123739998729434E-2</c:v>
                </c:pt>
                <c:pt idx="65">
                  <c:v>-2.2585369999433169E-2</c:v>
                </c:pt>
                <c:pt idx="66">
                  <c:v>-2.5853699989966117E-3</c:v>
                </c:pt>
                <c:pt idx="67">
                  <c:v>1.3414630000625039E-2</c:v>
                </c:pt>
                <c:pt idx="68">
                  <c:v>1.5249250001943437E-2</c:v>
                </c:pt>
                <c:pt idx="69">
                  <c:v>1.9248060001700651E-2</c:v>
                </c:pt>
                <c:pt idx="70">
                  <c:v>-4.7703165000712033E-2</c:v>
                </c:pt>
                <c:pt idx="71">
                  <c:v>-4.416896000111592E-2</c:v>
                </c:pt>
                <c:pt idx="72">
                  <c:v>2.1289695003360976E-2</c:v>
                </c:pt>
                <c:pt idx="73">
                  <c:v>-4.8655700011295266E-3</c:v>
                </c:pt>
                <c:pt idx="74">
                  <c:v>-4.2286159998184303E-2</c:v>
                </c:pt>
                <c:pt idx="75">
                  <c:v>-6.9239170003129402E-2</c:v>
                </c:pt>
                <c:pt idx="76">
                  <c:v>1.8677545001992257E-2</c:v>
                </c:pt>
                <c:pt idx="77">
                  <c:v>1.5187099998001941E-3</c:v>
                </c:pt>
                <c:pt idx="78">
                  <c:v>-1.8718055001954781E-2</c:v>
                </c:pt>
                <c:pt idx="79">
                  <c:v>-2.7953899989370257E-3</c:v>
                </c:pt>
                <c:pt idx="80">
                  <c:v>-3.9259994995518355E-2</c:v>
                </c:pt>
                <c:pt idx="81">
                  <c:v>1.6631135000352515E-2</c:v>
                </c:pt>
                <c:pt idx="82">
                  <c:v>-1.3218359999882523E-2</c:v>
                </c:pt>
                <c:pt idx="83">
                  <c:v>2.3472299999411916E-2</c:v>
                </c:pt>
                <c:pt idx="84">
                  <c:v>-5.6051209998258855E-2</c:v>
                </c:pt>
                <c:pt idx="85">
                  <c:v>4.3205770001804922E-2</c:v>
                </c:pt>
                <c:pt idx="86">
                  <c:v>-4.7954200017557014E-3</c:v>
                </c:pt>
                <c:pt idx="87">
                  <c:v>2.243121500214329E-2</c:v>
                </c:pt>
                <c:pt idx="88">
                  <c:v>2.1319750012480654E-3</c:v>
                </c:pt>
                <c:pt idx="89">
                  <c:v>1.5779200002725702E-2</c:v>
                </c:pt>
                <c:pt idx="90">
                  <c:v>7.0399983087554574E-6</c:v>
                </c:pt>
                <c:pt idx="91">
                  <c:v>6.5900200024771038E-3</c:v>
                </c:pt>
                <c:pt idx="92">
                  <c:v>-3.7571195000055013E-2</c:v>
                </c:pt>
                <c:pt idx="93">
                  <c:v>1.5164655000262428E-2</c:v>
                </c:pt>
                <c:pt idx="94">
                  <c:v>3.1196174997603521E-2</c:v>
                </c:pt>
                <c:pt idx="95">
                  <c:v>1.8311575004190672E-2</c:v>
                </c:pt>
                <c:pt idx="96">
                  <c:v>9.0777399964281358E-3</c:v>
                </c:pt>
                <c:pt idx="97">
                  <c:v>1.3079600030323491E-3</c:v>
                </c:pt>
                <c:pt idx="98">
                  <c:v>4.6898750006221235E-3</c:v>
                </c:pt>
                <c:pt idx="99">
                  <c:v>2.7689874994393904E-2</c:v>
                </c:pt>
                <c:pt idx="100">
                  <c:v>1.4302010000392329E-2</c:v>
                </c:pt>
                <c:pt idx="101">
                  <c:v>-3.746776999469148E-2</c:v>
                </c:pt>
                <c:pt idx="102">
                  <c:v>8.5322300074039958E-3</c:v>
                </c:pt>
                <c:pt idx="103">
                  <c:v>1.349474499875214E-2</c:v>
                </c:pt>
                <c:pt idx="105">
                  <c:v>8.3382900047581643E-3</c:v>
                </c:pt>
                <c:pt idx="106">
                  <c:v>-8.2072500008507632E-3</c:v>
                </c:pt>
                <c:pt idx="107">
                  <c:v>-6.2072500004433095E-3</c:v>
                </c:pt>
                <c:pt idx="108">
                  <c:v>7.7927500024088658E-3</c:v>
                </c:pt>
                <c:pt idx="113">
                  <c:v>5.9396400029072538E-3</c:v>
                </c:pt>
                <c:pt idx="114">
                  <c:v>2.3965100044733845E-3</c:v>
                </c:pt>
                <c:pt idx="119">
                  <c:v>4.2061400017701089E-3</c:v>
                </c:pt>
                <c:pt idx="124">
                  <c:v>9.4339799979934469E-3</c:v>
                </c:pt>
                <c:pt idx="129">
                  <c:v>2.0321540003351402E-2</c:v>
                </c:pt>
                <c:pt idx="131">
                  <c:v>4.4050999713363126E-4</c:v>
                </c:pt>
                <c:pt idx="132">
                  <c:v>6.8259800027590245E-3</c:v>
                </c:pt>
                <c:pt idx="133">
                  <c:v>1.7421000011381693E-3</c:v>
                </c:pt>
                <c:pt idx="138">
                  <c:v>1.7087719999835826E-2</c:v>
                </c:pt>
                <c:pt idx="140">
                  <c:v>1.5234060003422201E-2</c:v>
                </c:pt>
                <c:pt idx="141">
                  <c:v>1.289497000107076E-2</c:v>
                </c:pt>
                <c:pt idx="142">
                  <c:v>-3.7207499917712994E-3</c:v>
                </c:pt>
                <c:pt idx="143">
                  <c:v>3.5070900048594922E-3</c:v>
                </c:pt>
                <c:pt idx="144">
                  <c:v>-1.8769539994536899E-2</c:v>
                </c:pt>
                <c:pt idx="145">
                  <c:v>-1.5769539997563697E-2</c:v>
                </c:pt>
                <c:pt idx="146">
                  <c:v>4.8901799964369275E-3</c:v>
                </c:pt>
                <c:pt idx="147">
                  <c:v>5.8889900028589182E-3</c:v>
                </c:pt>
                <c:pt idx="148">
                  <c:v>8.6986200039973482E-3</c:v>
                </c:pt>
                <c:pt idx="149">
                  <c:v>9.6986200005630963E-3</c:v>
                </c:pt>
                <c:pt idx="150">
                  <c:v>5.2982600027462468E-3</c:v>
                </c:pt>
                <c:pt idx="151">
                  <c:v>1.1298260003968608E-2</c:v>
                </c:pt>
                <c:pt idx="152">
                  <c:v>-3.5791999980574474E-3</c:v>
                </c:pt>
                <c:pt idx="153">
                  <c:v>2.2804999753134325E-4</c:v>
                </c:pt>
                <c:pt idx="154">
                  <c:v>-5.7731399938347749E-3</c:v>
                </c:pt>
                <c:pt idx="155">
                  <c:v>2.2686000738758594E-4</c:v>
                </c:pt>
                <c:pt idx="156">
                  <c:v>-2.6541699990048073E-3</c:v>
                </c:pt>
                <c:pt idx="157">
                  <c:v>-1.6541700024390593E-3</c:v>
                </c:pt>
                <c:pt idx="158">
                  <c:v>3.3458300022175536E-3</c:v>
                </c:pt>
                <c:pt idx="159">
                  <c:v>4.3458299987833016E-3</c:v>
                </c:pt>
                <c:pt idx="160">
                  <c:v>4.5760499997413717E-3</c:v>
                </c:pt>
                <c:pt idx="161">
                  <c:v>-2.6581594996969216E-2</c:v>
                </c:pt>
                <c:pt idx="162">
                  <c:v>-3.0736000189790502E-4</c:v>
                </c:pt>
                <c:pt idx="163">
                  <c:v>-1.407714000379201E-2</c:v>
                </c:pt>
                <c:pt idx="164">
                  <c:v>-9.0771399991353974E-3</c:v>
                </c:pt>
                <c:pt idx="165">
                  <c:v>2.3833000013837591E-3</c:v>
                </c:pt>
                <c:pt idx="166">
                  <c:v>-1.1619079996307846E-2</c:v>
                </c:pt>
                <c:pt idx="167">
                  <c:v>-8.6190799993346445E-3</c:v>
                </c:pt>
                <c:pt idx="168">
                  <c:v>-5.6190799950854853E-3</c:v>
                </c:pt>
                <c:pt idx="169">
                  <c:v>1.3809200027026236E-3</c:v>
                </c:pt>
                <c:pt idx="170">
                  <c:v>2.3809200065443292E-3</c:v>
                </c:pt>
                <c:pt idx="171">
                  <c:v>3.3809200031100772E-3</c:v>
                </c:pt>
                <c:pt idx="173">
                  <c:v>-3.1610200021532364E-3</c:v>
                </c:pt>
                <c:pt idx="174">
                  <c:v>-2.1610199983115308E-3</c:v>
                </c:pt>
                <c:pt idx="175">
                  <c:v>1.1838979997264687E-2</c:v>
                </c:pt>
                <c:pt idx="176">
                  <c:v>-5.7303299981867895E-3</c:v>
                </c:pt>
                <c:pt idx="178">
                  <c:v>-5.5024899993441068E-3</c:v>
                </c:pt>
                <c:pt idx="180">
                  <c:v>1.4416010002605617E-2</c:v>
                </c:pt>
                <c:pt idx="181">
                  <c:v>-1.8125929993402679E-2</c:v>
                </c:pt>
                <c:pt idx="182">
                  <c:v>2.5310710007033776E-2</c:v>
                </c:pt>
                <c:pt idx="183">
                  <c:v>-3.1692860000475775E-2</c:v>
                </c:pt>
                <c:pt idx="184">
                  <c:v>-3.6928600020473823E-3</c:v>
                </c:pt>
                <c:pt idx="185">
                  <c:v>-2.6928599982056767E-3</c:v>
                </c:pt>
                <c:pt idx="186">
                  <c:v>-1.4657769999757875E-2</c:v>
                </c:pt>
                <c:pt idx="187">
                  <c:v>-1.657770000747405E-3</c:v>
                </c:pt>
                <c:pt idx="190">
                  <c:v>-1.0307390002708416E-2</c:v>
                </c:pt>
                <c:pt idx="191">
                  <c:v>-8.3073900023009628E-3</c:v>
                </c:pt>
                <c:pt idx="192">
                  <c:v>-4.3073900014860556E-3</c:v>
                </c:pt>
                <c:pt idx="193">
                  <c:v>4.5882000267738476E-4</c:v>
                </c:pt>
                <c:pt idx="198">
                  <c:v>-8.1872299924725667E-3</c:v>
                </c:pt>
                <c:pt idx="199">
                  <c:v>9.0406099989195354E-3</c:v>
                </c:pt>
                <c:pt idx="203">
                  <c:v>-9.0432700017117895E-3</c:v>
                </c:pt>
                <c:pt idx="204">
                  <c:v>-1.5887800036580302E-3</c:v>
                </c:pt>
                <c:pt idx="208">
                  <c:v>-9.8927799990633503E-3</c:v>
                </c:pt>
                <c:pt idx="209">
                  <c:v>1.4552200009347871E-3</c:v>
                </c:pt>
                <c:pt idx="210">
                  <c:v>5.4552200017496943E-3</c:v>
                </c:pt>
                <c:pt idx="211">
                  <c:v>1.2455219999537803E-2</c:v>
                </c:pt>
                <c:pt idx="213">
                  <c:v>3.7134000012883916E-4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62-40AB-A624-8C2E5495BA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9">
                  <c:v>-5.1694994908757508E-5</c:v>
                </c:pt>
                <c:pt idx="111">
                  <c:v>-1.3117199996486306E-3</c:v>
                </c:pt>
                <c:pt idx="112">
                  <c:v>4.0279499808093533E-4</c:v>
                </c:pt>
                <c:pt idx="115">
                  <c:v>-2.1235999884083867E-4</c:v>
                </c:pt>
                <c:pt idx="116">
                  <c:v>3.4808000782504678E-4</c:v>
                </c:pt>
                <c:pt idx="117">
                  <c:v>-1.1216999992029741E-3</c:v>
                </c:pt>
                <c:pt idx="118">
                  <c:v>2.1666999964509159E-4</c:v>
                </c:pt>
                <c:pt idx="120">
                  <c:v>1.1445099953562021E-3</c:v>
                </c:pt>
                <c:pt idx="121">
                  <c:v>4.8924500151770189E-4</c:v>
                </c:pt>
                <c:pt idx="122">
                  <c:v>1.1037600052077323E-3</c:v>
                </c:pt>
                <c:pt idx="123">
                  <c:v>-2.6602000434650108E-4</c:v>
                </c:pt>
                <c:pt idx="125">
                  <c:v>3.1827500060899183E-4</c:v>
                </c:pt>
                <c:pt idx="126">
                  <c:v>5.8686500415205956E-4</c:v>
                </c:pt>
                <c:pt idx="127">
                  <c:v>-4.0433499816572294E-4</c:v>
                </c:pt>
                <c:pt idx="128">
                  <c:v>4.0779999835649505E-4</c:v>
                </c:pt>
                <c:pt idx="130">
                  <c:v>1.3021400009165518E-3</c:v>
                </c:pt>
                <c:pt idx="134">
                  <c:v>-9.3773999833501875E-4</c:v>
                </c:pt>
                <c:pt idx="135">
                  <c:v>-3.6397499934537336E-4</c:v>
                </c:pt>
                <c:pt idx="136">
                  <c:v>5.2032000530743971E-4</c:v>
                </c:pt>
                <c:pt idx="137">
                  <c:v>1.0203200072282925E-3</c:v>
                </c:pt>
                <c:pt idx="139">
                  <c:v>9.3364500207826495E-4</c:v>
                </c:pt>
                <c:pt idx="172">
                  <c:v>-8.900499960873276E-4</c:v>
                </c:pt>
                <c:pt idx="177">
                  <c:v>-2.1012999932281673E-3</c:v>
                </c:pt>
                <c:pt idx="179">
                  <c:v>-1.9722700017155148E-3</c:v>
                </c:pt>
                <c:pt idx="188">
                  <c:v>-8.0089999391930178E-4</c:v>
                </c:pt>
                <c:pt idx="189">
                  <c:v>-8.0089999391930178E-4</c:v>
                </c:pt>
                <c:pt idx="194">
                  <c:v>8.5881999984849244E-4</c:v>
                </c:pt>
                <c:pt idx="195">
                  <c:v>-1.0960000508930534E-5</c:v>
                </c:pt>
                <c:pt idx="196">
                  <c:v>2.8903999918838963E-4</c:v>
                </c:pt>
                <c:pt idx="197">
                  <c:v>6.8904000363545492E-4</c:v>
                </c:pt>
                <c:pt idx="200">
                  <c:v>6.3942000269889832E-4</c:v>
                </c:pt>
                <c:pt idx="201">
                  <c:v>9.3942000239621848E-4</c:v>
                </c:pt>
                <c:pt idx="202">
                  <c:v>1.2394200020935386E-3</c:v>
                </c:pt>
                <c:pt idx="205">
                  <c:v>-5.8877999981632456E-4</c:v>
                </c:pt>
                <c:pt idx="206">
                  <c:v>4.1121999674942344E-4</c:v>
                </c:pt>
                <c:pt idx="207">
                  <c:v>1.6490500056534074E-3</c:v>
                </c:pt>
                <c:pt idx="212">
                  <c:v>-5.2865999896312132E-4</c:v>
                </c:pt>
                <c:pt idx="214">
                  <c:v>1.1808810006186832E-2</c:v>
                </c:pt>
                <c:pt idx="215">
                  <c:v>1.2964490000740625E-2</c:v>
                </c:pt>
                <c:pt idx="216">
                  <c:v>6.8165300035616383E-3</c:v>
                </c:pt>
                <c:pt idx="217">
                  <c:v>8.7826999515527859E-4</c:v>
                </c:pt>
                <c:pt idx="218">
                  <c:v>5.9553000028245151E-3</c:v>
                </c:pt>
                <c:pt idx="219">
                  <c:v>1.102829999581445E-3</c:v>
                </c:pt>
                <c:pt idx="220">
                  <c:v>-4.722500016214326E-4</c:v>
                </c:pt>
                <c:pt idx="221">
                  <c:v>6.8798599968431517E-3</c:v>
                </c:pt>
                <c:pt idx="226">
                  <c:v>-2.1392700000433251E-3</c:v>
                </c:pt>
                <c:pt idx="227">
                  <c:v>2.3390500427922234E-4</c:v>
                </c:pt>
                <c:pt idx="228">
                  <c:v>-5.0829899992095307E-3</c:v>
                </c:pt>
                <c:pt idx="229">
                  <c:v>-2.4853700015228242E-3</c:v>
                </c:pt>
                <c:pt idx="230">
                  <c:v>-1.4709800016134977E-3</c:v>
                </c:pt>
                <c:pt idx="231">
                  <c:v>2.2901999909663573E-4</c:v>
                </c:pt>
                <c:pt idx="240">
                  <c:v>-1.5817199964658357E-3</c:v>
                </c:pt>
                <c:pt idx="241">
                  <c:v>-1.0683949949452654E-3</c:v>
                </c:pt>
                <c:pt idx="243">
                  <c:v>-4.1962499963119626E-3</c:v>
                </c:pt>
                <c:pt idx="246">
                  <c:v>-3.0309399953694083E-3</c:v>
                </c:pt>
                <c:pt idx="248">
                  <c:v>-1.6429649986093864E-3</c:v>
                </c:pt>
                <c:pt idx="249">
                  <c:v>1.7475002096034586E-5</c:v>
                </c:pt>
                <c:pt idx="255">
                  <c:v>-1.9478499962133355E-3</c:v>
                </c:pt>
                <c:pt idx="256">
                  <c:v>-1.5792600024724379E-3</c:v>
                </c:pt>
                <c:pt idx="257">
                  <c:v>5.6666500313440338E-4</c:v>
                </c:pt>
                <c:pt idx="258">
                  <c:v>-1.6031150007620454E-3</c:v>
                </c:pt>
                <c:pt idx="259">
                  <c:v>-2.2647449950454757E-3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62-40AB-A624-8C2E5495BA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22">
                  <c:v>-9.8620800054050051E-3</c:v>
                </c:pt>
                <c:pt idx="223">
                  <c:v>-6.1955999990459532E-4</c:v>
                </c:pt>
                <c:pt idx="224">
                  <c:v>8.4500399971147999E-3</c:v>
                </c:pt>
                <c:pt idx="225">
                  <c:v>-1.0365799971623346E-3</c:v>
                </c:pt>
                <c:pt idx="232">
                  <c:v>5.681880000338424E-3</c:v>
                </c:pt>
                <c:pt idx="233">
                  <c:v>4.0491300023859367E-3</c:v>
                </c:pt>
                <c:pt idx="235">
                  <c:v>-5.6362000032095239E-4</c:v>
                </c:pt>
                <c:pt idx="236">
                  <c:v>-2.7950299991061911E-3</c:v>
                </c:pt>
                <c:pt idx="237">
                  <c:v>-1.7427400016458705E-3</c:v>
                </c:pt>
                <c:pt idx="238">
                  <c:v>-4.1579399912734516E-3</c:v>
                </c:pt>
                <c:pt idx="239">
                  <c:v>-3.2777799933683127E-3</c:v>
                </c:pt>
                <c:pt idx="242">
                  <c:v>-4.9462999595561996E-4</c:v>
                </c:pt>
                <c:pt idx="244">
                  <c:v>-9.0279499272583053E-4</c:v>
                </c:pt>
                <c:pt idx="245">
                  <c:v>-8.490785003232304E-3</c:v>
                </c:pt>
                <c:pt idx="247">
                  <c:v>-4.834099963773042E-4</c:v>
                </c:pt>
                <c:pt idx="250">
                  <c:v>-2.6692000028560869E-3</c:v>
                </c:pt>
                <c:pt idx="251">
                  <c:v>-3.3849050014396198E-3</c:v>
                </c:pt>
                <c:pt idx="252">
                  <c:v>-1.8006099999183789E-3</c:v>
                </c:pt>
                <c:pt idx="253">
                  <c:v>-1.7401699951733463E-3</c:v>
                </c:pt>
                <c:pt idx="254">
                  <c:v>-2.0715799910249189E-3</c:v>
                </c:pt>
                <c:pt idx="260">
                  <c:v>-2.8755800012731925E-3</c:v>
                </c:pt>
                <c:pt idx="261">
                  <c:v>-1.5610649934387766E-3</c:v>
                </c:pt>
                <c:pt idx="262">
                  <c:v>-9.9616999796126038E-4</c:v>
                </c:pt>
                <c:pt idx="263">
                  <c:v>-1.8750244998955168E-2</c:v>
                </c:pt>
                <c:pt idx="264">
                  <c:v>-1.8016499961959198E-3</c:v>
                </c:pt>
                <c:pt idx="265">
                  <c:v>-2.7598899978329428E-3</c:v>
                </c:pt>
                <c:pt idx="266">
                  <c:v>-3.3960899963858537E-3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62-40AB-A624-8C2E5495BA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62-40AB-A624-8C2E5495BA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62-40AB-A624-8C2E5495BA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62-40AB-A624-8C2E5495BA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-9.33107979509697E-3</c:v>
                </c:pt>
                <c:pt idx="1">
                  <c:v>-9.1286383328461167E-3</c:v>
                </c:pt>
                <c:pt idx="2">
                  <c:v>-8.938229366266065E-3</c:v>
                </c:pt>
                <c:pt idx="3">
                  <c:v>-8.8093550047393249E-3</c:v>
                </c:pt>
                <c:pt idx="4">
                  <c:v>-8.7993279250136568E-3</c:v>
                </c:pt>
                <c:pt idx="5">
                  <c:v>-8.6096577958870765E-3</c:v>
                </c:pt>
                <c:pt idx="6">
                  <c:v>-8.59192569700379E-3</c:v>
                </c:pt>
                <c:pt idx="7">
                  <c:v>-8.5913979559655972E-3</c:v>
                </c:pt>
                <c:pt idx="8">
                  <c:v>-8.5137144751435811E-3</c:v>
                </c:pt>
                <c:pt idx="9">
                  <c:v>-8.413232581471624E-3</c:v>
                </c:pt>
                <c:pt idx="10">
                  <c:v>-8.4104883280730208E-3</c:v>
                </c:pt>
                <c:pt idx="11">
                  <c:v>-8.3942339040966752E-3</c:v>
                </c:pt>
                <c:pt idx="12">
                  <c:v>-8.3287940153607375E-3</c:v>
                </c:pt>
                <c:pt idx="13">
                  <c:v>-8.3247831834704702E-3</c:v>
                </c:pt>
                <c:pt idx="14">
                  <c:v>-8.3125395913843918E-3</c:v>
                </c:pt>
                <c:pt idx="15">
                  <c:v>-7.9399544184201032E-3</c:v>
                </c:pt>
                <c:pt idx="16">
                  <c:v>-7.9379490024749678E-3</c:v>
                </c:pt>
                <c:pt idx="17">
                  <c:v>-7.7955644703704852E-3</c:v>
                </c:pt>
                <c:pt idx="18">
                  <c:v>-7.7382517936227203E-3</c:v>
                </c:pt>
                <c:pt idx="19">
                  <c:v>-7.6133882639862465E-3</c:v>
                </c:pt>
                <c:pt idx="20">
                  <c:v>-7.5681080829092832E-3</c:v>
                </c:pt>
                <c:pt idx="21">
                  <c:v>-7.4047194574847165E-3</c:v>
                </c:pt>
                <c:pt idx="22">
                  <c:v>-7.3137369025002355E-3</c:v>
                </c:pt>
                <c:pt idx="23">
                  <c:v>-6.9444237239727428E-3</c:v>
                </c:pt>
                <c:pt idx="24">
                  <c:v>-6.8479526621910546E-3</c:v>
                </c:pt>
                <c:pt idx="25">
                  <c:v>-6.7542258538079696E-3</c:v>
                </c:pt>
                <c:pt idx="26">
                  <c:v>-6.7514816004093647E-3</c:v>
                </c:pt>
                <c:pt idx="27">
                  <c:v>-6.5652945621348588E-3</c:v>
                </c:pt>
                <c:pt idx="28">
                  <c:v>-6.5610726338293148E-3</c:v>
                </c:pt>
                <c:pt idx="29">
                  <c:v>-6.5076652407641787E-3</c:v>
                </c:pt>
                <c:pt idx="30">
                  <c:v>-6.4991158359454515E-3</c:v>
                </c:pt>
                <c:pt idx="31">
                  <c:v>-6.4864500510288178E-3</c:v>
                </c:pt>
                <c:pt idx="32">
                  <c:v>-6.4863445028211794E-3</c:v>
                </c:pt>
                <c:pt idx="33">
                  <c:v>-6.485605665367709E-3</c:v>
                </c:pt>
                <c:pt idx="34">
                  <c:v>-6.4844446350836842E-3</c:v>
                </c:pt>
                <c:pt idx="35">
                  <c:v>-6.4044390936936185E-3</c:v>
                </c:pt>
                <c:pt idx="36">
                  <c:v>-6.4019059367102921E-3</c:v>
                </c:pt>
                <c:pt idx="37">
                  <c:v>-6.3907178267006001E-3</c:v>
                </c:pt>
                <c:pt idx="38">
                  <c:v>-6.3826961629200657E-3</c:v>
                </c:pt>
                <c:pt idx="39">
                  <c:v>-6.3344606320292207E-3</c:v>
                </c:pt>
                <c:pt idx="40">
                  <c:v>-6.3196838829598159E-3</c:v>
                </c:pt>
                <c:pt idx="41">
                  <c:v>-6.3152508582389943E-3</c:v>
                </c:pt>
                <c:pt idx="42">
                  <c:v>-6.3010018502077823E-3</c:v>
                </c:pt>
                <c:pt idx="43">
                  <c:v>-6.2986797896397327E-3</c:v>
                </c:pt>
                <c:pt idx="44">
                  <c:v>-6.2951966987876591E-3</c:v>
                </c:pt>
                <c:pt idx="45">
                  <c:v>-6.2919247043508614E-3</c:v>
                </c:pt>
                <c:pt idx="46">
                  <c:v>-6.2856973601001839E-3</c:v>
                </c:pt>
                <c:pt idx="47">
                  <c:v>-6.2533996085627694E-3</c:v>
                </c:pt>
                <c:pt idx="48">
                  <c:v>-6.2475944571426462E-3</c:v>
                </c:pt>
                <c:pt idx="49">
                  <c:v>-6.2247960442927061E-3</c:v>
                </c:pt>
                <c:pt idx="50">
                  <c:v>-6.2184631518343901E-3</c:v>
                </c:pt>
                <c:pt idx="51">
                  <c:v>-6.2177243143809197E-3</c:v>
                </c:pt>
                <c:pt idx="52">
                  <c:v>-6.2173021215503653E-3</c:v>
                </c:pt>
                <c:pt idx="53">
                  <c:v>-6.2125524522066277E-3</c:v>
                </c:pt>
                <c:pt idx="54">
                  <c:v>-6.2120247111684349E-3</c:v>
                </c:pt>
                <c:pt idx="55">
                  <c:v>-6.2094915541851085E-3</c:v>
                </c:pt>
                <c:pt idx="56">
                  <c:v>-6.2082249756934445E-3</c:v>
                </c:pt>
                <c:pt idx="57">
                  <c:v>-6.2047418848413709E-3</c:v>
                </c:pt>
                <c:pt idx="58">
                  <c:v>-6.143523924410978E-3</c:v>
                </c:pt>
                <c:pt idx="59">
                  <c:v>-6.1367688391221068E-3</c:v>
                </c:pt>
                <c:pt idx="60">
                  <c:v>-6.124103054205474E-3</c:v>
                </c:pt>
                <c:pt idx="61">
                  <c:v>-6.1228364757138099E-3</c:v>
                </c:pt>
                <c:pt idx="62">
                  <c:v>-6.1177701617471571E-3</c:v>
                </c:pt>
                <c:pt idx="63">
                  <c:v>-6.1142870708950827E-3</c:v>
                </c:pt>
                <c:pt idx="64">
                  <c:v>-6.0466306697987346E-3</c:v>
                </c:pt>
                <c:pt idx="65">
                  <c:v>-6.0464195733834578E-3</c:v>
                </c:pt>
                <c:pt idx="66">
                  <c:v>-6.0464195733834578E-3</c:v>
                </c:pt>
                <c:pt idx="67">
                  <c:v>-6.0464195733834578E-3</c:v>
                </c:pt>
                <c:pt idx="68">
                  <c:v>-6.0198214250585282E-3</c:v>
                </c:pt>
                <c:pt idx="69">
                  <c:v>-6.0170771716599241E-3</c:v>
                </c:pt>
                <c:pt idx="70">
                  <c:v>-5.95216502396218E-3</c:v>
                </c:pt>
                <c:pt idx="71">
                  <c:v>-5.9423490406517888E-3</c:v>
                </c:pt>
                <c:pt idx="72">
                  <c:v>-5.9356995035705568E-3</c:v>
                </c:pt>
                <c:pt idx="73">
                  <c:v>-5.93242750913376E-3</c:v>
                </c:pt>
                <c:pt idx="74">
                  <c:v>-5.8494666179298126E-3</c:v>
                </c:pt>
                <c:pt idx="75">
                  <c:v>-5.7804380901341629E-3</c:v>
                </c:pt>
                <c:pt idx="76">
                  <c:v>-5.7657668892723956E-3</c:v>
                </c:pt>
                <c:pt idx="77">
                  <c:v>-5.7542621346397876E-3</c:v>
                </c:pt>
                <c:pt idx="78">
                  <c:v>-5.74043531943913E-3</c:v>
                </c:pt>
                <c:pt idx="79">
                  <c:v>-5.7394853855703819E-3</c:v>
                </c:pt>
                <c:pt idx="80">
                  <c:v>-5.7324136556585956E-3</c:v>
                </c:pt>
                <c:pt idx="81">
                  <c:v>-5.6587410067268466E-3</c:v>
                </c:pt>
                <c:pt idx="82">
                  <c:v>-5.6510359875692282E-3</c:v>
                </c:pt>
                <c:pt idx="83">
                  <c:v>-5.6472362520942378E-3</c:v>
                </c:pt>
                <c:pt idx="84">
                  <c:v>-5.5043239789515624E-3</c:v>
                </c:pt>
                <c:pt idx="85">
                  <c:v>-5.3873765648879829E-3</c:v>
                </c:pt>
                <c:pt idx="86">
                  <c:v>-5.3846323114893797E-3</c:v>
                </c:pt>
                <c:pt idx="87">
                  <c:v>-5.1977064357614025E-3</c:v>
                </c:pt>
                <c:pt idx="88">
                  <c:v>-5.0398063171340438E-3</c:v>
                </c:pt>
                <c:pt idx="89">
                  <c:v>-4.935841332610014E-3</c:v>
                </c:pt>
                <c:pt idx="90">
                  <c:v>-4.9290862473211428E-3</c:v>
                </c:pt>
                <c:pt idx="91">
                  <c:v>-4.8543581163130074E-3</c:v>
                </c:pt>
                <c:pt idx="92">
                  <c:v>-4.8373648548831914E-3</c:v>
                </c:pt>
                <c:pt idx="93">
                  <c:v>-4.5829936744741437E-3</c:v>
                </c:pt>
                <c:pt idx="94">
                  <c:v>-4.4782898524966443E-3</c:v>
                </c:pt>
                <c:pt idx="95">
                  <c:v>-4.3896293580802121E-3</c:v>
                </c:pt>
                <c:pt idx="96">
                  <c:v>-3.8503835652545591E-3</c:v>
                </c:pt>
                <c:pt idx="97">
                  <c:v>-3.8491169867628959E-3</c:v>
                </c:pt>
                <c:pt idx="98">
                  <c:v>-3.8428896425122178E-3</c:v>
                </c:pt>
                <c:pt idx="99">
                  <c:v>-3.8428896425122178E-3</c:v>
                </c:pt>
                <c:pt idx="100">
                  <c:v>-3.8353957197698766E-3</c:v>
                </c:pt>
                <c:pt idx="101">
                  <c:v>-3.8341291412782134E-3</c:v>
                </c:pt>
                <c:pt idx="102">
                  <c:v>-3.8341291412782134E-3</c:v>
                </c:pt>
                <c:pt idx="103">
                  <c:v>-3.7476851592221925E-3</c:v>
                </c:pt>
                <c:pt idx="104">
                  <c:v>-3.7474740628069153E-3</c:v>
                </c:pt>
                <c:pt idx="105">
                  <c:v>-3.7416689113867921E-3</c:v>
                </c:pt>
                <c:pt idx="106">
                  <c:v>-3.3705614133294429E-3</c:v>
                </c:pt>
                <c:pt idx="107">
                  <c:v>-3.3705614133294429E-3</c:v>
                </c:pt>
                <c:pt idx="108">
                  <c:v>-3.3705614133294429E-3</c:v>
                </c:pt>
                <c:pt idx="109">
                  <c:v>-3.28580620259564E-3</c:v>
                </c:pt>
                <c:pt idx="110">
                  <c:v>-3.2808454368366251E-3</c:v>
                </c:pt>
                <c:pt idx="111">
                  <c:v>-3.2715571945644275E-3</c:v>
                </c:pt>
                <c:pt idx="112">
                  <c:v>-3.2695517786192939E-3</c:v>
                </c:pt>
                <c:pt idx="113">
                  <c:v>-2.8223440228545079E-3</c:v>
                </c:pt>
                <c:pt idx="114">
                  <c:v>-2.8115781056753698E-3</c:v>
                </c:pt>
                <c:pt idx="115">
                  <c:v>-2.7379054567436205E-3</c:v>
                </c:pt>
                <c:pt idx="116">
                  <c:v>-2.7353722997602941E-3</c:v>
                </c:pt>
                <c:pt idx="117">
                  <c:v>-2.7341057212686305E-3</c:v>
                </c:pt>
                <c:pt idx="118">
                  <c:v>-2.7338946248533537E-3</c:v>
                </c:pt>
                <c:pt idx="119">
                  <c:v>-2.7273506359797597E-3</c:v>
                </c:pt>
                <c:pt idx="120">
                  <c:v>-2.7271395395644825E-3</c:v>
                </c:pt>
                <c:pt idx="121">
                  <c:v>-2.7238675451276857E-3</c:v>
                </c:pt>
                <c:pt idx="122">
                  <c:v>-2.721862129182552E-3</c:v>
                </c:pt>
                <c:pt idx="123">
                  <c:v>-2.7205955506908889E-3</c:v>
                </c:pt>
                <c:pt idx="124">
                  <c:v>-2.7205955506908889E-3</c:v>
                </c:pt>
                <c:pt idx="125">
                  <c:v>-2.7198567132374184E-3</c:v>
                </c:pt>
                <c:pt idx="126">
                  <c:v>-2.718379038330478E-3</c:v>
                </c:pt>
                <c:pt idx="127">
                  <c:v>-2.6677158986639455E-3</c:v>
                </c:pt>
                <c:pt idx="128">
                  <c:v>-2.6602219759216043E-3</c:v>
                </c:pt>
                <c:pt idx="129">
                  <c:v>-2.6386901415633283E-3</c:v>
                </c:pt>
                <c:pt idx="130">
                  <c:v>-2.5584735037579853E-3</c:v>
                </c:pt>
                <c:pt idx="131">
                  <c:v>-2.5582624073427081E-3</c:v>
                </c:pt>
                <c:pt idx="132">
                  <c:v>-2.3828412862473402E-3</c:v>
                </c:pt>
                <c:pt idx="133">
                  <c:v>-2.3667979586862713E-3</c:v>
                </c:pt>
                <c:pt idx="134">
                  <c:v>-2.2891144778642552E-3</c:v>
                </c:pt>
                <c:pt idx="135">
                  <c:v>-2.2818316515371912E-3</c:v>
                </c:pt>
                <c:pt idx="136">
                  <c:v>-2.2810928140837208E-3</c:v>
                </c:pt>
                <c:pt idx="137">
                  <c:v>-2.2810928140837208E-3</c:v>
                </c:pt>
                <c:pt idx="138">
                  <c:v>-2.2768708857781768E-3</c:v>
                </c:pt>
                <c:pt idx="139">
                  <c:v>-2.2763431447399836E-3</c:v>
                </c:pt>
                <c:pt idx="140">
                  <c:v>-2.2595609797254447E-3</c:v>
                </c:pt>
                <c:pt idx="141">
                  <c:v>-2.187154909285359E-3</c:v>
                </c:pt>
                <c:pt idx="142">
                  <c:v>-2.008989534791387E-3</c:v>
                </c:pt>
                <c:pt idx="143">
                  <c:v>-2.0022344495025162E-3</c:v>
                </c:pt>
                <c:pt idx="144">
                  <c:v>-1.8964751454486298E-3</c:v>
                </c:pt>
                <c:pt idx="145">
                  <c:v>-1.8964751454486298E-3</c:v>
                </c:pt>
                <c:pt idx="146">
                  <c:v>-1.8213248216099403E-3</c:v>
                </c:pt>
                <c:pt idx="147">
                  <c:v>-1.8185805682113365E-3</c:v>
                </c:pt>
                <c:pt idx="148">
                  <c:v>-1.7343530985157265E-3</c:v>
                </c:pt>
                <c:pt idx="149">
                  <c:v>-1.7343530985157265E-3</c:v>
                </c:pt>
                <c:pt idx="150">
                  <c:v>-1.698044515088045E-3</c:v>
                </c:pt>
                <c:pt idx="151">
                  <c:v>-1.698044515088045E-3</c:v>
                </c:pt>
                <c:pt idx="152">
                  <c:v>-1.6258495410632365E-3</c:v>
                </c:pt>
                <c:pt idx="153">
                  <c:v>-1.5361335645704189E-3</c:v>
                </c:pt>
                <c:pt idx="154">
                  <c:v>-1.5333893111718149E-3</c:v>
                </c:pt>
                <c:pt idx="155">
                  <c:v>-1.5333893111718149E-3</c:v>
                </c:pt>
                <c:pt idx="156">
                  <c:v>-1.4529615769511949E-3</c:v>
                </c:pt>
                <c:pt idx="157">
                  <c:v>-1.4529615769511949E-3</c:v>
                </c:pt>
                <c:pt idx="158">
                  <c:v>-1.4529615769511949E-3</c:v>
                </c:pt>
                <c:pt idx="159">
                  <c:v>-1.4529615769511949E-3</c:v>
                </c:pt>
                <c:pt idx="160">
                  <c:v>-1.4516949984595318E-3</c:v>
                </c:pt>
                <c:pt idx="161">
                  <c:v>-1.4429344972255271E-3</c:v>
                </c:pt>
                <c:pt idx="162">
                  <c:v>-1.365778757441704E-3</c:v>
                </c:pt>
                <c:pt idx="163">
                  <c:v>-1.3645121789500406E-3</c:v>
                </c:pt>
                <c:pt idx="164">
                  <c:v>-1.3645121789500406E-3</c:v>
                </c:pt>
                <c:pt idx="165">
                  <c:v>-1.361979021966714E-3</c:v>
                </c:pt>
                <c:pt idx="166">
                  <c:v>-1.3564905151695064E-3</c:v>
                </c:pt>
                <c:pt idx="167">
                  <c:v>-1.3564905151695064E-3</c:v>
                </c:pt>
                <c:pt idx="168">
                  <c:v>-1.3564905151695064E-3</c:v>
                </c:pt>
                <c:pt idx="169">
                  <c:v>-1.3564905151695064E-3</c:v>
                </c:pt>
                <c:pt idx="170">
                  <c:v>-1.3564905151695064E-3</c:v>
                </c:pt>
                <c:pt idx="171">
                  <c:v>-1.3564905151695064E-3</c:v>
                </c:pt>
                <c:pt idx="172">
                  <c:v>-1.3524796832792391E-3</c:v>
                </c:pt>
                <c:pt idx="173">
                  <c:v>-1.3484688513889721E-3</c:v>
                </c:pt>
                <c:pt idx="174">
                  <c:v>-1.3484688513889721E-3</c:v>
                </c:pt>
                <c:pt idx="175">
                  <c:v>-1.3484688513889721E-3</c:v>
                </c:pt>
                <c:pt idx="176">
                  <c:v>-1.2773293594405496E-3</c:v>
                </c:pt>
                <c:pt idx="177">
                  <c:v>-1.2733185275502824E-3</c:v>
                </c:pt>
                <c:pt idx="178">
                  <c:v>-1.2705742741516788E-3</c:v>
                </c:pt>
                <c:pt idx="179">
                  <c:v>-1.2693076956600152E-3</c:v>
                </c:pt>
                <c:pt idx="180">
                  <c:v>-1.2600194533878175E-3</c:v>
                </c:pt>
                <c:pt idx="181">
                  <c:v>-1.2519977896072836E-3</c:v>
                </c:pt>
                <c:pt idx="182">
                  <c:v>-1.1945795646518802E-3</c:v>
                </c:pt>
                <c:pt idx="183">
                  <c:v>-1.1863468044560686E-3</c:v>
                </c:pt>
                <c:pt idx="184">
                  <c:v>-1.1863468044560686E-3</c:v>
                </c:pt>
                <c:pt idx="185">
                  <c:v>-1.1863468044560686E-3</c:v>
                </c:pt>
                <c:pt idx="186">
                  <c:v>-1.08987574267438E-3</c:v>
                </c:pt>
                <c:pt idx="187">
                  <c:v>-1.08987574267438E-3</c:v>
                </c:pt>
                <c:pt idx="188">
                  <c:v>-1.079109825495242E-3</c:v>
                </c:pt>
                <c:pt idx="189">
                  <c:v>-1.079109825495242E-3</c:v>
                </c:pt>
                <c:pt idx="190">
                  <c:v>-1.0109256833607007E-3</c:v>
                </c:pt>
                <c:pt idx="191">
                  <c:v>-1.0109256833607007E-3</c:v>
                </c:pt>
                <c:pt idx="192">
                  <c:v>-1.0109256833607007E-3</c:v>
                </c:pt>
                <c:pt idx="193">
                  <c:v>-1.0039595016565523E-3</c:v>
                </c:pt>
                <c:pt idx="194">
                  <c:v>-1.0039595016565523E-3</c:v>
                </c:pt>
                <c:pt idx="195">
                  <c:v>-1.0026929231648891E-3</c:v>
                </c:pt>
                <c:pt idx="196">
                  <c:v>-1.0026929231648891E-3</c:v>
                </c:pt>
                <c:pt idx="197">
                  <c:v>-1.0026929231648891E-3</c:v>
                </c:pt>
                <c:pt idx="198">
                  <c:v>-9.3324220253868453E-4</c:v>
                </c:pt>
                <c:pt idx="199">
                  <c:v>-9.264871172498133E-4</c:v>
                </c:pt>
                <c:pt idx="200">
                  <c:v>-9.2374286385120971E-4</c:v>
                </c:pt>
                <c:pt idx="201">
                  <c:v>-9.2374286385120971E-4</c:v>
                </c:pt>
                <c:pt idx="202">
                  <c:v>-9.2374286385120971E-4</c:v>
                </c:pt>
                <c:pt idx="203">
                  <c:v>-9.1044378968874488E-4</c:v>
                </c:pt>
                <c:pt idx="204">
                  <c:v>-8.9418936571239926E-4</c:v>
                </c:pt>
                <c:pt idx="205">
                  <c:v>-8.9418936571239926E-4</c:v>
                </c:pt>
                <c:pt idx="206">
                  <c:v>-8.9418936571239926E-4</c:v>
                </c:pt>
                <c:pt idx="207">
                  <c:v>-8.3951539415559953E-4</c:v>
                </c:pt>
                <c:pt idx="208">
                  <c:v>-7.253122334906245E-4</c:v>
                </c:pt>
                <c:pt idx="209">
                  <c:v>-6.4087366737973755E-4</c:v>
                </c:pt>
                <c:pt idx="210">
                  <c:v>-6.4087366737973755E-4</c:v>
                </c:pt>
                <c:pt idx="211">
                  <c:v>-6.4087366737973755E-4</c:v>
                </c:pt>
                <c:pt idx="212">
                  <c:v>-6.2483033981866913E-4</c:v>
                </c:pt>
                <c:pt idx="213">
                  <c:v>-6.2483033981866913E-4</c:v>
                </c:pt>
                <c:pt idx="214">
                  <c:v>-5.3384778483418814E-4</c:v>
                </c:pt>
                <c:pt idx="215">
                  <c:v>-5.2033761425644611E-4</c:v>
                </c:pt>
                <c:pt idx="216">
                  <c:v>-3.7425889488461143E-4</c:v>
                </c:pt>
                <c:pt idx="217">
                  <c:v>-2.6828849441544803E-4</c:v>
                </c:pt>
                <c:pt idx="218">
                  <c:v>-1.7983909641429343E-4</c:v>
                </c:pt>
                <c:pt idx="219">
                  <c:v>-1.652734437601654E-4</c:v>
                </c:pt>
                <c:pt idx="220">
                  <c:v>-9.8566976532564465E-5</c:v>
                </c:pt>
                <c:pt idx="221">
                  <c:v>-7.682404575901124E-5</c:v>
                </c:pt>
                <c:pt idx="222">
                  <c:v>-6.8802381978476813E-5</c:v>
                </c:pt>
                <c:pt idx="223">
                  <c:v>9.9230364582188722E-5</c:v>
                </c:pt>
                <c:pt idx="224">
                  <c:v>1.1611807780436594E-4</c:v>
                </c:pt>
                <c:pt idx="225">
                  <c:v>1.7395849559032365E-4</c:v>
                </c:pt>
                <c:pt idx="226">
                  <c:v>1.8725756975278849E-4</c:v>
                </c:pt>
                <c:pt idx="227">
                  <c:v>2.7750128728379906E-4</c:v>
                </c:pt>
                <c:pt idx="228">
                  <c:v>2.8098437813587306E-4</c:v>
                </c:pt>
                <c:pt idx="229">
                  <c:v>2.864728849330811E-4</c:v>
                </c:pt>
                <c:pt idx="230">
                  <c:v>3.5972334103427563E-4</c:v>
                </c:pt>
                <c:pt idx="231">
                  <c:v>3.5972334103427563E-4</c:v>
                </c:pt>
                <c:pt idx="232">
                  <c:v>3.7618886142589845E-4</c:v>
                </c:pt>
                <c:pt idx="233">
                  <c:v>4.6590483791871624E-4</c:v>
                </c:pt>
                <c:pt idx="234">
                  <c:v>4.6917683235551304E-4</c:v>
                </c:pt>
                <c:pt idx="235">
                  <c:v>5.556208144115336E-4</c:v>
                </c:pt>
                <c:pt idx="236">
                  <c:v>5.5709848931847442E-4</c:v>
                </c:pt>
                <c:pt idx="237">
                  <c:v>5.606871283781868E-4</c:v>
                </c:pt>
                <c:pt idx="238">
                  <c:v>5.6913098498927563E-4</c:v>
                </c:pt>
                <c:pt idx="239">
                  <c:v>6.4681446581129221E-4</c:v>
                </c:pt>
                <c:pt idx="240">
                  <c:v>7.3927469570271315E-4</c:v>
                </c:pt>
                <c:pt idx="241">
                  <c:v>7.4402436504645078E-4</c:v>
                </c:pt>
                <c:pt idx="242">
                  <c:v>7.5130719137351479E-4</c:v>
                </c:pt>
                <c:pt idx="243">
                  <c:v>9.1469581679808152E-4</c:v>
                </c:pt>
                <c:pt idx="244">
                  <c:v>9.2978921049040233E-4</c:v>
                </c:pt>
                <c:pt idx="245">
                  <c:v>1.0085281733888049E-3</c:v>
                </c:pt>
                <c:pt idx="246">
                  <c:v>1.0124334570714337E-3</c:v>
                </c:pt>
                <c:pt idx="247">
                  <c:v>1.0269991097255618E-3</c:v>
                </c:pt>
                <c:pt idx="248">
                  <c:v>1.1111210312135331E-3</c:v>
                </c:pt>
                <c:pt idx="249">
                  <c:v>1.1136541881968595E-3</c:v>
                </c:pt>
                <c:pt idx="250">
                  <c:v>1.1184038575405971E-3</c:v>
                </c:pt>
                <c:pt idx="251">
                  <c:v>1.1191426949940667E-3</c:v>
                </c:pt>
                <c:pt idx="252">
                  <c:v>1.1198815324475371E-3</c:v>
                </c:pt>
                <c:pt idx="253">
                  <c:v>1.1224146894308644E-3</c:v>
                </c:pt>
                <c:pt idx="254">
                  <c:v>1.1238923643378043E-3</c:v>
                </c:pt>
                <c:pt idx="255">
                  <c:v>1.1933430849640093E-3</c:v>
                </c:pt>
                <c:pt idx="256">
                  <c:v>1.1948207598709501E-3</c:v>
                </c:pt>
                <c:pt idx="257">
                  <c:v>1.1953485009091429E-3</c:v>
                </c:pt>
                <c:pt idx="258">
                  <c:v>1.1966150794008061E-3</c:v>
                </c:pt>
                <c:pt idx="259">
                  <c:v>1.1968261758160837E-3</c:v>
                </c:pt>
                <c:pt idx="260">
                  <c:v>1.2927694965595791E-3</c:v>
                </c:pt>
                <c:pt idx="261">
                  <c:v>1.2947749125047127E-3</c:v>
                </c:pt>
                <c:pt idx="262">
                  <c:v>1.3757303877635256E-3</c:v>
                </c:pt>
                <c:pt idx="263">
                  <c:v>1.3762581288017184E-3</c:v>
                </c:pt>
                <c:pt idx="264">
                  <c:v>1.4593245682133042E-3</c:v>
                </c:pt>
                <c:pt idx="265">
                  <c:v>1.4694571961466106E-3</c:v>
                </c:pt>
                <c:pt idx="266">
                  <c:v>1.8367649587289698E-3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62-40AB-A624-8C2E5495BA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4">
                  <c:v>0.14803311500145355</c:v>
                </c:pt>
                <c:pt idx="234">
                  <c:v>-7.932613499724539E-2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62-40AB-A624-8C2E5495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88288"/>
        <c:axId val="1"/>
      </c:scatterChart>
      <c:valAx>
        <c:axId val="5827882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094488188976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8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10236220472442"/>
          <c:y val="0.92000129214617399"/>
          <c:w val="0.7385826771653543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CVn - O-C Diagr.</a:t>
            </a:r>
          </a:p>
        </c:rich>
      </c:tx>
      <c:layout>
        <c:manualLayout>
          <c:xMode val="edge"/>
          <c:yMode val="edge"/>
          <c:x val="0.378931477904884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23926380368099"/>
          <c:w val="0.8097496710238413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72-4D3B-97FB-C1A4103933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2.377430002525216E-3</c:v>
                </c:pt>
                <c:pt idx="1">
                  <c:v>-1.3325740001164377E-2</c:v>
                </c:pt>
                <c:pt idx="2">
                  <c:v>-1.07159999988653E-2</c:v>
                </c:pt>
                <c:pt idx="3">
                  <c:v>2.4588850028521847E-3</c:v>
                </c:pt>
                <c:pt idx="4">
                  <c:v>-2.7468539999972563E-2</c:v>
                </c:pt>
                <c:pt idx="5">
                  <c:v>7.5690500307246111E-4</c:v>
                </c:pt>
                <c:pt idx="6">
                  <c:v>1.9979985001555178E-2</c:v>
                </c:pt>
                <c:pt idx="7">
                  <c:v>-3.9174090001324657E-2</c:v>
                </c:pt>
                <c:pt idx="8">
                  <c:v>-2.3053929999150569E-2</c:v>
                </c:pt>
                <c:pt idx="9">
                  <c:v>1.0210190001089359E-2</c:v>
                </c:pt>
                <c:pt idx="10">
                  <c:v>-3.7910000028205104E-3</c:v>
                </c:pt>
                <c:pt idx="11">
                  <c:v>1.866349000192713E-2</c:v>
                </c:pt>
                <c:pt idx="12">
                  <c:v>-2.0441810000193072E-2</c:v>
                </c:pt>
                <c:pt idx="13">
                  <c:v>-2.221278000070015E-2</c:v>
                </c:pt>
                <c:pt idx="14">
                  <c:v>6.0126799980935175E-3</c:v>
                </c:pt>
                <c:pt idx="15">
                  <c:v>3.1235729999025352E-2</c:v>
                </c:pt>
                <c:pt idx="16">
                  <c:v>9.8502449982333928E-3</c:v>
                </c:pt>
                <c:pt idx="17">
                  <c:v>-1.8519190001825336E-2</c:v>
                </c:pt>
                <c:pt idx="18">
                  <c:v>1.3148265003110282E-2</c:v>
                </c:pt>
                <c:pt idx="19">
                  <c:v>4.3094119999295799E-2</c:v>
                </c:pt>
                <c:pt idx="20">
                  <c:v>2.1074485001008725E-2</c:v>
                </c:pt>
                <c:pt idx="21">
                  <c:v>-2.27135002205614E-4</c:v>
                </c:pt>
                <c:pt idx="22">
                  <c:v>-1.5189664998615626E-2</c:v>
                </c:pt>
                <c:pt idx="23">
                  <c:v>5.6188649999967311E-2</c:v>
                </c:pt>
                <c:pt idx="24">
                  <c:v>-3.4776259999489412E-2</c:v>
                </c:pt>
                <c:pt idx="25">
                  <c:v>-3.7739980001788354E-2</c:v>
                </c:pt>
                <c:pt idx="26">
                  <c:v>-2.2741169999790145E-2</c:v>
                </c:pt>
                <c:pt idx="27">
                  <c:v>-6.6898830002173781E-2</c:v>
                </c:pt>
                <c:pt idx="28">
                  <c:v>1.9868570001563057E-2</c:v>
                </c:pt>
                <c:pt idx="29">
                  <c:v>-2.6923819998046383E-2</c:v>
                </c:pt>
                <c:pt idx="30">
                  <c:v>1.7380164998030523E-2</c:v>
                </c:pt>
                <c:pt idx="31">
                  <c:v>7.6823649978905451E-3</c:v>
                </c:pt>
                <c:pt idx="32">
                  <c:v>-7.1548449999681907E-2</c:v>
                </c:pt>
                <c:pt idx="33">
                  <c:v>2.3835845000576228E-2</c:v>
                </c:pt>
                <c:pt idx="34">
                  <c:v>1.4296880002802936E-2</c:v>
                </c:pt>
                <c:pt idx="35">
                  <c:v>-4.8660889999155188E-2</c:v>
                </c:pt>
                <c:pt idx="36">
                  <c:v>-1.7200450001837453E-2</c:v>
                </c:pt>
                <c:pt idx="37">
                  <c:v>2.0333159998699557E-2</c:v>
                </c:pt>
                <c:pt idx="38">
                  <c:v>-3.1208779997541569E-2</c:v>
                </c:pt>
                <c:pt idx="39">
                  <c:v>-3.2691234999219887E-2</c:v>
                </c:pt>
                <c:pt idx="40">
                  <c:v>-2.6005334999354091E-2</c:v>
                </c:pt>
                <c:pt idx="41">
                  <c:v>-3.1699565002782037E-2</c:v>
                </c:pt>
                <c:pt idx="42">
                  <c:v>-2.7859589998115553E-2</c:v>
                </c:pt>
                <c:pt idx="43">
                  <c:v>-4.2937520003761165E-2</c:v>
                </c:pt>
                <c:pt idx="44">
                  <c:v>2.4445584997010883E-2</c:v>
                </c:pt>
                <c:pt idx="45">
                  <c:v>-4.2709679997642525E-2</c:v>
                </c:pt>
                <c:pt idx="46">
                  <c:v>1.5672235000238288E-2</c:v>
                </c:pt>
                <c:pt idx="47">
                  <c:v>3.6042844996700296E-2</c:v>
                </c:pt>
                <c:pt idx="48">
                  <c:v>3.4802000300260261E-4</c:v>
                </c:pt>
                <c:pt idx="49">
                  <c:v>-3.5080199995718431E-3</c:v>
                </c:pt>
                <c:pt idx="50">
                  <c:v>-7.635691999894334E-2</c:v>
                </c:pt>
                <c:pt idx="51">
                  <c:v>-3.1972625001799315E-2</c:v>
                </c:pt>
                <c:pt idx="52">
                  <c:v>-1.4895885000441922E-2</c:v>
                </c:pt>
                <c:pt idx="53">
                  <c:v>-1.2825599987991154E-3</c:v>
                </c:pt>
                <c:pt idx="54">
                  <c:v>-1.9436635000602109E-2</c:v>
                </c:pt>
                <c:pt idx="55">
                  <c:v>1.702380499773426E-2</c:v>
                </c:pt>
                <c:pt idx="56">
                  <c:v>-3.5745975001191255E-2</c:v>
                </c:pt>
                <c:pt idx="57">
                  <c:v>2.5637129998358432E-2</c:v>
                </c:pt>
                <c:pt idx="58">
                  <c:v>-7.2355699958279729E-3</c:v>
                </c:pt>
                <c:pt idx="59">
                  <c:v>-2.8007730001263553E-2</c:v>
                </c:pt>
                <c:pt idx="60">
                  <c:v>-2.7055300015490502E-3</c:v>
                </c:pt>
                <c:pt idx="61">
                  <c:v>-4.5475310002075275E-2</c:v>
                </c:pt>
                <c:pt idx="62">
                  <c:v>-3.1554429999232525E-2</c:v>
                </c:pt>
                <c:pt idx="63">
                  <c:v>-3.0171324997354532E-2</c:v>
                </c:pt>
                <c:pt idx="64">
                  <c:v>-5.1123739998729434E-2</c:v>
                </c:pt>
                <c:pt idx="65">
                  <c:v>-2.2585369999433169E-2</c:v>
                </c:pt>
                <c:pt idx="66">
                  <c:v>-2.5853699989966117E-3</c:v>
                </c:pt>
                <c:pt idx="67">
                  <c:v>1.3414630000625039E-2</c:v>
                </c:pt>
                <c:pt idx="68">
                  <c:v>1.5249250001943437E-2</c:v>
                </c:pt>
                <c:pt idx="69">
                  <c:v>1.9248060001700651E-2</c:v>
                </c:pt>
                <c:pt idx="70">
                  <c:v>-4.7703165000712033E-2</c:v>
                </c:pt>
                <c:pt idx="71">
                  <c:v>-4.416896000111592E-2</c:v>
                </c:pt>
                <c:pt idx="72">
                  <c:v>2.1289695003360976E-2</c:v>
                </c:pt>
                <c:pt idx="73">
                  <c:v>-4.8655700011295266E-3</c:v>
                </c:pt>
                <c:pt idx="74">
                  <c:v>-4.2286159998184303E-2</c:v>
                </c:pt>
                <c:pt idx="75">
                  <c:v>-6.9239170003129402E-2</c:v>
                </c:pt>
                <c:pt idx="76">
                  <c:v>1.8677545001992257E-2</c:v>
                </c:pt>
                <c:pt idx="77">
                  <c:v>1.5187099998001941E-3</c:v>
                </c:pt>
                <c:pt idx="78">
                  <c:v>-1.8718055001954781E-2</c:v>
                </c:pt>
                <c:pt idx="79">
                  <c:v>-2.7953899989370257E-3</c:v>
                </c:pt>
                <c:pt idx="80">
                  <c:v>-3.9259994995518355E-2</c:v>
                </c:pt>
                <c:pt idx="81">
                  <c:v>1.6631135000352515E-2</c:v>
                </c:pt>
                <c:pt idx="82">
                  <c:v>-1.3218359999882523E-2</c:v>
                </c:pt>
                <c:pt idx="83">
                  <c:v>2.3472299999411916E-2</c:v>
                </c:pt>
                <c:pt idx="84">
                  <c:v>-5.6051209998258855E-2</c:v>
                </c:pt>
                <c:pt idx="85">
                  <c:v>4.3205770001804922E-2</c:v>
                </c:pt>
                <c:pt idx="86">
                  <c:v>-4.7954200017557014E-3</c:v>
                </c:pt>
                <c:pt idx="87">
                  <c:v>2.243121500214329E-2</c:v>
                </c:pt>
                <c:pt idx="88">
                  <c:v>2.1319750012480654E-3</c:v>
                </c:pt>
                <c:pt idx="89">
                  <c:v>1.5779200002725702E-2</c:v>
                </c:pt>
                <c:pt idx="90">
                  <c:v>7.0399983087554574E-6</c:v>
                </c:pt>
                <c:pt idx="91">
                  <c:v>6.5900200024771038E-3</c:v>
                </c:pt>
                <c:pt idx="92">
                  <c:v>-3.7571195000055013E-2</c:v>
                </c:pt>
                <c:pt idx="93">
                  <c:v>1.5164655000262428E-2</c:v>
                </c:pt>
                <c:pt idx="94">
                  <c:v>3.1196174997603521E-2</c:v>
                </c:pt>
                <c:pt idx="95">
                  <c:v>1.8311575004190672E-2</c:v>
                </c:pt>
                <c:pt idx="96">
                  <c:v>9.0777399964281358E-3</c:v>
                </c:pt>
                <c:pt idx="97">
                  <c:v>1.3079600030323491E-3</c:v>
                </c:pt>
                <c:pt idx="98">
                  <c:v>4.6898750006221235E-3</c:v>
                </c:pt>
                <c:pt idx="99">
                  <c:v>2.7689874994393904E-2</c:v>
                </c:pt>
                <c:pt idx="100">
                  <c:v>1.4302010000392329E-2</c:v>
                </c:pt>
                <c:pt idx="101">
                  <c:v>-3.746776999469148E-2</c:v>
                </c:pt>
                <c:pt idx="102">
                  <c:v>8.5322300074039958E-3</c:v>
                </c:pt>
                <c:pt idx="103">
                  <c:v>1.349474499875214E-2</c:v>
                </c:pt>
                <c:pt idx="105">
                  <c:v>8.3382900047581643E-3</c:v>
                </c:pt>
                <c:pt idx="106">
                  <c:v>-8.2072500008507632E-3</c:v>
                </c:pt>
                <c:pt idx="107">
                  <c:v>-6.2072500004433095E-3</c:v>
                </c:pt>
                <c:pt idx="108">
                  <c:v>7.7927500024088658E-3</c:v>
                </c:pt>
                <c:pt idx="113">
                  <c:v>5.9396400029072538E-3</c:v>
                </c:pt>
                <c:pt idx="114">
                  <c:v>2.3965100044733845E-3</c:v>
                </c:pt>
                <c:pt idx="119">
                  <c:v>4.2061400017701089E-3</c:v>
                </c:pt>
                <c:pt idx="124">
                  <c:v>9.4339799979934469E-3</c:v>
                </c:pt>
                <c:pt idx="129">
                  <c:v>2.0321540003351402E-2</c:v>
                </c:pt>
                <c:pt idx="131">
                  <c:v>4.4050999713363126E-4</c:v>
                </c:pt>
                <c:pt idx="132">
                  <c:v>6.8259800027590245E-3</c:v>
                </c:pt>
                <c:pt idx="133">
                  <c:v>1.7421000011381693E-3</c:v>
                </c:pt>
                <c:pt idx="138">
                  <c:v>1.7087719999835826E-2</c:v>
                </c:pt>
                <c:pt idx="140">
                  <c:v>1.5234060003422201E-2</c:v>
                </c:pt>
                <c:pt idx="141">
                  <c:v>1.289497000107076E-2</c:v>
                </c:pt>
                <c:pt idx="142">
                  <c:v>-3.7207499917712994E-3</c:v>
                </c:pt>
                <c:pt idx="143">
                  <c:v>3.5070900048594922E-3</c:v>
                </c:pt>
                <c:pt idx="144">
                  <c:v>-1.8769539994536899E-2</c:v>
                </c:pt>
                <c:pt idx="145">
                  <c:v>-1.5769539997563697E-2</c:v>
                </c:pt>
                <c:pt idx="146">
                  <c:v>4.8901799964369275E-3</c:v>
                </c:pt>
                <c:pt idx="147">
                  <c:v>5.8889900028589182E-3</c:v>
                </c:pt>
                <c:pt idx="148">
                  <c:v>8.6986200039973482E-3</c:v>
                </c:pt>
                <c:pt idx="149">
                  <c:v>9.6986200005630963E-3</c:v>
                </c:pt>
                <c:pt idx="150">
                  <c:v>5.2982600027462468E-3</c:v>
                </c:pt>
                <c:pt idx="151">
                  <c:v>1.1298260003968608E-2</c:v>
                </c:pt>
                <c:pt idx="152">
                  <c:v>-3.5791999980574474E-3</c:v>
                </c:pt>
                <c:pt idx="153">
                  <c:v>2.2804999753134325E-4</c:v>
                </c:pt>
                <c:pt idx="154">
                  <c:v>-5.7731399938347749E-3</c:v>
                </c:pt>
                <c:pt idx="155">
                  <c:v>2.2686000738758594E-4</c:v>
                </c:pt>
                <c:pt idx="156">
                  <c:v>-2.6541699990048073E-3</c:v>
                </c:pt>
                <c:pt idx="157">
                  <c:v>-1.6541700024390593E-3</c:v>
                </c:pt>
                <c:pt idx="158">
                  <c:v>3.3458300022175536E-3</c:v>
                </c:pt>
                <c:pt idx="159">
                  <c:v>4.3458299987833016E-3</c:v>
                </c:pt>
                <c:pt idx="160">
                  <c:v>4.5760499997413717E-3</c:v>
                </c:pt>
                <c:pt idx="161">
                  <c:v>-2.6581594996969216E-2</c:v>
                </c:pt>
                <c:pt idx="162">
                  <c:v>-3.0736000189790502E-4</c:v>
                </c:pt>
                <c:pt idx="163">
                  <c:v>-1.407714000379201E-2</c:v>
                </c:pt>
                <c:pt idx="164">
                  <c:v>-9.0771399991353974E-3</c:v>
                </c:pt>
                <c:pt idx="165">
                  <c:v>2.3833000013837591E-3</c:v>
                </c:pt>
                <c:pt idx="166">
                  <c:v>-1.1619079996307846E-2</c:v>
                </c:pt>
                <c:pt idx="167">
                  <c:v>-8.6190799993346445E-3</c:v>
                </c:pt>
                <c:pt idx="168">
                  <c:v>-5.6190799950854853E-3</c:v>
                </c:pt>
                <c:pt idx="169">
                  <c:v>1.3809200027026236E-3</c:v>
                </c:pt>
                <c:pt idx="170">
                  <c:v>2.3809200065443292E-3</c:v>
                </c:pt>
                <c:pt idx="171">
                  <c:v>3.3809200031100772E-3</c:v>
                </c:pt>
                <c:pt idx="173">
                  <c:v>-3.1610200021532364E-3</c:v>
                </c:pt>
                <c:pt idx="174">
                  <c:v>-2.1610199983115308E-3</c:v>
                </c:pt>
                <c:pt idx="175">
                  <c:v>1.1838979997264687E-2</c:v>
                </c:pt>
                <c:pt idx="176">
                  <c:v>-5.7303299981867895E-3</c:v>
                </c:pt>
                <c:pt idx="178">
                  <c:v>-5.5024899993441068E-3</c:v>
                </c:pt>
                <c:pt idx="180">
                  <c:v>1.4416010002605617E-2</c:v>
                </c:pt>
                <c:pt idx="181">
                  <c:v>-1.8125929993402679E-2</c:v>
                </c:pt>
                <c:pt idx="182">
                  <c:v>2.5310710007033776E-2</c:v>
                </c:pt>
                <c:pt idx="183">
                  <c:v>-3.1692860000475775E-2</c:v>
                </c:pt>
                <c:pt idx="184">
                  <c:v>-3.6928600020473823E-3</c:v>
                </c:pt>
                <c:pt idx="185">
                  <c:v>-2.6928599982056767E-3</c:v>
                </c:pt>
                <c:pt idx="186">
                  <c:v>-1.4657769999757875E-2</c:v>
                </c:pt>
                <c:pt idx="187">
                  <c:v>-1.657770000747405E-3</c:v>
                </c:pt>
                <c:pt idx="190">
                  <c:v>-1.0307390002708416E-2</c:v>
                </c:pt>
                <c:pt idx="191">
                  <c:v>-8.3073900023009628E-3</c:v>
                </c:pt>
                <c:pt idx="192">
                  <c:v>-4.3073900014860556E-3</c:v>
                </c:pt>
                <c:pt idx="193">
                  <c:v>4.5882000267738476E-4</c:v>
                </c:pt>
                <c:pt idx="198">
                  <c:v>-8.1872299924725667E-3</c:v>
                </c:pt>
                <c:pt idx="199">
                  <c:v>9.0406099989195354E-3</c:v>
                </c:pt>
                <c:pt idx="203">
                  <c:v>-9.0432700017117895E-3</c:v>
                </c:pt>
                <c:pt idx="204">
                  <c:v>-1.5887800036580302E-3</c:v>
                </c:pt>
                <c:pt idx="208">
                  <c:v>-9.8927799990633503E-3</c:v>
                </c:pt>
                <c:pt idx="209">
                  <c:v>1.4552200009347871E-3</c:v>
                </c:pt>
                <c:pt idx="210">
                  <c:v>5.4552200017496943E-3</c:v>
                </c:pt>
                <c:pt idx="211">
                  <c:v>1.2455219999537803E-2</c:v>
                </c:pt>
                <c:pt idx="213">
                  <c:v>3.7134000012883916E-4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2-4D3B-97FB-C1A4103933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9">
                  <c:v>-5.1694994908757508E-5</c:v>
                </c:pt>
                <c:pt idx="111">
                  <c:v>-1.3117199996486306E-3</c:v>
                </c:pt>
                <c:pt idx="112">
                  <c:v>4.0279499808093533E-4</c:v>
                </c:pt>
                <c:pt idx="115">
                  <c:v>-2.1235999884083867E-4</c:v>
                </c:pt>
                <c:pt idx="116">
                  <c:v>3.4808000782504678E-4</c:v>
                </c:pt>
                <c:pt idx="117">
                  <c:v>-1.1216999992029741E-3</c:v>
                </c:pt>
                <c:pt idx="118">
                  <c:v>2.1666999964509159E-4</c:v>
                </c:pt>
                <c:pt idx="120">
                  <c:v>1.1445099953562021E-3</c:v>
                </c:pt>
                <c:pt idx="121">
                  <c:v>4.8924500151770189E-4</c:v>
                </c:pt>
                <c:pt idx="122">
                  <c:v>1.1037600052077323E-3</c:v>
                </c:pt>
                <c:pt idx="123">
                  <c:v>-2.6602000434650108E-4</c:v>
                </c:pt>
                <c:pt idx="125">
                  <c:v>3.1827500060899183E-4</c:v>
                </c:pt>
                <c:pt idx="126">
                  <c:v>5.8686500415205956E-4</c:v>
                </c:pt>
                <c:pt idx="127">
                  <c:v>-4.0433499816572294E-4</c:v>
                </c:pt>
                <c:pt idx="128">
                  <c:v>4.0779999835649505E-4</c:v>
                </c:pt>
                <c:pt idx="130">
                  <c:v>1.3021400009165518E-3</c:v>
                </c:pt>
                <c:pt idx="134">
                  <c:v>-9.3773999833501875E-4</c:v>
                </c:pt>
                <c:pt idx="135">
                  <c:v>-3.6397499934537336E-4</c:v>
                </c:pt>
                <c:pt idx="136">
                  <c:v>5.2032000530743971E-4</c:v>
                </c:pt>
                <c:pt idx="137">
                  <c:v>1.0203200072282925E-3</c:v>
                </c:pt>
                <c:pt idx="139">
                  <c:v>9.3364500207826495E-4</c:v>
                </c:pt>
                <c:pt idx="172">
                  <c:v>-8.900499960873276E-4</c:v>
                </c:pt>
                <c:pt idx="177">
                  <c:v>-2.1012999932281673E-3</c:v>
                </c:pt>
                <c:pt idx="179">
                  <c:v>-1.9722700017155148E-3</c:v>
                </c:pt>
                <c:pt idx="188">
                  <c:v>-8.0089999391930178E-4</c:v>
                </c:pt>
                <c:pt idx="189">
                  <c:v>-8.0089999391930178E-4</c:v>
                </c:pt>
                <c:pt idx="194">
                  <c:v>8.5881999984849244E-4</c:v>
                </c:pt>
                <c:pt idx="195">
                  <c:v>-1.0960000508930534E-5</c:v>
                </c:pt>
                <c:pt idx="196">
                  <c:v>2.8903999918838963E-4</c:v>
                </c:pt>
                <c:pt idx="197">
                  <c:v>6.8904000363545492E-4</c:v>
                </c:pt>
                <c:pt idx="200">
                  <c:v>6.3942000269889832E-4</c:v>
                </c:pt>
                <c:pt idx="201">
                  <c:v>9.3942000239621848E-4</c:v>
                </c:pt>
                <c:pt idx="202">
                  <c:v>1.2394200020935386E-3</c:v>
                </c:pt>
                <c:pt idx="205">
                  <c:v>-5.8877999981632456E-4</c:v>
                </c:pt>
                <c:pt idx="206">
                  <c:v>4.1121999674942344E-4</c:v>
                </c:pt>
                <c:pt idx="207">
                  <c:v>1.6490500056534074E-3</c:v>
                </c:pt>
                <c:pt idx="212">
                  <c:v>-5.2865999896312132E-4</c:v>
                </c:pt>
                <c:pt idx="214">
                  <c:v>1.1808810006186832E-2</c:v>
                </c:pt>
                <c:pt idx="215">
                  <c:v>1.2964490000740625E-2</c:v>
                </c:pt>
                <c:pt idx="216">
                  <c:v>6.8165300035616383E-3</c:v>
                </c:pt>
                <c:pt idx="217">
                  <c:v>8.7826999515527859E-4</c:v>
                </c:pt>
                <c:pt idx="218">
                  <c:v>5.9553000028245151E-3</c:v>
                </c:pt>
                <c:pt idx="219">
                  <c:v>1.102829999581445E-3</c:v>
                </c:pt>
                <c:pt idx="220">
                  <c:v>-4.722500016214326E-4</c:v>
                </c:pt>
                <c:pt idx="221">
                  <c:v>6.8798599968431517E-3</c:v>
                </c:pt>
                <c:pt idx="226">
                  <c:v>-2.1392700000433251E-3</c:v>
                </c:pt>
                <c:pt idx="227">
                  <c:v>2.3390500427922234E-4</c:v>
                </c:pt>
                <c:pt idx="228">
                  <c:v>-5.0829899992095307E-3</c:v>
                </c:pt>
                <c:pt idx="229">
                  <c:v>-2.4853700015228242E-3</c:v>
                </c:pt>
                <c:pt idx="230">
                  <c:v>-1.4709800016134977E-3</c:v>
                </c:pt>
                <c:pt idx="231">
                  <c:v>2.2901999909663573E-4</c:v>
                </c:pt>
                <c:pt idx="240">
                  <c:v>-1.5817199964658357E-3</c:v>
                </c:pt>
                <c:pt idx="241">
                  <c:v>-1.0683949949452654E-3</c:v>
                </c:pt>
                <c:pt idx="243">
                  <c:v>-4.1962499963119626E-3</c:v>
                </c:pt>
                <c:pt idx="246">
                  <c:v>-3.0309399953694083E-3</c:v>
                </c:pt>
                <c:pt idx="248">
                  <c:v>-1.6429649986093864E-3</c:v>
                </c:pt>
                <c:pt idx="249">
                  <c:v>1.7475002096034586E-5</c:v>
                </c:pt>
                <c:pt idx="255">
                  <c:v>-1.9478499962133355E-3</c:v>
                </c:pt>
                <c:pt idx="256">
                  <c:v>-1.5792600024724379E-3</c:v>
                </c:pt>
                <c:pt idx="257">
                  <c:v>5.6666500313440338E-4</c:v>
                </c:pt>
                <c:pt idx="258">
                  <c:v>-1.6031150007620454E-3</c:v>
                </c:pt>
                <c:pt idx="259">
                  <c:v>-2.2647449950454757E-3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72-4D3B-97FB-C1A4103933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22">
                  <c:v>-9.8620800054050051E-3</c:v>
                </c:pt>
                <c:pt idx="223">
                  <c:v>-6.1955999990459532E-4</c:v>
                </c:pt>
                <c:pt idx="224">
                  <c:v>8.4500399971147999E-3</c:v>
                </c:pt>
                <c:pt idx="225">
                  <c:v>-1.0365799971623346E-3</c:v>
                </c:pt>
                <c:pt idx="232">
                  <c:v>5.681880000338424E-3</c:v>
                </c:pt>
                <c:pt idx="233">
                  <c:v>4.0491300023859367E-3</c:v>
                </c:pt>
                <c:pt idx="235">
                  <c:v>-5.6362000032095239E-4</c:v>
                </c:pt>
                <c:pt idx="236">
                  <c:v>-2.7950299991061911E-3</c:v>
                </c:pt>
                <c:pt idx="237">
                  <c:v>-1.7427400016458705E-3</c:v>
                </c:pt>
                <c:pt idx="238">
                  <c:v>-4.1579399912734516E-3</c:v>
                </c:pt>
                <c:pt idx="239">
                  <c:v>-3.2777799933683127E-3</c:v>
                </c:pt>
                <c:pt idx="242">
                  <c:v>-4.9462999595561996E-4</c:v>
                </c:pt>
                <c:pt idx="244">
                  <c:v>-9.0279499272583053E-4</c:v>
                </c:pt>
                <c:pt idx="245">
                  <c:v>-8.490785003232304E-3</c:v>
                </c:pt>
                <c:pt idx="247">
                  <c:v>-4.834099963773042E-4</c:v>
                </c:pt>
                <c:pt idx="250">
                  <c:v>-2.6692000028560869E-3</c:v>
                </c:pt>
                <c:pt idx="251">
                  <c:v>-3.3849050014396198E-3</c:v>
                </c:pt>
                <c:pt idx="252">
                  <c:v>-1.8006099999183789E-3</c:v>
                </c:pt>
                <c:pt idx="253">
                  <c:v>-1.7401699951733463E-3</c:v>
                </c:pt>
                <c:pt idx="254">
                  <c:v>-2.0715799910249189E-3</c:v>
                </c:pt>
                <c:pt idx="260">
                  <c:v>-2.8755800012731925E-3</c:v>
                </c:pt>
                <c:pt idx="261">
                  <c:v>-1.5610649934387766E-3</c:v>
                </c:pt>
                <c:pt idx="262">
                  <c:v>-9.9616999796126038E-4</c:v>
                </c:pt>
                <c:pt idx="263">
                  <c:v>-1.8750244998955168E-2</c:v>
                </c:pt>
                <c:pt idx="264">
                  <c:v>-1.8016499961959198E-3</c:v>
                </c:pt>
                <c:pt idx="265">
                  <c:v>-2.7598899978329428E-3</c:v>
                </c:pt>
                <c:pt idx="266">
                  <c:v>-3.3960899963858537E-3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72-4D3B-97FB-C1A4103933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72-4D3B-97FB-C1A4103933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72-4D3B-97FB-C1A4103933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72-4D3B-97FB-C1A4103933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-9.33107979509697E-3</c:v>
                </c:pt>
                <c:pt idx="1">
                  <c:v>-9.1286383328461167E-3</c:v>
                </c:pt>
                <c:pt idx="2">
                  <c:v>-8.938229366266065E-3</c:v>
                </c:pt>
                <c:pt idx="3">
                  <c:v>-8.8093550047393249E-3</c:v>
                </c:pt>
                <c:pt idx="4">
                  <c:v>-8.7993279250136568E-3</c:v>
                </c:pt>
                <c:pt idx="5">
                  <c:v>-8.6096577958870765E-3</c:v>
                </c:pt>
                <c:pt idx="6">
                  <c:v>-8.59192569700379E-3</c:v>
                </c:pt>
                <c:pt idx="7">
                  <c:v>-8.5913979559655972E-3</c:v>
                </c:pt>
                <c:pt idx="8">
                  <c:v>-8.5137144751435811E-3</c:v>
                </c:pt>
                <c:pt idx="9">
                  <c:v>-8.413232581471624E-3</c:v>
                </c:pt>
                <c:pt idx="10">
                  <c:v>-8.4104883280730208E-3</c:v>
                </c:pt>
                <c:pt idx="11">
                  <c:v>-8.3942339040966752E-3</c:v>
                </c:pt>
                <c:pt idx="12">
                  <c:v>-8.3287940153607375E-3</c:v>
                </c:pt>
                <c:pt idx="13">
                  <c:v>-8.3247831834704702E-3</c:v>
                </c:pt>
                <c:pt idx="14">
                  <c:v>-8.3125395913843918E-3</c:v>
                </c:pt>
                <c:pt idx="15">
                  <c:v>-7.9399544184201032E-3</c:v>
                </c:pt>
                <c:pt idx="16">
                  <c:v>-7.9379490024749678E-3</c:v>
                </c:pt>
                <c:pt idx="17">
                  <c:v>-7.7955644703704852E-3</c:v>
                </c:pt>
                <c:pt idx="18">
                  <c:v>-7.7382517936227203E-3</c:v>
                </c:pt>
                <c:pt idx="19">
                  <c:v>-7.6133882639862465E-3</c:v>
                </c:pt>
                <c:pt idx="20">
                  <c:v>-7.5681080829092832E-3</c:v>
                </c:pt>
                <c:pt idx="21">
                  <c:v>-7.4047194574847165E-3</c:v>
                </c:pt>
                <c:pt idx="22">
                  <c:v>-7.3137369025002355E-3</c:v>
                </c:pt>
                <c:pt idx="23">
                  <c:v>-6.9444237239727428E-3</c:v>
                </c:pt>
                <c:pt idx="24">
                  <c:v>-6.8479526621910546E-3</c:v>
                </c:pt>
                <c:pt idx="25">
                  <c:v>-6.7542258538079696E-3</c:v>
                </c:pt>
                <c:pt idx="26">
                  <c:v>-6.7514816004093647E-3</c:v>
                </c:pt>
                <c:pt idx="27">
                  <c:v>-6.5652945621348588E-3</c:v>
                </c:pt>
                <c:pt idx="28">
                  <c:v>-6.5610726338293148E-3</c:v>
                </c:pt>
                <c:pt idx="29">
                  <c:v>-6.5076652407641787E-3</c:v>
                </c:pt>
                <c:pt idx="30">
                  <c:v>-6.4991158359454515E-3</c:v>
                </c:pt>
                <c:pt idx="31">
                  <c:v>-6.4864500510288178E-3</c:v>
                </c:pt>
                <c:pt idx="32">
                  <c:v>-6.4863445028211794E-3</c:v>
                </c:pt>
                <c:pt idx="33">
                  <c:v>-6.485605665367709E-3</c:v>
                </c:pt>
                <c:pt idx="34">
                  <c:v>-6.4844446350836842E-3</c:v>
                </c:pt>
                <c:pt idx="35">
                  <c:v>-6.4044390936936185E-3</c:v>
                </c:pt>
                <c:pt idx="36">
                  <c:v>-6.4019059367102921E-3</c:v>
                </c:pt>
                <c:pt idx="37">
                  <c:v>-6.3907178267006001E-3</c:v>
                </c:pt>
                <c:pt idx="38">
                  <c:v>-6.3826961629200657E-3</c:v>
                </c:pt>
                <c:pt idx="39">
                  <c:v>-6.3344606320292207E-3</c:v>
                </c:pt>
                <c:pt idx="40">
                  <c:v>-6.3196838829598159E-3</c:v>
                </c:pt>
                <c:pt idx="41">
                  <c:v>-6.3152508582389943E-3</c:v>
                </c:pt>
                <c:pt idx="42">
                  <c:v>-6.3010018502077823E-3</c:v>
                </c:pt>
                <c:pt idx="43">
                  <c:v>-6.2986797896397327E-3</c:v>
                </c:pt>
                <c:pt idx="44">
                  <c:v>-6.2951966987876591E-3</c:v>
                </c:pt>
                <c:pt idx="45">
                  <c:v>-6.2919247043508614E-3</c:v>
                </c:pt>
                <c:pt idx="46">
                  <c:v>-6.2856973601001839E-3</c:v>
                </c:pt>
                <c:pt idx="47">
                  <c:v>-6.2533996085627694E-3</c:v>
                </c:pt>
                <c:pt idx="48">
                  <c:v>-6.2475944571426462E-3</c:v>
                </c:pt>
                <c:pt idx="49">
                  <c:v>-6.2247960442927061E-3</c:v>
                </c:pt>
                <c:pt idx="50">
                  <c:v>-6.2184631518343901E-3</c:v>
                </c:pt>
                <c:pt idx="51">
                  <c:v>-6.2177243143809197E-3</c:v>
                </c:pt>
                <c:pt idx="52">
                  <c:v>-6.2173021215503653E-3</c:v>
                </c:pt>
                <c:pt idx="53">
                  <c:v>-6.2125524522066277E-3</c:v>
                </c:pt>
                <c:pt idx="54">
                  <c:v>-6.2120247111684349E-3</c:v>
                </c:pt>
                <c:pt idx="55">
                  <c:v>-6.2094915541851085E-3</c:v>
                </c:pt>
                <c:pt idx="56">
                  <c:v>-6.2082249756934445E-3</c:v>
                </c:pt>
                <c:pt idx="57">
                  <c:v>-6.2047418848413709E-3</c:v>
                </c:pt>
                <c:pt idx="58">
                  <c:v>-6.143523924410978E-3</c:v>
                </c:pt>
                <c:pt idx="59">
                  <c:v>-6.1367688391221068E-3</c:v>
                </c:pt>
                <c:pt idx="60">
                  <c:v>-6.124103054205474E-3</c:v>
                </c:pt>
                <c:pt idx="61">
                  <c:v>-6.1228364757138099E-3</c:v>
                </c:pt>
                <c:pt idx="62">
                  <c:v>-6.1177701617471571E-3</c:v>
                </c:pt>
                <c:pt idx="63">
                  <c:v>-6.1142870708950827E-3</c:v>
                </c:pt>
                <c:pt idx="64">
                  <c:v>-6.0466306697987346E-3</c:v>
                </c:pt>
                <c:pt idx="65">
                  <c:v>-6.0464195733834578E-3</c:v>
                </c:pt>
                <c:pt idx="66">
                  <c:v>-6.0464195733834578E-3</c:v>
                </c:pt>
                <c:pt idx="67">
                  <c:v>-6.0464195733834578E-3</c:v>
                </c:pt>
                <c:pt idx="68">
                  <c:v>-6.0198214250585282E-3</c:v>
                </c:pt>
                <c:pt idx="69">
                  <c:v>-6.0170771716599241E-3</c:v>
                </c:pt>
                <c:pt idx="70">
                  <c:v>-5.95216502396218E-3</c:v>
                </c:pt>
                <c:pt idx="71">
                  <c:v>-5.9423490406517888E-3</c:v>
                </c:pt>
                <c:pt idx="72">
                  <c:v>-5.9356995035705568E-3</c:v>
                </c:pt>
                <c:pt idx="73">
                  <c:v>-5.93242750913376E-3</c:v>
                </c:pt>
                <c:pt idx="74">
                  <c:v>-5.8494666179298126E-3</c:v>
                </c:pt>
                <c:pt idx="75">
                  <c:v>-5.7804380901341629E-3</c:v>
                </c:pt>
                <c:pt idx="76">
                  <c:v>-5.7657668892723956E-3</c:v>
                </c:pt>
                <c:pt idx="77">
                  <c:v>-5.7542621346397876E-3</c:v>
                </c:pt>
                <c:pt idx="78">
                  <c:v>-5.74043531943913E-3</c:v>
                </c:pt>
                <c:pt idx="79">
                  <c:v>-5.7394853855703819E-3</c:v>
                </c:pt>
                <c:pt idx="80">
                  <c:v>-5.7324136556585956E-3</c:v>
                </c:pt>
                <c:pt idx="81">
                  <c:v>-5.6587410067268466E-3</c:v>
                </c:pt>
                <c:pt idx="82">
                  <c:v>-5.6510359875692282E-3</c:v>
                </c:pt>
                <c:pt idx="83">
                  <c:v>-5.6472362520942378E-3</c:v>
                </c:pt>
                <c:pt idx="84">
                  <c:v>-5.5043239789515624E-3</c:v>
                </c:pt>
                <c:pt idx="85">
                  <c:v>-5.3873765648879829E-3</c:v>
                </c:pt>
                <c:pt idx="86">
                  <c:v>-5.3846323114893797E-3</c:v>
                </c:pt>
                <c:pt idx="87">
                  <c:v>-5.1977064357614025E-3</c:v>
                </c:pt>
                <c:pt idx="88">
                  <c:v>-5.0398063171340438E-3</c:v>
                </c:pt>
                <c:pt idx="89">
                  <c:v>-4.935841332610014E-3</c:v>
                </c:pt>
                <c:pt idx="90">
                  <c:v>-4.9290862473211428E-3</c:v>
                </c:pt>
                <c:pt idx="91">
                  <c:v>-4.8543581163130074E-3</c:v>
                </c:pt>
                <c:pt idx="92">
                  <c:v>-4.8373648548831914E-3</c:v>
                </c:pt>
                <c:pt idx="93">
                  <c:v>-4.5829936744741437E-3</c:v>
                </c:pt>
                <c:pt idx="94">
                  <c:v>-4.4782898524966443E-3</c:v>
                </c:pt>
                <c:pt idx="95">
                  <c:v>-4.3896293580802121E-3</c:v>
                </c:pt>
                <c:pt idx="96">
                  <c:v>-3.8503835652545591E-3</c:v>
                </c:pt>
                <c:pt idx="97">
                  <c:v>-3.8491169867628959E-3</c:v>
                </c:pt>
                <c:pt idx="98">
                  <c:v>-3.8428896425122178E-3</c:v>
                </c:pt>
                <c:pt idx="99">
                  <c:v>-3.8428896425122178E-3</c:v>
                </c:pt>
                <c:pt idx="100">
                  <c:v>-3.8353957197698766E-3</c:v>
                </c:pt>
                <c:pt idx="101">
                  <c:v>-3.8341291412782134E-3</c:v>
                </c:pt>
                <c:pt idx="102">
                  <c:v>-3.8341291412782134E-3</c:v>
                </c:pt>
                <c:pt idx="103">
                  <c:v>-3.7476851592221925E-3</c:v>
                </c:pt>
                <c:pt idx="104">
                  <c:v>-3.7474740628069153E-3</c:v>
                </c:pt>
                <c:pt idx="105">
                  <c:v>-3.7416689113867921E-3</c:v>
                </c:pt>
                <c:pt idx="106">
                  <c:v>-3.3705614133294429E-3</c:v>
                </c:pt>
                <c:pt idx="107">
                  <c:v>-3.3705614133294429E-3</c:v>
                </c:pt>
                <c:pt idx="108">
                  <c:v>-3.3705614133294429E-3</c:v>
                </c:pt>
                <c:pt idx="109">
                  <c:v>-3.28580620259564E-3</c:v>
                </c:pt>
                <c:pt idx="110">
                  <c:v>-3.2808454368366251E-3</c:v>
                </c:pt>
                <c:pt idx="111">
                  <c:v>-3.2715571945644275E-3</c:v>
                </c:pt>
                <c:pt idx="112">
                  <c:v>-3.2695517786192939E-3</c:v>
                </c:pt>
                <c:pt idx="113">
                  <c:v>-2.8223440228545079E-3</c:v>
                </c:pt>
                <c:pt idx="114">
                  <c:v>-2.8115781056753698E-3</c:v>
                </c:pt>
                <c:pt idx="115">
                  <c:v>-2.7379054567436205E-3</c:v>
                </c:pt>
                <c:pt idx="116">
                  <c:v>-2.7353722997602941E-3</c:v>
                </c:pt>
                <c:pt idx="117">
                  <c:v>-2.7341057212686305E-3</c:v>
                </c:pt>
                <c:pt idx="118">
                  <c:v>-2.7338946248533537E-3</c:v>
                </c:pt>
                <c:pt idx="119">
                  <c:v>-2.7273506359797597E-3</c:v>
                </c:pt>
                <c:pt idx="120">
                  <c:v>-2.7271395395644825E-3</c:v>
                </c:pt>
                <c:pt idx="121">
                  <c:v>-2.7238675451276857E-3</c:v>
                </c:pt>
                <c:pt idx="122">
                  <c:v>-2.721862129182552E-3</c:v>
                </c:pt>
                <c:pt idx="123">
                  <c:v>-2.7205955506908889E-3</c:v>
                </c:pt>
                <c:pt idx="124">
                  <c:v>-2.7205955506908889E-3</c:v>
                </c:pt>
                <c:pt idx="125">
                  <c:v>-2.7198567132374184E-3</c:v>
                </c:pt>
                <c:pt idx="126">
                  <c:v>-2.718379038330478E-3</c:v>
                </c:pt>
                <c:pt idx="127">
                  <c:v>-2.6677158986639455E-3</c:v>
                </c:pt>
                <c:pt idx="128">
                  <c:v>-2.6602219759216043E-3</c:v>
                </c:pt>
                <c:pt idx="129">
                  <c:v>-2.6386901415633283E-3</c:v>
                </c:pt>
                <c:pt idx="130">
                  <c:v>-2.5584735037579853E-3</c:v>
                </c:pt>
                <c:pt idx="131">
                  <c:v>-2.5582624073427081E-3</c:v>
                </c:pt>
                <c:pt idx="132">
                  <c:v>-2.3828412862473402E-3</c:v>
                </c:pt>
                <c:pt idx="133">
                  <c:v>-2.3667979586862713E-3</c:v>
                </c:pt>
                <c:pt idx="134">
                  <c:v>-2.2891144778642552E-3</c:v>
                </c:pt>
                <c:pt idx="135">
                  <c:v>-2.2818316515371912E-3</c:v>
                </c:pt>
                <c:pt idx="136">
                  <c:v>-2.2810928140837208E-3</c:v>
                </c:pt>
                <c:pt idx="137">
                  <c:v>-2.2810928140837208E-3</c:v>
                </c:pt>
                <c:pt idx="138">
                  <c:v>-2.2768708857781768E-3</c:v>
                </c:pt>
                <c:pt idx="139">
                  <c:v>-2.2763431447399836E-3</c:v>
                </c:pt>
                <c:pt idx="140">
                  <c:v>-2.2595609797254447E-3</c:v>
                </c:pt>
                <c:pt idx="141">
                  <c:v>-2.187154909285359E-3</c:v>
                </c:pt>
                <c:pt idx="142">
                  <c:v>-2.008989534791387E-3</c:v>
                </c:pt>
                <c:pt idx="143">
                  <c:v>-2.0022344495025162E-3</c:v>
                </c:pt>
                <c:pt idx="144">
                  <c:v>-1.8964751454486298E-3</c:v>
                </c:pt>
                <c:pt idx="145">
                  <c:v>-1.8964751454486298E-3</c:v>
                </c:pt>
                <c:pt idx="146">
                  <c:v>-1.8213248216099403E-3</c:v>
                </c:pt>
                <c:pt idx="147">
                  <c:v>-1.8185805682113365E-3</c:v>
                </c:pt>
                <c:pt idx="148">
                  <c:v>-1.7343530985157265E-3</c:v>
                </c:pt>
                <c:pt idx="149">
                  <c:v>-1.7343530985157265E-3</c:v>
                </c:pt>
                <c:pt idx="150">
                  <c:v>-1.698044515088045E-3</c:v>
                </c:pt>
                <c:pt idx="151">
                  <c:v>-1.698044515088045E-3</c:v>
                </c:pt>
                <c:pt idx="152">
                  <c:v>-1.6258495410632365E-3</c:v>
                </c:pt>
                <c:pt idx="153">
                  <c:v>-1.5361335645704189E-3</c:v>
                </c:pt>
                <c:pt idx="154">
                  <c:v>-1.5333893111718149E-3</c:v>
                </c:pt>
                <c:pt idx="155">
                  <c:v>-1.5333893111718149E-3</c:v>
                </c:pt>
                <c:pt idx="156">
                  <c:v>-1.4529615769511949E-3</c:v>
                </c:pt>
                <c:pt idx="157">
                  <c:v>-1.4529615769511949E-3</c:v>
                </c:pt>
                <c:pt idx="158">
                  <c:v>-1.4529615769511949E-3</c:v>
                </c:pt>
                <c:pt idx="159">
                  <c:v>-1.4529615769511949E-3</c:v>
                </c:pt>
                <c:pt idx="160">
                  <c:v>-1.4516949984595318E-3</c:v>
                </c:pt>
                <c:pt idx="161">
                  <c:v>-1.4429344972255271E-3</c:v>
                </c:pt>
                <c:pt idx="162">
                  <c:v>-1.365778757441704E-3</c:v>
                </c:pt>
                <c:pt idx="163">
                  <c:v>-1.3645121789500406E-3</c:v>
                </c:pt>
                <c:pt idx="164">
                  <c:v>-1.3645121789500406E-3</c:v>
                </c:pt>
                <c:pt idx="165">
                  <c:v>-1.361979021966714E-3</c:v>
                </c:pt>
                <c:pt idx="166">
                  <c:v>-1.3564905151695064E-3</c:v>
                </c:pt>
                <c:pt idx="167">
                  <c:v>-1.3564905151695064E-3</c:v>
                </c:pt>
                <c:pt idx="168">
                  <c:v>-1.3564905151695064E-3</c:v>
                </c:pt>
                <c:pt idx="169">
                  <c:v>-1.3564905151695064E-3</c:v>
                </c:pt>
                <c:pt idx="170">
                  <c:v>-1.3564905151695064E-3</c:v>
                </c:pt>
                <c:pt idx="171">
                  <c:v>-1.3564905151695064E-3</c:v>
                </c:pt>
                <c:pt idx="172">
                  <c:v>-1.3524796832792391E-3</c:v>
                </c:pt>
                <c:pt idx="173">
                  <c:v>-1.3484688513889721E-3</c:v>
                </c:pt>
                <c:pt idx="174">
                  <c:v>-1.3484688513889721E-3</c:v>
                </c:pt>
                <c:pt idx="175">
                  <c:v>-1.3484688513889721E-3</c:v>
                </c:pt>
                <c:pt idx="176">
                  <c:v>-1.2773293594405496E-3</c:v>
                </c:pt>
                <c:pt idx="177">
                  <c:v>-1.2733185275502824E-3</c:v>
                </c:pt>
                <c:pt idx="178">
                  <c:v>-1.2705742741516788E-3</c:v>
                </c:pt>
                <c:pt idx="179">
                  <c:v>-1.2693076956600152E-3</c:v>
                </c:pt>
                <c:pt idx="180">
                  <c:v>-1.2600194533878175E-3</c:v>
                </c:pt>
                <c:pt idx="181">
                  <c:v>-1.2519977896072836E-3</c:v>
                </c:pt>
                <c:pt idx="182">
                  <c:v>-1.1945795646518802E-3</c:v>
                </c:pt>
                <c:pt idx="183">
                  <c:v>-1.1863468044560686E-3</c:v>
                </c:pt>
                <c:pt idx="184">
                  <c:v>-1.1863468044560686E-3</c:v>
                </c:pt>
                <c:pt idx="185">
                  <c:v>-1.1863468044560686E-3</c:v>
                </c:pt>
                <c:pt idx="186">
                  <c:v>-1.08987574267438E-3</c:v>
                </c:pt>
                <c:pt idx="187">
                  <c:v>-1.08987574267438E-3</c:v>
                </c:pt>
                <c:pt idx="188">
                  <c:v>-1.079109825495242E-3</c:v>
                </c:pt>
                <c:pt idx="189">
                  <c:v>-1.079109825495242E-3</c:v>
                </c:pt>
                <c:pt idx="190">
                  <c:v>-1.0109256833607007E-3</c:v>
                </c:pt>
                <c:pt idx="191">
                  <c:v>-1.0109256833607007E-3</c:v>
                </c:pt>
                <c:pt idx="192">
                  <c:v>-1.0109256833607007E-3</c:v>
                </c:pt>
                <c:pt idx="193">
                  <c:v>-1.0039595016565523E-3</c:v>
                </c:pt>
                <c:pt idx="194">
                  <c:v>-1.0039595016565523E-3</c:v>
                </c:pt>
                <c:pt idx="195">
                  <c:v>-1.0026929231648891E-3</c:v>
                </c:pt>
                <c:pt idx="196">
                  <c:v>-1.0026929231648891E-3</c:v>
                </c:pt>
                <c:pt idx="197">
                  <c:v>-1.0026929231648891E-3</c:v>
                </c:pt>
                <c:pt idx="198">
                  <c:v>-9.3324220253868453E-4</c:v>
                </c:pt>
                <c:pt idx="199">
                  <c:v>-9.264871172498133E-4</c:v>
                </c:pt>
                <c:pt idx="200">
                  <c:v>-9.2374286385120971E-4</c:v>
                </c:pt>
                <c:pt idx="201">
                  <c:v>-9.2374286385120971E-4</c:v>
                </c:pt>
                <c:pt idx="202">
                  <c:v>-9.2374286385120971E-4</c:v>
                </c:pt>
                <c:pt idx="203">
                  <c:v>-9.1044378968874488E-4</c:v>
                </c:pt>
                <c:pt idx="204">
                  <c:v>-8.9418936571239926E-4</c:v>
                </c:pt>
                <c:pt idx="205">
                  <c:v>-8.9418936571239926E-4</c:v>
                </c:pt>
                <c:pt idx="206">
                  <c:v>-8.9418936571239926E-4</c:v>
                </c:pt>
                <c:pt idx="207">
                  <c:v>-8.3951539415559953E-4</c:v>
                </c:pt>
                <c:pt idx="208">
                  <c:v>-7.253122334906245E-4</c:v>
                </c:pt>
                <c:pt idx="209">
                  <c:v>-6.4087366737973755E-4</c:v>
                </c:pt>
                <c:pt idx="210">
                  <c:v>-6.4087366737973755E-4</c:v>
                </c:pt>
                <c:pt idx="211">
                  <c:v>-6.4087366737973755E-4</c:v>
                </c:pt>
                <c:pt idx="212">
                  <c:v>-6.2483033981866913E-4</c:v>
                </c:pt>
                <c:pt idx="213">
                  <c:v>-6.2483033981866913E-4</c:v>
                </c:pt>
                <c:pt idx="214">
                  <c:v>-5.3384778483418814E-4</c:v>
                </c:pt>
                <c:pt idx="215">
                  <c:v>-5.2033761425644611E-4</c:v>
                </c:pt>
                <c:pt idx="216">
                  <c:v>-3.7425889488461143E-4</c:v>
                </c:pt>
                <c:pt idx="217">
                  <c:v>-2.6828849441544803E-4</c:v>
                </c:pt>
                <c:pt idx="218">
                  <c:v>-1.7983909641429343E-4</c:v>
                </c:pt>
                <c:pt idx="219">
                  <c:v>-1.652734437601654E-4</c:v>
                </c:pt>
                <c:pt idx="220">
                  <c:v>-9.8566976532564465E-5</c:v>
                </c:pt>
                <c:pt idx="221">
                  <c:v>-7.682404575901124E-5</c:v>
                </c:pt>
                <c:pt idx="222">
                  <c:v>-6.8802381978476813E-5</c:v>
                </c:pt>
                <c:pt idx="223">
                  <c:v>9.9230364582188722E-5</c:v>
                </c:pt>
                <c:pt idx="224">
                  <c:v>1.1611807780436594E-4</c:v>
                </c:pt>
                <c:pt idx="225">
                  <c:v>1.7395849559032365E-4</c:v>
                </c:pt>
                <c:pt idx="226">
                  <c:v>1.8725756975278849E-4</c:v>
                </c:pt>
                <c:pt idx="227">
                  <c:v>2.7750128728379906E-4</c:v>
                </c:pt>
                <c:pt idx="228">
                  <c:v>2.8098437813587306E-4</c:v>
                </c:pt>
                <c:pt idx="229">
                  <c:v>2.864728849330811E-4</c:v>
                </c:pt>
                <c:pt idx="230">
                  <c:v>3.5972334103427563E-4</c:v>
                </c:pt>
                <c:pt idx="231">
                  <c:v>3.5972334103427563E-4</c:v>
                </c:pt>
                <c:pt idx="232">
                  <c:v>3.7618886142589845E-4</c:v>
                </c:pt>
                <c:pt idx="233">
                  <c:v>4.6590483791871624E-4</c:v>
                </c:pt>
                <c:pt idx="234">
                  <c:v>4.6917683235551304E-4</c:v>
                </c:pt>
                <c:pt idx="235">
                  <c:v>5.556208144115336E-4</c:v>
                </c:pt>
                <c:pt idx="236">
                  <c:v>5.5709848931847442E-4</c:v>
                </c:pt>
                <c:pt idx="237">
                  <c:v>5.606871283781868E-4</c:v>
                </c:pt>
                <c:pt idx="238">
                  <c:v>5.6913098498927563E-4</c:v>
                </c:pt>
                <c:pt idx="239">
                  <c:v>6.4681446581129221E-4</c:v>
                </c:pt>
                <c:pt idx="240">
                  <c:v>7.3927469570271315E-4</c:v>
                </c:pt>
                <c:pt idx="241">
                  <c:v>7.4402436504645078E-4</c:v>
                </c:pt>
                <c:pt idx="242">
                  <c:v>7.5130719137351479E-4</c:v>
                </c:pt>
                <c:pt idx="243">
                  <c:v>9.1469581679808152E-4</c:v>
                </c:pt>
                <c:pt idx="244">
                  <c:v>9.2978921049040233E-4</c:v>
                </c:pt>
                <c:pt idx="245">
                  <c:v>1.0085281733888049E-3</c:v>
                </c:pt>
                <c:pt idx="246">
                  <c:v>1.0124334570714337E-3</c:v>
                </c:pt>
                <c:pt idx="247">
                  <c:v>1.0269991097255618E-3</c:v>
                </c:pt>
                <c:pt idx="248">
                  <c:v>1.1111210312135331E-3</c:v>
                </c:pt>
                <c:pt idx="249">
                  <c:v>1.1136541881968595E-3</c:v>
                </c:pt>
                <c:pt idx="250">
                  <c:v>1.1184038575405971E-3</c:v>
                </c:pt>
                <c:pt idx="251">
                  <c:v>1.1191426949940667E-3</c:v>
                </c:pt>
                <c:pt idx="252">
                  <c:v>1.1198815324475371E-3</c:v>
                </c:pt>
                <c:pt idx="253">
                  <c:v>1.1224146894308644E-3</c:v>
                </c:pt>
                <c:pt idx="254">
                  <c:v>1.1238923643378043E-3</c:v>
                </c:pt>
                <c:pt idx="255">
                  <c:v>1.1933430849640093E-3</c:v>
                </c:pt>
                <c:pt idx="256">
                  <c:v>1.1948207598709501E-3</c:v>
                </c:pt>
                <c:pt idx="257">
                  <c:v>1.1953485009091429E-3</c:v>
                </c:pt>
                <c:pt idx="258">
                  <c:v>1.1966150794008061E-3</c:v>
                </c:pt>
                <c:pt idx="259">
                  <c:v>1.1968261758160837E-3</c:v>
                </c:pt>
                <c:pt idx="260">
                  <c:v>1.2927694965595791E-3</c:v>
                </c:pt>
                <c:pt idx="261">
                  <c:v>1.2947749125047127E-3</c:v>
                </c:pt>
                <c:pt idx="262">
                  <c:v>1.3757303877635256E-3</c:v>
                </c:pt>
                <c:pt idx="263">
                  <c:v>1.3762581288017184E-3</c:v>
                </c:pt>
                <c:pt idx="264">
                  <c:v>1.4593245682133042E-3</c:v>
                </c:pt>
                <c:pt idx="265">
                  <c:v>1.4694571961466106E-3</c:v>
                </c:pt>
                <c:pt idx="266">
                  <c:v>1.8367649587289698E-3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72-4D3B-97FB-C1A4103933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4">
                  <c:v>0.14803311500145355</c:v>
                </c:pt>
                <c:pt idx="234">
                  <c:v>-7.932613499724539E-2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72-4D3B-97FB-C1A410393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90256"/>
        <c:axId val="1"/>
      </c:scatterChart>
      <c:valAx>
        <c:axId val="582790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90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24561316627874"/>
          <c:y val="0.92024539877300615"/>
          <c:w val="0.737422539163736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16</xdr:col>
      <xdr:colOff>495300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AE91B684-0E8A-8D18-1350-D63BBAAC2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571500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B234AFC-E0B2-0C45-2DED-4333EC61E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9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358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94.pdf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155.pdf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078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212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www.bav-astro.de/sfs/BAVM_link.php?BAVMnr=59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917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4"/>
  <sheetViews>
    <sheetView tabSelected="1" workbookViewId="0">
      <pane xSplit="14" ySplit="22" topLeftCell="O286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71</v>
      </c>
    </row>
    <row r="2" spans="1:6">
      <c r="A2" t="s">
        <v>26</v>
      </c>
      <c r="B2" s="9" t="s">
        <v>66</v>
      </c>
    </row>
    <row r="4" spans="1:6" ht="14.25" thickTop="1" thickBot="1">
      <c r="A4" s="6" t="s">
        <v>2</v>
      </c>
      <c r="C4" s="3">
        <v>38880.580399999999</v>
      </c>
      <c r="D4" s="4">
        <v>0.84246162999999996</v>
      </c>
    </row>
    <row r="5" spans="1:6" ht="13.5" thickTop="1">
      <c r="A5" s="18" t="s">
        <v>76</v>
      </c>
      <c r="B5" s="19"/>
      <c r="C5" s="20">
        <v>-9.5</v>
      </c>
      <c r="D5" s="19" t="s">
        <v>77</v>
      </c>
    </row>
    <row r="6" spans="1:6">
      <c r="A6" s="6" t="s">
        <v>3</v>
      </c>
    </row>
    <row r="7" spans="1:6">
      <c r="A7" t="s">
        <v>4</v>
      </c>
      <c r="C7">
        <f>+C4</f>
        <v>38880.580399999999</v>
      </c>
    </row>
    <row r="8" spans="1:6">
      <c r="A8" t="s">
        <v>5</v>
      </c>
      <c r="C8">
        <f>+D4</f>
        <v>0.84246162999999996</v>
      </c>
    </row>
    <row r="9" spans="1:6">
      <c r="A9" s="33" t="s">
        <v>81</v>
      </c>
      <c r="B9" s="34">
        <v>21</v>
      </c>
      <c r="C9" s="23" t="str">
        <f>"F"&amp;B9</f>
        <v>F21</v>
      </c>
      <c r="D9" s="17" t="str">
        <f>"G"&amp;B9</f>
        <v>G21</v>
      </c>
    </row>
    <row r="10" spans="1:6" ht="13.5" thickBot="1">
      <c r="A10" s="19"/>
      <c r="B10" s="19"/>
      <c r="C10" s="5" t="s">
        <v>22</v>
      </c>
      <c r="D10" s="5" t="s">
        <v>23</v>
      </c>
      <c r="E10" s="19"/>
    </row>
    <row r="11" spans="1:6">
      <c r="A11" s="19" t="s">
        <v>18</v>
      </c>
      <c r="B11" s="19"/>
      <c r="C11" s="21">
        <f ca="1">INTERCEPT(INDIRECT($D$9):G987,INDIRECT($C$9):F987)</f>
        <v>-3.2808454368366251E-3</v>
      </c>
      <c r="D11" s="22"/>
      <c r="E11" s="19"/>
    </row>
    <row r="12" spans="1:6">
      <c r="A12" s="19" t="s">
        <v>19</v>
      </c>
      <c r="B12" s="19"/>
      <c r="C12" s="21">
        <f ca="1">SLOPE(INDIRECT($D$9):G987,INDIRECT($C$9):F987)</f>
        <v>2.1109641527721795E-7</v>
      </c>
      <c r="D12" s="22"/>
      <c r="E12" s="19"/>
    </row>
    <row r="13" spans="1:6">
      <c r="A13" s="19" t="s">
        <v>21</v>
      </c>
      <c r="B13" s="19"/>
      <c r="C13" s="22" t="s">
        <v>16</v>
      </c>
    </row>
    <row r="14" spans="1:6">
      <c r="A14" s="19"/>
      <c r="B14" s="19"/>
      <c r="C14" s="19"/>
    </row>
    <row r="15" spans="1:6">
      <c r="A15" s="24" t="s">
        <v>20</v>
      </c>
      <c r="B15" s="19"/>
      <c r="C15" s="25">
        <f ca="1">(C7+C11)+(C8+C12)*INT(MAX(F21:F3528))</f>
        <v>59304.37953285496</v>
      </c>
      <c r="E15" s="26" t="s">
        <v>86</v>
      </c>
      <c r="F15" s="20">
        <v>1</v>
      </c>
    </row>
    <row r="16" spans="1:6">
      <c r="A16" s="28" t="s">
        <v>6</v>
      </c>
      <c r="B16" s="19"/>
      <c r="C16" s="29">
        <f ca="1">+C8+C12</f>
        <v>0.8424618410964152</v>
      </c>
      <c r="E16" s="26" t="s">
        <v>78</v>
      </c>
      <c r="F16" s="27">
        <f ca="1">NOW()+15018.5+$C$5/24</f>
        <v>59956.707947337964</v>
      </c>
    </row>
    <row r="17" spans="1:21" ht="13.5" thickBot="1">
      <c r="A17" s="26" t="s">
        <v>73</v>
      </c>
      <c r="B17" s="19"/>
      <c r="C17" s="19">
        <f>COUNT(C21:C2186)</f>
        <v>267</v>
      </c>
      <c r="E17" s="26" t="s">
        <v>87</v>
      </c>
      <c r="F17" s="27">
        <f ca="1">ROUND(2*(F16-$C$7)/$C$8,0)/2+F15</f>
        <v>25018.5</v>
      </c>
    </row>
    <row r="18" spans="1:21" ht="14.25" thickTop="1" thickBot="1">
      <c r="A18" s="28" t="s">
        <v>7</v>
      </c>
      <c r="B18" s="19"/>
      <c r="C18" s="31">
        <f ca="1">+C15</f>
        <v>59304.37953285496</v>
      </c>
      <c r="D18" s="32">
        <f ca="1">+C16</f>
        <v>0.8424618410964152</v>
      </c>
      <c r="E18" s="26" t="s">
        <v>79</v>
      </c>
      <c r="F18" s="17">
        <f ca="1">ROUND(2*(F16-$C$15)/$C$16,0)/2+F15</f>
        <v>775.5</v>
      </c>
    </row>
    <row r="19" spans="1:21" ht="13.5" thickTop="1">
      <c r="E19" s="26" t="s">
        <v>80</v>
      </c>
      <c r="F19" s="30">
        <f ca="1">+$C$15+$C$16*F18-15018.5-$C$5/24</f>
        <v>44939.604523958566</v>
      </c>
    </row>
    <row r="20" spans="1:21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105</v>
      </c>
      <c r="I20" s="8" t="s">
        <v>83</v>
      </c>
      <c r="J20" s="8" t="s">
        <v>102</v>
      </c>
      <c r="K20" s="8" t="s">
        <v>100</v>
      </c>
      <c r="L20" s="8" t="s">
        <v>865</v>
      </c>
      <c r="M20" s="8" t="s">
        <v>866</v>
      </c>
      <c r="N20" s="8" t="s">
        <v>867</v>
      </c>
      <c r="O20" s="8" t="s">
        <v>25</v>
      </c>
      <c r="P20" s="7" t="s">
        <v>24</v>
      </c>
      <c r="Q20" s="5" t="s">
        <v>17</v>
      </c>
      <c r="U20" s="67" t="s">
        <v>864</v>
      </c>
    </row>
    <row r="21" spans="1:21">
      <c r="A21" s="65" t="s">
        <v>115</v>
      </c>
      <c r="B21" s="66" t="s">
        <v>75</v>
      </c>
      <c r="C21" s="65">
        <v>14734.79</v>
      </c>
      <c r="D21" s="65" t="s">
        <v>83</v>
      </c>
      <c r="E21">
        <f t="shared" ref="E21:E84" si="0">+(C21-C$7)/C$8</f>
        <v>-28660.997177996105</v>
      </c>
      <c r="F21">
        <f t="shared" ref="F21:F84" si="1">ROUND(2*E21,0)/2</f>
        <v>-28661</v>
      </c>
      <c r="G21">
        <f t="shared" ref="G21:G52" si="2">+C21-(C$7+F21*C$8)</f>
        <v>2.377430002525216E-3</v>
      </c>
      <c r="I21">
        <f t="shared" ref="I21:I52" si="3">+G21</f>
        <v>2.377430002525216E-3</v>
      </c>
      <c r="O21">
        <f t="shared" ref="O21:O84" ca="1" si="4">+C$11+C$12*F21</f>
        <v>-9.33107979509697E-3</v>
      </c>
      <c r="Q21" s="2">
        <f t="shared" ref="Q21:Q84" si="5">+C21-15018.5</f>
        <v>-283.70999999999913</v>
      </c>
    </row>
    <row r="22" spans="1:21">
      <c r="A22" s="65" t="s">
        <v>115</v>
      </c>
      <c r="B22" s="66" t="s">
        <v>75</v>
      </c>
      <c r="C22" s="65">
        <v>15542.695</v>
      </c>
      <c r="D22" s="65" t="s">
        <v>83</v>
      </c>
      <c r="E22">
        <f t="shared" si="0"/>
        <v>-27702.015817622461</v>
      </c>
      <c r="F22">
        <f t="shared" si="1"/>
        <v>-27702</v>
      </c>
      <c r="G22">
        <f t="shared" si="2"/>
        <v>-1.3325740001164377E-2</v>
      </c>
      <c r="I22">
        <f t="shared" si="3"/>
        <v>-1.3325740001164377E-2</v>
      </c>
      <c r="O22">
        <f t="shared" ca="1" si="4"/>
        <v>-9.1286383328461167E-3</v>
      </c>
      <c r="Q22" s="2">
        <f t="shared" si="5"/>
        <v>524.19499999999971</v>
      </c>
    </row>
    <row r="23" spans="1:21">
      <c r="A23" s="65" t="s">
        <v>115</v>
      </c>
      <c r="B23" s="66" t="s">
        <v>75</v>
      </c>
      <c r="C23" s="65">
        <v>16302.598</v>
      </c>
      <c r="D23" s="65" t="s">
        <v>83</v>
      </c>
      <c r="E23">
        <f t="shared" si="0"/>
        <v>-26800.012719867136</v>
      </c>
      <c r="F23">
        <f t="shared" si="1"/>
        <v>-26800</v>
      </c>
      <c r="G23">
        <f t="shared" si="2"/>
        <v>-1.07159999988653E-2</v>
      </c>
      <c r="I23">
        <f t="shared" si="3"/>
        <v>-1.07159999988653E-2</v>
      </c>
      <c r="O23">
        <f t="shared" ca="1" si="4"/>
        <v>-8.938229366266065E-3</v>
      </c>
      <c r="Q23" s="2">
        <f t="shared" si="5"/>
        <v>1284.098</v>
      </c>
    </row>
    <row r="24" spans="1:21">
      <c r="A24" s="65" t="s">
        <v>115</v>
      </c>
      <c r="B24" s="66" t="s">
        <v>65</v>
      </c>
      <c r="C24" s="65">
        <v>16816.934000000001</v>
      </c>
      <c r="D24" s="65" t="s">
        <v>83</v>
      </c>
      <c r="E24">
        <f t="shared" si="0"/>
        <v>-26189.497081309208</v>
      </c>
      <c r="F24">
        <f t="shared" si="1"/>
        <v>-26189.5</v>
      </c>
      <c r="G24">
        <f t="shared" si="2"/>
        <v>2.4588850028521847E-3</v>
      </c>
      <c r="I24">
        <f t="shared" si="3"/>
        <v>2.4588850028521847E-3</v>
      </c>
      <c r="O24">
        <f t="shared" ca="1" si="4"/>
        <v>-8.8093550047393249E-3</v>
      </c>
      <c r="Q24" s="2">
        <f t="shared" si="5"/>
        <v>1798.4340000000011</v>
      </c>
    </row>
    <row r="25" spans="1:21">
      <c r="A25" s="65" t="s">
        <v>115</v>
      </c>
      <c r="B25" s="66" t="s">
        <v>75</v>
      </c>
      <c r="C25" s="65">
        <v>16856.920999999998</v>
      </c>
      <c r="D25" s="65" t="s">
        <v>83</v>
      </c>
      <c r="E25">
        <f t="shared" si="0"/>
        <v>-26142.032605093245</v>
      </c>
      <c r="F25">
        <f t="shared" si="1"/>
        <v>-26142</v>
      </c>
      <c r="G25">
        <f t="shared" si="2"/>
        <v>-2.7468539999972563E-2</v>
      </c>
      <c r="I25">
        <f t="shared" si="3"/>
        <v>-2.7468539999972563E-2</v>
      </c>
      <c r="O25">
        <f t="shared" ca="1" si="4"/>
        <v>-8.7993279250136568E-3</v>
      </c>
      <c r="Q25" s="2">
        <f t="shared" si="5"/>
        <v>1838.4209999999985</v>
      </c>
    </row>
    <row r="26" spans="1:21">
      <c r="A26" s="65" t="s">
        <v>115</v>
      </c>
      <c r="B26" s="66" t="s">
        <v>65</v>
      </c>
      <c r="C26" s="65">
        <v>17613.901000000002</v>
      </c>
      <c r="D26" s="65" t="s">
        <v>83</v>
      </c>
      <c r="E26">
        <f t="shared" si="0"/>
        <v>-25243.499101555521</v>
      </c>
      <c r="F26">
        <f t="shared" si="1"/>
        <v>-25243.5</v>
      </c>
      <c r="G26">
        <f t="shared" si="2"/>
        <v>7.5690500307246111E-4</v>
      </c>
      <c r="I26">
        <f t="shared" si="3"/>
        <v>7.5690500307246111E-4</v>
      </c>
      <c r="O26">
        <f t="shared" ca="1" si="4"/>
        <v>-8.6096577958870765E-3</v>
      </c>
      <c r="Q26" s="2">
        <f t="shared" si="5"/>
        <v>2595.4010000000017</v>
      </c>
    </row>
    <row r="27" spans="1:21">
      <c r="A27" s="65" t="s">
        <v>115</v>
      </c>
      <c r="B27" s="66" t="s">
        <v>65</v>
      </c>
      <c r="C27" s="65">
        <v>17684.687000000002</v>
      </c>
      <c r="D27" s="65" t="s">
        <v>83</v>
      </c>
      <c r="E27">
        <f t="shared" si="0"/>
        <v>-25159.476283804164</v>
      </c>
      <c r="F27">
        <f t="shared" si="1"/>
        <v>-25159.5</v>
      </c>
      <c r="G27">
        <f t="shared" si="2"/>
        <v>1.9979985001555178E-2</v>
      </c>
      <c r="I27">
        <f t="shared" si="3"/>
        <v>1.9979985001555178E-2</v>
      </c>
      <c r="O27">
        <f t="shared" ca="1" si="4"/>
        <v>-8.59192569700379E-3</v>
      </c>
      <c r="Q27" s="2">
        <f t="shared" si="5"/>
        <v>2666.1870000000017</v>
      </c>
    </row>
    <row r="28" spans="1:21">
      <c r="A28" s="65" t="s">
        <v>115</v>
      </c>
      <c r="B28" s="66" t="s">
        <v>75</v>
      </c>
      <c r="C28" s="65">
        <v>17686.734</v>
      </c>
      <c r="D28" s="65" t="s">
        <v>83</v>
      </c>
      <c r="E28">
        <f t="shared" si="0"/>
        <v>-25157.046499553933</v>
      </c>
      <c r="F28">
        <f t="shared" si="1"/>
        <v>-25157</v>
      </c>
      <c r="G28">
        <f t="shared" si="2"/>
        <v>-3.9174090001324657E-2</v>
      </c>
      <c r="I28">
        <f t="shared" si="3"/>
        <v>-3.9174090001324657E-2</v>
      </c>
      <c r="O28">
        <f t="shared" ca="1" si="4"/>
        <v>-8.5913979559655972E-3</v>
      </c>
      <c r="Q28" s="2">
        <f t="shared" si="5"/>
        <v>2668.2340000000004</v>
      </c>
    </row>
    <row r="29" spans="1:21">
      <c r="A29" s="65" t="s">
        <v>115</v>
      </c>
      <c r="B29" s="66" t="s">
        <v>75</v>
      </c>
      <c r="C29" s="65">
        <v>17996.776000000002</v>
      </c>
      <c r="D29" s="65" t="s">
        <v>83</v>
      </c>
      <c r="E29">
        <f t="shared" si="0"/>
        <v>-24789.027364961414</v>
      </c>
      <c r="F29">
        <f t="shared" si="1"/>
        <v>-24789</v>
      </c>
      <c r="G29">
        <f t="shared" si="2"/>
        <v>-2.3053929999150569E-2</v>
      </c>
      <c r="I29">
        <f t="shared" si="3"/>
        <v>-2.3053929999150569E-2</v>
      </c>
      <c r="O29">
        <f t="shared" ca="1" si="4"/>
        <v>-8.5137144751435811E-3</v>
      </c>
      <c r="Q29" s="2">
        <f t="shared" si="5"/>
        <v>2978.2760000000017</v>
      </c>
    </row>
    <row r="30" spans="1:21">
      <c r="A30" s="65" t="s">
        <v>115</v>
      </c>
      <c r="B30" s="66" t="s">
        <v>75</v>
      </c>
      <c r="C30" s="65">
        <v>18397.821</v>
      </c>
      <c r="D30" s="65" t="s">
        <v>83</v>
      </c>
      <c r="E30">
        <f t="shared" si="0"/>
        <v>-24312.987880528162</v>
      </c>
      <c r="F30">
        <f t="shared" si="1"/>
        <v>-24313</v>
      </c>
      <c r="G30">
        <f t="shared" si="2"/>
        <v>1.0210190001089359E-2</v>
      </c>
      <c r="I30">
        <f t="shared" si="3"/>
        <v>1.0210190001089359E-2</v>
      </c>
      <c r="O30">
        <f t="shared" ca="1" si="4"/>
        <v>-8.413232581471624E-3</v>
      </c>
      <c r="Q30" s="2">
        <f t="shared" si="5"/>
        <v>3379.3209999999999</v>
      </c>
    </row>
    <row r="31" spans="1:21">
      <c r="A31" s="65" t="s">
        <v>115</v>
      </c>
      <c r="B31" s="66" t="s">
        <v>75</v>
      </c>
      <c r="C31" s="65">
        <v>18408.758999999998</v>
      </c>
      <c r="D31" s="65" t="s">
        <v>83</v>
      </c>
      <c r="E31">
        <f t="shared" si="0"/>
        <v>-24300.004499908206</v>
      </c>
      <c r="F31">
        <f t="shared" si="1"/>
        <v>-24300</v>
      </c>
      <c r="G31">
        <f t="shared" si="2"/>
        <v>-3.7910000028205104E-3</v>
      </c>
      <c r="I31">
        <f t="shared" si="3"/>
        <v>-3.7910000028205104E-3</v>
      </c>
      <c r="O31">
        <f t="shared" ca="1" si="4"/>
        <v>-8.4104883280730208E-3</v>
      </c>
      <c r="Q31" s="2">
        <f t="shared" si="5"/>
        <v>3390.2589999999982</v>
      </c>
    </row>
    <row r="32" spans="1:21">
      <c r="A32" s="65" t="s">
        <v>115</v>
      </c>
      <c r="B32" s="66" t="s">
        <v>75</v>
      </c>
      <c r="C32" s="65">
        <v>18473.651000000002</v>
      </c>
      <c r="D32" s="65" t="s">
        <v>83</v>
      </c>
      <c r="E32">
        <f t="shared" si="0"/>
        <v>-24222.977846480673</v>
      </c>
      <c r="F32">
        <f t="shared" si="1"/>
        <v>-24223</v>
      </c>
      <c r="G32">
        <f t="shared" si="2"/>
        <v>1.866349000192713E-2</v>
      </c>
      <c r="I32">
        <f t="shared" si="3"/>
        <v>1.866349000192713E-2</v>
      </c>
      <c r="O32">
        <f t="shared" ca="1" si="4"/>
        <v>-8.3942339040966752E-3</v>
      </c>
      <c r="Q32" s="2">
        <f t="shared" si="5"/>
        <v>3455.1510000000017</v>
      </c>
    </row>
    <row r="33" spans="1:17">
      <c r="A33" s="65" t="s">
        <v>115</v>
      </c>
      <c r="B33" s="66" t="s">
        <v>75</v>
      </c>
      <c r="C33" s="65">
        <v>18734.775000000001</v>
      </c>
      <c r="D33" s="65" t="s">
        <v>83</v>
      </c>
      <c r="E33">
        <f t="shared" si="0"/>
        <v>-23913.024264381034</v>
      </c>
      <c r="F33">
        <f t="shared" si="1"/>
        <v>-23913</v>
      </c>
      <c r="G33">
        <f t="shared" si="2"/>
        <v>-2.0441810000193072E-2</v>
      </c>
      <c r="I33">
        <f t="shared" si="3"/>
        <v>-2.0441810000193072E-2</v>
      </c>
      <c r="O33">
        <f t="shared" ca="1" si="4"/>
        <v>-8.3287940153607375E-3</v>
      </c>
      <c r="Q33" s="2">
        <f t="shared" si="5"/>
        <v>3716.2750000000015</v>
      </c>
    </row>
    <row r="34" spans="1:17">
      <c r="A34" s="65" t="s">
        <v>115</v>
      </c>
      <c r="B34" s="66" t="s">
        <v>75</v>
      </c>
      <c r="C34" s="65">
        <v>18750.78</v>
      </c>
      <c r="D34" s="65" t="s">
        <v>83</v>
      </c>
      <c r="E34">
        <f t="shared" si="0"/>
        <v>-23894.026366518319</v>
      </c>
      <c r="F34">
        <f t="shared" si="1"/>
        <v>-23894</v>
      </c>
      <c r="G34">
        <f t="shared" si="2"/>
        <v>-2.221278000070015E-2</v>
      </c>
      <c r="I34">
        <f t="shared" si="3"/>
        <v>-2.221278000070015E-2</v>
      </c>
      <c r="O34">
        <f t="shared" ca="1" si="4"/>
        <v>-8.3247831834704702E-3</v>
      </c>
      <c r="Q34" s="2">
        <f t="shared" si="5"/>
        <v>3732.2799999999988</v>
      </c>
    </row>
    <row r="35" spans="1:17">
      <c r="A35" s="65" t="s">
        <v>115</v>
      </c>
      <c r="B35" s="66" t="s">
        <v>75</v>
      </c>
      <c r="C35" s="65">
        <v>18799.670999999998</v>
      </c>
      <c r="D35" s="65" t="s">
        <v>83</v>
      </c>
      <c r="E35">
        <f t="shared" si="0"/>
        <v>-23835.992862962794</v>
      </c>
      <c r="F35">
        <f t="shared" si="1"/>
        <v>-23836</v>
      </c>
      <c r="G35">
        <f t="shared" si="2"/>
        <v>6.0126799980935175E-3</v>
      </c>
      <c r="I35">
        <f t="shared" si="3"/>
        <v>6.0126799980935175E-3</v>
      </c>
      <c r="O35">
        <f t="shared" ca="1" si="4"/>
        <v>-8.3125395913843918E-3</v>
      </c>
      <c r="Q35" s="2">
        <f t="shared" si="5"/>
        <v>3781.1709999999985</v>
      </c>
    </row>
    <row r="36" spans="1:17">
      <c r="A36" s="65" t="s">
        <v>115</v>
      </c>
      <c r="B36" s="66" t="s">
        <v>75</v>
      </c>
      <c r="C36" s="65">
        <v>20286.641</v>
      </c>
      <c r="D36" s="65" t="s">
        <v>83</v>
      </c>
      <c r="E36">
        <f t="shared" si="0"/>
        <v>-22070.96292326097</v>
      </c>
      <c r="F36">
        <f t="shared" si="1"/>
        <v>-22071</v>
      </c>
      <c r="G36">
        <f t="shared" si="2"/>
        <v>3.1235729999025352E-2</v>
      </c>
      <c r="I36">
        <f t="shared" si="3"/>
        <v>3.1235729999025352E-2</v>
      </c>
      <c r="O36">
        <f t="shared" ca="1" si="4"/>
        <v>-7.9399544184201032E-3</v>
      </c>
      <c r="Q36" s="2">
        <f t="shared" si="5"/>
        <v>5268.1409999999996</v>
      </c>
    </row>
    <row r="37" spans="1:17">
      <c r="A37" s="65" t="s">
        <v>115</v>
      </c>
      <c r="B37" s="66" t="s">
        <v>65</v>
      </c>
      <c r="C37" s="65">
        <v>20294.623</v>
      </c>
      <c r="D37" s="65" t="s">
        <v>83</v>
      </c>
      <c r="E37">
        <f t="shared" si="0"/>
        <v>-22061.488307782041</v>
      </c>
      <c r="F37">
        <f t="shared" si="1"/>
        <v>-22061.5</v>
      </c>
      <c r="G37">
        <f t="shared" si="2"/>
        <v>9.8502449982333928E-3</v>
      </c>
      <c r="I37">
        <f t="shared" si="3"/>
        <v>9.8502449982333928E-3</v>
      </c>
      <c r="O37">
        <f t="shared" ca="1" si="4"/>
        <v>-7.9379490024749678E-3</v>
      </c>
      <c r="Q37" s="2">
        <f t="shared" si="5"/>
        <v>5276.1229999999996</v>
      </c>
    </row>
    <row r="38" spans="1:17">
      <c r="A38" s="65" t="s">
        <v>115</v>
      </c>
      <c r="B38" s="66" t="s">
        <v>75</v>
      </c>
      <c r="C38" s="65">
        <v>20862.834999999999</v>
      </c>
      <c r="D38" s="65" t="s">
        <v>83</v>
      </c>
      <c r="E38">
        <f t="shared" si="0"/>
        <v>-21387.021982235561</v>
      </c>
      <c r="F38">
        <f t="shared" si="1"/>
        <v>-21387</v>
      </c>
      <c r="G38">
        <f t="shared" si="2"/>
        <v>-1.8519190001825336E-2</v>
      </c>
      <c r="I38">
        <f t="shared" si="3"/>
        <v>-1.8519190001825336E-2</v>
      </c>
      <c r="O38">
        <f t="shared" ca="1" si="4"/>
        <v>-7.7955644703704852E-3</v>
      </c>
      <c r="Q38" s="2">
        <f t="shared" si="5"/>
        <v>5844.3349999999991</v>
      </c>
    </row>
    <row r="39" spans="1:17">
      <c r="A39" s="65" t="s">
        <v>115</v>
      </c>
      <c r="B39" s="66" t="s">
        <v>65</v>
      </c>
      <c r="C39" s="65">
        <v>21091.595000000001</v>
      </c>
      <c r="D39" s="65" t="s">
        <v>83</v>
      </c>
      <c r="E39">
        <f t="shared" si="0"/>
        <v>-21115.484393039951</v>
      </c>
      <c r="F39">
        <f t="shared" si="1"/>
        <v>-21115.5</v>
      </c>
      <c r="G39">
        <f t="shared" si="2"/>
        <v>1.3148265003110282E-2</v>
      </c>
      <c r="I39">
        <f t="shared" si="3"/>
        <v>1.3148265003110282E-2</v>
      </c>
      <c r="O39">
        <f t="shared" ca="1" si="4"/>
        <v>-7.7382517936227203E-3</v>
      </c>
      <c r="Q39" s="2">
        <f t="shared" si="5"/>
        <v>6073.0950000000012</v>
      </c>
    </row>
    <row r="40" spans="1:17">
      <c r="A40" s="65" t="s">
        <v>115</v>
      </c>
      <c r="B40" s="66" t="s">
        <v>75</v>
      </c>
      <c r="C40" s="65">
        <v>21589.940999999999</v>
      </c>
      <c r="D40" s="65" t="s">
        <v>83</v>
      </c>
      <c r="E40">
        <f t="shared" si="0"/>
        <v>-20523.948847379554</v>
      </c>
      <c r="F40">
        <f t="shared" si="1"/>
        <v>-20524</v>
      </c>
      <c r="G40">
        <f t="shared" si="2"/>
        <v>4.3094119999295799E-2</v>
      </c>
      <c r="I40">
        <f t="shared" si="3"/>
        <v>4.3094119999295799E-2</v>
      </c>
      <c r="O40">
        <f t="shared" ca="1" si="4"/>
        <v>-7.6133882639862465E-3</v>
      </c>
      <c r="Q40" s="2">
        <f t="shared" si="5"/>
        <v>6571.4409999999989</v>
      </c>
    </row>
    <row r="41" spans="1:17">
      <c r="A41" s="65" t="s">
        <v>115</v>
      </c>
      <c r="B41" s="66" t="s">
        <v>65</v>
      </c>
      <c r="C41" s="65">
        <v>21770.627</v>
      </c>
      <c r="D41" s="65" t="s">
        <v>83</v>
      </c>
      <c r="E41">
        <f t="shared" si="0"/>
        <v>-20309.474984635206</v>
      </c>
      <c r="F41">
        <f t="shared" si="1"/>
        <v>-20309.5</v>
      </c>
      <c r="G41">
        <f t="shared" si="2"/>
        <v>2.1074485001008725E-2</v>
      </c>
      <c r="I41">
        <f t="shared" si="3"/>
        <v>2.1074485001008725E-2</v>
      </c>
      <c r="O41">
        <f t="shared" ca="1" si="4"/>
        <v>-7.5681080829092832E-3</v>
      </c>
      <c r="Q41" s="2">
        <f t="shared" si="5"/>
        <v>6752.1270000000004</v>
      </c>
    </row>
    <row r="42" spans="1:17">
      <c r="A42" s="65" t="s">
        <v>115</v>
      </c>
      <c r="B42" s="66" t="s">
        <v>65</v>
      </c>
      <c r="C42" s="65">
        <v>22422.670999999998</v>
      </c>
      <c r="D42" s="65" t="s">
        <v>83</v>
      </c>
      <c r="E42">
        <f t="shared" si="0"/>
        <v>-19535.500269608718</v>
      </c>
      <c r="F42">
        <f t="shared" si="1"/>
        <v>-19535.5</v>
      </c>
      <c r="G42">
        <f t="shared" si="2"/>
        <v>-2.27135002205614E-4</v>
      </c>
      <c r="I42">
        <f t="shared" si="3"/>
        <v>-2.27135002205614E-4</v>
      </c>
      <c r="O42">
        <f t="shared" ca="1" si="4"/>
        <v>-7.4047194574847165E-3</v>
      </c>
      <c r="Q42" s="2">
        <f t="shared" si="5"/>
        <v>7404.1709999999985</v>
      </c>
    </row>
    <row r="43" spans="1:17">
      <c r="A43" s="65" t="s">
        <v>115</v>
      </c>
      <c r="B43" s="66" t="s">
        <v>65</v>
      </c>
      <c r="C43" s="65">
        <v>22785.757000000001</v>
      </c>
      <c r="D43" s="65" t="s">
        <v>83</v>
      </c>
      <c r="E43">
        <f t="shared" si="0"/>
        <v>-19104.518030097108</v>
      </c>
      <c r="F43">
        <f t="shared" si="1"/>
        <v>-19104.5</v>
      </c>
      <c r="G43">
        <f t="shared" si="2"/>
        <v>-1.5189664998615626E-2</v>
      </c>
      <c r="I43">
        <f t="shared" si="3"/>
        <v>-1.5189664998615626E-2</v>
      </c>
      <c r="O43">
        <f t="shared" ca="1" si="4"/>
        <v>-7.3137369025002355E-3</v>
      </c>
      <c r="Q43" s="2">
        <f t="shared" si="5"/>
        <v>7767.2570000000014</v>
      </c>
    </row>
    <row r="44" spans="1:17">
      <c r="A44" s="65" t="s">
        <v>115</v>
      </c>
      <c r="B44" s="66" t="s">
        <v>75</v>
      </c>
      <c r="C44" s="65">
        <v>24259.715</v>
      </c>
      <c r="D44" s="65" t="s">
        <v>83</v>
      </c>
      <c r="E44">
        <f t="shared" si="0"/>
        <v>-17354.933304202827</v>
      </c>
      <c r="F44">
        <f t="shared" si="1"/>
        <v>-17355</v>
      </c>
      <c r="G44">
        <f t="shared" si="2"/>
        <v>5.6188649999967311E-2</v>
      </c>
      <c r="I44">
        <f t="shared" si="3"/>
        <v>5.6188649999967311E-2</v>
      </c>
      <c r="O44">
        <f t="shared" ca="1" si="4"/>
        <v>-6.9444237239727428E-3</v>
      </c>
      <c r="Q44" s="2">
        <f t="shared" si="5"/>
        <v>9241.2150000000001</v>
      </c>
    </row>
    <row r="45" spans="1:17">
      <c r="A45" s="65" t="s">
        <v>115</v>
      </c>
      <c r="B45" s="66" t="s">
        <v>75</v>
      </c>
      <c r="C45" s="65">
        <v>24644.629000000001</v>
      </c>
      <c r="D45" s="65" t="s">
        <v>83</v>
      </c>
      <c r="E45">
        <f t="shared" si="0"/>
        <v>-16898.041279339926</v>
      </c>
      <c r="F45">
        <f t="shared" si="1"/>
        <v>-16898</v>
      </c>
      <c r="G45">
        <f t="shared" si="2"/>
        <v>-3.4776259999489412E-2</v>
      </c>
      <c r="I45">
        <f t="shared" si="3"/>
        <v>-3.4776259999489412E-2</v>
      </c>
      <c r="O45">
        <f t="shared" ca="1" si="4"/>
        <v>-6.8479526621910546E-3</v>
      </c>
      <c r="Q45" s="2">
        <f t="shared" si="5"/>
        <v>9626.1290000000008</v>
      </c>
    </row>
    <row r="46" spans="1:17">
      <c r="A46" s="65" t="s">
        <v>115</v>
      </c>
      <c r="B46" s="66" t="s">
        <v>75</v>
      </c>
      <c r="C46" s="65">
        <v>25018.679</v>
      </c>
      <c r="D46" s="65" t="s">
        <v>83</v>
      </c>
      <c r="E46">
        <f t="shared" si="0"/>
        <v>-16454.044797268689</v>
      </c>
      <c r="F46">
        <f t="shared" si="1"/>
        <v>-16454</v>
      </c>
      <c r="G46">
        <f t="shared" si="2"/>
        <v>-3.7739980001788354E-2</v>
      </c>
      <c r="I46">
        <f t="shared" si="3"/>
        <v>-3.7739980001788354E-2</v>
      </c>
      <c r="O46">
        <f t="shared" ca="1" si="4"/>
        <v>-6.7542258538079696E-3</v>
      </c>
      <c r="Q46" s="2">
        <f t="shared" si="5"/>
        <v>10000.179</v>
      </c>
    </row>
    <row r="47" spans="1:17">
      <c r="A47" s="65" t="s">
        <v>115</v>
      </c>
      <c r="B47" s="66" t="s">
        <v>75</v>
      </c>
      <c r="C47" s="65">
        <v>25029.646000000001</v>
      </c>
      <c r="D47" s="65" t="s">
        <v>83</v>
      </c>
      <c r="E47">
        <f t="shared" si="0"/>
        <v>-16441.026993716023</v>
      </c>
      <c r="F47">
        <f t="shared" si="1"/>
        <v>-16441</v>
      </c>
      <c r="G47">
        <f t="shared" si="2"/>
        <v>-2.2741169999790145E-2</v>
      </c>
      <c r="I47">
        <f t="shared" si="3"/>
        <v>-2.2741169999790145E-2</v>
      </c>
      <c r="O47">
        <f t="shared" ca="1" si="4"/>
        <v>-6.7514816004093647E-3</v>
      </c>
      <c r="Q47" s="2">
        <f t="shared" si="5"/>
        <v>10011.146000000001</v>
      </c>
    </row>
    <row r="48" spans="1:17">
      <c r="A48" s="65" t="s">
        <v>115</v>
      </c>
      <c r="B48" s="66" t="s">
        <v>75</v>
      </c>
      <c r="C48" s="65">
        <v>25772.652999999998</v>
      </c>
      <c r="D48" s="65" t="s">
        <v>83</v>
      </c>
      <c r="E48">
        <f t="shared" si="0"/>
        <v>-15559.079408755983</v>
      </c>
      <c r="F48">
        <f t="shared" si="1"/>
        <v>-15559</v>
      </c>
      <c r="G48">
        <f t="shared" si="2"/>
        <v>-6.6898830002173781E-2</v>
      </c>
      <c r="I48">
        <f t="shared" si="3"/>
        <v>-6.6898830002173781E-2</v>
      </c>
      <c r="O48">
        <f t="shared" ca="1" si="4"/>
        <v>-6.5652945621348588E-3</v>
      </c>
      <c r="Q48" s="2">
        <f t="shared" si="5"/>
        <v>10754.152999999998</v>
      </c>
    </row>
    <row r="49" spans="1:17">
      <c r="A49" s="65" t="s">
        <v>115</v>
      </c>
      <c r="B49" s="66" t="s">
        <v>75</v>
      </c>
      <c r="C49" s="65">
        <v>25789.589</v>
      </c>
      <c r="D49" s="65" t="s">
        <v>83</v>
      </c>
      <c r="E49">
        <f t="shared" si="0"/>
        <v>-15538.976416053512</v>
      </c>
      <c r="F49">
        <f t="shared" si="1"/>
        <v>-15539</v>
      </c>
      <c r="G49">
        <f t="shared" si="2"/>
        <v>1.9868570001563057E-2</v>
      </c>
      <c r="I49">
        <f t="shared" si="3"/>
        <v>1.9868570001563057E-2</v>
      </c>
      <c r="O49">
        <f t="shared" ca="1" si="4"/>
        <v>-6.5610726338293148E-3</v>
      </c>
      <c r="Q49" s="2">
        <f t="shared" si="5"/>
        <v>10771.089</v>
      </c>
    </row>
    <row r="50" spans="1:17">
      <c r="A50" s="65" t="s">
        <v>198</v>
      </c>
      <c r="B50" s="66" t="s">
        <v>75</v>
      </c>
      <c r="C50" s="65">
        <v>26002.685000000001</v>
      </c>
      <c r="D50" s="65" t="s">
        <v>83</v>
      </c>
      <c r="E50">
        <f t="shared" si="0"/>
        <v>-15286.031958511865</v>
      </c>
      <c r="F50">
        <f t="shared" si="1"/>
        <v>-15286</v>
      </c>
      <c r="G50">
        <f t="shared" si="2"/>
        <v>-2.6923819998046383E-2</v>
      </c>
      <c r="I50">
        <f t="shared" si="3"/>
        <v>-2.6923819998046383E-2</v>
      </c>
      <c r="O50">
        <f t="shared" ca="1" si="4"/>
        <v>-6.5076652407641787E-3</v>
      </c>
      <c r="Q50" s="2">
        <f t="shared" si="5"/>
        <v>10984.185000000001</v>
      </c>
    </row>
    <row r="51" spans="1:17">
      <c r="A51" s="65" t="s">
        <v>115</v>
      </c>
      <c r="B51" s="66" t="s">
        <v>65</v>
      </c>
      <c r="C51" s="65">
        <v>26036.848999999998</v>
      </c>
      <c r="D51" s="65" t="s">
        <v>83</v>
      </c>
      <c r="E51">
        <f t="shared" si="0"/>
        <v>-15245.479369784474</v>
      </c>
      <c r="F51">
        <f t="shared" si="1"/>
        <v>-15245.5</v>
      </c>
      <c r="G51">
        <f t="shared" si="2"/>
        <v>1.7380164998030523E-2</v>
      </c>
      <c r="I51">
        <f t="shared" si="3"/>
        <v>1.7380164998030523E-2</v>
      </c>
      <c r="O51">
        <f t="shared" ca="1" si="4"/>
        <v>-6.4991158359454515E-3</v>
      </c>
      <c r="Q51" s="2">
        <f t="shared" si="5"/>
        <v>11018.348999999998</v>
      </c>
    </row>
    <row r="52" spans="1:17">
      <c r="A52" s="65" t="s">
        <v>198</v>
      </c>
      <c r="B52" s="66" t="s">
        <v>65</v>
      </c>
      <c r="C52" s="65">
        <v>26087.386999999999</v>
      </c>
      <c r="D52" s="65" t="s">
        <v>83</v>
      </c>
      <c r="E52">
        <f t="shared" si="0"/>
        <v>-15185.490881050571</v>
      </c>
      <c r="F52">
        <f t="shared" si="1"/>
        <v>-15185.5</v>
      </c>
      <c r="G52">
        <f t="shared" si="2"/>
        <v>7.6823649978905451E-3</v>
      </c>
      <c r="I52">
        <f t="shared" si="3"/>
        <v>7.6823649978905451E-3</v>
      </c>
      <c r="O52">
        <f t="shared" ca="1" si="4"/>
        <v>-6.4864500510288178E-3</v>
      </c>
      <c r="Q52" s="2">
        <f t="shared" si="5"/>
        <v>11068.886999999999</v>
      </c>
    </row>
    <row r="53" spans="1:17">
      <c r="A53" s="65" t="s">
        <v>115</v>
      </c>
      <c r="B53" s="66" t="s">
        <v>75</v>
      </c>
      <c r="C53" s="65">
        <v>26087.728999999999</v>
      </c>
      <c r="D53" s="65" t="s">
        <v>83</v>
      </c>
      <c r="E53">
        <f t="shared" si="0"/>
        <v>-15185.084927844133</v>
      </c>
      <c r="F53">
        <f t="shared" si="1"/>
        <v>-15185</v>
      </c>
      <c r="G53">
        <f t="shared" ref="G53:G84" si="6">+C53-(C$7+F53*C$8)</f>
        <v>-7.1548449999681907E-2</v>
      </c>
      <c r="I53">
        <f t="shared" ref="I53:I84" si="7">+G53</f>
        <v>-7.1548449999681907E-2</v>
      </c>
      <c r="O53">
        <f t="shared" ca="1" si="4"/>
        <v>-6.4863445028211794E-3</v>
      </c>
      <c r="Q53" s="2">
        <f t="shared" si="5"/>
        <v>11069.228999999999</v>
      </c>
    </row>
    <row r="54" spans="1:17">
      <c r="A54" s="65" t="s">
        <v>115</v>
      </c>
      <c r="B54" s="66" t="s">
        <v>65</v>
      </c>
      <c r="C54" s="65">
        <v>26090.773000000001</v>
      </c>
      <c r="D54" s="65" t="s">
        <v>83</v>
      </c>
      <c r="E54">
        <f t="shared" si="0"/>
        <v>-15181.47170690729</v>
      </c>
      <c r="F54">
        <f t="shared" si="1"/>
        <v>-15181.5</v>
      </c>
      <c r="G54">
        <f t="shared" si="6"/>
        <v>2.3835845000576228E-2</v>
      </c>
      <c r="I54">
        <f t="shared" si="7"/>
        <v>2.3835845000576228E-2</v>
      </c>
      <c r="O54">
        <f t="shared" ca="1" si="4"/>
        <v>-6.485605665367709E-3</v>
      </c>
      <c r="Q54" s="2">
        <f t="shared" si="5"/>
        <v>11072.273000000001</v>
      </c>
    </row>
    <row r="55" spans="1:17">
      <c r="A55" s="65" t="s">
        <v>198</v>
      </c>
      <c r="B55" s="66" t="s">
        <v>75</v>
      </c>
      <c r="C55" s="65">
        <v>26095.397000000001</v>
      </c>
      <c r="D55" s="65" t="s">
        <v>83</v>
      </c>
      <c r="E55">
        <f t="shared" si="0"/>
        <v>-15175.983029636613</v>
      </c>
      <c r="F55">
        <f t="shared" si="1"/>
        <v>-15176</v>
      </c>
      <c r="G55">
        <f t="shared" si="6"/>
        <v>1.4296880002802936E-2</v>
      </c>
      <c r="I55">
        <f t="shared" si="7"/>
        <v>1.4296880002802936E-2</v>
      </c>
      <c r="O55">
        <f t="shared" ca="1" si="4"/>
        <v>-6.4844446350836842E-3</v>
      </c>
      <c r="Q55" s="2">
        <f t="shared" si="5"/>
        <v>11076.897000000001</v>
      </c>
    </row>
    <row r="56" spans="1:17">
      <c r="A56" s="65" t="s">
        <v>198</v>
      </c>
      <c r="B56" s="66" t="s">
        <v>75</v>
      </c>
      <c r="C56" s="65">
        <v>26414.627</v>
      </c>
      <c r="D56" s="65" t="s">
        <v>83</v>
      </c>
      <c r="E56">
        <f t="shared" si="0"/>
        <v>-14797.057760363519</v>
      </c>
      <c r="F56">
        <f t="shared" si="1"/>
        <v>-14797</v>
      </c>
      <c r="G56">
        <f t="shared" si="6"/>
        <v>-4.8660889999155188E-2</v>
      </c>
      <c r="I56">
        <f t="shared" si="7"/>
        <v>-4.8660889999155188E-2</v>
      </c>
      <c r="O56">
        <f t="shared" ca="1" si="4"/>
        <v>-6.4044390936936185E-3</v>
      </c>
      <c r="Q56" s="2">
        <f t="shared" si="5"/>
        <v>11396.127</v>
      </c>
    </row>
    <row r="57" spans="1:17">
      <c r="A57" s="65" t="s">
        <v>115</v>
      </c>
      <c r="B57" s="66" t="s">
        <v>75</v>
      </c>
      <c r="C57" s="65">
        <v>26424.768</v>
      </c>
      <c r="D57" s="65" t="s">
        <v>83</v>
      </c>
      <c r="E57">
        <f t="shared" si="0"/>
        <v>-14785.020416894238</v>
      </c>
      <c r="F57">
        <f t="shared" si="1"/>
        <v>-14785</v>
      </c>
      <c r="G57">
        <f t="shared" si="6"/>
        <v>-1.7200450001837453E-2</v>
      </c>
      <c r="I57">
        <f t="shared" si="7"/>
        <v>-1.7200450001837453E-2</v>
      </c>
      <c r="O57">
        <f t="shared" ca="1" si="4"/>
        <v>-6.4019059367102921E-3</v>
      </c>
      <c r="Q57" s="2">
        <f t="shared" si="5"/>
        <v>11406.268</v>
      </c>
    </row>
    <row r="58" spans="1:17">
      <c r="A58" s="65" t="s">
        <v>198</v>
      </c>
      <c r="B58" s="66" t="s">
        <v>75</v>
      </c>
      <c r="C58" s="65">
        <v>26469.455999999998</v>
      </c>
      <c r="D58" s="65" t="s">
        <v>83</v>
      </c>
      <c r="E58">
        <f t="shared" si="0"/>
        <v>-14731.975864586262</v>
      </c>
      <c r="F58">
        <f t="shared" si="1"/>
        <v>-14732</v>
      </c>
      <c r="G58">
        <f t="shared" si="6"/>
        <v>2.0333159998699557E-2</v>
      </c>
      <c r="I58">
        <f t="shared" si="7"/>
        <v>2.0333159998699557E-2</v>
      </c>
      <c r="O58">
        <f t="shared" ca="1" si="4"/>
        <v>-6.3907178267006001E-3</v>
      </c>
      <c r="Q58" s="2">
        <f t="shared" si="5"/>
        <v>11450.955999999998</v>
      </c>
    </row>
    <row r="59" spans="1:17">
      <c r="A59" s="65" t="s">
        <v>198</v>
      </c>
      <c r="B59" s="66" t="s">
        <v>75</v>
      </c>
      <c r="C59" s="65">
        <v>26501.418000000001</v>
      </c>
      <c r="D59" s="65" t="s">
        <v>83</v>
      </c>
      <c r="E59">
        <f t="shared" si="0"/>
        <v>-14694.037044749442</v>
      </c>
      <c r="F59">
        <f t="shared" si="1"/>
        <v>-14694</v>
      </c>
      <c r="G59">
        <f t="shared" si="6"/>
        <v>-3.1208779997541569E-2</v>
      </c>
      <c r="I59">
        <f t="shared" si="7"/>
        <v>-3.1208779997541569E-2</v>
      </c>
      <c r="O59">
        <f t="shared" ca="1" si="4"/>
        <v>-6.3826961629200657E-3</v>
      </c>
      <c r="Q59" s="2">
        <f t="shared" si="5"/>
        <v>11482.918000000001</v>
      </c>
    </row>
    <row r="60" spans="1:17">
      <c r="A60" s="65" t="s">
        <v>115</v>
      </c>
      <c r="B60" s="66" t="s">
        <v>65</v>
      </c>
      <c r="C60" s="65">
        <v>26693.919000000002</v>
      </c>
      <c r="D60" s="65" t="s">
        <v>83</v>
      </c>
      <c r="E60">
        <f t="shared" si="0"/>
        <v>-14465.538804420086</v>
      </c>
      <c r="F60">
        <f t="shared" si="1"/>
        <v>-14465.5</v>
      </c>
      <c r="G60">
        <f t="shared" si="6"/>
        <v>-3.2691234999219887E-2</v>
      </c>
      <c r="I60">
        <f t="shared" si="7"/>
        <v>-3.2691234999219887E-2</v>
      </c>
      <c r="O60">
        <f t="shared" ca="1" si="4"/>
        <v>-6.3344606320292207E-3</v>
      </c>
      <c r="Q60" s="2">
        <f t="shared" si="5"/>
        <v>11675.419000000002</v>
      </c>
    </row>
    <row r="61" spans="1:17">
      <c r="A61" s="65" t="s">
        <v>115</v>
      </c>
      <c r="B61" s="66" t="s">
        <v>65</v>
      </c>
      <c r="C61" s="65">
        <v>26752.898000000001</v>
      </c>
      <c r="D61" s="65" t="s">
        <v>83</v>
      </c>
      <c r="E61">
        <f t="shared" si="0"/>
        <v>-14395.530868272301</v>
      </c>
      <c r="F61">
        <f t="shared" si="1"/>
        <v>-14395.5</v>
      </c>
      <c r="G61">
        <f t="shared" si="6"/>
        <v>-2.6005334999354091E-2</v>
      </c>
      <c r="I61">
        <f t="shared" si="7"/>
        <v>-2.6005334999354091E-2</v>
      </c>
      <c r="O61">
        <f t="shared" ca="1" si="4"/>
        <v>-6.3196838829598159E-3</v>
      </c>
      <c r="Q61" s="2">
        <f t="shared" si="5"/>
        <v>11734.398000000001</v>
      </c>
    </row>
    <row r="62" spans="1:17">
      <c r="A62" s="65" t="s">
        <v>198</v>
      </c>
      <c r="B62" s="66" t="s">
        <v>65</v>
      </c>
      <c r="C62" s="65">
        <v>26770.583999999999</v>
      </c>
      <c r="D62" s="65" t="s">
        <v>83</v>
      </c>
      <c r="E62">
        <f t="shared" si="0"/>
        <v>-14374.537627310101</v>
      </c>
      <c r="F62">
        <f t="shared" si="1"/>
        <v>-14374.5</v>
      </c>
      <c r="G62">
        <f t="shared" si="6"/>
        <v>-3.1699565002782037E-2</v>
      </c>
      <c r="I62">
        <f t="shared" si="7"/>
        <v>-3.1699565002782037E-2</v>
      </c>
      <c r="O62">
        <f t="shared" ca="1" si="4"/>
        <v>-6.3152508582389943E-3</v>
      </c>
      <c r="Q62" s="2">
        <f t="shared" si="5"/>
        <v>11752.083999999999</v>
      </c>
    </row>
    <row r="63" spans="1:17">
      <c r="A63" s="65" t="s">
        <v>198</v>
      </c>
      <c r="B63" s="66" t="s">
        <v>75</v>
      </c>
      <c r="C63" s="65">
        <v>26827.454000000002</v>
      </c>
      <c r="D63" s="65" t="s">
        <v>83</v>
      </c>
      <c r="E63">
        <f t="shared" si="0"/>
        <v>-14307.033069268684</v>
      </c>
      <c r="F63">
        <f t="shared" si="1"/>
        <v>-14307</v>
      </c>
      <c r="G63">
        <f t="shared" si="6"/>
        <v>-2.7859589998115553E-2</v>
      </c>
      <c r="I63">
        <f t="shared" si="7"/>
        <v>-2.7859589998115553E-2</v>
      </c>
      <c r="O63">
        <f t="shared" ca="1" si="4"/>
        <v>-6.3010018502077823E-3</v>
      </c>
      <c r="Q63" s="2">
        <f t="shared" si="5"/>
        <v>11808.954000000002</v>
      </c>
    </row>
    <row r="64" spans="1:17">
      <c r="A64" s="65" t="s">
        <v>115</v>
      </c>
      <c r="B64" s="66" t="s">
        <v>75</v>
      </c>
      <c r="C64" s="65">
        <v>26836.705999999998</v>
      </c>
      <c r="D64" s="65" t="s">
        <v>83</v>
      </c>
      <c r="E64">
        <f t="shared" si="0"/>
        <v>-14296.050966736611</v>
      </c>
      <c r="F64">
        <f t="shared" si="1"/>
        <v>-14296</v>
      </c>
      <c r="G64">
        <f t="shared" si="6"/>
        <v>-4.2937520003761165E-2</v>
      </c>
      <c r="I64">
        <f t="shared" si="7"/>
        <v>-4.2937520003761165E-2</v>
      </c>
      <c r="O64">
        <f t="shared" ca="1" si="4"/>
        <v>-6.2986797896397327E-3</v>
      </c>
      <c r="Q64" s="2">
        <f t="shared" si="5"/>
        <v>11818.205999999998</v>
      </c>
    </row>
    <row r="65" spans="1:17" ht="12.75" customHeight="1">
      <c r="A65" s="65" t="s">
        <v>115</v>
      </c>
      <c r="B65" s="66" t="s">
        <v>65</v>
      </c>
      <c r="C65" s="65">
        <v>26850.673999999999</v>
      </c>
      <c r="D65" s="65" t="s">
        <v>83</v>
      </c>
      <c r="E65">
        <f t="shared" si="0"/>
        <v>-14279.470983147328</v>
      </c>
      <c r="F65">
        <f t="shared" si="1"/>
        <v>-14279.5</v>
      </c>
      <c r="G65">
        <f t="shared" si="6"/>
        <v>2.4445584997010883E-2</v>
      </c>
      <c r="I65">
        <f t="shared" si="7"/>
        <v>2.4445584997010883E-2</v>
      </c>
      <c r="O65">
        <f t="shared" ca="1" si="4"/>
        <v>-6.2951966987876591E-3</v>
      </c>
      <c r="Q65" s="2">
        <f t="shared" si="5"/>
        <v>11832.173999999999</v>
      </c>
    </row>
    <row r="66" spans="1:17" ht="12.75" customHeight="1">
      <c r="A66" s="65" t="s">
        <v>115</v>
      </c>
      <c r="B66" s="66" t="s">
        <v>75</v>
      </c>
      <c r="C66" s="65">
        <v>26863.665000000001</v>
      </c>
      <c r="D66" s="65" t="s">
        <v>83</v>
      </c>
      <c r="E66">
        <f t="shared" si="0"/>
        <v>-14264.050696291057</v>
      </c>
      <c r="F66">
        <f t="shared" si="1"/>
        <v>-14264</v>
      </c>
      <c r="G66">
        <f t="shared" si="6"/>
        <v>-4.2709679997642525E-2</v>
      </c>
      <c r="I66">
        <f t="shared" si="7"/>
        <v>-4.2709679997642525E-2</v>
      </c>
      <c r="O66">
        <f t="shared" ca="1" si="4"/>
        <v>-6.2919247043508614E-3</v>
      </c>
      <c r="Q66" s="2">
        <f t="shared" si="5"/>
        <v>11845.165000000001</v>
      </c>
    </row>
    <row r="67" spans="1:17" ht="12.75" customHeight="1">
      <c r="A67" s="65" t="s">
        <v>115</v>
      </c>
      <c r="B67" s="66" t="s">
        <v>65</v>
      </c>
      <c r="C67" s="65">
        <v>26888.576000000001</v>
      </c>
      <c r="D67" s="65" t="s">
        <v>83</v>
      </c>
      <c r="E67">
        <f t="shared" si="0"/>
        <v>-14234.481397093419</v>
      </c>
      <c r="F67">
        <f t="shared" si="1"/>
        <v>-14234.5</v>
      </c>
      <c r="G67">
        <f t="shared" si="6"/>
        <v>1.5672235000238288E-2</v>
      </c>
      <c r="I67">
        <f t="shared" si="7"/>
        <v>1.5672235000238288E-2</v>
      </c>
      <c r="O67">
        <f t="shared" ca="1" si="4"/>
        <v>-6.2856973601001839E-3</v>
      </c>
      <c r="Q67" s="2">
        <f t="shared" si="5"/>
        <v>11870.076000000001</v>
      </c>
    </row>
    <row r="68" spans="1:17" ht="12.75" customHeight="1">
      <c r="A68" s="65" t="s">
        <v>198</v>
      </c>
      <c r="B68" s="66" t="s">
        <v>65</v>
      </c>
      <c r="C68" s="65">
        <v>27017.492999999999</v>
      </c>
      <c r="D68" s="65" t="s">
        <v>83</v>
      </c>
      <c r="E68">
        <f t="shared" si="0"/>
        <v>-14081.457217226618</v>
      </c>
      <c r="F68">
        <f t="shared" si="1"/>
        <v>-14081.5</v>
      </c>
      <c r="G68">
        <f t="shared" si="6"/>
        <v>3.6042844996700296E-2</v>
      </c>
      <c r="I68">
        <f t="shared" si="7"/>
        <v>3.6042844996700296E-2</v>
      </c>
      <c r="O68">
        <f t="shared" ca="1" si="4"/>
        <v>-6.2533996085627694E-3</v>
      </c>
      <c r="Q68" s="2">
        <f t="shared" si="5"/>
        <v>11998.992999999999</v>
      </c>
    </row>
    <row r="69" spans="1:17" ht="12.75" customHeight="1">
      <c r="A69" s="65" t="s">
        <v>198</v>
      </c>
      <c r="B69" s="66" t="s">
        <v>75</v>
      </c>
      <c r="C69" s="65">
        <v>27040.625</v>
      </c>
      <c r="D69" s="65" t="s">
        <v>83</v>
      </c>
      <c r="E69">
        <f t="shared" si="0"/>
        <v>-14053.999586901067</v>
      </c>
      <c r="F69">
        <f t="shared" si="1"/>
        <v>-14054</v>
      </c>
      <c r="G69">
        <f t="shared" si="6"/>
        <v>3.4802000300260261E-4</v>
      </c>
      <c r="I69">
        <f t="shared" si="7"/>
        <v>3.4802000300260261E-4</v>
      </c>
      <c r="O69">
        <f t="shared" ca="1" si="4"/>
        <v>-6.2475944571426462E-3</v>
      </c>
      <c r="Q69" s="2">
        <f t="shared" si="5"/>
        <v>12022.125</v>
      </c>
    </row>
    <row r="70" spans="1:17" ht="12.75" customHeight="1">
      <c r="A70" s="65" t="s">
        <v>198</v>
      </c>
      <c r="B70" s="66" t="s">
        <v>75</v>
      </c>
      <c r="C70" s="65">
        <v>27131.607</v>
      </c>
      <c r="D70" s="65" t="s">
        <v>83</v>
      </c>
      <c r="E70">
        <f t="shared" si="0"/>
        <v>-13946.0041640116</v>
      </c>
      <c r="F70">
        <f t="shared" si="1"/>
        <v>-13946</v>
      </c>
      <c r="G70">
        <f t="shared" si="6"/>
        <v>-3.5080199995718431E-3</v>
      </c>
      <c r="I70">
        <f t="shared" si="7"/>
        <v>-3.5080199995718431E-3</v>
      </c>
      <c r="O70">
        <f t="shared" ca="1" si="4"/>
        <v>-6.2247960442927061E-3</v>
      </c>
      <c r="Q70" s="2">
        <f t="shared" si="5"/>
        <v>12113.107</v>
      </c>
    </row>
    <row r="71" spans="1:17" ht="12.75" customHeight="1">
      <c r="A71" s="65" t="s">
        <v>115</v>
      </c>
      <c r="B71" s="66" t="s">
        <v>75</v>
      </c>
      <c r="C71" s="65">
        <v>27156.808000000001</v>
      </c>
      <c r="D71" s="65" t="s">
        <v>83</v>
      </c>
      <c r="E71">
        <f t="shared" si="0"/>
        <v>-13916.090635486864</v>
      </c>
      <c r="F71">
        <f t="shared" si="1"/>
        <v>-13916</v>
      </c>
      <c r="G71">
        <f t="shared" si="6"/>
        <v>-7.635691999894334E-2</v>
      </c>
      <c r="I71">
        <f t="shared" si="7"/>
        <v>-7.635691999894334E-2</v>
      </c>
      <c r="O71">
        <f t="shared" ca="1" si="4"/>
        <v>-6.2184631518343901E-3</v>
      </c>
      <c r="Q71" s="2">
        <f t="shared" si="5"/>
        <v>12138.308000000001</v>
      </c>
    </row>
    <row r="72" spans="1:17" ht="12.75" customHeight="1">
      <c r="A72" s="65" t="s">
        <v>115</v>
      </c>
      <c r="B72" s="66" t="s">
        <v>65</v>
      </c>
      <c r="C72" s="65">
        <v>27159.800999999999</v>
      </c>
      <c r="D72" s="65" t="s">
        <v>83</v>
      </c>
      <c r="E72">
        <f t="shared" si="0"/>
        <v>-13912.537951431686</v>
      </c>
      <c r="F72">
        <f t="shared" si="1"/>
        <v>-13912.5</v>
      </c>
      <c r="G72">
        <f t="shared" si="6"/>
        <v>-3.1972625001799315E-2</v>
      </c>
      <c r="I72">
        <f t="shared" si="7"/>
        <v>-3.1972625001799315E-2</v>
      </c>
      <c r="O72">
        <f t="shared" ca="1" si="4"/>
        <v>-6.2177243143809197E-3</v>
      </c>
      <c r="Q72" s="2">
        <f t="shared" si="5"/>
        <v>12141.300999999999</v>
      </c>
    </row>
    <row r="73" spans="1:17" ht="12.75" customHeight="1">
      <c r="A73" s="65" t="s">
        <v>198</v>
      </c>
      <c r="B73" s="66" t="s">
        <v>65</v>
      </c>
      <c r="C73" s="65">
        <v>27161.503000000001</v>
      </c>
      <c r="D73" s="65" t="s">
        <v>83</v>
      </c>
      <c r="E73">
        <f t="shared" si="0"/>
        <v>-13910.51768138093</v>
      </c>
      <c r="F73">
        <f t="shared" si="1"/>
        <v>-13910.5</v>
      </c>
      <c r="G73">
        <f t="shared" si="6"/>
        <v>-1.4895885000441922E-2</v>
      </c>
      <c r="I73">
        <f t="shared" si="7"/>
        <v>-1.4895885000441922E-2</v>
      </c>
      <c r="O73">
        <f t="shared" ca="1" si="4"/>
        <v>-6.2173021215503653E-3</v>
      </c>
      <c r="Q73" s="2">
        <f t="shared" si="5"/>
        <v>12143.003000000001</v>
      </c>
    </row>
    <row r="74" spans="1:17" ht="12.75" customHeight="1">
      <c r="A74" s="65" t="s">
        <v>198</v>
      </c>
      <c r="B74" s="66" t="s">
        <v>75</v>
      </c>
      <c r="C74" s="65">
        <v>27180.472000000002</v>
      </c>
      <c r="D74" s="65" t="s">
        <v>83</v>
      </c>
      <c r="E74">
        <f t="shared" si="0"/>
        <v>-13888.001522395742</v>
      </c>
      <c r="F74">
        <f t="shared" si="1"/>
        <v>-13888</v>
      </c>
      <c r="G74">
        <f t="shared" si="6"/>
        <v>-1.2825599987991154E-3</v>
      </c>
      <c r="I74">
        <f t="shared" si="7"/>
        <v>-1.2825599987991154E-3</v>
      </c>
      <c r="O74">
        <f t="shared" ca="1" si="4"/>
        <v>-6.2125524522066277E-3</v>
      </c>
      <c r="Q74" s="2">
        <f t="shared" si="5"/>
        <v>12161.972000000002</v>
      </c>
    </row>
    <row r="75" spans="1:17" ht="12.75" customHeight="1">
      <c r="A75" s="65" t="s">
        <v>198</v>
      </c>
      <c r="B75" s="66" t="s">
        <v>65</v>
      </c>
      <c r="C75" s="65">
        <v>27182.560000000001</v>
      </c>
      <c r="D75" s="65" t="s">
        <v>83</v>
      </c>
      <c r="E75">
        <f t="shared" si="0"/>
        <v>-13885.523071240643</v>
      </c>
      <c r="F75">
        <f t="shared" si="1"/>
        <v>-13885.5</v>
      </c>
      <c r="G75">
        <f t="shared" si="6"/>
        <v>-1.9436635000602109E-2</v>
      </c>
      <c r="I75">
        <f t="shared" si="7"/>
        <v>-1.9436635000602109E-2</v>
      </c>
      <c r="O75">
        <f t="shared" ca="1" si="4"/>
        <v>-6.2120247111684349E-3</v>
      </c>
      <c r="Q75" s="2">
        <f t="shared" si="5"/>
        <v>12164.060000000001</v>
      </c>
    </row>
    <row r="76" spans="1:17">
      <c r="A76" s="65" t="s">
        <v>115</v>
      </c>
      <c r="B76" s="66" t="s">
        <v>65</v>
      </c>
      <c r="C76" s="65">
        <v>27192.705999999998</v>
      </c>
      <c r="D76" s="65" t="s">
        <v>83</v>
      </c>
      <c r="E76">
        <f t="shared" si="0"/>
        <v>-13873.479792782968</v>
      </c>
      <c r="F76">
        <f t="shared" si="1"/>
        <v>-13873.5</v>
      </c>
      <c r="G76">
        <f t="shared" si="6"/>
        <v>1.702380499773426E-2</v>
      </c>
      <c r="I76">
        <f t="shared" si="7"/>
        <v>1.702380499773426E-2</v>
      </c>
      <c r="O76">
        <f t="shared" ca="1" si="4"/>
        <v>-6.2094915541851085E-3</v>
      </c>
      <c r="Q76" s="2">
        <f t="shared" si="5"/>
        <v>12174.205999999998</v>
      </c>
    </row>
    <row r="77" spans="1:17">
      <c r="A77" s="65" t="s">
        <v>115</v>
      </c>
      <c r="B77" s="66" t="s">
        <v>65</v>
      </c>
      <c r="C77" s="65">
        <v>27197.707999999999</v>
      </c>
      <c r="D77" s="65" t="s">
        <v>83</v>
      </c>
      <c r="E77">
        <f t="shared" si="0"/>
        <v>-13867.542430389383</v>
      </c>
      <c r="F77">
        <f t="shared" si="1"/>
        <v>-13867.5</v>
      </c>
      <c r="G77">
        <f t="shared" si="6"/>
        <v>-3.5745975001191255E-2</v>
      </c>
      <c r="I77">
        <f t="shared" si="7"/>
        <v>-3.5745975001191255E-2</v>
      </c>
      <c r="O77">
        <f t="shared" ca="1" si="4"/>
        <v>-6.2082249756934445E-3</v>
      </c>
      <c r="Q77" s="2">
        <f t="shared" si="5"/>
        <v>12179.207999999999</v>
      </c>
    </row>
    <row r="78" spans="1:17">
      <c r="A78" s="65" t="s">
        <v>115</v>
      </c>
      <c r="B78" s="66" t="s">
        <v>75</v>
      </c>
      <c r="C78" s="65">
        <v>27211.67</v>
      </c>
      <c r="D78" s="65" t="s">
        <v>83</v>
      </c>
      <c r="E78">
        <f t="shared" si="0"/>
        <v>-13850.969568786179</v>
      </c>
      <c r="F78">
        <f t="shared" si="1"/>
        <v>-13851</v>
      </c>
      <c r="G78">
        <f t="shared" si="6"/>
        <v>2.5637129998358432E-2</v>
      </c>
      <c r="I78">
        <f t="shared" si="7"/>
        <v>2.5637129998358432E-2</v>
      </c>
      <c r="O78">
        <f t="shared" ca="1" si="4"/>
        <v>-6.2047418848413709E-3</v>
      </c>
      <c r="Q78" s="2">
        <f t="shared" si="5"/>
        <v>12193.169999999998</v>
      </c>
    </row>
    <row r="79" spans="1:17">
      <c r="A79" s="65" t="s">
        <v>115</v>
      </c>
      <c r="B79" s="66" t="s">
        <v>75</v>
      </c>
      <c r="C79" s="65">
        <v>27455.951000000001</v>
      </c>
      <c r="D79" s="65" t="s">
        <v>83</v>
      </c>
      <c r="E79">
        <f t="shared" si="0"/>
        <v>-13561.0085886048</v>
      </c>
      <c r="F79">
        <f t="shared" si="1"/>
        <v>-13561</v>
      </c>
      <c r="G79">
        <f t="shared" si="6"/>
        <v>-7.2355699958279729E-3</v>
      </c>
      <c r="I79">
        <f t="shared" si="7"/>
        <v>-7.2355699958279729E-3</v>
      </c>
      <c r="O79">
        <f t="shared" ca="1" si="4"/>
        <v>-6.143523924410978E-3</v>
      </c>
      <c r="Q79" s="2">
        <f t="shared" si="5"/>
        <v>12437.451000000001</v>
      </c>
    </row>
    <row r="80" spans="1:17">
      <c r="A80" s="65" t="s">
        <v>115</v>
      </c>
      <c r="B80" s="66" t="s">
        <v>75</v>
      </c>
      <c r="C80" s="65">
        <v>27482.888999999999</v>
      </c>
      <c r="D80" s="65" t="s">
        <v>83</v>
      </c>
      <c r="E80">
        <f t="shared" si="0"/>
        <v>-13529.033245110522</v>
      </c>
      <c r="F80">
        <f t="shared" si="1"/>
        <v>-13529</v>
      </c>
      <c r="G80">
        <f t="shared" si="6"/>
        <v>-2.8007730001263553E-2</v>
      </c>
      <c r="I80">
        <f t="shared" si="7"/>
        <v>-2.8007730001263553E-2</v>
      </c>
      <c r="O80">
        <f t="shared" ca="1" si="4"/>
        <v>-6.1367688391221068E-3</v>
      </c>
      <c r="Q80" s="2">
        <f t="shared" si="5"/>
        <v>12464.388999999999</v>
      </c>
    </row>
    <row r="81" spans="1:17">
      <c r="A81" s="65" t="s">
        <v>198</v>
      </c>
      <c r="B81" s="66" t="s">
        <v>75</v>
      </c>
      <c r="C81" s="65">
        <v>27533.462</v>
      </c>
      <c r="D81" s="65" t="s">
        <v>83</v>
      </c>
      <c r="E81">
        <f t="shared" si="0"/>
        <v>-13469.003211457832</v>
      </c>
      <c r="F81">
        <f t="shared" si="1"/>
        <v>-13469</v>
      </c>
      <c r="G81">
        <f t="shared" si="6"/>
        <v>-2.7055300015490502E-3</v>
      </c>
      <c r="I81">
        <f t="shared" si="7"/>
        <v>-2.7055300015490502E-3</v>
      </c>
      <c r="O81">
        <f t="shared" ca="1" si="4"/>
        <v>-6.124103054205474E-3</v>
      </c>
      <c r="Q81" s="2">
        <f t="shared" si="5"/>
        <v>12514.962</v>
      </c>
    </row>
    <row r="82" spans="1:17">
      <c r="A82" s="65" t="s">
        <v>198</v>
      </c>
      <c r="B82" s="66" t="s">
        <v>75</v>
      </c>
      <c r="C82" s="65">
        <v>27538.473999999998</v>
      </c>
      <c r="D82" s="65" t="s">
        <v>83</v>
      </c>
      <c r="E82">
        <f t="shared" si="0"/>
        <v>-13463.053979087452</v>
      </c>
      <c r="F82">
        <f t="shared" si="1"/>
        <v>-13463</v>
      </c>
      <c r="G82">
        <f t="shared" si="6"/>
        <v>-4.5475310002075275E-2</v>
      </c>
      <c r="I82">
        <f t="shared" si="7"/>
        <v>-4.5475310002075275E-2</v>
      </c>
      <c r="O82">
        <f t="shared" ca="1" si="4"/>
        <v>-6.1228364757138099E-3</v>
      </c>
      <c r="Q82" s="2">
        <f t="shared" si="5"/>
        <v>12519.973999999998</v>
      </c>
    </row>
    <row r="83" spans="1:17">
      <c r="A83" s="65" t="s">
        <v>115</v>
      </c>
      <c r="B83" s="66" t="s">
        <v>75</v>
      </c>
      <c r="C83" s="65">
        <v>27558.706999999999</v>
      </c>
      <c r="D83" s="65" t="s">
        <v>83</v>
      </c>
      <c r="E83">
        <f t="shared" si="0"/>
        <v>-13439.037455035193</v>
      </c>
      <c r="F83">
        <f t="shared" si="1"/>
        <v>-13439</v>
      </c>
      <c r="G83">
        <f t="shared" si="6"/>
        <v>-3.1554429999232525E-2</v>
      </c>
      <c r="I83">
        <f t="shared" si="7"/>
        <v>-3.1554429999232525E-2</v>
      </c>
      <c r="O83">
        <f t="shared" ca="1" si="4"/>
        <v>-6.1177701617471571E-3</v>
      </c>
      <c r="Q83" s="2">
        <f t="shared" si="5"/>
        <v>12540.206999999999</v>
      </c>
    </row>
    <row r="84" spans="1:17">
      <c r="A84" s="65" t="s">
        <v>115</v>
      </c>
      <c r="B84" s="66" t="s">
        <v>65</v>
      </c>
      <c r="C84" s="65">
        <v>27572.609</v>
      </c>
      <c r="D84" s="65" t="s">
        <v>83</v>
      </c>
      <c r="E84">
        <f t="shared" si="0"/>
        <v>-13422.535813292765</v>
      </c>
      <c r="F84">
        <f t="shared" si="1"/>
        <v>-13422.5</v>
      </c>
      <c r="G84">
        <f t="shared" si="6"/>
        <v>-3.0171324997354532E-2</v>
      </c>
      <c r="I84">
        <f t="shared" si="7"/>
        <v>-3.0171324997354532E-2</v>
      </c>
      <c r="O84">
        <f t="shared" ca="1" si="4"/>
        <v>-6.1142870708950827E-3</v>
      </c>
      <c r="Q84" s="2">
        <f t="shared" si="5"/>
        <v>12554.109</v>
      </c>
    </row>
    <row r="85" spans="1:17">
      <c r="A85" s="65" t="s">
        <v>198</v>
      </c>
      <c r="B85" s="66" t="s">
        <v>75</v>
      </c>
      <c r="C85" s="65">
        <v>27842.597000000002</v>
      </c>
      <c r="D85" s="65" t="s">
        <v>83</v>
      </c>
      <c r="E85">
        <f t="shared" ref="E85:E148" si="8">+(C85-C$7)/C$8</f>
        <v>-13102.060683760752</v>
      </c>
      <c r="F85">
        <f t="shared" ref="F85:F148" si="9">ROUND(2*E85,0)/2</f>
        <v>-13102</v>
      </c>
      <c r="G85">
        <f t="shared" ref="G85:G116" si="10">+C85-(C$7+F85*C$8)</f>
        <v>-5.1123739998729434E-2</v>
      </c>
      <c r="I85">
        <f t="shared" ref="I85:I116" si="11">+G85</f>
        <v>-5.1123739998729434E-2</v>
      </c>
      <c r="O85">
        <f t="shared" ref="O85:O148" ca="1" si="12">+C$11+C$12*F85</f>
        <v>-6.0466306697987346E-3</v>
      </c>
      <c r="Q85" s="2">
        <f t="shared" ref="Q85:Q148" si="13">+C85-15018.5</f>
        <v>12824.097000000002</v>
      </c>
    </row>
    <row r="86" spans="1:17">
      <c r="A86" s="65" t="s">
        <v>198</v>
      </c>
      <c r="B86" s="66" t="s">
        <v>75</v>
      </c>
      <c r="C86" s="65">
        <v>27843.468000000001</v>
      </c>
      <c r="D86" s="65" t="s">
        <v>83</v>
      </c>
      <c r="E86">
        <f t="shared" si="8"/>
        <v>-13101.026808781782</v>
      </c>
      <c r="F86">
        <f t="shared" si="9"/>
        <v>-13101</v>
      </c>
      <c r="G86">
        <f t="shared" si="10"/>
        <v>-2.2585369999433169E-2</v>
      </c>
      <c r="I86">
        <f t="shared" si="11"/>
        <v>-2.2585369999433169E-2</v>
      </c>
      <c r="O86">
        <f t="shared" ca="1" si="12"/>
        <v>-6.0464195733834578E-3</v>
      </c>
      <c r="Q86" s="2">
        <f t="shared" si="13"/>
        <v>12824.968000000001</v>
      </c>
    </row>
    <row r="87" spans="1:17">
      <c r="A87" s="65" t="s">
        <v>198</v>
      </c>
      <c r="B87" s="66" t="s">
        <v>75</v>
      </c>
      <c r="C87" s="65">
        <v>27843.488000000001</v>
      </c>
      <c r="D87" s="65" t="s">
        <v>83</v>
      </c>
      <c r="E87">
        <f t="shared" si="8"/>
        <v>-13101.003068828189</v>
      </c>
      <c r="F87">
        <f t="shared" si="9"/>
        <v>-13101</v>
      </c>
      <c r="G87">
        <f t="shared" si="10"/>
        <v>-2.5853699989966117E-3</v>
      </c>
      <c r="I87">
        <f t="shared" si="11"/>
        <v>-2.5853699989966117E-3</v>
      </c>
      <c r="O87">
        <f t="shared" ca="1" si="12"/>
        <v>-6.0464195733834578E-3</v>
      </c>
      <c r="Q87" s="2">
        <f t="shared" si="13"/>
        <v>12824.988000000001</v>
      </c>
    </row>
    <row r="88" spans="1:17">
      <c r="A88" s="65" t="s">
        <v>198</v>
      </c>
      <c r="B88" s="66" t="s">
        <v>75</v>
      </c>
      <c r="C88" s="65">
        <v>27843.504000000001</v>
      </c>
      <c r="D88" s="65" t="s">
        <v>105</v>
      </c>
      <c r="E88">
        <f t="shared" si="8"/>
        <v>-13100.984076865316</v>
      </c>
      <c r="F88">
        <f t="shared" si="9"/>
        <v>-13101</v>
      </c>
      <c r="G88">
        <f t="shared" si="10"/>
        <v>1.3414630000625039E-2</v>
      </c>
      <c r="I88">
        <f t="shared" si="11"/>
        <v>1.3414630000625039E-2</v>
      </c>
      <c r="O88">
        <f t="shared" ca="1" si="12"/>
        <v>-6.0464195733834578E-3</v>
      </c>
      <c r="Q88" s="2">
        <f t="shared" si="13"/>
        <v>12825.004000000001</v>
      </c>
    </row>
    <row r="89" spans="1:17">
      <c r="A89" s="65" t="s">
        <v>115</v>
      </c>
      <c r="B89" s="66" t="s">
        <v>75</v>
      </c>
      <c r="C89" s="65">
        <v>27949.655999999999</v>
      </c>
      <c r="D89" s="65" t="s">
        <v>105</v>
      </c>
      <c r="E89">
        <f t="shared" si="8"/>
        <v>-12974.981899175635</v>
      </c>
      <c r="F89">
        <f t="shared" si="9"/>
        <v>-12975</v>
      </c>
      <c r="G89">
        <f t="shared" si="10"/>
        <v>1.5249250001943437E-2</v>
      </c>
      <c r="I89">
        <f t="shared" si="11"/>
        <v>1.5249250001943437E-2</v>
      </c>
      <c r="O89">
        <f t="shared" ca="1" si="12"/>
        <v>-6.0198214250585282E-3</v>
      </c>
      <c r="Q89" s="2">
        <f t="shared" si="13"/>
        <v>12931.155999999999</v>
      </c>
    </row>
    <row r="90" spans="1:17">
      <c r="A90" s="65" t="s">
        <v>115</v>
      </c>
      <c r="B90" s="66" t="s">
        <v>75</v>
      </c>
      <c r="C90" s="65">
        <v>27960.612000000001</v>
      </c>
      <c r="D90" s="65" t="s">
        <v>105</v>
      </c>
      <c r="E90">
        <f t="shared" si="8"/>
        <v>-12961.977152597441</v>
      </c>
      <c r="F90">
        <f t="shared" si="9"/>
        <v>-12962</v>
      </c>
      <c r="G90">
        <f t="shared" si="10"/>
        <v>1.9248060001700651E-2</v>
      </c>
      <c r="I90">
        <f t="shared" si="11"/>
        <v>1.9248060001700651E-2</v>
      </c>
      <c r="O90">
        <f t="shared" ca="1" si="12"/>
        <v>-6.0170771716599241E-3</v>
      </c>
      <c r="Q90" s="2">
        <f t="shared" si="13"/>
        <v>12942.112000000001</v>
      </c>
    </row>
    <row r="91" spans="1:17">
      <c r="A91" s="65" t="s">
        <v>198</v>
      </c>
      <c r="B91" s="66" t="s">
        <v>65</v>
      </c>
      <c r="C91" s="65">
        <v>28219.601999999999</v>
      </c>
      <c r="D91" s="65" t="s">
        <v>105</v>
      </c>
      <c r="E91">
        <f t="shared" si="8"/>
        <v>-12654.556623546167</v>
      </c>
      <c r="F91">
        <f t="shared" si="9"/>
        <v>-12654.5</v>
      </c>
      <c r="G91">
        <f t="shared" si="10"/>
        <v>-4.7703165000712033E-2</v>
      </c>
      <c r="I91">
        <f t="shared" si="11"/>
        <v>-4.7703165000712033E-2</v>
      </c>
      <c r="O91">
        <f t="shared" ca="1" si="12"/>
        <v>-5.95216502396218E-3</v>
      </c>
      <c r="Q91" s="2">
        <f t="shared" si="13"/>
        <v>13201.101999999999</v>
      </c>
    </row>
    <row r="92" spans="1:17">
      <c r="A92" s="65" t="s">
        <v>115</v>
      </c>
      <c r="B92" s="66" t="s">
        <v>75</v>
      </c>
      <c r="C92" s="65">
        <v>28258.78</v>
      </c>
      <c r="D92" s="65" t="s">
        <v>105</v>
      </c>
      <c r="E92">
        <f t="shared" si="8"/>
        <v>-12608.052428453033</v>
      </c>
      <c r="F92">
        <f t="shared" si="9"/>
        <v>-12608</v>
      </c>
      <c r="G92">
        <f t="shared" si="10"/>
        <v>-4.416896000111592E-2</v>
      </c>
      <c r="I92">
        <f t="shared" si="11"/>
        <v>-4.416896000111592E-2</v>
      </c>
      <c r="O92">
        <f t="shared" ca="1" si="12"/>
        <v>-5.9423490406517888E-3</v>
      </c>
      <c r="Q92" s="2">
        <f t="shared" si="13"/>
        <v>13240.279999999999</v>
      </c>
    </row>
    <row r="93" spans="1:17">
      <c r="A93" s="65" t="s">
        <v>198</v>
      </c>
      <c r="B93" s="66" t="s">
        <v>65</v>
      </c>
      <c r="C93" s="65">
        <v>28285.383000000002</v>
      </c>
      <c r="D93" s="65" t="s">
        <v>83</v>
      </c>
      <c r="E93">
        <f t="shared" si="8"/>
        <v>-12576.474729181433</v>
      </c>
      <c r="F93">
        <f t="shared" si="9"/>
        <v>-12576.5</v>
      </c>
      <c r="G93">
        <f t="shared" si="10"/>
        <v>2.1289695003360976E-2</v>
      </c>
      <c r="I93">
        <f t="shared" si="11"/>
        <v>2.1289695003360976E-2</v>
      </c>
      <c r="O93">
        <f t="shared" ca="1" si="12"/>
        <v>-5.9356995035705568E-3</v>
      </c>
      <c r="Q93" s="2">
        <f t="shared" si="13"/>
        <v>13266.883000000002</v>
      </c>
    </row>
    <row r="94" spans="1:17">
      <c r="A94" s="65" t="s">
        <v>198</v>
      </c>
      <c r="B94" s="66" t="s">
        <v>75</v>
      </c>
      <c r="C94" s="65">
        <v>28298.415000000001</v>
      </c>
      <c r="D94" s="65" t="s">
        <v>83</v>
      </c>
      <c r="E94">
        <f t="shared" si="8"/>
        <v>-12561.005775420299</v>
      </c>
      <c r="F94">
        <f t="shared" si="9"/>
        <v>-12561</v>
      </c>
      <c r="G94">
        <f t="shared" si="10"/>
        <v>-4.8655700011295266E-3</v>
      </c>
      <c r="I94">
        <f t="shared" si="11"/>
        <v>-4.8655700011295266E-3</v>
      </c>
      <c r="O94">
        <f t="shared" ca="1" si="12"/>
        <v>-5.93242750913376E-3</v>
      </c>
      <c r="Q94" s="2">
        <f t="shared" si="13"/>
        <v>13279.915000000001</v>
      </c>
    </row>
    <row r="95" spans="1:17">
      <c r="A95" s="65" t="s">
        <v>198</v>
      </c>
      <c r="B95" s="66" t="s">
        <v>75</v>
      </c>
      <c r="C95" s="65">
        <v>28629.465</v>
      </c>
      <c r="D95" s="65" t="s">
        <v>83</v>
      </c>
      <c r="E95">
        <f t="shared" si="8"/>
        <v>-12168.050193573799</v>
      </c>
      <c r="F95">
        <f t="shared" si="9"/>
        <v>-12168</v>
      </c>
      <c r="G95">
        <f t="shared" si="10"/>
        <v>-4.2286159998184303E-2</v>
      </c>
      <c r="I95">
        <f t="shared" si="11"/>
        <v>-4.2286159998184303E-2</v>
      </c>
      <c r="O95">
        <f t="shared" ca="1" si="12"/>
        <v>-5.8494666179298126E-3</v>
      </c>
      <c r="Q95" s="2">
        <f t="shared" si="13"/>
        <v>13610.965</v>
      </c>
    </row>
    <row r="96" spans="1:17">
      <c r="A96" s="65" t="s">
        <v>115</v>
      </c>
      <c r="B96" s="66" t="s">
        <v>75</v>
      </c>
      <c r="C96" s="65">
        <v>28904.922999999999</v>
      </c>
      <c r="D96" s="65" t="s">
        <v>83</v>
      </c>
      <c r="E96">
        <f t="shared" si="8"/>
        <v>-11841.082186734131</v>
      </c>
      <c r="F96">
        <f t="shared" si="9"/>
        <v>-11841</v>
      </c>
      <c r="G96">
        <f t="shared" si="10"/>
        <v>-6.9239170003129402E-2</v>
      </c>
      <c r="I96">
        <f t="shared" si="11"/>
        <v>-6.9239170003129402E-2</v>
      </c>
      <c r="O96">
        <f t="shared" ca="1" si="12"/>
        <v>-5.7804380901341629E-3</v>
      </c>
      <c r="Q96" s="2">
        <f t="shared" si="13"/>
        <v>13886.422999999999</v>
      </c>
    </row>
    <row r="97" spans="1:17">
      <c r="A97" s="65" t="s">
        <v>198</v>
      </c>
      <c r="B97" s="66" t="s">
        <v>65</v>
      </c>
      <c r="C97" s="65">
        <v>28963.562000000002</v>
      </c>
      <c r="D97" s="65" t="s">
        <v>83</v>
      </c>
      <c r="E97">
        <f t="shared" si="8"/>
        <v>-11771.477829797421</v>
      </c>
      <c r="F97">
        <f t="shared" si="9"/>
        <v>-11771.5</v>
      </c>
      <c r="G97">
        <f t="shared" si="10"/>
        <v>1.8677545001992257E-2</v>
      </c>
      <c r="I97">
        <f t="shared" si="11"/>
        <v>1.8677545001992257E-2</v>
      </c>
      <c r="O97">
        <f t="shared" ca="1" si="12"/>
        <v>-5.7657668892723956E-3</v>
      </c>
      <c r="Q97" s="2">
        <f t="shared" si="13"/>
        <v>13945.062000000002</v>
      </c>
    </row>
    <row r="98" spans="1:17">
      <c r="A98" s="65" t="s">
        <v>198</v>
      </c>
      <c r="B98" s="66" t="s">
        <v>75</v>
      </c>
      <c r="C98" s="65">
        <v>29009.458999999999</v>
      </c>
      <c r="D98" s="65" t="s">
        <v>83</v>
      </c>
      <c r="E98">
        <f t="shared" si="8"/>
        <v>-11716.998197294755</v>
      </c>
      <c r="F98">
        <f t="shared" si="9"/>
        <v>-11717</v>
      </c>
      <c r="G98">
        <f t="shared" si="10"/>
        <v>1.5187099998001941E-3</v>
      </c>
      <c r="I98">
        <f t="shared" si="11"/>
        <v>1.5187099998001941E-3</v>
      </c>
      <c r="O98">
        <f t="shared" ca="1" si="12"/>
        <v>-5.7542621346397876E-3</v>
      </c>
      <c r="Q98" s="2">
        <f t="shared" si="13"/>
        <v>13990.958999999999</v>
      </c>
    </row>
    <row r="99" spans="1:17">
      <c r="A99" s="65" t="s">
        <v>115</v>
      </c>
      <c r="B99" s="66" t="s">
        <v>65</v>
      </c>
      <c r="C99" s="65">
        <v>29064.62</v>
      </c>
      <c r="D99" s="65" t="s">
        <v>83</v>
      </c>
      <c r="E99">
        <f t="shared" si="8"/>
        <v>-11651.522218287853</v>
      </c>
      <c r="F99">
        <f t="shared" si="9"/>
        <v>-11651.5</v>
      </c>
      <c r="G99">
        <f t="shared" si="10"/>
        <v>-1.8718055001954781E-2</v>
      </c>
      <c r="I99">
        <f t="shared" si="11"/>
        <v>-1.8718055001954781E-2</v>
      </c>
      <c r="O99">
        <f t="shared" ca="1" si="12"/>
        <v>-5.74043531943913E-3</v>
      </c>
      <c r="Q99" s="2">
        <f t="shared" si="13"/>
        <v>14046.119999999999</v>
      </c>
    </row>
    <row r="100" spans="1:17">
      <c r="A100" s="65" t="s">
        <v>198</v>
      </c>
      <c r="B100" s="66" t="s">
        <v>75</v>
      </c>
      <c r="C100" s="65">
        <v>29068.427</v>
      </c>
      <c r="D100" s="65" t="s">
        <v>83</v>
      </c>
      <c r="E100">
        <f t="shared" si="8"/>
        <v>-11647.003318121444</v>
      </c>
      <c r="F100">
        <f t="shared" si="9"/>
        <v>-11647</v>
      </c>
      <c r="G100">
        <f t="shared" si="10"/>
        <v>-2.7953899989370257E-3</v>
      </c>
      <c r="I100">
        <f t="shared" si="11"/>
        <v>-2.7953899989370257E-3</v>
      </c>
      <c r="O100">
        <f t="shared" ca="1" si="12"/>
        <v>-5.7394853855703819E-3</v>
      </c>
      <c r="Q100" s="2">
        <f t="shared" si="13"/>
        <v>14049.927</v>
      </c>
    </row>
    <row r="101" spans="1:17">
      <c r="A101" s="65" t="s">
        <v>115</v>
      </c>
      <c r="B101" s="66" t="s">
        <v>65</v>
      </c>
      <c r="C101" s="65">
        <v>29096.613000000001</v>
      </c>
      <c r="D101" s="65" t="s">
        <v>83</v>
      </c>
      <c r="E101">
        <f t="shared" si="8"/>
        <v>-11613.546601522965</v>
      </c>
      <c r="F101">
        <f t="shared" si="9"/>
        <v>-11613.5</v>
      </c>
      <c r="G101">
        <f t="shared" si="10"/>
        <v>-3.9259994995518355E-2</v>
      </c>
      <c r="I101">
        <f t="shared" si="11"/>
        <v>-3.9259994995518355E-2</v>
      </c>
      <c r="O101">
        <f t="shared" ca="1" si="12"/>
        <v>-5.7324136556585956E-3</v>
      </c>
      <c r="Q101" s="2">
        <f t="shared" si="13"/>
        <v>14078.113000000001</v>
      </c>
    </row>
    <row r="102" spans="1:17">
      <c r="A102" s="65" t="s">
        <v>115</v>
      </c>
      <c r="B102" s="66" t="s">
        <v>65</v>
      </c>
      <c r="C102" s="65">
        <v>29390.687999999998</v>
      </c>
      <c r="D102" s="65" t="s">
        <v>83</v>
      </c>
      <c r="E102">
        <f t="shared" si="8"/>
        <v>-11264.480258881347</v>
      </c>
      <c r="F102">
        <f t="shared" si="9"/>
        <v>-11264.5</v>
      </c>
      <c r="G102">
        <f t="shared" si="10"/>
        <v>1.6631135000352515E-2</v>
      </c>
      <c r="I102">
        <f t="shared" si="11"/>
        <v>1.6631135000352515E-2</v>
      </c>
      <c r="O102">
        <f t="shared" ca="1" si="12"/>
        <v>-5.6587410067268466E-3</v>
      </c>
      <c r="Q102" s="2">
        <f t="shared" si="13"/>
        <v>14372.187999999998</v>
      </c>
    </row>
    <row r="103" spans="1:17">
      <c r="A103" s="65" t="s">
        <v>198</v>
      </c>
      <c r="B103" s="66" t="s">
        <v>75</v>
      </c>
      <c r="C103" s="65">
        <v>29421.407999999999</v>
      </c>
      <c r="D103" s="65" t="s">
        <v>83</v>
      </c>
      <c r="E103">
        <f t="shared" si="8"/>
        <v>-11228.015690162649</v>
      </c>
      <c r="F103">
        <f t="shared" si="9"/>
        <v>-11228</v>
      </c>
      <c r="G103">
        <f t="shared" si="10"/>
        <v>-1.3218359999882523E-2</v>
      </c>
      <c r="I103">
        <f t="shared" si="11"/>
        <v>-1.3218359999882523E-2</v>
      </c>
      <c r="O103">
        <f t="shared" ca="1" si="12"/>
        <v>-5.6510359875692282E-3</v>
      </c>
      <c r="Q103" s="2">
        <f t="shared" si="13"/>
        <v>14402.907999999999</v>
      </c>
    </row>
    <row r="104" spans="1:17" ht="12.75" customHeight="1">
      <c r="A104" s="65" t="s">
        <v>115</v>
      </c>
      <c r="B104" s="66" t="s">
        <v>75</v>
      </c>
      <c r="C104" s="65">
        <v>29436.609</v>
      </c>
      <c r="D104" s="65" t="s">
        <v>83</v>
      </c>
      <c r="E104">
        <f t="shared" si="8"/>
        <v>-11209.972138434363</v>
      </c>
      <c r="F104">
        <f t="shared" si="9"/>
        <v>-11210</v>
      </c>
      <c r="G104">
        <f t="shared" si="10"/>
        <v>2.3472299999411916E-2</v>
      </c>
      <c r="I104">
        <f t="shared" si="11"/>
        <v>2.3472299999411916E-2</v>
      </c>
      <c r="O104">
        <f t="shared" ca="1" si="12"/>
        <v>-5.6472362520942378E-3</v>
      </c>
      <c r="Q104" s="2">
        <f t="shared" si="13"/>
        <v>14418.109</v>
      </c>
    </row>
    <row r="105" spans="1:17" ht="12.75" customHeight="1">
      <c r="A105" s="65" t="s">
        <v>115</v>
      </c>
      <c r="B105" s="66" t="s">
        <v>75</v>
      </c>
      <c r="C105" s="65">
        <v>30006.876</v>
      </c>
      <c r="D105" s="65" t="s">
        <v>83</v>
      </c>
      <c r="E105">
        <f t="shared" si="8"/>
        <v>-10533.06653265621</v>
      </c>
      <c r="F105">
        <f t="shared" si="9"/>
        <v>-10533</v>
      </c>
      <c r="G105">
        <f t="shared" si="10"/>
        <v>-5.6051209998258855E-2</v>
      </c>
      <c r="I105">
        <f t="shared" si="11"/>
        <v>-5.6051209998258855E-2</v>
      </c>
      <c r="O105">
        <f t="shared" ca="1" si="12"/>
        <v>-5.5043239789515624E-3</v>
      </c>
      <c r="Q105" s="2">
        <f t="shared" si="13"/>
        <v>14988.376</v>
      </c>
    </row>
    <row r="106" spans="1:17" ht="12.75" customHeight="1">
      <c r="A106" s="65" t="s">
        <v>115</v>
      </c>
      <c r="B106" s="66" t="s">
        <v>75</v>
      </c>
      <c r="C106" s="65">
        <v>30473.699000000001</v>
      </c>
      <c r="D106" s="65" t="s">
        <v>83</v>
      </c>
      <c r="E106">
        <f t="shared" si="8"/>
        <v>-9978.9487148512617</v>
      </c>
      <c r="F106">
        <f t="shared" si="9"/>
        <v>-9979</v>
      </c>
      <c r="G106">
        <f t="shared" si="10"/>
        <v>4.3205770001804922E-2</v>
      </c>
      <c r="I106">
        <f t="shared" si="11"/>
        <v>4.3205770001804922E-2</v>
      </c>
      <c r="O106">
        <f t="shared" ca="1" si="12"/>
        <v>-5.3873765648879829E-3</v>
      </c>
      <c r="Q106" s="2">
        <f t="shared" si="13"/>
        <v>15455.199000000001</v>
      </c>
    </row>
    <row r="107" spans="1:17" ht="12.75" customHeight="1">
      <c r="A107" s="65" t="s">
        <v>115</v>
      </c>
      <c r="B107" s="66" t="s">
        <v>75</v>
      </c>
      <c r="C107" s="65">
        <v>30484.602999999999</v>
      </c>
      <c r="D107" s="65" t="s">
        <v>83</v>
      </c>
      <c r="E107">
        <f t="shared" si="8"/>
        <v>-9966.0056921524138</v>
      </c>
      <c r="F107">
        <f t="shared" si="9"/>
        <v>-9966</v>
      </c>
      <c r="G107">
        <f t="shared" si="10"/>
        <v>-4.7954200017557014E-3</v>
      </c>
      <c r="I107">
        <f t="shared" si="11"/>
        <v>-4.7954200017557014E-3</v>
      </c>
      <c r="O107">
        <f t="shared" ca="1" si="12"/>
        <v>-5.3846323114893797E-3</v>
      </c>
      <c r="Q107" s="2">
        <f t="shared" si="13"/>
        <v>15466.102999999999</v>
      </c>
    </row>
    <row r="108" spans="1:17" ht="12.75" customHeight="1">
      <c r="A108" s="65" t="s">
        <v>115</v>
      </c>
      <c r="B108" s="66" t="s">
        <v>65</v>
      </c>
      <c r="C108" s="65">
        <v>31230.63</v>
      </c>
      <c r="D108" s="65" t="s">
        <v>83</v>
      </c>
      <c r="E108">
        <f t="shared" si="8"/>
        <v>-9080.4733741998407</v>
      </c>
      <c r="F108">
        <f t="shared" si="9"/>
        <v>-9080.5</v>
      </c>
      <c r="G108">
        <f t="shared" si="10"/>
        <v>2.243121500214329E-2</v>
      </c>
      <c r="I108">
        <f t="shared" si="11"/>
        <v>2.243121500214329E-2</v>
      </c>
      <c r="O108">
        <f t="shared" ca="1" si="12"/>
        <v>-5.1977064357614025E-3</v>
      </c>
      <c r="Q108" s="2">
        <f t="shared" si="13"/>
        <v>16212.130000000001</v>
      </c>
    </row>
    <row r="109" spans="1:17" ht="12.75" customHeight="1">
      <c r="A109" s="65" t="s">
        <v>115</v>
      </c>
      <c r="B109" s="66" t="s">
        <v>65</v>
      </c>
      <c r="C109" s="65">
        <v>31860.771000000001</v>
      </c>
      <c r="D109" s="65" t="s">
        <v>83</v>
      </c>
      <c r="E109">
        <f t="shared" si="8"/>
        <v>-8332.497469350621</v>
      </c>
      <c r="F109">
        <f t="shared" si="9"/>
        <v>-8332.5</v>
      </c>
      <c r="G109">
        <f t="shared" si="10"/>
        <v>2.1319750012480654E-3</v>
      </c>
      <c r="I109">
        <f t="shared" si="11"/>
        <v>2.1319750012480654E-3</v>
      </c>
      <c r="O109">
        <f t="shared" ca="1" si="12"/>
        <v>-5.0398063171340438E-3</v>
      </c>
      <c r="Q109" s="2">
        <f t="shared" si="13"/>
        <v>16842.271000000001</v>
      </c>
    </row>
    <row r="110" spans="1:17" ht="12.75" customHeight="1">
      <c r="A110" s="65" t="s">
        <v>115</v>
      </c>
      <c r="B110" s="66" t="s">
        <v>75</v>
      </c>
      <c r="C110" s="65">
        <v>32275.697</v>
      </c>
      <c r="D110" s="65" t="s">
        <v>83</v>
      </c>
      <c r="E110">
        <f t="shared" si="8"/>
        <v>-7839.9812701262126</v>
      </c>
      <c r="F110">
        <f t="shared" si="9"/>
        <v>-7840</v>
      </c>
      <c r="G110">
        <f t="shared" si="10"/>
        <v>1.5779200002725702E-2</v>
      </c>
      <c r="I110">
        <f t="shared" si="11"/>
        <v>1.5779200002725702E-2</v>
      </c>
      <c r="O110">
        <f t="shared" ca="1" si="12"/>
        <v>-4.935841332610014E-3</v>
      </c>
      <c r="Q110" s="2">
        <f t="shared" si="13"/>
        <v>17257.197</v>
      </c>
    </row>
    <row r="111" spans="1:17" ht="12.75" customHeight="1">
      <c r="A111" s="65" t="s">
        <v>115</v>
      </c>
      <c r="B111" s="66" t="s">
        <v>75</v>
      </c>
      <c r="C111" s="65">
        <v>32302.639999999999</v>
      </c>
      <c r="D111" s="65" t="s">
        <v>83</v>
      </c>
      <c r="E111">
        <f t="shared" si="8"/>
        <v>-7807.9999916435363</v>
      </c>
      <c r="F111">
        <f t="shared" si="9"/>
        <v>-7808</v>
      </c>
      <c r="G111">
        <f t="shared" si="10"/>
        <v>7.0399983087554574E-6</v>
      </c>
      <c r="I111">
        <f t="shared" si="11"/>
        <v>7.0399983087554574E-6</v>
      </c>
      <c r="O111">
        <f t="shared" ca="1" si="12"/>
        <v>-4.9290862473211428E-3</v>
      </c>
      <c r="Q111" s="2">
        <f t="shared" si="13"/>
        <v>17284.14</v>
      </c>
    </row>
    <row r="112" spans="1:17" ht="12.75" customHeight="1">
      <c r="A112" s="65" t="s">
        <v>115</v>
      </c>
      <c r="B112" s="66" t="s">
        <v>75</v>
      </c>
      <c r="C112" s="65">
        <v>32600.878000000001</v>
      </c>
      <c r="D112" s="65" t="s">
        <v>83</v>
      </c>
      <c r="E112">
        <f t="shared" si="8"/>
        <v>-7453.9921776615492</v>
      </c>
      <c r="F112">
        <f t="shared" si="9"/>
        <v>-7454</v>
      </c>
      <c r="G112">
        <f t="shared" si="10"/>
        <v>6.5900200024771038E-3</v>
      </c>
      <c r="I112">
        <f t="shared" si="11"/>
        <v>6.5900200024771038E-3</v>
      </c>
      <c r="O112">
        <f t="shared" ca="1" si="12"/>
        <v>-4.8543581163130074E-3</v>
      </c>
      <c r="Q112" s="2">
        <f t="shared" si="13"/>
        <v>17582.378000000001</v>
      </c>
    </row>
    <row r="113" spans="1:21" ht="12.75" customHeight="1">
      <c r="A113" s="65" t="s">
        <v>115</v>
      </c>
      <c r="B113" s="66" t="s">
        <v>65</v>
      </c>
      <c r="C113" s="65">
        <v>32668.651999999998</v>
      </c>
      <c r="D113" s="65" t="s">
        <v>83</v>
      </c>
      <c r="E113">
        <f t="shared" si="8"/>
        <v>-7373.5445969212878</v>
      </c>
      <c r="F113">
        <f t="shared" si="9"/>
        <v>-7373.5</v>
      </c>
      <c r="G113">
        <f t="shared" si="10"/>
        <v>-3.7571195000055013E-2</v>
      </c>
      <c r="I113">
        <f t="shared" si="11"/>
        <v>-3.7571195000055013E-2</v>
      </c>
      <c r="O113">
        <f t="shared" ca="1" si="12"/>
        <v>-4.8373648548831914E-3</v>
      </c>
      <c r="Q113" s="2">
        <f t="shared" si="13"/>
        <v>17650.151999999998</v>
      </c>
    </row>
    <row r="114" spans="1:21" ht="12.75" customHeight="1">
      <c r="A114" s="65" t="s">
        <v>115</v>
      </c>
      <c r="B114" s="66" t="s">
        <v>65</v>
      </c>
      <c r="C114" s="65">
        <v>33683.870999999999</v>
      </c>
      <c r="D114" s="65" t="s">
        <v>83</v>
      </c>
      <c r="E114">
        <f t="shared" si="8"/>
        <v>-6168.4819995897024</v>
      </c>
      <c r="F114">
        <f t="shared" si="9"/>
        <v>-6168.5</v>
      </c>
      <c r="G114">
        <f t="shared" si="10"/>
        <v>1.5164655000262428E-2</v>
      </c>
      <c r="I114">
        <f t="shared" si="11"/>
        <v>1.5164655000262428E-2</v>
      </c>
      <c r="O114">
        <f t="shared" ca="1" si="12"/>
        <v>-4.5829936744741437E-3</v>
      </c>
      <c r="Q114" s="2">
        <f t="shared" si="13"/>
        <v>18665.370999999999</v>
      </c>
    </row>
    <row r="115" spans="1:21" ht="12.75" customHeight="1">
      <c r="A115" s="65" t="s">
        <v>115</v>
      </c>
      <c r="B115" s="66" t="s">
        <v>65</v>
      </c>
      <c r="C115" s="65">
        <v>34101.748</v>
      </c>
      <c r="D115" s="65" t="s">
        <v>83</v>
      </c>
      <c r="E115">
        <f t="shared" si="8"/>
        <v>-5672.4629702126604</v>
      </c>
      <c r="F115">
        <f t="shared" si="9"/>
        <v>-5672.5</v>
      </c>
      <c r="G115">
        <f t="shared" si="10"/>
        <v>3.1196174997603521E-2</v>
      </c>
      <c r="I115">
        <f t="shared" si="11"/>
        <v>3.1196174997603521E-2</v>
      </c>
      <c r="O115">
        <f t="shared" ca="1" si="12"/>
        <v>-4.4782898524966443E-3</v>
      </c>
      <c r="Q115" s="2">
        <f t="shared" si="13"/>
        <v>19083.248</v>
      </c>
    </row>
    <row r="116" spans="1:21" ht="12.75" customHeight="1">
      <c r="A116" s="65" t="s">
        <v>198</v>
      </c>
      <c r="B116" s="66" t="s">
        <v>65</v>
      </c>
      <c r="C116" s="65">
        <v>34455.569000000003</v>
      </c>
      <c r="D116" s="65" t="s">
        <v>83</v>
      </c>
      <c r="E116">
        <f t="shared" si="8"/>
        <v>-5252.4782642029595</v>
      </c>
      <c r="F116">
        <f t="shared" si="9"/>
        <v>-5252.5</v>
      </c>
      <c r="G116">
        <f t="shared" si="10"/>
        <v>1.8311575004190672E-2</v>
      </c>
      <c r="I116">
        <f t="shared" si="11"/>
        <v>1.8311575004190672E-2</v>
      </c>
      <c r="O116">
        <f t="shared" ca="1" si="12"/>
        <v>-4.3896293580802121E-3</v>
      </c>
      <c r="Q116" s="2">
        <f t="shared" si="13"/>
        <v>19437.069000000003</v>
      </c>
    </row>
    <row r="117" spans="1:21" ht="12.75" customHeight="1">
      <c r="A117" s="65" t="s">
        <v>198</v>
      </c>
      <c r="B117" s="66" t="s">
        <v>75</v>
      </c>
      <c r="C117" s="65">
        <v>36607.627999999997</v>
      </c>
      <c r="D117" s="65" t="s">
        <v>83</v>
      </c>
      <c r="E117">
        <f t="shared" si="8"/>
        <v>-2697.989224743686</v>
      </c>
      <c r="F117">
        <f t="shared" si="9"/>
        <v>-2698</v>
      </c>
      <c r="G117">
        <f t="shared" ref="G117:G124" si="14">+C117-(C$7+F117*C$8)</f>
        <v>9.0777399964281358E-3</v>
      </c>
      <c r="I117">
        <f t="shared" ref="I117:I124" si="15">+G117</f>
        <v>9.0777399964281358E-3</v>
      </c>
      <c r="O117">
        <f t="shared" ca="1" si="12"/>
        <v>-3.8503835652545591E-3</v>
      </c>
      <c r="Q117" s="2">
        <f t="shared" si="13"/>
        <v>21589.127999999997</v>
      </c>
    </row>
    <row r="118" spans="1:21" ht="12.75" customHeight="1">
      <c r="A118" s="65" t="s">
        <v>198</v>
      </c>
      <c r="B118" s="66" t="s">
        <v>75</v>
      </c>
      <c r="C118" s="65">
        <v>36612.675000000003</v>
      </c>
      <c r="D118" s="65" t="s">
        <v>83</v>
      </c>
      <c r="E118">
        <f t="shared" si="8"/>
        <v>-2691.9984474545104</v>
      </c>
      <c r="F118">
        <f t="shared" si="9"/>
        <v>-2692</v>
      </c>
      <c r="G118">
        <f t="shared" si="14"/>
        <v>1.3079600030323491E-3</v>
      </c>
      <c r="I118">
        <f t="shared" si="15"/>
        <v>1.3079600030323491E-3</v>
      </c>
      <c r="O118">
        <f t="shared" ca="1" si="12"/>
        <v>-3.8491169867628959E-3</v>
      </c>
      <c r="Q118" s="2">
        <f t="shared" si="13"/>
        <v>21594.175000000003</v>
      </c>
    </row>
    <row r="119" spans="1:21" ht="12.75" customHeight="1">
      <c r="A119" s="65" t="s">
        <v>198</v>
      </c>
      <c r="B119" s="66" t="s">
        <v>65</v>
      </c>
      <c r="C119" s="65">
        <v>36637.531000000003</v>
      </c>
      <c r="D119" s="65" t="s">
        <v>83</v>
      </c>
      <c r="E119">
        <f t="shared" si="8"/>
        <v>-2662.4944331292527</v>
      </c>
      <c r="F119">
        <f t="shared" si="9"/>
        <v>-2662.5</v>
      </c>
      <c r="G119">
        <f t="shared" si="14"/>
        <v>4.6898750006221235E-3</v>
      </c>
      <c r="I119">
        <f t="shared" si="15"/>
        <v>4.6898750006221235E-3</v>
      </c>
      <c r="O119">
        <f t="shared" ca="1" si="12"/>
        <v>-3.8428896425122178E-3</v>
      </c>
      <c r="Q119" s="2">
        <f t="shared" si="13"/>
        <v>21619.031000000003</v>
      </c>
    </row>
    <row r="120" spans="1:21" ht="12.75" customHeight="1">
      <c r="A120" s="65" t="s">
        <v>198</v>
      </c>
      <c r="B120" s="66" t="s">
        <v>65</v>
      </c>
      <c r="C120" s="65">
        <v>36637.553999999996</v>
      </c>
      <c r="D120" s="65" t="s">
        <v>83</v>
      </c>
      <c r="E120">
        <f t="shared" si="8"/>
        <v>-2662.4671321826286</v>
      </c>
      <c r="F120">
        <f t="shared" si="9"/>
        <v>-2662.5</v>
      </c>
      <c r="G120">
        <f t="shared" si="14"/>
        <v>2.7689874994393904E-2</v>
      </c>
      <c r="I120">
        <f t="shared" si="15"/>
        <v>2.7689874994393904E-2</v>
      </c>
      <c r="O120">
        <f t="shared" ca="1" si="12"/>
        <v>-3.8428896425122178E-3</v>
      </c>
      <c r="Q120" s="2">
        <f t="shared" si="13"/>
        <v>21619.053999999996</v>
      </c>
    </row>
    <row r="121" spans="1:21" ht="12.75" customHeight="1">
      <c r="A121" s="65" t="s">
        <v>198</v>
      </c>
      <c r="B121" s="66" t="s">
        <v>75</v>
      </c>
      <c r="C121" s="65">
        <v>36667.447999999997</v>
      </c>
      <c r="D121" s="65" t="s">
        <v>83</v>
      </c>
      <c r="E121">
        <f t="shared" si="8"/>
        <v>-2626.9830235473187</v>
      </c>
      <c r="F121">
        <f t="shared" si="9"/>
        <v>-2627</v>
      </c>
      <c r="G121">
        <f t="shared" si="14"/>
        <v>1.4302010000392329E-2</v>
      </c>
      <c r="I121">
        <f t="shared" si="15"/>
        <v>1.4302010000392329E-2</v>
      </c>
      <c r="O121">
        <f t="shared" ca="1" si="12"/>
        <v>-3.8353957197698766E-3</v>
      </c>
      <c r="Q121" s="2">
        <f t="shared" si="13"/>
        <v>21648.947999999997</v>
      </c>
    </row>
    <row r="122" spans="1:21" ht="12.75" customHeight="1">
      <c r="A122" s="65" t="s">
        <v>198</v>
      </c>
      <c r="B122" s="66" t="s">
        <v>75</v>
      </c>
      <c r="C122" s="65">
        <v>36672.451000000001</v>
      </c>
      <c r="D122" s="65" t="s">
        <v>83</v>
      </c>
      <c r="E122">
        <f t="shared" si="8"/>
        <v>-2621.0444741560491</v>
      </c>
      <c r="F122">
        <f t="shared" si="9"/>
        <v>-2621</v>
      </c>
      <c r="G122">
        <f t="shared" si="14"/>
        <v>-3.746776999469148E-2</v>
      </c>
      <c r="I122">
        <f t="shared" si="15"/>
        <v>-3.746776999469148E-2</v>
      </c>
      <c r="O122">
        <f t="shared" ca="1" si="12"/>
        <v>-3.8341291412782134E-3</v>
      </c>
      <c r="Q122" s="2">
        <f t="shared" si="13"/>
        <v>21653.951000000001</v>
      </c>
    </row>
    <row r="123" spans="1:21" ht="12.75" customHeight="1">
      <c r="A123" s="65" t="s">
        <v>198</v>
      </c>
      <c r="B123" s="66" t="s">
        <v>75</v>
      </c>
      <c r="C123" s="65">
        <v>36672.497000000003</v>
      </c>
      <c r="D123" s="65" t="s">
        <v>83</v>
      </c>
      <c r="E123">
        <f t="shared" si="8"/>
        <v>-2620.9898722627831</v>
      </c>
      <c r="F123">
        <f t="shared" si="9"/>
        <v>-2621</v>
      </c>
      <c r="G123">
        <f t="shared" si="14"/>
        <v>8.5322300074039958E-3</v>
      </c>
      <c r="I123">
        <f t="shared" si="15"/>
        <v>8.5322300074039958E-3</v>
      </c>
      <c r="O123">
        <f t="shared" ca="1" si="12"/>
        <v>-3.8341291412782134E-3</v>
      </c>
      <c r="Q123" s="2">
        <f t="shared" si="13"/>
        <v>21653.997000000003</v>
      </c>
    </row>
    <row r="124" spans="1:21" ht="12.75" customHeight="1">
      <c r="A124" s="65" t="s">
        <v>198</v>
      </c>
      <c r="B124" s="66" t="s">
        <v>65</v>
      </c>
      <c r="C124" s="65">
        <v>37017.49</v>
      </c>
      <c r="D124" s="65" t="s">
        <v>83</v>
      </c>
      <c r="E124">
        <f t="shared" si="8"/>
        <v>-2211.483981768999</v>
      </c>
      <c r="F124">
        <f t="shared" si="9"/>
        <v>-2211.5</v>
      </c>
      <c r="G124">
        <f t="shared" si="14"/>
        <v>1.349474499875214E-2</v>
      </c>
      <c r="I124">
        <f t="shared" si="15"/>
        <v>1.349474499875214E-2</v>
      </c>
      <c r="O124">
        <f t="shared" ca="1" si="12"/>
        <v>-3.7476851592221925E-3</v>
      </c>
      <c r="Q124" s="2">
        <f t="shared" si="13"/>
        <v>21998.989999999998</v>
      </c>
    </row>
    <row r="125" spans="1:21" ht="12.75" customHeight="1">
      <c r="A125" s="65" t="s">
        <v>198</v>
      </c>
      <c r="B125" s="66" t="s">
        <v>65</v>
      </c>
      <c r="C125" s="65">
        <v>37018.466999999997</v>
      </c>
      <c r="D125" s="65" t="s">
        <v>83</v>
      </c>
      <c r="E125">
        <f t="shared" si="8"/>
        <v>-2210.324285035987</v>
      </c>
      <c r="F125">
        <f t="shared" si="9"/>
        <v>-2210.5</v>
      </c>
      <c r="O125">
        <f t="shared" ca="1" si="12"/>
        <v>-3.7474740628069153E-3</v>
      </c>
      <c r="Q125" s="2">
        <f t="shared" si="13"/>
        <v>21999.966999999997</v>
      </c>
      <c r="U125">
        <f>+C125-(C$7+F125*C$8)</f>
        <v>0.14803311500145355</v>
      </c>
    </row>
    <row r="126" spans="1:21" ht="12.75" customHeight="1">
      <c r="A126" s="65" t="s">
        <v>198</v>
      </c>
      <c r="B126" s="66" t="s">
        <v>75</v>
      </c>
      <c r="C126" s="65">
        <v>37041.495000000003</v>
      </c>
      <c r="D126" s="65" t="s">
        <v>83</v>
      </c>
      <c r="E126">
        <f t="shared" si="8"/>
        <v>-2182.9901024691135</v>
      </c>
      <c r="F126">
        <f t="shared" si="9"/>
        <v>-2183</v>
      </c>
      <c r="G126">
        <f t="shared" ref="G126:G157" si="16">+C126-(C$7+F126*C$8)</f>
        <v>8.3382900047581643E-3</v>
      </c>
      <c r="I126">
        <f>+G126</f>
        <v>8.3382900047581643E-3</v>
      </c>
      <c r="O126">
        <f t="shared" ca="1" si="12"/>
        <v>-3.7416689113867921E-3</v>
      </c>
      <c r="Q126" s="2">
        <f t="shared" si="13"/>
        <v>22022.995000000003</v>
      </c>
    </row>
    <row r="127" spans="1:21" ht="12.75" customHeight="1">
      <c r="A127" s="65" t="s">
        <v>396</v>
      </c>
      <c r="B127" s="66" t="s">
        <v>75</v>
      </c>
      <c r="C127" s="65">
        <v>38522.525999999998</v>
      </c>
      <c r="D127" s="65" t="s">
        <v>83</v>
      </c>
      <c r="E127">
        <f t="shared" si="8"/>
        <v>-425.00974198670735</v>
      </c>
      <c r="F127">
        <f t="shared" si="9"/>
        <v>-425</v>
      </c>
      <c r="G127">
        <f t="shared" si="16"/>
        <v>-8.2072500008507632E-3</v>
      </c>
      <c r="I127">
        <f>+G127</f>
        <v>-8.2072500008507632E-3</v>
      </c>
      <c r="O127">
        <f t="shared" ca="1" si="12"/>
        <v>-3.3705614133294429E-3</v>
      </c>
      <c r="Q127" s="2">
        <f t="shared" si="13"/>
        <v>23504.025999999998</v>
      </c>
    </row>
    <row r="128" spans="1:21" ht="12.75" customHeight="1">
      <c r="A128" s="65" t="s">
        <v>396</v>
      </c>
      <c r="B128" s="66" t="s">
        <v>75</v>
      </c>
      <c r="C128" s="65">
        <v>38522.527999999998</v>
      </c>
      <c r="D128" s="65" t="s">
        <v>83</v>
      </c>
      <c r="E128">
        <f t="shared" si="8"/>
        <v>-425.00736799134756</v>
      </c>
      <c r="F128">
        <f t="shared" si="9"/>
        <v>-425</v>
      </c>
      <c r="G128">
        <f t="shared" si="16"/>
        <v>-6.2072500004433095E-3</v>
      </c>
      <c r="I128">
        <f>+G128</f>
        <v>-6.2072500004433095E-3</v>
      </c>
      <c r="O128">
        <f t="shared" ca="1" si="12"/>
        <v>-3.3705614133294429E-3</v>
      </c>
      <c r="Q128" s="2">
        <f t="shared" si="13"/>
        <v>23504.027999999998</v>
      </c>
    </row>
    <row r="129" spans="1:33" ht="12.75" customHeight="1">
      <c r="A129" s="65" t="s">
        <v>396</v>
      </c>
      <c r="B129" s="66" t="s">
        <v>75</v>
      </c>
      <c r="C129" s="65">
        <v>38522.542000000001</v>
      </c>
      <c r="D129" s="65" t="s">
        <v>83</v>
      </c>
      <c r="E129">
        <f t="shared" si="8"/>
        <v>-424.99075002382915</v>
      </c>
      <c r="F129">
        <f t="shared" si="9"/>
        <v>-425</v>
      </c>
      <c r="G129">
        <f t="shared" si="16"/>
        <v>7.7927500024088658E-3</v>
      </c>
      <c r="I129">
        <f>+G129</f>
        <v>7.7927500024088658E-3</v>
      </c>
      <c r="O129">
        <f t="shared" ca="1" si="12"/>
        <v>-3.3705614133294429E-3</v>
      </c>
      <c r="Q129" s="2">
        <f t="shared" si="13"/>
        <v>23504.042000000001</v>
      </c>
    </row>
    <row r="130" spans="1:33" ht="12.75" customHeight="1">
      <c r="A130" s="65" t="s">
        <v>410</v>
      </c>
      <c r="B130" s="66" t="s">
        <v>65</v>
      </c>
      <c r="C130" s="65">
        <v>38860.782500000001</v>
      </c>
      <c r="D130" s="65" t="s">
        <v>83</v>
      </c>
      <c r="E130">
        <f t="shared" si="8"/>
        <v>-23.500061361842384</v>
      </c>
      <c r="F130">
        <f t="shared" si="9"/>
        <v>-23.5</v>
      </c>
      <c r="G130">
        <f t="shared" si="16"/>
        <v>-5.1694994908757508E-5</v>
      </c>
      <c r="J130">
        <f>+G130</f>
        <v>-5.1694994908757508E-5</v>
      </c>
      <c r="O130">
        <f t="shared" ca="1" si="12"/>
        <v>-3.28580620259564E-3</v>
      </c>
      <c r="Q130" s="2">
        <f t="shared" si="13"/>
        <v>23842.282500000001</v>
      </c>
    </row>
    <row r="131" spans="1:33" ht="12.75" customHeight="1">
      <c r="A131" t="s">
        <v>14</v>
      </c>
      <c r="C131" s="35">
        <v>38880.580399999999</v>
      </c>
      <c r="D131" s="35" t="s">
        <v>16</v>
      </c>
      <c r="E131">
        <f t="shared" si="8"/>
        <v>0</v>
      </c>
      <c r="F131">
        <f t="shared" si="9"/>
        <v>0</v>
      </c>
      <c r="G131">
        <f t="shared" si="16"/>
        <v>0</v>
      </c>
      <c r="H131">
        <f>+G131</f>
        <v>0</v>
      </c>
      <c r="O131">
        <f t="shared" ca="1" si="12"/>
        <v>-3.2808454368366251E-3</v>
      </c>
      <c r="Q131" s="2">
        <f t="shared" si="13"/>
        <v>23862.080399999999</v>
      </c>
    </row>
    <row r="132" spans="1:33" ht="12.75" customHeight="1">
      <c r="A132" s="65" t="s">
        <v>410</v>
      </c>
      <c r="B132" s="66" t="s">
        <v>75</v>
      </c>
      <c r="C132" s="65">
        <v>38917.647400000002</v>
      </c>
      <c r="D132" s="65" t="s">
        <v>83</v>
      </c>
      <c r="E132">
        <f t="shared" si="8"/>
        <v>43.998442991406904</v>
      </c>
      <c r="F132">
        <f t="shared" si="9"/>
        <v>44</v>
      </c>
      <c r="G132">
        <f t="shared" si="16"/>
        <v>-1.3117199996486306E-3</v>
      </c>
      <c r="J132">
        <f>+G132</f>
        <v>-1.3117199996486306E-3</v>
      </c>
      <c r="O132">
        <f t="shared" ca="1" si="12"/>
        <v>-3.2715571945644275E-3</v>
      </c>
      <c r="Q132" s="2">
        <f t="shared" si="13"/>
        <v>23899.147400000002</v>
      </c>
    </row>
    <row r="133" spans="1:33" ht="12.75" customHeight="1">
      <c r="A133" s="65" t="s">
        <v>410</v>
      </c>
      <c r="B133" s="66" t="s">
        <v>65</v>
      </c>
      <c r="C133" s="65">
        <v>38925.652499999997</v>
      </c>
      <c r="D133" s="65" t="s">
        <v>83</v>
      </c>
      <c r="E133">
        <f t="shared" si="8"/>
        <v>53.500478116727514</v>
      </c>
      <c r="F133">
        <f t="shared" si="9"/>
        <v>53.5</v>
      </c>
      <c r="G133">
        <f t="shared" si="16"/>
        <v>4.0279499808093533E-4</v>
      </c>
      <c r="J133">
        <f>+G133</f>
        <v>4.0279499808093533E-4</v>
      </c>
      <c r="O133">
        <f t="shared" ca="1" si="12"/>
        <v>-3.2695517786192939E-3</v>
      </c>
      <c r="Q133" s="2">
        <f t="shared" si="13"/>
        <v>23907.152499999997</v>
      </c>
    </row>
    <row r="134" spans="1:33" ht="12.75" customHeight="1">
      <c r="A134" s="65" t="s">
        <v>423</v>
      </c>
      <c r="B134" s="66" t="s">
        <v>75</v>
      </c>
      <c r="C134" s="65">
        <v>40710.413</v>
      </c>
      <c r="D134" s="65" t="s">
        <v>83</v>
      </c>
      <c r="E134">
        <f t="shared" si="8"/>
        <v>2172.0070503388997</v>
      </c>
      <c r="F134">
        <f t="shared" si="9"/>
        <v>2172</v>
      </c>
      <c r="G134">
        <f t="shared" si="16"/>
        <v>5.9396400029072538E-3</v>
      </c>
      <c r="I134">
        <f>+G134</f>
        <v>5.9396400029072538E-3</v>
      </c>
      <c r="O134">
        <f t="shared" ca="1" si="12"/>
        <v>-2.8223440228545079E-3</v>
      </c>
      <c r="Q134" s="2">
        <f t="shared" si="13"/>
        <v>25691.913</v>
      </c>
    </row>
    <row r="135" spans="1:33" ht="12.75" customHeight="1">
      <c r="A135" s="11" t="s">
        <v>28</v>
      </c>
      <c r="C135" s="36">
        <v>40753.375</v>
      </c>
      <c r="D135" s="35"/>
      <c r="E135">
        <f t="shared" si="8"/>
        <v>2223.0028446518108</v>
      </c>
      <c r="F135">
        <f t="shared" si="9"/>
        <v>2223</v>
      </c>
      <c r="G135">
        <f t="shared" si="16"/>
        <v>2.3965100044733845E-3</v>
      </c>
      <c r="I135">
        <f>+G135</f>
        <v>2.3965100044733845E-3</v>
      </c>
      <c r="O135">
        <f t="shared" ca="1" si="12"/>
        <v>-2.8115781056753698E-3</v>
      </c>
      <c r="Q135" s="2">
        <f t="shared" si="13"/>
        <v>25734.875</v>
      </c>
      <c r="AC135">
        <v>7</v>
      </c>
      <c r="AE135" t="s">
        <v>27</v>
      </c>
      <c r="AG135" t="s">
        <v>29</v>
      </c>
    </row>
    <row r="136" spans="1:33" ht="12.75" customHeight="1">
      <c r="A136" s="65" t="s">
        <v>432</v>
      </c>
      <c r="B136" s="66" t="s">
        <v>75</v>
      </c>
      <c r="C136" s="65">
        <v>41047.391499999998</v>
      </c>
      <c r="D136" s="65" t="s">
        <v>83</v>
      </c>
      <c r="E136">
        <f t="shared" si="8"/>
        <v>2571.9997479291715</v>
      </c>
      <c r="F136">
        <f t="shared" si="9"/>
        <v>2572</v>
      </c>
      <c r="G136">
        <f t="shared" si="16"/>
        <v>-2.1235999884083867E-4</v>
      </c>
      <c r="J136">
        <f>+G136</f>
        <v>-2.1235999884083867E-4</v>
      </c>
      <c r="O136">
        <f t="shared" ca="1" si="12"/>
        <v>-2.7379054567436205E-3</v>
      </c>
      <c r="Q136" s="2">
        <f t="shared" si="13"/>
        <v>26028.891499999998</v>
      </c>
    </row>
    <row r="137" spans="1:33" ht="12.75" customHeight="1">
      <c r="A137" s="65" t="s">
        <v>437</v>
      </c>
      <c r="B137" s="66" t="s">
        <v>75</v>
      </c>
      <c r="C137" s="65">
        <v>41057.501600000003</v>
      </c>
      <c r="D137" s="65" t="s">
        <v>83</v>
      </c>
      <c r="E137">
        <f t="shared" si="8"/>
        <v>2584.0004131701576</v>
      </c>
      <c r="F137">
        <f t="shared" si="9"/>
        <v>2584</v>
      </c>
      <c r="G137">
        <f t="shared" si="16"/>
        <v>3.4808000782504678E-4</v>
      </c>
      <c r="J137">
        <f>+G137</f>
        <v>3.4808000782504678E-4</v>
      </c>
      <c r="O137">
        <f t="shared" ca="1" si="12"/>
        <v>-2.7353722997602941E-3</v>
      </c>
      <c r="Q137" s="2">
        <f t="shared" si="13"/>
        <v>26039.001600000003</v>
      </c>
    </row>
    <row r="138" spans="1:33" ht="12.75" customHeight="1">
      <c r="A138" s="65" t="s">
        <v>437</v>
      </c>
      <c r="B138" s="66" t="s">
        <v>75</v>
      </c>
      <c r="C138" s="65">
        <v>41062.554900000003</v>
      </c>
      <c r="D138" s="65" t="s">
        <v>83</v>
      </c>
      <c r="E138">
        <f t="shared" si="8"/>
        <v>2589.9986685447075</v>
      </c>
      <c r="F138">
        <f t="shared" si="9"/>
        <v>2590</v>
      </c>
      <c r="G138">
        <f t="shared" si="16"/>
        <v>-1.1216999992029741E-3</v>
      </c>
      <c r="J138">
        <f>+G138</f>
        <v>-1.1216999992029741E-3</v>
      </c>
      <c r="O138">
        <f t="shared" ca="1" si="12"/>
        <v>-2.7341057212686305E-3</v>
      </c>
      <c r="Q138" s="2">
        <f t="shared" si="13"/>
        <v>26044.054900000003</v>
      </c>
    </row>
    <row r="139" spans="1:33" ht="12.75" customHeight="1">
      <c r="A139" s="65" t="s">
        <v>437</v>
      </c>
      <c r="B139" s="66" t="s">
        <v>75</v>
      </c>
      <c r="C139" s="65">
        <v>41063.398699999998</v>
      </c>
      <c r="D139" s="65" t="s">
        <v>83</v>
      </c>
      <c r="E139">
        <f t="shared" si="8"/>
        <v>2591.0002571867863</v>
      </c>
      <c r="F139">
        <f t="shared" si="9"/>
        <v>2591</v>
      </c>
      <c r="G139">
        <f t="shared" si="16"/>
        <v>2.1666999964509159E-4</v>
      </c>
      <c r="J139">
        <f>+G139</f>
        <v>2.1666999964509159E-4</v>
      </c>
      <c r="O139">
        <f t="shared" ca="1" si="12"/>
        <v>-2.7338946248533537E-3</v>
      </c>
      <c r="Q139" s="2">
        <f t="shared" si="13"/>
        <v>26044.898699999998</v>
      </c>
    </row>
    <row r="140" spans="1:33" ht="12.75" customHeight="1">
      <c r="A140" s="65" t="s">
        <v>447</v>
      </c>
      <c r="B140" s="66" t="s">
        <v>75</v>
      </c>
      <c r="C140" s="65">
        <v>41089.519</v>
      </c>
      <c r="D140" s="65" t="s">
        <v>83</v>
      </c>
      <c r="E140">
        <f t="shared" si="8"/>
        <v>2622.0049926784218</v>
      </c>
      <c r="F140">
        <f t="shared" si="9"/>
        <v>2622</v>
      </c>
      <c r="G140">
        <f t="shared" si="16"/>
        <v>4.2061400017701089E-3</v>
      </c>
      <c r="I140">
        <f>+G140</f>
        <v>4.2061400017701089E-3</v>
      </c>
      <c r="O140">
        <f t="shared" ca="1" si="12"/>
        <v>-2.7273506359797597E-3</v>
      </c>
      <c r="Q140" s="2">
        <f t="shared" si="13"/>
        <v>26071.019</v>
      </c>
    </row>
    <row r="141" spans="1:33" ht="12.75" customHeight="1">
      <c r="A141" s="65" t="s">
        <v>432</v>
      </c>
      <c r="B141" s="66" t="s">
        <v>75</v>
      </c>
      <c r="C141" s="65">
        <v>41090.358399999997</v>
      </c>
      <c r="D141" s="65" t="s">
        <v>83</v>
      </c>
      <c r="E141">
        <f t="shared" si="8"/>
        <v>2623.0013585307124</v>
      </c>
      <c r="F141">
        <f t="shared" si="9"/>
        <v>2623</v>
      </c>
      <c r="G141">
        <f t="shared" si="16"/>
        <v>1.1445099953562021E-3</v>
      </c>
      <c r="J141">
        <f>+G141</f>
        <v>1.1445099953562021E-3</v>
      </c>
      <c r="O141">
        <f t="shared" ca="1" si="12"/>
        <v>-2.7271395395644825E-3</v>
      </c>
      <c r="Q141" s="2">
        <f t="shared" si="13"/>
        <v>26071.858399999997</v>
      </c>
    </row>
    <row r="142" spans="1:33" ht="12.75" customHeight="1">
      <c r="A142" s="65" t="s">
        <v>432</v>
      </c>
      <c r="B142" s="66" t="s">
        <v>65</v>
      </c>
      <c r="C142" s="65">
        <v>41103.4159</v>
      </c>
      <c r="D142" s="65" t="s">
        <v>83</v>
      </c>
      <c r="E142">
        <f t="shared" si="8"/>
        <v>2638.5005807326811</v>
      </c>
      <c r="F142">
        <f t="shared" si="9"/>
        <v>2638.5</v>
      </c>
      <c r="G142">
        <f t="shared" si="16"/>
        <v>4.8924500151770189E-4</v>
      </c>
      <c r="J142">
        <f>+G142</f>
        <v>4.8924500151770189E-4</v>
      </c>
      <c r="O142">
        <f t="shared" ca="1" si="12"/>
        <v>-2.7238675451276857E-3</v>
      </c>
      <c r="Q142" s="2">
        <f t="shared" si="13"/>
        <v>26084.9159</v>
      </c>
    </row>
    <row r="143" spans="1:33" ht="12.75" customHeight="1">
      <c r="A143" s="65" t="s">
        <v>432</v>
      </c>
      <c r="B143" s="66" t="s">
        <v>75</v>
      </c>
      <c r="C143" s="65">
        <v>41111.419900000001</v>
      </c>
      <c r="D143" s="65" t="s">
        <v>83</v>
      </c>
      <c r="E143">
        <f t="shared" si="8"/>
        <v>2648.0013101605614</v>
      </c>
      <c r="F143">
        <f t="shared" si="9"/>
        <v>2648</v>
      </c>
      <c r="G143">
        <f t="shared" si="16"/>
        <v>1.1037600052077323E-3</v>
      </c>
      <c r="J143">
        <f>+G143</f>
        <v>1.1037600052077323E-3</v>
      </c>
      <c r="O143">
        <f t="shared" ca="1" si="12"/>
        <v>-2.721862129182552E-3</v>
      </c>
      <c r="Q143" s="2">
        <f t="shared" si="13"/>
        <v>26092.919900000001</v>
      </c>
    </row>
    <row r="144" spans="1:33">
      <c r="A144" s="65" t="s">
        <v>432</v>
      </c>
      <c r="B144" s="66" t="s">
        <v>75</v>
      </c>
      <c r="C144" s="65">
        <v>41116.473299999998</v>
      </c>
      <c r="D144" s="65" t="s">
        <v>83</v>
      </c>
      <c r="E144">
        <f t="shared" si="8"/>
        <v>2653.999684234876</v>
      </c>
      <c r="F144">
        <f t="shared" si="9"/>
        <v>2654</v>
      </c>
      <c r="G144">
        <f t="shared" si="16"/>
        <v>-2.6602000434650108E-4</v>
      </c>
      <c r="J144">
        <f>+G144</f>
        <v>-2.6602000434650108E-4</v>
      </c>
      <c r="O144">
        <f t="shared" ca="1" si="12"/>
        <v>-2.7205955506908889E-3</v>
      </c>
      <c r="Q144" s="2">
        <f t="shared" si="13"/>
        <v>26097.973299999998</v>
      </c>
    </row>
    <row r="145" spans="1:33">
      <c r="A145" s="11" t="s">
        <v>31</v>
      </c>
      <c r="C145" s="36">
        <v>41116.483</v>
      </c>
      <c r="D145" s="35"/>
      <c r="E145">
        <f t="shared" si="8"/>
        <v>2654.0111981123714</v>
      </c>
      <c r="F145">
        <f t="shared" si="9"/>
        <v>2654</v>
      </c>
      <c r="G145">
        <f t="shared" si="16"/>
        <v>9.4339799979934469E-3</v>
      </c>
      <c r="I145">
        <f>+G145</f>
        <v>9.4339799979934469E-3</v>
      </c>
      <c r="O145">
        <f t="shared" ca="1" si="12"/>
        <v>-2.7205955506908889E-3</v>
      </c>
      <c r="Q145" s="2">
        <f t="shared" si="13"/>
        <v>26097.983</v>
      </c>
      <c r="AC145">
        <v>5</v>
      </c>
      <c r="AE145" t="s">
        <v>30</v>
      </c>
      <c r="AG145" t="s">
        <v>29</v>
      </c>
    </row>
    <row r="146" spans="1:33">
      <c r="A146" s="65" t="s">
        <v>432</v>
      </c>
      <c r="B146" s="66" t="s">
        <v>65</v>
      </c>
      <c r="C146" s="65">
        <v>41119.422500000001</v>
      </c>
      <c r="D146" s="65" t="s">
        <v>83</v>
      </c>
      <c r="E146">
        <f t="shared" si="8"/>
        <v>2657.5003777916886</v>
      </c>
      <c r="F146">
        <f t="shared" si="9"/>
        <v>2657.5</v>
      </c>
      <c r="G146">
        <f t="shared" si="16"/>
        <v>3.1827500060899183E-4</v>
      </c>
      <c r="J146">
        <f>+G146</f>
        <v>3.1827500060899183E-4</v>
      </c>
      <c r="O146">
        <f t="shared" ca="1" si="12"/>
        <v>-2.7198567132374184E-3</v>
      </c>
      <c r="Q146" s="2">
        <f t="shared" si="13"/>
        <v>26100.922500000001</v>
      </c>
    </row>
    <row r="147" spans="1:33">
      <c r="A147" s="65" t="s">
        <v>432</v>
      </c>
      <c r="B147" s="66" t="s">
        <v>65</v>
      </c>
      <c r="C147" s="65">
        <v>41125.32</v>
      </c>
      <c r="D147" s="65" t="s">
        <v>83</v>
      </c>
      <c r="E147">
        <f t="shared" si="8"/>
        <v>2664.5006966073943</v>
      </c>
      <c r="F147">
        <f t="shared" si="9"/>
        <v>2664.5</v>
      </c>
      <c r="G147">
        <f t="shared" si="16"/>
        <v>5.8686500415205956E-4</v>
      </c>
      <c r="J147">
        <f>+G147</f>
        <v>5.8686500415205956E-4</v>
      </c>
      <c r="O147">
        <f t="shared" ca="1" si="12"/>
        <v>-2.718379038330478E-3</v>
      </c>
      <c r="Q147" s="2">
        <f t="shared" si="13"/>
        <v>26106.82</v>
      </c>
    </row>
    <row r="148" spans="1:33">
      <c r="A148" s="12" t="s">
        <v>67</v>
      </c>
      <c r="B148" s="10" t="s">
        <v>65</v>
      </c>
      <c r="C148" s="37">
        <v>41327.5098</v>
      </c>
      <c r="D148" s="38"/>
      <c r="E148">
        <f t="shared" si="8"/>
        <v>2904.4995200552944</v>
      </c>
      <c r="F148">
        <f t="shared" si="9"/>
        <v>2904.5</v>
      </c>
      <c r="G148">
        <f t="shared" si="16"/>
        <v>-4.0433499816572294E-4</v>
      </c>
      <c r="J148">
        <f>+G148</f>
        <v>-4.0433499816572294E-4</v>
      </c>
      <c r="O148">
        <f t="shared" ca="1" si="12"/>
        <v>-2.6677158986639455E-3</v>
      </c>
      <c r="Q148" s="2">
        <f t="shared" si="13"/>
        <v>26309.0098</v>
      </c>
    </row>
    <row r="149" spans="1:33">
      <c r="A149" s="46" t="s">
        <v>67</v>
      </c>
      <c r="B149" s="47" t="s">
        <v>75</v>
      </c>
      <c r="C149" s="46">
        <v>41357.417999999998</v>
      </c>
      <c r="D149" s="46" t="s">
        <v>88</v>
      </c>
      <c r="E149" s="11">
        <f t="shared" ref="E149:E212" si="17">+(C149-C$7)/C$8</f>
        <v>2940.0004840576526</v>
      </c>
      <c r="F149" s="11">
        <f t="shared" ref="F149:F212" si="18">ROUND(2*E149,0)/2</f>
        <v>2940</v>
      </c>
      <c r="G149" s="11">
        <f t="shared" si="16"/>
        <v>4.0779999835649505E-4</v>
      </c>
      <c r="H149" s="11"/>
      <c r="I149" s="11"/>
      <c r="J149">
        <f>+G149</f>
        <v>4.0779999835649505E-4</v>
      </c>
      <c r="K149" s="11"/>
      <c r="L149" s="11"/>
      <c r="M149" s="11"/>
      <c r="N149" s="11"/>
      <c r="O149" s="11">
        <f t="shared" ref="O149:O212" ca="1" si="19">+C$11+C$12*F149</f>
        <v>-2.6602219759216043E-3</v>
      </c>
      <c r="P149" s="11"/>
      <c r="Q149" s="40">
        <f t="shared" ref="Q149:Q212" si="20">+C149-15018.5</f>
        <v>26338.917999999998</v>
      </c>
    </row>
    <row r="150" spans="1:33">
      <c r="A150" s="11" t="s">
        <v>32</v>
      </c>
      <c r="B150" s="11"/>
      <c r="C150" s="39">
        <v>41443.368999999999</v>
      </c>
      <c r="D150" s="16"/>
      <c r="E150">
        <f t="shared" si="17"/>
        <v>3042.0241216208269</v>
      </c>
      <c r="F150">
        <f t="shared" si="18"/>
        <v>3042</v>
      </c>
      <c r="G150">
        <f t="shared" si="16"/>
        <v>2.0321540003351402E-2</v>
      </c>
      <c r="I150">
        <f>+G150</f>
        <v>2.0321540003351402E-2</v>
      </c>
      <c r="O150">
        <f t="shared" ca="1" si="19"/>
        <v>-2.6386901415633283E-3</v>
      </c>
      <c r="Q150" s="2">
        <f t="shared" si="20"/>
        <v>26424.868999999999</v>
      </c>
      <c r="AC150">
        <v>7</v>
      </c>
      <c r="AE150" t="s">
        <v>27</v>
      </c>
      <c r="AG150" t="s">
        <v>29</v>
      </c>
    </row>
    <row r="151" spans="1:33">
      <c r="A151" s="65" t="s">
        <v>437</v>
      </c>
      <c r="B151" s="66" t="s">
        <v>75</v>
      </c>
      <c r="C151" s="65">
        <v>41763.485399999998</v>
      </c>
      <c r="D151" s="65" t="s">
        <v>83</v>
      </c>
      <c r="E151">
        <f t="shared" si="17"/>
        <v>3422.0015456371575</v>
      </c>
      <c r="F151">
        <f t="shared" si="18"/>
        <v>3422</v>
      </c>
      <c r="G151">
        <f t="shared" si="16"/>
        <v>1.3021400009165518E-3</v>
      </c>
      <c r="J151">
        <f>+G151</f>
        <v>1.3021400009165518E-3</v>
      </c>
      <c r="O151">
        <f t="shared" ca="1" si="19"/>
        <v>-2.5584735037579853E-3</v>
      </c>
      <c r="Q151" s="2">
        <f t="shared" si="20"/>
        <v>26744.985399999998</v>
      </c>
    </row>
    <row r="152" spans="1:33">
      <c r="A152" s="11" t="s">
        <v>33</v>
      </c>
      <c r="B152" s="11"/>
      <c r="C152" s="39">
        <v>41764.326999999997</v>
      </c>
      <c r="D152" s="16"/>
      <c r="E152">
        <f t="shared" si="17"/>
        <v>3423.0005228843465</v>
      </c>
      <c r="F152">
        <f t="shared" si="18"/>
        <v>3423</v>
      </c>
      <c r="G152">
        <f t="shared" si="16"/>
        <v>4.4050999713363126E-4</v>
      </c>
      <c r="I152">
        <f>+G152</f>
        <v>4.4050999713363126E-4</v>
      </c>
      <c r="O152">
        <f t="shared" ca="1" si="19"/>
        <v>-2.5582624073427081E-3</v>
      </c>
      <c r="Q152" s="2">
        <f t="shared" si="20"/>
        <v>26745.826999999997</v>
      </c>
      <c r="AC152">
        <v>6</v>
      </c>
      <c r="AE152" t="s">
        <v>27</v>
      </c>
      <c r="AG152" t="s">
        <v>29</v>
      </c>
    </row>
    <row r="153" spans="1:33">
      <c r="A153" s="11" t="s">
        <v>34</v>
      </c>
      <c r="B153" s="11"/>
      <c r="C153" s="39">
        <v>42464.419000000002</v>
      </c>
      <c r="D153" s="16"/>
      <c r="E153">
        <f t="shared" si="17"/>
        <v>4254.0081024224246</v>
      </c>
      <c r="F153">
        <f t="shared" si="18"/>
        <v>4254</v>
      </c>
      <c r="G153">
        <f t="shared" si="16"/>
        <v>6.8259800027590245E-3</v>
      </c>
      <c r="I153">
        <f>+G153</f>
        <v>6.8259800027590245E-3</v>
      </c>
      <c r="O153">
        <f t="shared" ca="1" si="19"/>
        <v>-2.3828412862473402E-3</v>
      </c>
      <c r="Q153" s="2">
        <f t="shared" si="20"/>
        <v>27445.919000000002</v>
      </c>
      <c r="AC153">
        <v>6</v>
      </c>
      <c r="AE153" t="s">
        <v>27</v>
      </c>
      <c r="AG153" t="s">
        <v>29</v>
      </c>
    </row>
    <row r="154" spans="1:33">
      <c r="A154" s="11" t="s">
        <v>35</v>
      </c>
      <c r="B154" s="11"/>
      <c r="C154" s="39">
        <v>42528.440999999999</v>
      </c>
      <c r="D154" s="16"/>
      <c r="E154">
        <f t="shared" si="17"/>
        <v>4330.0020678686578</v>
      </c>
      <c r="F154">
        <f t="shared" si="18"/>
        <v>4330</v>
      </c>
      <c r="G154">
        <f t="shared" si="16"/>
        <v>1.7421000011381693E-3</v>
      </c>
      <c r="I154">
        <f>+G154</f>
        <v>1.7421000011381693E-3</v>
      </c>
      <c r="O154">
        <f t="shared" ca="1" si="19"/>
        <v>-2.3667979586862713E-3</v>
      </c>
      <c r="Q154" s="2">
        <f t="shared" si="20"/>
        <v>27509.940999999999</v>
      </c>
      <c r="AC154">
        <v>5</v>
      </c>
      <c r="AE154" t="s">
        <v>27</v>
      </c>
      <c r="AG154" t="s">
        <v>29</v>
      </c>
    </row>
    <row r="155" spans="1:33">
      <c r="A155" s="65" t="s">
        <v>437</v>
      </c>
      <c r="B155" s="66" t="s">
        <v>75</v>
      </c>
      <c r="C155" s="65">
        <v>42838.464200000002</v>
      </c>
      <c r="D155" s="65" t="s">
        <v>83</v>
      </c>
      <c r="E155">
        <f t="shared" si="17"/>
        <v>4697.9988869048002</v>
      </c>
      <c r="F155">
        <f t="shared" si="18"/>
        <v>4698</v>
      </c>
      <c r="G155">
        <f t="shared" si="16"/>
        <v>-9.3773999833501875E-4</v>
      </c>
      <c r="J155">
        <f>+G155</f>
        <v>-9.3773999833501875E-4</v>
      </c>
      <c r="O155">
        <f t="shared" ca="1" si="19"/>
        <v>-2.2891144778642552E-3</v>
      </c>
      <c r="Q155" s="2">
        <f t="shared" si="20"/>
        <v>27819.964200000002</v>
      </c>
    </row>
    <row r="156" spans="1:33">
      <c r="A156" s="65" t="s">
        <v>437</v>
      </c>
      <c r="B156" s="66" t="s">
        <v>65</v>
      </c>
      <c r="C156" s="65">
        <v>42867.529699999999</v>
      </c>
      <c r="D156" s="65" t="s">
        <v>83</v>
      </c>
      <c r="E156">
        <f t="shared" si="17"/>
        <v>4732.4995679625199</v>
      </c>
      <c r="F156">
        <f t="shared" si="18"/>
        <v>4732.5</v>
      </c>
      <c r="G156">
        <f t="shared" si="16"/>
        <v>-3.6397499934537336E-4</v>
      </c>
      <c r="J156">
        <f>+G156</f>
        <v>-3.6397499934537336E-4</v>
      </c>
      <c r="O156">
        <f t="shared" ca="1" si="19"/>
        <v>-2.2818316515371912E-3</v>
      </c>
      <c r="Q156" s="2">
        <f t="shared" si="20"/>
        <v>27849.029699999999</v>
      </c>
    </row>
    <row r="157" spans="1:33">
      <c r="A157" s="65" t="s">
        <v>437</v>
      </c>
      <c r="B157" s="66" t="s">
        <v>75</v>
      </c>
      <c r="C157" s="65">
        <v>42870.479200000002</v>
      </c>
      <c r="D157" s="65" t="s">
        <v>83</v>
      </c>
      <c r="E157">
        <f t="shared" si="17"/>
        <v>4736.0006176186362</v>
      </c>
      <c r="F157">
        <f t="shared" si="18"/>
        <v>4736</v>
      </c>
      <c r="G157">
        <f t="shared" si="16"/>
        <v>5.2032000530743971E-4</v>
      </c>
      <c r="J157">
        <f>+G157</f>
        <v>5.2032000530743971E-4</v>
      </c>
      <c r="O157">
        <f t="shared" ca="1" si="19"/>
        <v>-2.2810928140837208E-3</v>
      </c>
      <c r="Q157" s="2">
        <f t="shared" si="20"/>
        <v>27851.979200000002</v>
      </c>
    </row>
    <row r="158" spans="1:33">
      <c r="A158" s="65" t="s">
        <v>437</v>
      </c>
      <c r="B158" s="66" t="s">
        <v>75</v>
      </c>
      <c r="C158" s="65">
        <v>42870.479700000004</v>
      </c>
      <c r="D158" s="65" t="s">
        <v>83</v>
      </c>
      <c r="E158">
        <f t="shared" si="17"/>
        <v>4736.0012111174783</v>
      </c>
      <c r="F158">
        <f t="shared" si="18"/>
        <v>4736</v>
      </c>
      <c r="G158">
        <f t="shared" ref="G158:G189" si="21">+C158-(C$7+F158*C$8)</f>
        <v>1.0203200072282925E-3</v>
      </c>
      <c r="J158">
        <f>+G158</f>
        <v>1.0203200072282925E-3</v>
      </c>
      <c r="O158">
        <f t="shared" ca="1" si="19"/>
        <v>-2.2810928140837208E-3</v>
      </c>
      <c r="Q158" s="2">
        <f t="shared" si="20"/>
        <v>27851.979700000004</v>
      </c>
    </row>
    <row r="159" spans="1:33">
      <c r="A159" s="11" t="s">
        <v>36</v>
      </c>
      <c r="B159" s="11"/>
      <c r="C159" s="39">
        <v>42887.345000000001</v>
      </c>
      <c r="D159" s="16"/>
      <c r="E159">
        <f t="shared" si="17"/>
        <v>4756.0202830839935</v>
      </c>
      <c r="F159">
        <f t="shared" si="18"/>
        <v>4756</v>
      </c>
      <c r="G159">
        <f t="shared" si="21"/>
        <v>1.7087719999835826E-2</v>
      </c>
      <c r="I159">
        <f>+G159</f>
        <v>1.7087719999835826E-2</v>
      </c>
      <c r="O159">
        <f t="shared" ca="1" si="19"/>
        <v>-2.2768708857781768E-3</v>
      </c>
      <c r="Q159" s="2">
        <f t="shared" si="20"/>
        <v>27868.845000000001</v>
      </c>
      <c r="AC159">
        <v>5</v>
      </c>
      <c r="AE159" t="s">
        <v>27</v>
      </c>
      <c r="AG159" t="s">
        <v>29</v>
      </c>
    </row>
    <row r="160" spans="1:33">
      <c r="A160" s="12" t="s">
        <v>68</v>
      </c>
      <c r="B160" s="47" t="s">
        <v>69</v>
      </c>
      <c r="C160" s="46">
        <v>42889.434999999998</v>
      </c>
      <c r="D160" s="46"/>
      <c r="E160">
        <f t="shared" si="17"/>
        <v>4758.5011082344472</v>
      </c>
      <c r="F160">
        <f t="shared" si="18"/>
        <v>4758.5</v>
      </c>
      <c r="G160">
        <f t="shared" si="21"/>
        <v>9.3364500207826495E-4</v>
      </c>
      <c r="J160">
        <f>+G160</f>
        <v>9.3364500207826495E-4</v>
      </c>
      <c r="O160">
        <f t="shared" ca="1" si="19"/>
        <v>-2.2763431447399836E-3</v>
      </c>
      <c r="Q160" s="2">
        <f t="shared" si="20"/>
        <v>27870.934999999998</v>
      </c>
    </row>
    <row r="161" spans="1:33">
      <c r="A161" s="11" t="s">
        <v>38</v>
      </c>
      <c r="B161" s="11"/>
      <c r="C161" s="39">
        <v>42956.425000000003</v>
      </c>
      <c r="D161" s="16"/>
      <c r="E161">
        <f t="shared" si="17"/>
        <v>4838.0180827938766</v>
      </c>
      <c r="F161">
        <f t="shared" si="18"/>
        <v>4838</v>
      </c>
      <c r="G161">
        <f t="shared" si="21"/>
        <v>1.5234060003422201E-2</v>
      </c>
      <c r="I161">
        <f t="shared" ref="I161:I192" si="22">+G161</f>
        <v>1.5234060003422201E-2</v>
      </c>
      <c r="O161">
        <f t="shared" ca="1" si="19"/>
        <v>-2.2595609797254447E-3</v>
      </c>
      <c r="Q161" s="2">
        <f t="shared" si="20"/>
        <v>27937.925000000003</v>
      </c>
      <c r="AA161" t="s">
        <v>37</v>
      </c>
      <c r="AG161" t="s">
        <v>39</v>
      </c>
    </row>
    <row r="162" spans="1:33">
      <c r="A162" s="11" t="s">
        <v>38</v>
      </c>
      <c r="B162" s="11"/>
      <c r="C162" s="39">
        <v>43245.387000000002</v>
      </c>
      <c r="D162" s="16"/>
      <c r="E162">
        <f t="shared" si="17"/>
        <v>5181.0153062994732</v>
      </c>
      <c r="F162">
        <f t="shared" si="18"/>
        <v>5181</v>
      </c>
      <c r="G162">
        <f t="shared" si="21"/>
        <v>1.289497000107076E-2</v>
      </c>
      <c r="I162">
        <f t="shared" si="22"/>
        <v>1.289497000107076E-2</v>
      </c>
      <c r="O162">
        <f t="shared" ca="1" si="19"/>
        <v>-2.187154909285359E-3</v>
      </c>
      <c r="Q162" s="2">
        <f t="shared" si="20"/>
        <v>28226.887000000002</v>
      </c>
      <c r="AA162" t="s">
        <v>37</v>
      </c>
      <c r="AG162" t="s">
        <v>39</v>
      </c>
    </row>
    <row r="163" spans="1:33">
      <c r="A163" s="11" t="s">
        <v>40</v>
      </c>
      <c r="B163" s="11"/>
      <c r="C163" s="39">
        <v>43956.408000000003</v>
      </c>
      <c r="D163" s="16"/>
      <c r="E163">
        <f t="shared" si="17"/>
        <v>6024.9955834783887</v>
      </c>
      <c r="F163">
        <f t="shared" si="18"/>
        <v>6025</v>
      </c>
      <c r="G163">
        <f t="shared" si="21"/>
        <v>-3.7207499917712994E-3</v>
      </c>
      <c r="I163">
        <f t="shared" si="22"/>
        <v>-3.7207499917712994E-3</v>
      </c>
      <c r="O163">
        <f t="shared" ca="1" si="19"/>
        <v>-2.008989534791387E-3</v>
      </c>
      <c r="Q163" s="2">
        <f t="shared" si="20"/>
        <v>28937.908000000003</v>
      </c>
      <c r="AA163" t="s">
        <v>37</v>
      </c>
      <c r="AG163" t="s">
        <v>39</v>
      </c>
    </row>
    <row r="164" spans="1:33">
      <c r="A164" s="11" t="s">
        <v>42</v>
      </c>
      <c r="B164" s="11"/>
      <c r="C164" s="39">
        <v>43983.374000000003</v>
      </c>
      <c r="D164" s="16"/>
      <c r="E164">
        <f t="shared" si="17"/>
        <v>6057.0041629076977</v>
      </c>
      <c r="F164">
        <f t="shared" si="18"/>
        <v>6057</v>
      </c>
      <c r="G164">
        <f t="shared" si="21"/>
        <v>3.5070900048594922E-3</v>
      </c>
      <c r="I164">
        <f t="shared" si="22"/>
        <v>3.5070900048594922E-3</v>
      </c>
      <c r="O164">
        <f t="shared" ca="1" si="19"/>
        <v>-2.0022344495025162E-3</v>
      </c>
      <c r="Q164" s="2">
        <f t="shared" si="20"/>
        <v>28964.874000000003</v>
      </c>
      <c r="AA164" t="s">
        <v>37</v>
      </c>
      <c r="AC164">
        <v>7</v>
      </c>
      <c r="AE164" t="s">
        <v>41</v>
      </c>
      <c r="AG164" t="s">
        <v>29</v>
      </c>
    </row>
    <row r="165" spans="1:33">
      <c r="A165" s="11" t="s">
        <v>43</v>
      </c>
      <c r="B165" s="11"/>
      <c r="C165" s="39">
        <v>44405.425000000003</v>
      </c>
      <c r="D165" s="16"/>
      <c r="E165">
        <f t="shared" si="17"/>
        <v>6557.977720599577</v>
      </c>
      <c r="F165">
        <f t="shared" si="18"/>
        <v>6558</v>
      </c>
      <c r="G165">
        <f t="shared" si="21"/>
        <v>-1.8769539994536899E-2</v>
      </c>
      <c r="I165">
        <f t="shared" si="22"/>
        <v>-1.8769539994536899E-2</v>
      </c>
      <c r="O165">
        <f t="shared" ca="1" si="19"/>
        <v>-1.8964751454486298E-3</v>
      </c>
      <c r="Q165" s="2">
        <f t="shared" si="20"/>
        <v>29386.925000000003</v>
      </c>
      <c r="AA165" t="s">
        <v>37</v>
      </c>
      <c r="AG165" t="s">
        <v>39</v>
      </c>
    </row>
    <row r="166" spans="1:33">
      <c r="A166" s="11" t="s">
        <v>43</v>
      </c>
      <c r="B166" s="11"/>
      <c r="C166" s="39">
        <v>44405.428</v>
      </c>
      <c r="D166" s="16"/>
      <c r="E166">
        <f t="shared" si="17"/>
        <v>6557.9812815926125</v>
      </c>
      <c r="F166">
        <f t="shared" si="18"/>
        <v>6558</v>
      </c>
      <c r="G166">
        <f t="shared" si="21"/>
        <v>-1.5769539997563697E-2</v>
      </c>
      <c r="I166">
        <f t="shared" si="22"/>
        <v>-1.5769539997563697E-2</v>
      </c>
      <c r="O166">
        <f t="shared" ca="1" si="19"/>
        <v>-1.8964751454486298E-3</v>
      </c>
      <c r="Q166" s="2">
        <f t="shared" si="20"/>
        <v>29386.928</v>
      </c>
      <c r="AA166" t="s">
        <v>37</v>
      </c>
      <c r="AG166" t="s">
        <v>39</v>
      </c>
    </row>
    <row r="167" spans="1:33">
      <c r="A167" s="11" t="s">
        <v>44</v>
      </c>
      <c r="B167" s="11"/>
      <c r="C167" s="39">
        <v>44705.364999999998</v>
      </c>
      <c r="D167" s="16"/>
      <c r="E167">
        <f t="shared" si="17"/>
        <v>6914.005804632312</v>
      </c>
      <c r="F167">
        <f t="shared" si="18"/>
        <v>6914</v>
      </c>
      <c r="G167">
        <f t="shared" si="21"/>
        <v>4.8901799964369275E-3</v>
      </c>
      <c r="I167">
        <f t="shared" si="22"/>
        <v>4.8901799964369275E-3</v>
      </c>
      <c r="O167">
        <f t="shared" ca="1" si="19"/>
        <v>-1.8213248216099403E-3</v>
      </c>
      <c r="Q167" s="2">
        <f t="shared" si="20"/>
        <v>29686.864999999998</v>
      </c>
      <c r="AA167" t="s">
        <v>37</v>
      </c>
      <c r="AC167">
        <v>7</v>
      </c>
      <c r="AE167" t="s">
        <v>41</v>
      </c>
      <c r="AG167" t="s">
        <v>29</v>
      </c>
    </row>
    <row r="168" spans="1:33">
      <c r="A168" s="11" t="s">
        <v>44</v>
      </c>
      <c r="B168" s="11"/>
      <c r="C168" s="39">
        <v>44716.317999999999</v>
      </c>
      <c r="D168" s="16"/>
      <c r="E168">
        <f t="shared" si="17"/>
        <v>6927.0069902174664</v>
      </c>
      <c r="F168">
        <f t="shared" si="18"/>
        <v>6927</v>
      </c>
      <c r="G168">
        <f t="shared" si="21"/>
        <v>5.8889900028589182E-3</v>
      </c>
      <c r="I168">
        <f t="shared" si="22"/>
        <v>5.8889900028589182E-3</v>
      </c>
      <c r="O168">
        <f t="shared" ca="1" si="19"/>
        <v>-1.8185805682113365E-3</v>
      </c>
      <c r="Q168" s="2">
        <f t="shared" si="20"/>
        <v>29697.817999999999</v>
      </c>
      <c r="AA168" t="s">
        <v>37</v>
      </c>
      <c r="AC168">
        <v>7</v>
      </c>
      <c r="AE168" t="s">
        <v>41</v>
      </c>
      <c r="AG168" t="s">
        <v>29</v>
      </c>
    </row>
    <row r="169" spans="1:33">
      <c r="A169" s="11" t="s">
        <v>45</v>
      </c>
      <c r="B169" s="11"/>
      <c r="C169" s="39">
        <v>45052.463000000003</v>
      </c>
      <c r="D169" s="16"/>
      <c r="E169">
        <f t="shared" si="17"/>
        <v>7326.0103252417621</v>
      </c>
      <c r="F169">
        <f t="shared" si="18"/>
        <v>7326</v>
      </c>
      <c r="G169">
        <f t="shared" si="21"/>
        <v>8.6986200039973482E-3</v>
      </c>
      <c r="I169">
        <f t="shared" si="22"/>
        <v>8.6986200039973482E-3</v>
      </c>
      <c r="O169">
        <f t="shared" ca="1" si="19"/>
        <v>-1.7343530985157265E-3</v>
      </c>
      <c r="Q169" s="2">
        <f t="shared" si="20"/>
        <v>30033.963000000003</v>
      </c>
      <c r="AA169" t="s">
        <v>37</v>
      </c>
      <c r="AG169" t="s">
        <v>39</v>
      </c>
    </row>
    <row r="170" spans="1:33">
      <c r="A170" s="11" t="s">
        <v>45</v>
      </c>
      <c r="B170" s="11"/>
      <c r="C170" s="39">
        <v>45052.464</v>
      </c>
      <c r="D170" s="16"/>
      <c r="E170">
        <f t="shared" si="17"/>
        <v>7326.0115122394373</v>
      </c>
      <c r="F170">
        <f t="shared" si="18"/>
        <v>7326</v>
      </c>
      <c r="G170">
        <f t="shared" si="21"/>
        <v>9.6986200005630963E-3</v>
      </c>
      <c r="I170">
        <f t="shared" si="22"/>
        <v>9.6986200005630963E-3</v>
      </c>
      <c r="O170">
        <f t="shared" ca="1" si="19"/>
        <v>-1.7343530985157265E-3</v>
      </c>
      <c r="Q170" s="2">
        <f t="shared" si="20"/>
        <v>30033.964</v>
      </c>
      <c r="AA170" t="s">
        <v>37</v>
      </c>
      <c r="AG170" t="s">
        <v>39</v>
      </c>
    </row>
    <row r="171" spans="1:33" ht="12.75" customHeight="1">
      <c r="A171" s="11" t="s">
        <v>45</v>
      </c>
      <c r="B171" s="11"/>
      <c r="C171" s="39">
        <v>45197.362999999998</v>
      </c>
      <c r="D171" s="16"/>
      <c r="E171">
        <f t="shared" si="17"/>
        <v>7498.0062890223253</v>
      </c>
      <c r="F171">
        <f t="shared" si="18"/>
        <v>7498</v>
      </c>
      <c r="G171">
        <f t="shared" si="21"/>
        <v>5.2982600027462468E-3</v>
      </c>
      <c r="I171">
        <f t="shared" si="22"/>
        <v>5.2982600027462468E-3</v>
      </c>
      <c r="O171">
        <f t="shared" ca="1" si="19"/>
        <v>-1.698044515088045E-3</v>
      </c>
      <c r="Q171" s="2">
        <f t="shared" si="20"/>
        <v>30178.862999999998</v>
      </c>
      <c r="AA171" t="s">
        <v>37</v>
      </c>
      <c r="AG171" t="s">
        <v>39</v>
      </c>
    </row>
    <row r="172" spans="1:33" ht="12.75" customHeight="1">
      <c r="A172" s="11" t="s">
        <v>45</v>
      </c>
      <c r="B172" s="11"/>
      <c r="C172" s="39">
        <v>45197.368999999999</v>
      </c>
      <c r="D172" s="16"/>
      <c r="E172">
        <f t="shared" si="17"/>
        <v>7498.0134110084045</v>
      </c>
      <c r="F172">
        <f t="shared" si="18"/>
        <v>7498</v>
      </c>
      <c r="G172">
        <f t="shared" si="21"/>
        <v>1.1298260003968608E-2</v>
      </c>
      <c r="I172">
        <f t="shared" si="22"/>
        <v>1.1298260003968608E-2</v>
      </c>
      <c r="O172">
        <f t="shared" ca="1" si="19"/>
        <v>-1.698044515088045E-3</v>
      </c>
      <c r="Q172" s="2">
        <f t="shared" si="20"/>
        <v>30178.868999999999</v>
      </c>
      <c r="AA172" t="s">
        <v>37</v>
      </c>
      <c r="AG172" t="s">
        <v>39</v>
      </c>
    </row>
    <row r="173" spans="1:33" ht="12.75" customHeight="1">
      <c r="A173" s="11" t="s">
        <v>45</v>
      </c>
      <c r="B173" s="11"/>
      <c r="C173" s="39">
        <v>45485.476000000002</v>
      </c>
      <c r="D173" s="16"/>
      <c r="E173">
        <f t="shared" si="17"/>
        <v>7839.9957514979096</v>
      </c>
      <c r="F173">
        <f t="shared" si="18"/>
        <v>7840</v>
      </c>
      <c r="G173">
        <f t="shared" si="21"/>
        <v>-3.5791999980574474E-3</v>
      </c>
      <c r="I173">
        <f t="shared" si="22"/>
        <v>-3.5791999980574474E-3</v>
      </c>
      <c r="O173">
        <f t="shared" ca="1" si="19"/>
        <v>-1.6258495410632365E-3</v>
      </c>
      <c r="Q173" s="2">
        <f t="shared" si="20"/>
        <v>30466.976000000002</v>
      </c>
      <c r="AA173" t="s">
        <v>37</v>
      </c>
      <c r="AG173" t="s">
        <v>39</v>
      </c>
    </row>
    <row r="174" spans="1:33">
      <c r="A174" s="11" t="s">
        <v>46</v>
      </c>
      <c r="B174" s="11"/>
      <c r="C174" s="39">
        <v>45843.525999999998</v>
      </c>
      <c r="D174" s="16"/>
      <c r="E174">
        <f t="shared" si="17"/>
        <v>8265.0002706948198</v>
      </c>
      <c r="F174">
        <f t="shared" si="18"/>
        <v>8265</v>
      </c>
      <c r="G174">
        <f t="shared" si="21"/>
        <v>2.2804999753134325E-4</v>
      </c>
      <c r="I174">
        <f t="shared" si="22"/>
        <v>2.2804999753134325E-4</v>
      </c>
      <c r="O174">
        <f t="shared" ca="1" si="19"/>
        <v>-1.5361335645704189E-3</v>
      </c>
      <c r="Q174" s="2">
        <f t="shared" si="20"/>
        <v>30825.025999999998</v>
      </c>
      <c r="AA174" t="s">
        <v>37</v>
      </c>
      <c r="AG174" t="s">
        <v>39</v>
      </c>
    </row>
    <row r="175" spans="1:33" ht="12.75" customHeight="1">
      <c r="A175" s="11" t="s">
        <v>46</v>
      </c>
      <c r="B175" s="11"/>
      <c r="C175" s="39">
        <v>45854.472000000002</v>
      </c>
      <c r="D175" s="16"/>
      <c r="E175">
        <f t="shared" si="17"/>
        <v>8277.9931472962198</v>
      </c>
      <c r="F175">
        <f t="shared" si="18"/>
        <v>8278</v>
      </c>
      <c r="G175">
        <f t="shared" si="21"/>
        <v>-5.7731399938347749E-3</v>
      </c>
      <c r="I175">
        <f t="shared" si="22"/>
        <v>-5.7731399938347749E-3</v>
      </c>
      <c r="O175">
        <f t="shared" ca="1" si="19"/>
        <v>-1.5333893111718149E-3</v>
      </c>
      <c r="Q175" s="2">
        <f t="shared" si="20"/>
        <v>30835.972000000002</v>
      </c>
      <c r="AA175" t="s">
        <v>37</v>
      </c>
      <c r="AG175" t="s">
        <v>39</v>
      </c>
    </row>
    <row r="176" spans="1:33" ht="12.75" customHeight="1">
      <c r="A176" s="11" t="s">
        <v>46</v>
      </c>
      <c r="B176" s="11"/>
      <c r="C176" s="39">
        <v>45854.478000000003</v>
      </c>
      <c r="D176" s="16"/>
      <c r="E176">
        <f t="shared" si="17"/>
        <v>8278.0002692822982</v>
      </c>
      <c r="F176">
        <f t="shared" si="18"/>
        <v>8278</v>
      </c>
      <c r="G176">
        <f t="shared" si="21"/>
        <v>2.2686000738758594E-4</v>
      </c>
      <c r="I176">
        <f t="shared" si="22"/>
        <v>2.2686000738758594E-4</v>
      </c>
      <c r="O176">
        <f t="shared" ca="1" si="19"/>
        <v>-1.5333893111718149E-3</v>
      </c>
      <c r="Q176" s="2">
        <f t="shared" si="20"/>
        <v>30835.978000000003</v>
      </c>
      <c r="AA176" t="s">
        <v>37</v>
      </c>
      <c r="AG176" t="s">
        <v>39</v>
      </c>
    </row>
    <row r="177" spans="1:33" ht="12.75" customHeight="1">
      <c r="A177" s="11" t="s">
        <v>46</v>
      </c>
      <c r="B177" s="11"/>
      <c r="C177" s="39">
        <v>46175.453000000001</v>
      </c>
      <c r="D177" s="16"/>
      <c r="E177">
        <f t="shared" si="17"/>
        <v>8658.9968495063713</v>
      </c>
      <c r="F177">
        <f t="shared" si="18"/>
        <v>8659</v>
      </c>
      <c r="G177">
        <f t="shared" si="21"/>
        <v>-2.6541699990048073E-3</v>
      </c>
      <c r="I177">
        <f t="shared" si="22"/>
        <v>-2.6541699990048073E-3</v>
      </c>
      <c r="O177">
        <f t="shared" ca="1" si="19"/>
        <v>-1.4529615769511949E-3</v>
      </c>
      <c r="Q177" s="2">
        <f t="shared" si="20"/>
        <v>31156.953000000001</v>
      </c>
      <c r="AA177" t="s">
        <v>37</v>
      </c>
      <c r="AG177" t="s">
        <v>39</v>
      </c>
    </row>
    <row r="178" spans="1:33" ht="12.75" customHeight="1">
      <c r="A178" s="11" t="s">
        <v>46</v>
      </c>
      <c r="B178" s="11"/>
      <c r="C178" s="39">
        <v>46175.453999999998</v>
      </c>
      <c r="D178" s="16"/>
      <c r="E178">
        <f t="shared" si="17"/>
        <v>8658.9980365040483</v>
      </c>
      <c r="F178">
        <f t="shared" si="18"/>
        <v>8659</v>
      </c>
      <c r="G178">
        <f t="shared" si="21"/>
        <v>-1.6541700024390593E-3</v>
      </c>
      <c r="I178">
        <f t="shared" si="22"/>
        <v>-1.6541700024390593E-3</v>
      </c>
      <c r="O178">
        <f t="shared" ca="1" si="19"/>
        <v>-1.4529615769511949E-3</v>
      </c>
      <c r="Q178" s="2">
        <f t="shared" si="20"/>
        <v>31156.953999999998</v>
      </c>
      <c r="AA178" t="s">
        <v>37</v>
      </c>
      <c r="AG178" t="s">
        <v>39</v>
      </c>
    </row>
    <row r="179" spans="1:33">
      <c r="A179" s="11" t="s">
        <v>46</v>
      </c>
      <c r="B179" s="11"/>
      <c r="C179" s="39">
        <v>46175.459000000003</v>
      </c>
      <c r="D179" s="16"/>
      <c r="E179">
        <f t="shared" si="17"/>
        <v>8659.0039714924515</v>
      </c>
      <c r="F179">
        <f t="shared" si="18"/>
        <v>8659</v>
      </c>
      <c r="G179">
        <f t="shared" si="21"/>
        <v>3.3458300022175536E-3</v>
      </c>
      <c r="I179">
        <f t="shared" si="22"/>
        <v>3.3458300022175536E-3</v>
      </c>
      <c r="O179">
        <f t="shared" ca="1" si="19"/>
        <v>-1.4529615769511949E-3</v>
      </c>
      <c r="Q179" s="2">
        <f t="shared" si="20"/>
        <v>31156.959000000003</v>
      </c>
      <c r="AA179" t="s">
        <v>37</v>
      </c>
      <c r="AG179" t="s">
        <v>39</v>
      </c>
    </row>
    <row r="180" spans="1:33" ht="12.75" customHeight="1">
      <c r="A180" s="11" t="s">
        <v>46</v>
      </c>
      <c r="B180" s="11"/>
      <c r="C180" s="39">
        <v>46175.46</v>
      </c>
      <c r="D180" s="16"/>
      <c r="E180">
        <f t="shared" si="17"/>
        <v>8659.0051584901266</v>
      </c>
      <c r="F180">
        <f t="shared" si="18"/>
        <v>8659</v>
      </c>
      <c r="G180">
        <f t="shared" si="21"/>
        <v>4.3458299987833016E-3</v>
      </c>
      <c r="I180">
        <f t="shared" si="22"/>
        <v>4.3458299987833016E-3</v>
      </c>
      <c r="O180">
        <f t="shared" ca="1" si="19"/>
        <v>-1.4529615769511949E-3</v>
      </c>
      <c r="Q180" s="2">
        <f t="shared" si="20"/>
        <v>31156.959999999999</v>
      </c>
      <c r="AA180" t="s">
        <v>37</v>
      </c>
      <c r="AG180" t="s">
        <v>39</v>
      </c>
    </row>
    <row r="181" spans="1:33" ht="12.75" customHeight="1">
      <c r="A181" s="11" t="s">
        <v>46</v>
      </c>
      <c r="B181" s="11"/>
      <c r="C181" s="39">
        <v>46180.514999999999</v>
      </c>
      <c r="D181" s="16"/>
      <c r="E181">
        <f t="shared" si="17"/>
        <v>8665.0054317607337</v>
      </c>
      <c r="F181">
        <f t="shared" si="18"/>
        <v>8665</v>
      </c>
      <c r="G181">
        <f t="shared" si="21"/>
        <v>4.5760499997413717E-3</v>
      </c>
      <c r="I181">
        <f t="shared" si="22"/>
        <v>4.5760499997413717E-3</v>
      </c>
      <c r="O181">
        <f t="shared" ca="1" si="19"/>
        <v>-1.4516949984595318E-3</v>
      </c>
      <c r="Q181" s="2">
        <f t="shared" si="20"/>
        <v>31162.014999999999</v>
      </c>
      <c r="AA181" t="s">
        <v>37</v>
      </c>
      <c r="AG181" t="s">
        <v>39</v>
      </c>
    </row>
    <row r="182" spans="1:33" ht="12.75" customHeight="1">
      <c r="A182" s="11" t="s">
        <v>47</v>
      </c>
      <c r="B182" s="15" t="s">
        <v>65</v>
      </c>
      <c r="C182" s="39">
        <v>46215.446000000004</v>
      </c>
      <c r="D182" s="16"/>
      <c r="E182">
        <f t="shared" si="17"/>
        <v>8706.4684477084193</v>
      </c>
      <c r="F182">
        <f t="shared" si="18"/>
        <v>8706.5</v>
      </c>
      <c r="G182">
        <f t="shared" si="21"/>
        <v>-2.6581594996969216E-2</v>
      </c>
      <c r="I182">
        <f t="shared" si="22"/>
        <v>-2.6581594996969216E-2</v>
      </c>
      <c r="O182">
        <f t="shared" ca="1" si="19"/>
        <v>-1.4429344972255271E-3</v>
      </c>
      <c r="Q182" s="2">
        <f t="shared" si="20"/>
        <v>31196.946000000004</v>
      </c>
      <c r="AA182" t="s">
        <v>37</v>
      </c>
      <c r="AG182" t="s">
        <v>39</v>
      </c>
    </row>
    <row r="183" spans="1:33" ht="12.75" customHeight="1">
      <c r="A183" s="65" t="s">
        <v>577</v>
      </c>
      <c r="B183" s="66" t="s">
        <v>75</v>
      </c>
      <c r="C183" s="65">
        <v>46523.392</v>
      </c>
      <c r="D183" s="65" t="s">
        <v>83</v>
      </c>
      <c r="E183">
        <f t="shared" si="17"/>
        <v>9071.9996351643949</v>
      </c>
      <c r="F183">
        <f t="shared" si="18"/>
        <v>9072</v>
      </c>
      <c r="G183">
        <f t="shared" si="21"/>
        <v>-3.0736000189790502E-4</v>
      </c>
      <c r="I183">
        <f t="shared" si="22"/>
        <v>-3.0736000189790502E-4</v>
      </c>
      <c r="O183">
        <f t="shared" ca="1" si="19"/>
        <v>-1.365778757441704E-3</v>
      </c>
      <c r="Q183" s="2">
        <f t="shared" si="20"/>
        <v>31504.892</v>
      </c>
    </row>
    <row r="184" spans="1:33">
      <c r="A184" s="65" t="s">
        <v>582</v>
      </c>
      <c r="B184" s="66" t="s">
        <v>75</v>
      </c>
      <c r="C184" s="65">
        <v>46528.432999999997</v>
      </c>
      <c r="D184" s="65" t="s">
        <v>83</v>
      </c>
      <c r="E184">
        <f t="shared" si="17"/>
        <v>9077.9832904674822</v>
      </c>
      <c r="F184">
        <f t="shared" si="18"/>
        <v>9078</v>
      </c>
      <c r="G184">
        <f t="shared" si="21"/>
        <v>-1.407714000379201E-2</v>
      </c>
      <c r="I184">
        <f t="shared" si="22"/>
        <v>-1.407714000379201E-2</v>
      </c>
      <c r="O184">
        <f t="shared" ca="1" si="19"/>
        <v>-1.3645121789500406E-3</v>
      </c>
      <c r="Q184" s="2">
        <f t="shared" si="20"/>
        <v>31509.932999999997</v>
      </c>
    </row>
    <row r="185" spans="1:33">
      <c r="A185" s="11" t="s">
        <v>49</v>
      </c>
      <c r="B185" s="11"/>
      <c r="C185" s="39">
        <v>46528.438000000002</v>
      </c>
      <c r="D185" s="16"/>
      <c r="E185">
        <f t="shared" si="17"/>
        <v>9077.9892254558854</v>
      </c>
      <c r="F185">
        <f t="shared" si="18"/>
        <v>9078</v>
      </c>
      <c r="G185">
        <f t="shared" si="21"/>
        <v>-9.0771399991353974E-3</v>
      </c>
      <c r="I185">
        <f t="shared" si="22"/>
        <v>-9.0771399991353974E-3</v>
      </c>
      <c r="O185">
        <f t="shared" ca="1" si="19"/>
        <v>-1.3645121789500406E-3</v>
      </c>
      <c r="Q185" s="2">
        <f t="shared" si="20"/>
        <v>31509.938000000002</v>
      </c>
      <c r="AA185" t="s">
        <v>37</v>
      </c>
      <c r="AC185">
        <v>20</v>
      </c>
      <c r="AE185" t="s">
        <v>48</v>
      </c>
      <c r="AG185" t="s">
        <v>29</v>
      </c>
    </row>
    <row r="186" spans="1:33" ht="12.75" customHeight="1">
      <c r="A186" s="65" t="s">
        <v>577</v>
      </c>
      <c r="B186" s="66" t="s">
        <v>75</v>
      </c>
      <c r="C186" s="65">
        <v>46538.559000000001</v>
      </c>
      <c r="D186" s="65" t="s">
        <v>83</v>
      </c>
      <c r="E186">
        <f t="shared" si="17"/>
        <v>9090.0028289715738</v>
      </c>
      <c r="F186">
        <f t="shared" si="18"/>
        <v>9090</v>
      </c>
      <c r="G186">
        <f t="shared" si="21"/>
        <v>2.3833000013837591E-3</v>
      </c>
      <c r="I186">
        <f t="shared" si="22"/>
        <v>2.3833000013837591E-3</v>
      </c>
      <c r="O186">
        <f t="shared" ca="1" si="19"/>
        <v>-1.361979021966714E-3</v>
      </c>
      <c r="Q186" s="2">
        <f t="shared" si="20"/>
        <v>31520.059000000001</v>
      </c>
    </row>
    <row r="187" spans="1:33" ht="12.75" customHeight="1">
      <c r="A187" s="65" t="s">
        <v>577</v>
      </c>
      <c r="B187" s="66" t="s">
        <v>75</v>
      </c>
      <c r="C187" s="65">
        <v>46560.449000000001</v>
      </c>
      <c r="D187" s="65" t="s">
        <v>83</v>
      </c>
      <c r="E187">
        <f t="shared" si="17"/>
        <v>9115.9862081790034</v>
      </c>
      <c r="F187">
        <f t="shared" si="18"/>
        <v>9116</v>
      </c>
      <c r="G187">
        <f t="shared" si="21"/>
        <v>-1.1619079996307846E-2</v>
      </c>
      <c r="I187">
        <f t="shared" si="22"/>
        <v>-1.1619079996307846E-2</v>
      </c>
      <c r="O187">
        <f t="shared" ca="1" si="19"/>
        <v>-1.3564905151695064E-3</v>
      </c>
      <c r="Q187" s="2">
        <f t="shared" si="20"/>
        <v>31541.949000000001</v>
      </c>
    </row>
    <row r="188" spans="1:33" ht="12.75" customHeight="1">
      <c r="A188" s="65" t="s">
        <v>577</v>
      </c>
      <c r="B188" s="66" t="s">
        <v>75</v>
      </c>
      <c r="C188" s="65">
        <v>46560.451999999997</v>
      </c>
      <c r="D188" s="65" t="s">
        <v>83</v>
      </c>
      <c r="E188">
        <f t="shared" si="17"/>
        <v>9115.989769172038</v>
      </c>
      <c r="F188">
        <f t="shared" si="18"/>
        <v>9116</v>
      </c>
      <c r="G188">
        <f t="shared" si="21"/>
        <v>-8.6190799993346445E-3</v>
      </c>
      <c r="I188">
        <f t="shared" si="22"/>
        <v>-8.6190799993346445E-3</v>
      </c>
      <c r="O188">
        <f t="shared" ca="1" si="19"/>
        <v>-1.3564905151695064E-3</v>
      </c>
      <c r="Q188" s="2">
        <f t="shared" si="20"/>
        <v>31541.951999999997</v>
      </c>
    </row>
    <row r="189" spans="1:33" s="11" customFormat="1" ht="12.75" customHeight="1">
      <c r="A189" s="65" t="s">
        <v>577</v>
      </c>
      <c r="B189" s="66" t="s">
        <v>75</v>
      </c>
      <c r="C189" s="65">
        <v>46560.455000000002</v>
      </c>
      <c r="D189" s="65" t="s">
        <v>83</v>
      </c>
      <c r="E189">
        <f t="shared" si="17"/>
        <v>9115.9933301650817</v>
      </c>
      <c r="F189">
        <f t="shared" si="18"/>
        <v>9116</v>
      </c>
      <c r="G189">
        <f t="shared" si="21"/>
        <v>-5.6190799950854853E-3</v>
      </c>
      <c r="H189"/>
      <c r="I189">
        <f t="shared" si="22"/>
        <v>-5.6190799950854853E-3</v>
      </c>
      <c r="J189"/>
      <c r="K189"/>
      <c r="L189"/>
      <c r="M189"/>
      <c r="N189"/>
      <c r="O189">
        <f t="shared" ca="1" si="19"/>
        <v>-1.3564905151695064E-3</v>
      </c>
      <c r="P189"/>
      <c r="Q189" s="2">
        <f t="shared" si="20"/>
        <v>31541.955000000002</v>
      </c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2.75" customHeight="1">
      <c r="A190" s="65" t="s">
        <v>577</v>
      </c>
      <c r="B190" s="66" t="s">
        <v>75</v>
      </c>
      <c r="C190" s="65">
        <v>46560.462</v>
      </c>
      <c r="D190" s="65" t="s">
        <v>83</v>
      </c>
      <c r="E190">
        <f t="shared" si="17"/>
        <v>9116.0016391488371</v>
      </c>
      <c r="F190">
        <f t="shared" si="18"/>
        <v>9116</v>
      </c>
      <c r="G190">
        <f t="shared" ref="G190:G221" si="23">+C190-(C$7+F190*C$8)</f>
        <v>1.3809200027026236E-3</v>
      </c>
      <c r="I190">
        <f t="shared" si="22"/>
        <v>1.3809200027026236E-3</v>
      </c>
      <c r="O190">
        <f t="shared" ca="1" si="19"/>
        <v>-1.3564905151695064E-3</v>
      </c>
      <c r="Q190" s="2">
        <f t="shared" si="20"/>
        <v>31541.962</v>
      </c>
    </row>
    <row r="191" spans="1:33" ht="12.75" customHeight="1">
      <c r="A191" s="65" t="s">
        <v>577</v>
      </c>
      <c r="B191" s="66" t="s">
        <v>75</v>
      </c>
      <c r="C191" s="65">
        <v>46560.463000000003</v>
      </c>
      <c r="D191" s="65" t="s">
        <v>83</v>
      </c>
      <c r="E191">
        <f t="shared" si="17"/>
        <v>9116.0028261465213</v>
      </c>
      <c r="F191">
        <f t="shared" si="18"/>
        <v>9116</v>
      </c>
      <c r="G191">
        <f t="shared" si="23"/>
        <v>2.3809200065443292E-3</v>
      </c>
      <c r="I191">
        <f t="shared" si="22"/>
        <v>2.3809200065443292E-3</v>
      </c>
      <c r="O191">
        <f t="shared" ca="1" si="19"/>
        <v>-1.3564905151695064E-3</v>
      </c>
      <c r="Q191" s="2">
        <f t="shared" si="20"/>
        <v>31541.963000000003</v>
      </c>
    </row>
    <row r="192" spans="1:33" ht="12.75" customHeight="1">
      <c r="A192" s="65" t="s">
        <v>577</v>
      </c>
      <c r="B192" s="66" t="s">
        <v>75</v>
      </c>
      <c r="C192" s="65">
        <v>46560.464</v>
      </c>
      <c r="D192" s="65" t="s">
        <v>83</v>
      </c>
      <c r="E192">
        <f t="shared" si="17"/>
        <v>9116.0040131441965</v>
      </c>
      <c r="F192">
        <f t="shared" si="18"/>
        <v>9116</v>
      </c>
      <c r="G192">
        <f t="shared" si="23"/>
        <v>3.3809200031100772E-3</v>
      </c>
      <c r="I192">
        <f t="shared" si="22"/>
        <v>3.3809200031100772E-3</v>
      </c>
      <c r="O192">
        <f t="shared" ca="1" si="19"/>
        <v>-1.3564905151695064E-3</v>
      </c>
      <c r="Q192" s="2">
        <f t="shared" si="20"/>
        <v>31541.964</v>
      </c>
    </row>
    <row r="193" spans="1:33" ht="12.75" customHeight="1">
      <c r="A193" s="11" t="s">
        <v>51</v>
      </c>
      <c r="B193" s="11"/>
      <c r="C193" s="39">
        <v>46576.466500000002</v>
      </c>
      <c r="D193" s="16"/>
      <c r="E193">
        <f t="shared" si="17"/>
        <v>9134.9989435127191</v>
      </c>
      <c r="F193">
        <f t="shared" si="18"/>
        <v>9135</v>
      </c>
      <c r="G193">
        <f t="shared" si="23"/>
        <v>-8.900499960873276E-4</v>
      </c>
      <c r="J193">
        <f>+G193</f>
        <v>-8.900499960873276E-4</v>
      </c>
      <c r="O193">
        <f t="shared" ca="1" si="19"/>
        <v>-1.3524796832792391E-3</v>
      </c>
      <c r="Q193" s="2">
        <f t="shared" si="20"/>
        <v>31557.966500000002</v>
      </c>
      <c r="AA193" t="s">
        <v>50</v>
      </c>
      <c r="AG193" t="s">
        <v>39</v>
      </c>
    </row>
    <row r="194" spans="1:33" ht="12.75" customHeight="1">
      <c r="A194" s="65" t="s">
        <v>577</v>
      </c>
      <c r="B194" s="66" t="s">
        <v>75</v>
      </c>
      <c r="C194" s="65">
        <v>46592.470999999998</v>
      </c>
      <c r="D194" s="65" t="s">
        <v>83</v>
      </c>
      <c r="E194">
        <f t="shared" si="17"/>
        <v>9153.9962478765938</v>
      </c>
      <c r="F194">
        <f t="shared" si="18"/>
        <v>9154</v>
      </c>
      <c r="G194">
        <f t="shared" si="23"/>
        <v>-3.1610200021532364E-3</v>
      </c>
      <c r="I194">
        <f>+G194</f>
        <v>-3.1610200021532364E-3</v>
      </c>
      <c r="O194">
        <f t="shared" ca="1" si="19"/>
        <v>-1.3484688513889721E-3</v>
      </c>
      <c r="Q194" s="2">
        <f t="shared" si="20"/>
        <v>31573.970999999998</v>
      </c>
    </row>
    <row r="195" spans="1:33" ht="12.75" customHeight="1">
      <c r="A195" s="65" t="s">
        <v>577</v>
      </c>
      <c r="B195" s="66" t="s">
        <v>75</v>
      </c>
      <c r="C195" s="65">
        <v>46592.472000000002</v>
      </c>
      <c r="D195" s="65" t="s">
        <v>83</v>
      </c>
      <c r="E195">
        <f t="shared" si="17"/>
        <v>9153.997434874278</v>
      </c>
      <c r="F195">
        <f t="shared" si="18"/>
        <v>9154</v>
      </c>
      <c r="G195">
        <f t="shared" si="23"/>
        <v>-2.1610199983115308E-3</v>
      </c>
      <c r="I195">
        <f>+G195</f>
        <v>-2.1610199983115308E-3</v>
      </c>
      <c r="O195">
        <f t="shared" ca="1" si="19"/>
        <v>-1.3484688513889721E-3</v>
      </c>
      <c r="Q195" s="2">
        <f t="shared" si="20"/>
        <v>31573.972000000002</v>
      </c>
    </row>
    <row r="196" spans="1:33" ht="12.75" customHeight="1">
      <c r="A196" s="65" t="s">
        <v>577</v>
      </c>
      <c r="B196" s="66" t="s">
        <v>75</v>
      </c>
      <c r="C196" s="65">
        <v>46592.485999999997</v>
      </c>
      <c r="D196" s="65" t="s">
        <v>83</v>
      </c>
      <c r="E196">
        <f t="shared" si="17"/>
        <v>9154.0140528417869</v>
      </c>
      <c r="F196">
        <f t="shared" si="18"/>
        <v>9154</v>
      </c>
      <c r="G196">
        <f t="shared" si="23"/>
        <v>1.1838979997264687E-2</v>
      </c>
      <c r="I196">
        <f>+G196</f>
        <v>1.1838979997264687E-2</v>
      </c>
      <c r="O196">
        <f t="shared" ca="1" si="19"/>
        <v>-1.3484688513889721E-3</v>
      </c>
      <c r="Q196" s="2">
        <f t="shared" si="20"/>
        <v>31573.985999999997</v>
      </c>
    </row>
    <row r="197" spans="1:33" ht="12.75" customHeight="1">
      <c r="A197" s="11" t="s">
        <v>52</v>
      </c>
      <c r="B197" s="11"/>
      <c r="C197" s="39">
        <v>46876.377999999997</v>
      </c>
      <c r="D197" s="16"/>
      <c r="E197">
        <f t="shared" si="17"/>
        <v>9490.9931981115842</v>
      </c>
      <c r="F197">
        <f t="shared" si="18"/>
        <v>9491</v>
      </c>
      <c r="G197">
        <f t="shared" si="23"/>
        <v>-5.7303299981867895E-3</v>
      </c>
      <c r="I197">
        <f>+G197</f>
        <v>-5.7303299981867895E-3</v>
      </c>
      <c r="O197">
        <f t="shared" ca="1" si="19"/>
        <v>-1.2773293594405496E-3</v>
      </c>
      <c r="Q197" s="2">
        <f t="shared" si="20"/>
        <v>31857.877999999997</v>
      </c>
      <c r="AA197" t="s">
        <v>37</v>
      </c>
      <c r="AG197" t="s">
        <v>39</v>
      </c>
    </row>
    <row r="198" spans="1:33" ht="12.75" customHeight="1">
      <c r="A198" s="11" t="s">
        <v>53</v>
      </c>
      <c r="B198" s="11"/>
      <c r="C198" s="39">
        <v>46892.388400000003</v>
      </c>
      <c r="D198" s="16"/>
      <c r="E198">
        <f t="shared" si="17"/>
        <v>9509.9975057617812</v>
      </c>
      <c r="F198">
        <f t="shared" si="18"/>
        <v>9510</v>
      </c>
      <c r="G198">
        <f t="shared" si="23"/>
        <v>-2.1012999932281673E-3</v>
      </c>
      <c r="J198">
        <f>+G198</f>
        <v>-2.1012999932281673E-3</v>
      </c>
      <c r="O198">
        <f t="shared" ca="1" si="19"/>
        <v>-1.2733185275502824E-3</v>
      </c>
      <c r="Q198" s="2">
        <f t="shared" si="20"/>
        <v>31873.888400000003</v>
      </c>
      <c r="AA198" t="s">
        <v>50</v>
      </c>
      <c r="AG198" t="s">
        <v>39</v>
      </c>
    </row>
    <row r="199" spans="1:33" ht="12.75" customHeight="1">
      <c r="A199" s="11" t="s">
        <v>52</v>
      </c>
      <c r="B199" s="11"/>
      <c r="C199" s="39">
        <v>46903.337</v>
      </c>
      <c r="D199" s="16"/>
      <c r="E199">
        <f t="shared" si="17"/>
        <v>9522.9934685571388</v>
      </c>
      <c r="F199">
        <f t="shared" si="18"/>
        <v>9523</v>
      </c>
      <c r="G199">
        <f t="shared" si="23"/>
        <v>-5.5024899993441068E-3</v>
      </c>
      <c r="I199">
        <f>+G199</f>
        <v>-5.5024899993441068E-3</v>
      </c>
      <c r="O199">
        <f t="shared" ca="1" si="19"/>
        <v>-1.2705742741516788E-3</v>
      </c>
      <c r="Q199" s="2">
        <f t="shared" si="20"/>
        <v>31884.837</v>
      </c>
      <c r="AA199" t="s">
        <v>37</v>
      </c>
      <c r="AG199" t="s">
        <v>39</v>
      </c>
    </row>
    <row r="200" spans="1:33" ht="12.75" customHeight="1">
      <c r="A200" s="11" t="s">
        <v>54</v>
      </c>
      <c r="B200" s="11"/>
      <c r="C200" s="39">
        <v>46908.395299999996</v>
      </c>
      <c r="D200" s="16"/>
      <c r="E200">
        <f t="shared" si="17"/>
        <v>9528.9976589200833</v>
      </c>
      <c r="F200">
        <f t="shared" si="18"/>
        <v>9529</v>
      </c>
      <c r="G200">
        <f t="shared" si="23"/>
        <v>-1.9722700017155148E-3</v>
      </c>
      <c r="J200">
        <f>+G200</f>
        <v>-1.9722700017155148E-3</v>
      </c>
      <c r="O200">
        <f t="shared" ca="1" si="19"/>
        <v>-1.2693076956600152E-3</v>
      </c>
      <c r="Q200" s="2">
        <f t="shared" si="20"/>
        <v>31889.895299999996</v>
      </c>
      <c r="AA200" t="s">
        <v>50</v>
      </c>
      <c r="AC200">
        <v>0</v>
      </c>
      <c r="AE200" t="s">
        <v>27</v>
      </c>
      <c r="AG200" t="s">
        <v>29</v>
      </c>
    </row>
    <row r="201" spans="1:33" ht="12.75" customHeight="1">
      <c r="A201" s="11" t="s">
        <v>52</v>
      </c>
      <c r="B201" s="11"/>
      <c r="C201" s="39">
        <v>46945.48</v>
      </c>
      <c r="D201" s="16"/>
      <c r="E201">
        <f t="shared" si="17"/>
        <v>9573.0171117704249</v>
      </c>
      <c r="F201">
        <f t="shared" si="18"/>
        <v>9573</v>
      </c>
      <c r="G201">
        <f t="shared" si="23"/>
        <v>1.4416010002605617E-2</v>
      </c>
      <c r="I201">
        <f t="shared" ref="I201:I208" si="24">+G201</f>
        <v>1.4416010002605617E-2</v>
      </c>
      <c r="O201">
        <f t="shared" ca="1" si="19"/>
        <v>-1.2600194533878175E-3</v>
      </c>
      <c r="Q201" s="2">
        <f t="shared" si="20"/>
        <v>31926.980000000003</v>
      </c>
      <c r="AA201" t="s">
        <v>37</v>
      </c>
      <c r="AG201" t="s">
        <v>39</v>
      </c>
    </row>
    <row r="202" spans="1:33" ht="12.75" customHeight="1">
      <c r="A202" s="11" t="s">
        <v>52</v>
      </c>
      <c r="B202" s="11"/>
      <c r="C202" s="39">
        <v>46977.461000000003</v>
      </c>
      <c r="D202" s="16"/>
      <c r="E202">
        <f t="shared" si="17"/>
        <v>9610.978484563153</v>
      </c>
      <c r="F202">
        <f t="shared" si="18"/>
        <v>9611</v>
      </c>
      <c r="G202">
        <f t="shared" si="23"/>
        <v>-1.8125929993402679E-2</v>
      </c>
      <c r="I202">
        <f t="shared" si="24"/>
        <v>-1.8125929993402679E-2</v>
      </c>
      <c r="O202">
        <f t="shared" ca="1" si="19"/>
        <v>-1.2519977896072836E-3</v>
      </c>
      <c r="Q202" s="2">
        <f t="shared" si="20"/>
        <v>31958.961000000003</v>
      </c>
      <c r="AA202" t="s">
        <v>37</v>
      </c>
      <c r="AG202" t="s">
        <v>39</v>
      </c>
    </row>
    <row r="203" spans="1:33" ht="12.75" customHeight="1">
      <c r="A203" s="11" t="s">
        <v>55</v>
      </c>
      <c r="B203" s="11"/>
      <c r="C203" s="39">
        <v>47206.654000000002</v>
      </c>
      <c r="D203" s="16"/>
      <c r="E203">
        <f t="shared" si="17"/>
        <v>9883.0300437540445</v>
      </c>
      <c r="F203">
        <f t="shared" si="18"/>
        <v>9883</v>
      </c>
      <c r="G203">
        <f t="shared" si="23"/>
        <v>2.5310710007033776E-2</v>
      </c>
      <c r="I203">
        <f t="shared" si="24"/>
        <v>2.5310710007033776E-2</v>
      </c>
      <c r="O203">
        <f t="shared" ca="1" si="19"/>
        <v>-1.1945795646518802E-3</v>
      </c>
      <c r="Q203" s="2">
        <f t="shared" si="20"/>
        <v>32188.154000000002</v>
      </c>
      <c r="AA203" t="s">
        <v>37</v>
      </c>
      <c r="AC203">
        <v>7</v>
      </c>
      <c r="AE203" t="s">
        <v>27</v>
      </c>
      <c r="AG203" t="s">
        <v>29</v>
      </c>
    </row>
    <row r="204" spans="1:33" ht="12.75" customHeight="1">
      <c r="A204" s="11" t="s">
        <v>52</v>
      </c>
      <c r="B204" s="11"/>
      <c r="C204" s="39">
        <v>47239.453000000001</v>
      </c>
      <c r="D204" s="16"/>
      <c r="E204">
        <f t="shared" si="17"/>
        <v>9921.9623806487216</v>
      </c>
      <c r="F204">
        <f t="shared" si="18"/>
        <v>9922</v>
      </c>
      <c r="G204">
        <f t="shared" si="23"/>
        <v>-3.1692860000475775E-2</v>
      </c>
      <c r="I204">
        <f t="shared" si="24"/>
        <v>-3.1692860000475775E-2</v>
      </c>
      <c r="O204">
        <f t="shared" ca="1" si="19"/>
        <v>-1.1863468044560686E-3</v>
      </c>
      <c r="Q204" s="2">
        <f t="shared" si="20"/>
        <v>32220.953000000001</v>
      </c>
      <c r="AA204" t="s">
        <v>37</v>
      </c>
      <c r="AG204" t="s">
        <v>39</v>
      </c>
    </row>
    <row r="205" spans="1:33" ht="12.75" customHeight="1">
      <c r="A205" s="11" t="s">
        <v>52</v>
      </c>
      <c r="B205" s="11"/>
      <c r="C205" s="39">
        <v>47239.481</v>
      </c>
      <c r="D205" s="16"/>
      <c r="E205">
        <f t="shared" si="17"/>
        <v>9921.9956165837502</v>
      </c>
      <c r="F205">
        <f t="shared" si="18"/>
        <v>9922</v>
      </c>
      <c r="G205">
        <f t="shared" si="23"/>
        <v>-3.6928600020473823E-3</v>
      </c>
      <c r="I205">
        <f t="shared" si="24"/>
        <v>-3.6928600020473823E-3</v>
      </c>
      <c r="O205">
        <f t="shared" ca="1" si="19"/>
        <v>-1.1863468044560686E-3</v>
      </c>
      <c r="Q205" s="2">
        <f t="shared" si="20"/>
        <v>32220.981</v>
      </c>
      <c r="AA205" t="s">
        <v>37</v>
      </c>
      <c r="AG205" t="s">
        <v>39</v>
      </c>
    </row>
    <row r="206" spans="1:33" ht="12.75" customHeight="1">
      <c r="A206" s="11" t="s">
        <v>52</v>
      </c>
      <c r="B206" s="11"/>
      <c r="C206" s="39">
        <v>47239.482000000004</v>
      </c>
      <c r="D206" s="16"/>
      <c r="E206">
        <f t="shared" si="17"/>
        <v>9921.9968035814345</v>
      </c>
      <c r="F206">
        <f t="shared" si="18"/>
        <v>9922</v>
      </c>
      <c r="G206">
        <f t="shared" si="23"/>
        <v>-2.6928599982056767E-3</v>
      </c>
      <c r="I206">
        <f t="shared" si="24"/>
        <v>-2.6928599982056767E-3</v>
      </c>
      <c r="O206">
        <f t="shared" ca="1" si="19"/>
        <v>-1.1863468044560686E-3</v>
      </c>
      <c r="Q206" s="2">
        <f t="shared" si="20"/>
        <v>32220.982000000004</v>
      </c>
      <c r="AA206" t="s">
        <v>37</v>
      </c>
      <c r="AG206" t="s">
        <v>39</v>
      </c>
    </row>
    <row r="207" spans="1:33" ht="12.75" customHeight="1">
      <c r="A207" s="11" t="s">
        <v>52</v>
      </c>
      <c r="B207" s="11"/>
      <c r="C207" s="39">
        <v>47624.474999999999</v>
      </c>
      <c r="D207" s="16"/>
      <c r="E207">
        <f t="shared" si="17"/>
        <v>10378.982601261021</v>
      </c>
      <c r="F207">
        <f t="shared" si="18"/>
        <v>10379</v>
      </c>
      <c r="G207">
        <f t="shared" si="23"/>
        <v>-1.4657769999757875E-2</v>
      </c>
      <c r="I207">
        <f t="shared" si="24"/>
        <v>-1.4657769999757875E-2</v>
      </c>
      <c r="O207">
        <f t="shared" ca="1" si="19"/>
        <v>-1.08987574267438E-3</v>
      </c>
      <c r="Q207" s="2">
        <f t="shared" si="20"/>
        <v>32605.974999999999</v>
      </c>
      <c r="AA207" t="s">
        <v>37</v>
      </c>
      <c r="AG207" t="s">
        <v>39</v>
      </c>
    </row>
    <row r="208" spans="1:33" ht="12.75" customHeight="1">
      <c r="A208" s="11" t="s">
        <v>52</v>
      </c>
      <c r="B208" s="11"/>
      <c r="C208" s="39">
        <v>47624.487999999998</v>
      </c>
      <c r="D208" s="16"/>
      <c r="E208">
        <f t="shared" si="17"/>
        <v>10378.998032230855</v>
      </c>
      <c r="F208">
        <f t="shared" si="18"/>
        <v>10379</v>
      </c>
      <c r="G208">
        <f t="shared" si="23"/>
        <v>-1.657770000747405E-3</v>
      </c>
      <c r="I208">
        <f t="shared" si="24"/>
        <v>-1.657770000747405E-3</v>
      </c>
      <c r="O208">
        <f t="shared" ca="1" si="19"/>
        <v>-1.08987574267438E-3</v>
      </c>
      <c r="Q208" s="2">
        <f t="shared" si="20"/>
        <v>32605.987999999998</v>
      </c>
      <c r="AA208" t="s">
        <v>37</v>
      </c>
      <c r="AG208" t="s">
        <v>39</v>
      </c>
    </row>
    <row r="209" spans="1:33" ht="12.75" customHeight="1">
      <c r="A209" s="11" t="s">
        <v>56</v>
      </c>
      <c r="B209" s="11"/>
      <c r="C209" s="39">
        <v>47667.454400000002</v>
      </c>
      <c r="D209" s="16"/>
      <c r="E209">
        <f t="shared" si="17"/>
        <v>10429.999049333563</v>
      </c>
      <c r="F209">
        <f t="shared" si="18"/>
        <v>10430</v>
      </c>
      <c r="G209">
        <f t="shared" si="23"/>
        <v>-8.0089999391930178E-4</v>
      </c>
      <c r="J209">
        <f>+G209</f>
        <v>-8.0089999391930178E-4</v>
      </c>
      <c r="O209">
        <f t="shared" ca="1" si="19"/>
        <v>-1.079109825495242E-3</v>
      </c>
      <c r="Q209" s="2">
        <f t="shared" si="20"/>
        <v>32648.954400000002</v>
      </c>
      <c r="AA209" t="s">
        <v>50</v>
      </c>
      <c r="AG209" t="s">
        <v>39</v>
      </c>
    </row>
    <row r="210" spans="1:33" ht="12.75" customHeight="1">
      <c r="A210" s="11" t="s">
        <v>56</v>
      </c>
      <c r="B210" s="11"/>
      <c r="C210" s="39">
        <v>47667.454400000002</v>
      </c>
      <c r="D210" s="16"/>
      <c r="E210">
        <f t="shared" si="17"/>
        <v>10429.999049333563</v>
      </c>
      <c r="F210">
        <f t="shared" si="18"/>
        <v>10430</v>
      </c>
      <c r="G210">
        <f t="shared" si="23"/>
        <v>-8.0089999391930178E-4</v>
      </c>
      <c r="J210">
        <f>+G210</f>
        <v>-8.0089999391930178E-4</v>
      </c>
      <c r="O210">
        <f t="shared" ca="1" si="19"/>
        <v>-1.079109825495242E-3</v>
      </c>
      <c r="Q210" s="2">
        <f t="shared" si="20"/>
        <v>32648.954400000002</v>
      </c>
      <c r="AA210" t="s">
        <v>50</v>
      </c>
      <c r="AG210" t="s">
        <v>39</v>
      </c>
    </row>
    <row r="211" spans="1:33" ht="12.75" customHeight="1">
      <c r="A211" s="11" t="s">
        <v>57</v>
      </c>
      <c r="B211" s="11"/>
      <c r="C211" s="39">
        <v>47939.56</v>
      </c>
      <c r="D211" s="16"/>
      <c r="E211">
        <f t="shared" si="17"/>
        <v>10752.987765151986</v>
      </c>
      <c r="F211">
        <f t="shared" si="18"/>
        <v>10753</v>
      </c>
      <c r="G211">
        <f t="shared" si="23"/>
        <v>-1.0307390002708416E-2</v>
      </c>
      <c r="I211">
        <f>+G211</f>
        <v>-1.0307390002708416E-2</v>
      </c>
      <c r="O211">
        <f t="shared" ca="1" si="19"/>
        <v>-1.0109256833607007E-3</v>
      </c>
      <c r="Q211" s="2">
        <f t="shared" si="20"/>
        <v>32921.06</v>
      </c>
      <c r="AA211" t="s">
        <v>37</v>
      </c>
      <c r="AG211" t="s">
        <v>39</v>
      </c>
    </row>
    <row r="212" spans="1:33" ht="12.75" customHeight="1">
      <c r="A212" s="11" t="s">
        <v>57</v>
      </c>
      <c r="B212" s="11"/>
      <c r="C212" s="39">
        <v>47939.561999999998</v>
      </c>
      <c r="D212" s="16"/>
      <c r="E212">
        <f t="shared" si="17"/>
        <v>10752.990139147345</v>
      </c>
      <c r="F212">
        <f t="shared" si="18"/>
        <v>10753</v>
      </c>
      <c r="G212">
        <f t="shared" si="23"/>
        <v>-8.3073900023009628E-3</v>
      </c>
      <c r="I212">
        <f>+G212</f>
        <v>-8.3073900023009628E-3</v>
      </c>
      <c r="O212">
        <f t="shared" ca="1" si="19"/>
        <v>-1.0109256833607007E-3</v>
      </c>
      <c r="Q212" s="2">
        <f t="shared" si="20"/>
        <v>32921.061999999998</v>
      </c>
      <c r="AA212" t="s">
        <v>37</v>
      </c>
      <c r="AG212" t="s">
        <v>39</v>
      </c>
    </row>
    <row r="213" spans="1:33" ht="12.75" customHeight="1">
      <c r="A213" s="11" t="s">
        <v>57</v>
      </c>
      <c r="B213" s="11"/>
      <c r="C213" s="39">
        <v>47939.565999999999</v>
      </c>
      <c r="D213" s="16"/>
      <c r="E213">
        <f t="shared" ref="E213:E244" si="25">+(C213-C$7)/C$8</f>
        <v>10752.994887138066</v>
      </c>
      <c r="F213">
        <f t="shared" ref="F213:F244" si="26">ROUND(2*E213,0)/2</f>
        <v>10753</v>
      </c>
      <c r="G213">
        <f t="shared" si="23"/>
        <v>-4.3073900014860556E-3</v>
      </c>
      <c r="I213">
        <f>+G213</f>
        <v>-4.3073900014860556E-3</v>
      </c>
      <c r="O213">
        <f t="shared" ref="O213:O244" ca="1" si="27">+C$11+C$12*F213</f>
        <v>-1.0109256833607007E-3</v>
      </c>
      <c r="Q213" s="2">
        <f t="shared" ref="Q213:Q244" si="28">+C213-15018.5</f>
        <v>32921.065999999999</v>
      </c>
      <c r="AA213" t="s">
        <v>37</v>
      </c>
      <c r="AG213" t="s">
        <v>39</v>
      </c>
    </row>
    <row r="214" spans="1:33" ht="12.75" customHeight="1">
      <c r="A214" s="11" t="s">
        <v>58</v>
      </c>
      <c r="B214" s="11"/>
      <c r="C214" s="39">
        <v>47967.372000000003</v>
      </c>
      <c r="D214" s="16"/>
      <c r="E214">
        <f t="shared" si="25"/>
        <v>10786.00054461828</v>
      </c>
      <c r="F214">
        <f t="shared" si="26"/>
        <v>10786</v>
      </c>
      <c r="G214">
        <f t="shared" si="23"/>
        <v>4.5882000267738476E-4</v>
      </c>
      <c r="I214">
        <f>+G214</f>
        <v>4.5882000267738476E-4</v>
      </c>
      <c r="O214">
        <f t="shared" ca="1" si="27"/>
        <v>-1.0039595016565523E-3</v>
      </c>
      <c r="Q214" s="2">
        <f t="shared" si="28"/>
        <v>32948.872000000003</v>
      </c>
      <c r="AC214">
        <v>7</v>
      </c>
      <c r="AE214" t="s">
        <v>27</v>
      </c>
      <c r="AG214" t="s">
        <v>29</v>
      </c>
    </row>
    <row r="215" spans="1:33" ht="12.75" customHeight="1">
      <c r="A215" s="65" t="s">
        <v>667</v>
      </c>
      <c r="B215" s="66" t="s">
        <v>75</v>
      </c>
      <c r="C215" s="65">
        <v>47967.3724</v>
      </c>
      <c r="D215" s="65" t="s">
        <v>83</v>
      </c>
      <c r="E215">
        <f t="shared" si="25"/>
        <v>10786.00101941735</v>
      </c>
      <c r="F215">
        <f t="shared" si="26"/>
        <v>10786</v>
      </c>
      <c r="G215">
        <f t="shared" si="23"/>
        <v>8.5881999984849244E-4</v>
      </c>
      <c r="J215">
        <f>+G215</f>
        <v>8.5881999984849244E-4</v>
      </c>
      <c r="O215">
        <f t="shared" ca="1" si="27"/>
        <v>-1.0039595016565523E-3</v>
      </c>
      <c r="Q215" s="2">
        <f t="shared" si="28"/>
        <v>32948.8724</v>
      </c>
    </row>
    <row r="216" spans="1:33" ht="12.75" customHeight="1">
      <c r="A216" s="11" t="s">
        <v>59</v>
      </c>
      <c r="B216" s="11"/>
      <c r="C216" s="39">
        <v>47972.426299999999</v>
      </c>
      <c r="D216" s="16"/>
      <c r="E216">
        <f t="shared" si="25"/>
        <v>10791.999986990506</v>
      </c>
      <c r="F216">
        <f t="shared" si="26"/>
        <v>10792</v>
      </c>
      <c r="G216">
        <f t="shared" si="23"/>
        <v>-1.0960000508930534E-5</v>
      </c>
      <c r="J216">
        <f>+G216</f>
        <v>-1.0960000508930534E-5</v>
      </c>
      <c r="O216">
        <f t="shared" ca="1" si="27"/>
        <v>-1.0026929231648891E-3</v>
      </c>
      <c r="Q216" s="2">
        <f t="shared" si="28"/>
        <v>32953.926299999999</v>
      </c>
      <c r="AA216" t="s">
        <v>50</v>
      </c>
      <c r="AG216" t="s">
        <v>39</v>
      </c>
    </row>
    <row r="217" spans="1:33" ht="12.75" customHeight="1">
      <c r="A217" s="65" t="s">
        <v>670</v>
      </c>
      <c r="B217" s="66" t="s">
        <v>75</v>
      </c>
      <c r="C217" s="65">
        <v>47972.426599999999</v>
      </c>
      <c r="D217" s="65" t="s">
        <v>83</v>
      </c>
      <c r="E217">
        <f t="shared" si="25"/>
        <v>10792.00034308981</v>
      </c>
      <c r="F217">
        <f t="shared" si="26"/>
        <v>10792</v>
      </c>
      <c r="G217">
        <f t="shared" si="23"/>
        <v>2.8903999918838963E-4</v>
      </c>
      <c r="J217">
        <f>+G217</f>
        <v>2.8903999918838963E-4</v>
      </c>
      <c r="O217">
        <f t="shared" ca="1" si="27"/>
        <v>-1.0026929231648891E-3</v>
      </c>
      <c r="Q217" s="2">
        <f t="shared" si="28"/>
        <v>32953.926599999999</v>
      </c>
    </row>
    <row r="218" spans="1:33" ht="12.75" customHeight="1">
      <c r="A218" s="11" t="s">
        <v>59</v>
      </c>
      <c r="B218" s="11"/>
      <c r="C218" s="39">
        <v>47972.427000000003</v>
      </c>
      <c r="D218" s="16"/>
      <c r="E218">
        <f t="shared" si="25"/>
        <v>10792.000817888887</v>
      </c>
      <c r="F218">
        <f t="shared" si="26"/>
        <v>10792</v>
      </c>
      <c r="G218">
        <f t="shared" si="23"/>
        <v>6.8904000363545492E-4</v>
      </c>
      <c r="J218">
        <f>+G218</f>
        <v>6.8904000363545492E-4</v>
      </c>
      <c r="O218">
        <f t="shared" ca="1" si="27"/>
        <v>-1.0026929231648891E-3</v>
      </c>
      <c r="Q218" s="2">
        <f t="shared" si="28"/>
        <v>32953.927000000003</v>
      </c>
      <c r="AA218" t="s">
        <v>50</v>
      </c>
      <c r="AG218" t="s">
        <v>39</v>
      </c>
    </row>
    <row r="219" spans="1:33" ht="12.75" customHeight="1">
      <c r="A219" s="11" t="s">
        <v>57</v>
      </c>
      <c r="B219" s="11"/>
      <c r="C219" s="39">
        <v>48249.588000000003</v>
      </c>
      <c r="D219" s="16"/>
      <c r="E219">
        <f t="shared" si="25"/>
        <v>11120.990281776993</v>
      </c>
      <c r="F219">
        <f t="shared" si="26"/>
        <v>11121</v>
      </c>
      <c r="G219">
        <f t="shared" si="23"/>
        <v>-8.1872299924725667E-3</v>
      </c>
      <c r="I219">
        <f>+G219</f>
        <v>-8.1872299924725667E-3</v>
      </c>
      <c r="O219">
        <f t="shared" ca="1" si="27"/>
        <v>-9.3324220253868453E-4</v>
      </c>
      <c r="Q219" s="2">
        <f t="shared" si="28"/>
        <v>33231.088000000003</v>
      </c>
      <c r="AA219" t="s">
        <v>37</v>
      </c>
      <c r="AG219" t="s">
        <v>39</v>
      </c>
    </row>
    <row r="220" spans="1:33" ht="12.75" customHeight="1">
      <c r="A220" s="11" t="s">
        <v>57</v>
      </c>
      <c r="B220" s="11"/>
      <c r="C220" s="39">
        <v>48276.563999999998</v>
      </c>
      <c r="D220" s="16"/>
      <c r="E220">
        <f t="shared" si="25"/>
        <v>11153.010731183093</v>
      </c>
      <c r="F220">
        <f t="shared" si="26"/>
        <v>11153</v>
      </c>
      <c r="G220">
        <f t="shared" si="23"/>
        <v>9.0406099989195354E-3</v>
      </c>
      <c r="I220">
        <f>+G220</f>
        <v>9.0406099989195354E-3</v>
      </c>
      <c r="O220">
        <f t="shared" ca="1" si="27"/>
        <v>-9.264871172498133E-4</v>
      </c>
      <c r="Q220" s="2">
        <f t="shared" si="28"/>
        <v>33258.063999999998</v>
      </c>
      <c r="AA220" t="s">
        <v>37</v>
      </c>
      <c r="AG220" t="s">
        <v>39</v>
      </c>
    </row>
    <row r="221" spans="1:33" ht="12.75" customHeight="1">
      <c r="A221" s="11" t="s">
        <v>60</v>
      </c>
      <c r="B221" s="11"/>
      <c r="C221" s="39">
        <v>48287.507599999997</v>
      </c>
      <c r="D221" s="16"/>
      <c r="E221">
        <f t="shared" si="25"/>
        <v>11166.000758990054</v>
      </c>
      <c r="F221">
        <f t="shared" si="26"/>
        <v>11166</v>
      </c>
      <c r="G221">
        <f t="shared" si="23"/>
        <v>6.3942000269889832E-4</v>
      </c>
      <c r="J221">
        <f>+G221</f>
        <v>6.3942000269889832E-4</v>
      </c>
      <c r="O221">
        <f t="shared" ca="1" si="27"/>
        <v>-9.2374286385120971E-4</v>
      </c>
      <c r="Q221" s="2">
        <f t="shared" si="28"/>
        <v>33269.007599999997</v>
      </c>
      <c r="AA221" t="s">
        <v>50</v>
      </c>
      <c r="AG221" t="s">
        <v>39</v>
      </c>
    </row>
    <row r="222" spans="1:33" ht="12.75" customHeight="1">
      <c r="A222" s="65" t="s">
        <v>678</v>
      </c>
      <c r="B222" s="66" t="s">
        <v>75</v>
      </c>
      <c r="C222" s="65">
        <v>48287.507899999997</v>
      </c>
      <c r="D222" s="65" t="s">
        <v>83</v>
      </c>
      <c r="E222">
        <f t="shared" si="25"/>
        <v>11166.001115089359</v>
      </c>
      <c r="F222">
        <f t="shared" si="26"/>
        <v>11166</v>
      </c>
      <c r="G222">
        <f t="shared" ref="G222:G254" si="29">+C222-(C$7+F222*C$8)</f>
        <v>9.3942000239621848E-4</v>
      </c>
      <c r="J222">
        <f>+G222</f>
        <v>9.3942000239621848E-4</v>
      </c>
      <c r="O222">
        <f t="shared" ca="1" si="27"/>
        <v>-9.2374286385120971E-4</v>
      </c>
      <c r="Q222" s="2">
        <f t="shared" si="28"/>
        <v>33269.007899999997</v>
      </c>
    </row>
    <row r="223" spans="1:33" ht="12.75" customHeight="1">
      <c r="A223" s="11" t="s">
        <v>60</v>
      </c>
      <c r="B223" s="11"/>
      <c r="C223" s="39">
        <v>48287.508199999997</v>
      </c>
      <c r="D223" s="16"/>
      <c r="E223">
        <f t="shared" si="25"/>
        <v>11166.001471188662</v>
      </c>
      <c r="F223">
        <f t="shared" si="26"/>
        <v>11166</v>
      </c>
      <c r="G223">
        <f t="shared" si="29"/>
        <v>1.2394200020935386E-3</v>
      </c>
      <c r="J223">
        <f>+G223</f>
        <v>1.2394200020935386E-3</v>
      </c>
      <c r="O223">
        <f t="shared" ca="1" si="27"/>
        <v>-9.2374286385120971E-4</v>
      </c>
      <c r="Q223" s="2">
        <f t="shared" si="28"/>
        <v>33269.008199999997</v>
      </c>
      <c r="AA223" t="s">
        <v>50</v>
      </c>
      <c r="AG223" t="s">
        <v>39</v>
      </c>
    </row>
    <row r="224" spans="1:33" ht="12.75" customHeight="1">
      <c r="A224" s="11" t="s">
        <v>57</v>
      </c>
      <c r="B224" s="11"/>
      <c r="C224" s="39">
        <v>48340.572999999997</v>
      </c>
      <c r="D224" s="16"/>
      <c r="E224">
        <f t="shared" si="25"/>
        <v>11228.989265659491</v>
      </c>
      <c r="F224">
        <f t="shared" si="26"/>
        <v>11229</v>
      </c>
      <c r="G224">
        <f t="shared" si="29"/>
        <v>-9.0432700017117895E-3</v>
      </c>
      <c r="I224">
        <f>+G224</f>
        <v>-9.0432700017117895E-3</v>
      </c>
      <c r="O224">
        <f t="shared" ca="1" si="27"/>
        <v>-9.1044378968874488E-4</v>
      </c>
      <c r="Q224" s="2">
        <f t="shared" si="28"/>
        <v>33322.072999999997</v>
      </c>
      <c r="AA224" t="s">
        <v>37</v>
      </c>
      <c r="AG224" t="s">
        <v>39</v>
      </c>
    </row>
    <row r="225" spans="1:33" ht="12.75" customHeight="1">
      <c r="A225" s="11" t="s">
        <v>61</v>
      </c>
      <c r="B225" s="11"/>
      <c r="C225" s="39">
        <v>48405.45</v>
      </c>
      <c r="D225" s="16"/>
      <c r="E225">
        <f t="shared" si="25"/>
        <v>11305.998114121825</v>
      </c>
      <c r="F225">
        <f t="shared" si="26"/>
        <v>11306</v>
      </c>
      <c r="G225">
        <f t="shared" si="29"/>
        <v>-1.5887800036580302E-3</v>
      </c>
      <c r="I225">
        <f>+G225</f>
        <v>-1.5887800036580302E-3</v>
      </c>
      <c r="O225">
        <f t="shared" ca="1" si="27"/>
        <v>-8.9418936571239926E-4</v>
      </c>
      <c r="Q225" s="2">
        <f t="shared" si="28"/>
        <v>33386.949999999997</v>
      </c>
      <c r="AA225" t="s">
        <v>50</v>
      </c>
      <c r="AG225" t="s">
        <v>39</v>
      </c>
    </row>
    <row r="226" spans="1:33" ht="12.75" customHeight="1">
      <c r="A226" s="65" t="s">
        <v>678</v>
      </c>
      <c r="B226" s="66" t="s">
        <v>75</v>
      </c>
      <c r="C226" s="65">
        <v>48405.451000000001</v>
      </c>
      <c r="D226" s="65" t="s">
        <v>83</v>
      </c>
      <c r="E226">
        <f t="shared" si="25"/>
        <v>11305.999301119509</v>
      </c>
      <c r="F226">
        <f t="shared" si="26"/>
        <v>11306</v>
      </c>
      <c r="G226">
        <f t="shared" si="29"/>
        <v>-5.8877999981632456E-4</v>
      </c>
      <c r="J226">
        <f>+G226</f>
        <v>-5.8877999981632456E-4</v>
      </c>
      <c r="O226">
        <f t="shared" ca="1" si="27"/>
        <v>-8.9418936571239926E-4</v>
      </c>
      <c r="Q226" s="2">
        <f t="shared" si="28"/>
        <v>33386.951000000001</v>
      </c>
    </row>
    <row r="227" spans="1:33" ht="12.75" customHeight="1">
      <c r="A227" s="11" t="s">
        <v>60</v>
      </c>
      <c r="B227" s="11"/>
      <c r="C227" s="39">
        <v>48405.451999999997</v>
      </c>
      <c r="D227" s="16"/>
      <c r="E227">
        <f t="shared" si="25"/>
        <v>11306.000488117184</v>
      </c>
      <c r="F227">
        <f t="shared" si="26"/>
        <v>11306</v>
      </c>
      <c r="G227">
        <f t="shared" si="29"/>
        <v>4.1121999674942344E-4</v>
      </c>
      <c r="J227">
        <f>+G227</f>
        <v>4.1121999674942344E-4</v>
      </c>
      <c r="O227">
        <f t="shared" ca="1" si="27"/>
        <v>-8.9418936571239926E-4</v>
      </c>
      <c r="Q227" s="2">
        <f t="shared" si="28"/>
        <v>33386.951999999997</v>
      </c>
      <c r="AA227" t="s">
        <v>50</v>
      </c>
      <c r="AG227" t="s">
        <v>39</v>
      </c>
    </row>
    <row r="228" spans="1:33" ht="12.75" customHeight="1">
      <c r="A228" s="11" t="s">
        <v>63</v>
      </c>
      <c r="B228" s="11"/>
      <c r="C228" s="39">
        <v>48623.650800000003</v>
      </c>
      <c r="D228" s="16">
        <v>2E-3</v>
      </c>
      <c r="E228">
        <f t="shared" si="25"/>
        <v>11565.00195741853</v>
      </c>
      <c r="F228">
        <f t="shared" si="26"/>
        <v>11565</v>
      </c>
      <c r="G228">
        <f t="shared" si="29"/>
        <v>1.6490500056534074E-3</v>
      </c>
      <c r="J228">
        <f>+G228</f>
        <v>1.6490500056534074E-3</v>
      </c>
      <c r="O228">
        <f t="shared" ca="1" si="27"/>
        <v>-8.3951539415559953E-4</v>
      </c>
      <c r="Q228" s="2">
        <f t="shared" si="28"/>
        <v>33605.150800000003</v>
      </c>
      <c r="AA228" t="s">
        <v>50</v>
      </c>
      <c r="AC228">
        <v>22</v>
      </c>
      <c r="AE228" t="s">
        <v>62</v>
      </c>
      <c r="AG228" t="s">
        <v>29</v>
      </c>
    </row>
    <row r="229" spans="1:33" ht="12.75" customHeight="1">
      <c r="A229" s="11" t="s">
        <v>57</v>
      </c>
      <c r="B229" s="11"/>
      <c r="C229" s="39">
        <v>49079.411</v>
      </c>
      <c r="D229" s="16"/>
      <c r="E229">
        <f t="shared" si="25"/>
        <v>12105.988257293096</v>
      </c>
      <c r="F229">
        <f t="shared" si="26"/>
        <v>12106</v>
      </c>
      <c r="G229">
        <f t="shared" si="29"/>
        <v>-9.8927799990633503E-3</v>
      </c>
      <c r="I229">
        <f>+G229</f>
        <v>-9.8927799990633503E-3</v>
      </c>
      <c r="O229">
        <f t="shared" ca="1" si="27"/>
        <v>-7.253122334906245E-4</v>
      </c>
      <c r="Q229" s="2">
        <f t="shared" si="28"/>
        <v>34060.911</v>
      </c>
      <c r="AA229" t="s">
        <v>37</v>
      </c>
      <c r="AG229" t="s">
        <v>39</v>
      </c>
    </row>
    <row r="230" spans="1:33" ht="12.75" customHeight="1">
      <c r="A230" s="11" t="s">
        <v>57</v>
      </c>
      <c r="B230" s="11"/>
      <c r="C230" s="39">
        <v>49416.406999999999</v>
      </c>
      <c r="D230" s="16"/>
      <c r="E230">
        <f t="shared" si="25"/>
        <v>12506.001727342764</v>
      </c>
      <c r="F230">
        <f t="shared" si="26"/>
        <v>12506</v>
      </c>
      <c r="G230">
        <f t="shared" si="29"/>
        <v>1.4552200009347871E-3</v>
      </c>
      <c r="I230">
        <f>+G230</f>
        <v>1.4552200009347871E-3</v>
      </c>
      <c r="O230">
        <f t="shared" ca="1" si="27"/>
        <v>-6.4087366737973755E-4</v>
      </c>
      <c r="Q230" s="2">
        <f t="shared" si="28"/>
        <v>34397.906999999999</v>
      </c>
      <c r="AA230" t="s">
        <v>37</v>
      </c>
      <c r="AG230" t="s">
        <v>39</v>
      </c>
    </row>
    <row r="231" spans="1:33" ht="12.75" customHeight="1">
      <c r="A231" s="11" t="s">
        <v>57</v>
      </c>
      <c r="B231" s="11"/>
      <c r="C231" s="39">
        <v>49416.411</v>
      </c>
      <c r="D231" s="16"/>
      <c r="E231">
        <f t="shared" si="25"/>
        <v>12506.006475333485</v>
      </c>
      <c r="F231">
        <f t="shared" si="26"/>
        <v>12506</v>
      </c>
      <c r="G231">
        <f t="shared" si="29"/>
        <v>5.4552200017496943E-3</v>
      </c>
      <c r="I231">
        <f>+G231</f>
        <v>5.4552200017496943E-3</v>
      </c>
      <c r="O231">
        <f t="shared" ca="1" si="27"/>
        <v>-6.4087366737973755E-4</v>
      </c>
      <c r="Q231" s="2">
        <f t="shared" si="28"/>
        <v>34397.911</v>
      </c>
      <c r="AA231" t="s">
        <v>37</v>
      </c>
      <c r="AG231" t="s">
        <v>39</v>
      </c>
    </row>
    <row r="232" spans="1:33" ht="12.75" customHeight="1">
      <c r="A232" s="11" t="s">
        <v>57</v>
      </c>
      <c r="B232" s="11"/>
      <c r="C232" s="39">
        <v>49416.417999999998</v>
      </c>
      <c r="D232" s="16"/>
      <c r="E232" s="11">
        <f t="shared" si="25"/>
        <v>12506.014784317238</v>
      </c>
      <c r="F232" s="11">
        <f t="shared" si="26"/>
        <v>12506</v>
      </c>
      <c r="G232" s="11">
        <f t="shared" si="29"/>
        <v>1.2455219999537803E-2</v>
      </c>
      <c r="H232" s="11"/>
      <c r="I232" s="11">
        <f>+G232</f>
        <v>1.2455219999537803E-2</v>
      </c>
      <c r="J232" s="11"/>
      <c r="K232" s="11"/>
      <c r="L232" s="11"/>
      <c r="M232" s="11"/>
      <c r="N232" s="11"/>
      <c r="O232" s="11">
        <f t="shared" ca="1" si="27"/>
        <v>-6.4087366737973755E-4</v>
      </c>
      <c r="P232" s="11"/>
      <c r="Q232" s="40">
        <f t="shared" si="28"/>
        <v>34397.917999999998</v>
      </c>
      <c r="R232" s="11"/>
      <c r="S232" s="11"/>
      <c r="T232" s="11"/>
      <c r="U232" s="11"/>
      <c r="V232" s="11"/>
      <c r="W232" s="11"/>
      <c r="X232" s="11"/>
      <c r="Y232" s="11"/>
      <c r="Z232" s="11"/>
      <c r="AA232" s="11" t="s">
        <v>37</v>
      </c>
      <c r="AB232" s="11"/>
      <c r="AC232" s="11"/>
      <c r="AD232" s="11"/>
      <c r="AE232" s="11"/>
      <c r="AF232" s="11"/>
      <c r="AG232" s="11" t="s">
        <v>39</v>
      </c>
    </row>
    <row r="233" spans="1:33" ht="12.75" customHeight="1">
      <c r="A233" s="11" t="s">
        <v>64</v>
      </c>
      <c r="B233" s="11"/>
      <c r="C233" s="39">
        <v>49480.432099999998</v>
      </c>
      <c r="D233" s="16"/>
      <c r="E233" s="11">
        <f t="shared" si="25"/>
        <v>12581.999372481807</v>
      </c>
      <c r="F233" s="11">
        <f t="shared" si="26"/>
        <v>12582</v>
      </c>
      <c r="G233" s="11">
        <f t="shared" si="29"/>
        <v>-5.2865999896312132E-4</v>
      </c>
      <c r="H233" s="11"/>
      <c r="I233" s="11"/>
      <c r="J233" s="11">
        <f>+G233</f>
        <v>-5.2865999896312132E-4</v>
      </c>
      <c r="K233" s="11"/>
      <c r="L233" s="11"/>
      <c r="M233" s="11"/>
      <c r="N233" s="11"/>
      <c r="O233" s="11">
        <f t="shared" ca="1" si="27"/>
        <v>-6.2483033981866913E-4</v>
      </c>
      <c r="P233" s="11"/>
      <c r="Q233" s="40">
        <f t="shared" si="28"/>
        <v>34461.932099999998</v>
      </c>
      <c r="R233" s="11"/>
      <c r="S233" s="11"/>
      <c r="T233" s="11"/>
      <c r="U233" s="11"/>
      <c r="V233" s="11"/>
      <c r="W233" s="11"/>
      <c r="X233" s="11"/>
      <c r="Y233" s="11"/>
      <c r="Z233" s="11"/>
      <c r="AA233" s="11" t="s">
        <v>50</v>
      </c>
      <c r="AB233" s="11" t="s">
        <v>29</v>
      </c>
      <c r="AC233" s="11">
        <v>24</v>
      </c>
      <c r="AD233" s="11"/>
      <c r="AE233" s="11" t="s">
        <v>62</v>
      </c>
      <c r="AF233" s="11"/>
      <c r="AG233" s="11" t="s">
        <v>29</v>
      </c>
    </row>
    <row r="234" spans="1:33" ht="12.75" customHeight="1">
      <c r="A234" s="11" t="s">
        <v>57</v>
      </c>
      <c r="B234" s="11"/>
      <c r="C234" s="39">
        <v>49480.432999999997</v>
      </c>
      <c r="D234" s="16"/>
      <c r="E234" s="11">
        <f t="shared" si="25"/>
        <v>12582.000440779717</v>
      </c>
      <c r="F234" s="11">
        <f t="shared" si="26"/>
        <v>12582</v>
      </c>
      <c r="G234" s="11">
        <f t="shared" si="29"/>
        <v>3.7134000012883916E-4</v>
      </c>
      <c r="H234" s="11"/>
      <c r="I234" s="11">
        <f>+G234</f>
        <v>3.7134000012883916E-4</v>
      </c>
      <c r="J234" s="11"/>
      <c r="K234" s="11"/>
      <c r="L234" s="11"/>
      <c r="M234" s="11"/>
      <c r="N234" s="11"/>
      <c r="O234" s="11">
        <f t="shared" ca="1" si="27"/>
        <v>-6.2483033981866913E-4</v>
      </c>
      <c r="P234" s="11"/>
      <c r="Q234" s="40">
        <f t="shared" si="28"/>
        <v>34461.932999999997</v>
      </c>
      <c r="R234" s="11"/>
      <c r="S234" s="11"/>
      <c r="T234" s="11"/>
      <c r="U234" s="11"/>
      <c r="V234" s="11"/>
      <c r="W234" s="11"/>
      <c r="X234" s="11"/>
      <c r="Y234" s="11"/>
      <c r="Z234" s="11"/>
      <c r="AA234" s="11" t="s">
        <v>37</v>
      </c>
      <c r="AB234" s="11"/>
      <c r="AC234" s="11"/>
      <c r="AD234" s="11"/>
      <c r="AE234" s="11"/>
      <c r="AF234" s="11"/>
      <c r="AG234" s="11" t="s">
        <v>39</v>
      </c>
    </row>
    <row r="235" spans="1:33" ht="12.75" customHeight="1">
      <c r="A235" s="65" t="s">
        <v>710</v>
      </c>
      <c r="B235" s="66" t="s">
        <v>75</v>
      </c>
      <c r="C235" s="65">
        <v>49843.545400000003</v>
      </c>
      <c r="D235" s="65" t="s">
        <v>83</v>
      </c>
      <c r="E235">
        <f t="shared" si="25"/>
        <v>13013.014017030075</v>
      </c>
      <c r="F235">
        <f t="shared" si="26"/>
        <v>13013</v>
      </c>
      <c r="G235">
        <f t="shared" si="29"/>
        <v>1.1808810006186832E-2</v>
      </c>
      <c r="J235">
        <f t="shared" ref="J235:J242" si="30">+G235</f>
        <v>1.1808810006186832E-2</v>
      </c>
      <c r="O235">
        <f t="shared" ca="1" si="27"/>
        <v>-5.3384778483418814E-4</v>
      </c>
      <c r="Q235" s="2">
        <f t="shared" si="28"/>
        <v>34825.045400000003</v>
      </c>
    </row>
    <row r="236" spans="1:33" ht="12.75" customHeight="1">
      <c r="A236" s="65" t="s">
        <v>710</v>
      </c>
      <c r="B236" s="66" t="s">
        <v>75</v>
      </c>
      <c r="C236" s="65">
        <v>49897.464099999997</v>
      </c>
      <c r="D236" s="65" t="s">
        <v>83</v>
      </c>
      <c r="E236">
        <f t="shared" si="25"/>
        <v>13077.015388819547</v>
      </c>
      <c r="F236">
        <f t="shared" si="26"/>
        <v>13077</v>
      </c>
      <c r="G236">
        <f t="shared" si="29"/>
        <v>1.2964490000740625E-2</v>
      </c>
      <c r="J236">
        <f t="shared" si="30"/>
        <v>1.2964490000740625E-2</v>
      </c>
      <c r="O236">
        <f t="shared" ca="1" si="27"/>
        <v>-5.2033761425644611E-4</v>
      </c>
      <c r="Q236" s="2">
        <f t="shared" si="28"/>
        <v>34878.964099999997</v>
      </c>
    </row>
    <row r="237" spans="1:33" s="11" customFormat="1" ht="12.75" customHeight="1">
      <c r="A237" s="65" t="s">
        <v>710</v>
      </c>
      <c r="B237" s="66" t="s">
        <v>75</v>
      </c>
      <c r="C237" s="65">
        <v>50480.441400000003</v>
      </c>
      <c r="D237" s="65" t="s">
        <v>83</v>
      </c>
      <c r="E237">
        <f t="shared" si="25"/>
        <v>13769.0080912053</v>
      </c>
      <c r="F237">
        <f t="shared" si="26"/>
        <v>13769</v>
      </c>
      <c r="G237">
        <f t="shared" si="29"/>
        <v>6.8165300035616383E-3</v>
      </c>
      <c r="H237"/>
      <c r="I237"/>
      <c r="J237">
        <f t="shared" si="30"/>
        <v>6.8165300035616383E-3</v>
      </c>
      <c r="K237"/>
      <c r="L237"/>
      <c r="M237"/>
      <c r="N237"/>
      <c r="O237">
        <f t="shared" ca="1" si="27"/>
        <v>-3.7425889488461143E-4</v>
      </c>
      <c r="P237"/>
      <c r="Q237" s="2">
        <f t="shared" si="28"/>
        <v>35461.941400000003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s="11" customFormat="1" ht="12.75" customHeight="1">
      <c r="A238" s="65" t="s">
        <v>710</v>
      </c>
      <c r="B238" s="66" t="s">
        <v>75</v>
      </c>
      <c r="C238" s="65">
        <v>50903.351199999997</v>
      </c>
      <c r="D238" s="65" t="s">
        <v>83</v>
      </c>
      <c r="E238">
        <f t="shared" si="25"/>
        <v>14271.001042504451</v>
      </c>
      <c r="F238">
        <f t="shared" si="26"/>
        <v>14271</v>
      </c>
      <c r="G238">
        <f t="shared" si="29"/>
        <v>8.7826999515527859E-4</v>
      </c>
      <c r="H238"/>
      <c r="I238"/>
      <c r="J238">
        <f t="shared" si="30"/>
        <v>8.7826999515527859E-4</v>
      </c>
      <c r="K238"/>
      <c r="L238"/>
      <c r="M238"/>
      <c r="N238"/>
      <c r="O238">
        <f t="shared" ca="1" si="27"/>
        <v>-2.6828849441544803E-4</v>
      </c>
      <c r="P238"/>
      <c r="Q238" s="2">
        <f t="shared" si="28"/>
        <v>35884.851199999997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2.75" customHeight="1">
      <c r="A239" s="65" t="s">
        <v>710</v>
      </c>
      <c r="B239" s="66" t="s">
        <v>75</v>
      </c>
      <c r="C239" s="65">
        <v>51256.347699999998</v>
      </c>
      <c r="D239" s="65" t="s">
        <v>83</v>
      </c>
      <c r="E239">
        <f t="shared" si="25"/>
        <v>14690.007068927282</v>
      </c>
      <c r="F239">
        <f t="shared" si="26"/>
        <v>14690</v>
      </c>
      <c r="G239">
        <f t="shared" si="29"/>
        <v>5.9553000028245151E-3</v>
      </c>
      <c r="J239">
        <f t="shared" si="30"/>
        <v>5.9553000028245151E-3</v>
      </c>
      <c r="O239">
        <f t="shared" ca="1" si="27"/>
        <v>-1.7983909641429343E-4</v>
      </c>
      <c r="Q239" s="2">
        <f t="shared" si="28"/>
        <v>36237.847699999998</v>
      </c>
    </row>
    <row r="240" spans="1:33" s="11" customFormat="1" ht="12.75" customHeight="1">
      <c r="A240" s="65" t="s">
        <v>710</v>
      </c>
      <c r="B240" s="66" t="s">
        <v>75</v>
      </c>
      <c r="C240" s="65">
        <v>51314.472699999998</v>
      </c>
      <c r="D240" s="65" t="s">
        <v>83</v>
      </c>
      <c r="E240">
        <f t="shared" si="25"/>
        <v>14759.001309056652</v>
      </c>
      <c r="F240">
        <f t="shared" si="26"/>
        <v>14759</v>
      </c>
      <c r="G240">
        <f t="shared" si="29"/>
        <v>1.102829999581445E-3</v>
      </c>
      <c r="H240"/>
      <c r="I240"/>
      <c r="J240">
        <f t="shared" si="30"/>
        <v>1.102829999581445E-3</v>
      </c>
      <c r="K240"/>
      <c r="L240"/>
      <c r="M240"/>
      <c r="N240"/>
      <c r="O240">
        <f t="shared" ca="1" si="27"/>
        <v>-1.652734437601654E-4</v>
      </c>
      <c r="P240"/>
      <c r="Q240" s="2">
        <f t="shared" si="28"/>
        <v>36295.972699999998</v>
      </c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2.75" customHeight="1">
      <c r="A241" s="65" t="s">
        <v>710</v>
      </c>
      <c r="B241" s="66" t="s">
        <v>75</v>
      </c>
      <c r="C241" s="65">
        <v>51580.688999999998</v>
      </c>
      <c r="D241" s="65" t="s">
        <v>83</v>
      </c>
      <c r="E241">
        <f t="shared" si="25"/>
        <v>15074.999439440346</v>
      </c>
      <c r="F241">
        <f t="shared" si="26"/>
        <v>15075</v>
      </c>
      <c r="G241">
        <f t="shared" si="29"/>
        <v>-4.722500016214326E-4</v>
      </c>
      <c r="J241">
        <f t="shared" si="30"/>
        <v>-4.722500016214326E-4</v>
      </c>
      <c r="O241">
        <f t="shared" ca="1" si="27"/>
        <v>-9.8566976532564465E-5</v>
      </c>
      <c r="Q241" s="2">
        <f t="shared" si="28"/>
        <v>36562.188999999998</v>
      </c>
    </row>
    <row r="242" spans="1:33" ht="12.75" customHeight="1">
      <c r="A242" s="65" t="s">
        <v>710</v>
      </c>
      <c r="B242" s="66" t="s">
        <v>75</v>
      </c>
      <c r="C242" s="65">
        <v>51667.469899999996</v>
      </c>
      <c r="D242" s="65" t="s">
        <v>83</v>
      </c>
      <c r="E242">
        <f t="shared" si="25"/>
        <v>15178.008166377855</v>
      </c>
      <c r="F242">
        <f t="shared" si="26"/>
        <v>15178</v>
      </c>
      <c r="G242">
        <f t="shared" si="29"/>
        <v>6.8798599968431517E-3</v>
      </c>
      <c r="J242">
        <f t="shared" si="30"/>
        <v>6.8798599968431517E-3</v>
      </c>
      <c r="O242">
        <f t="shared" ca="1" si="27"/>
        <v>-7.682404575901124E-5</v>
      </c>
      <c r="Q242" s="2">
        <f t="shared" si="28"/>
        <v>36648.969899999996</v>
      </c>
    </row>
    <row r="243" spans="1:33" ht="12.75" customHeight="1">
      <c r="A243" s="41" t="s">
        <v>82</v>
      </c>
      <c r="B243" s="42" t="s">
        <v>75</v>
      </c>
      <c r="C243" s="41">
        <v>51699.466699999997</v>
      </c>
      <c r="D243" s="41" t="s">
        <v>83</v>
      </c>
      <c r="E243" s="11">
        <f t="shared" si="25"/>
        <v>15215.988293733923</v>
      </c>
      <c r="F243" s="11">
        <f t="shared" si="26"/>
        <v>15216</v>
      </c>
      <c r="G243" s="11">
        <f t="shared" si="29"/>
        <v>-9.8620800054050051E-3</v>
      </c>
      <c r="H243" s="11"/>
      <c r="I243" s="11"/>
      <c r="J243" s="11"/>
      <c r="K243" s="11">
        <f>+G243</f>
        <v>-9.8620800054050051E-3</v>
      </c>
      <c r="L243" s="11"/>
      <c r="M243" s="11"/>
      <c r="N243" s="11"/>
      <c r="O243" s="11">
        <f t="shared" ca="1" si="27"/>
        <v>-6.8802381978476813E-5</v>
      </c>
      <c r="P243" s="11"/>
      <c r="Q243" s="40">
        <f t="shared" si="28"/>
        <v>36680.966699999997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2.75" customHeight="1">
      <c r="A244" s="65" t="s">
        <v>740</v>
      </c>
      <c r="B244" s="66" t="s">
        <v>75</v>
      </c>
      <c r="C244" s="65">
        <v>52370.075400000002</v>
      </c>
      <c r="D244" s="65" t="s">
        <v>83</v>
      </c>
      <c r="E244">
        <f t="shared" si="25"/>
        <v>16011.999264583721</v>
      </c>
      <c r="F244">
        <f t="shared" si="26"/>
        <v>16012</v>
      </c>
      <c r="G244">
        <f t="shared" si="29"/>
        <v>-6.1955999990459532E-4</v>
      </c>
      <c r="K244">
        <f>+G244</f>
        <v>-6.1955999990459532E-4</v>
      </c>
      <c r="O244">
        <f t="shared" ca="1" si="27"/>
        <v>9.9230364582188722E-5</v>
      </c>
      <c r="Q244" s="2">
        <f t="shared" si="28"/>
        <v>37351.575400000002</v>
      </c>
    </row>
    <row r="245" spans="1:33" ht="12.75" customHeight="1">
      <c r="A245" s="41" t="s">
        <v>82</v>
      </c>
      <c r="B245" s="42" t="s">
        <v>75</v>
      </c>
      <c r="C245" s="41">
        <v>52437.481399999997</v>
      </c>
      <c r="D245" s="41" t="s">
        <v>83</v>
      </c>
      <c r="E245" s="11">
        <f t="shared" ref="E245:E276" si="31">+(C245-C$7)/C$8</f>
        <v>16092.010030177871</v>
      </c>
      <c r="F245" s="11">
        <f t="shared" ref="F245:F276" si="32">ROUND(2*E245,0)/2</f>
        <v>16092</v>
      </c>
      <c r="G245" s="11">
        <f t="shared" si="29"/>
        <v>8.4500399971147999E-3</v>
      </c>
      <c r="H245" s="11"/>
      <c r="I245" s="11"/>
      <c r="J245" s="11"/>
      <c r="K245" s="11">
        <f>+G245</f>
        <v>8.4500399971147999E-3</v>
      </c>
      <c r="L245" s="11"/>
      <c r="M245" s="11"/>
      <c r="N245" s="11"/>
      <c r="O245" s="11">
        <f t="shared" ref="O245:O276" ca="1" si="33">+C$11+C$12*F245</f>
        <v>1.1611807780436594E-4</v>
      </c>
      <c r="P245" s="11"/>
      <c r="Q245" s="40">
        <f t="shared" ref="Q245:Q276" si="34">+C245-15018.5</f>
        <v>37418.981399999997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2.75" customHeight="1">
      <c r="A246" s="65" t="s">
        <v>747</v>
      </c>
      <c r="B246" s="66" t="s">
        <v>75</v>
      </c>
      <c r="C246" s="65">
        <v>52668.306400000001</v>
      </c>
      <c r="D246" s="65" t="s">
        <v>83</v>
      </c>
      <c r="E246">
        <f t="shared" si="31"/>
        <v>16365.998769581949</v>
      </c>
      <c r="F246">
        <f t="shared" si="32"/>
        <v>16366</v>
      </c>
      <c r="G246">
        <f t="shared" si="29"/>
        <v>-1.0365799971623346E-3</v>
      </c>
      <c r="K246">
        <f>+G246</f>
        <v>-1.0365799971623346E-3</v>
      </c>
      <c r="O246">
        <f t="shared" ca="1" si="33"/>
        <v>1.7395849559032365E-4</v>
      </c>
      <c r="Q246" s="2">
        <f t="shared" si="34"/>
        <v>37649.806400000001</v>
      </c>
    </row>
    <row r="247" spans="1:33" ht="12.75" customHeight="1">
      <c r="A247" s="41" t="s">
        <v>82</v>
      </c>
      <c r="B247" s="42" t="s">
        <v>75</v>
      </c>
      <c r="C247" s="41">
        <v>52721.380380000002</v>
      </c>
      <c r="D247" s="41">
        <v>2.0999999999999999E-3</v>
      </c>
      <c r="E247" s="11">
        <f t="shared" si="31"/>
        <v>16428.99746069148</v>
      </c>
      <c r="F247" s="11">
        <f t="shared" si="32"/>
        <v>16429</v>
      </c>
      <c r="G247" s="11">
        <f t="shared" si="29"/>
        <v>-2.1392700000433251E-3</v>
      </c>
      <c r="H247" s="11"/>
      <c r="I247" s="11"/>
      <c r="J247" s="11">
        <f t="shared" ref="J247:J252" si="35">+G247</f>
        <v>-2.1392700000433251E-3</v>
      </c>
      <c r="K247" s="11"/>
      <c r="L247" s="11"/>
      <c r="M247" s="11"/>
      <c r="N247" s="11"/>
      <c r="O247" s="11">
        <f t="shared" ca="1" si="33"/>
        <v>1.8725756975278849E-4</v>
      </c>
      <c r="P247" s="11"/>
      <c r="Q247" s="40">
        <f t="shared" si="34"/>
        <v>37702.880380000002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2.75" customHeight="1">
      <c r="A248" s="13" t="s">
        <v>70</v>
      </c>
      <c r="B248" s="43"/>
      <c r="C248" s="44">
        <v>53081.535100000001</v>
      </c>
      <c r="D248" s="44">
        <v>5.0000000000000001E-3</v>
      </c>
      <c r="E248" s="11">
        <f t="shared" si="31"/>
        <v>16856.500277644696</v>
      </c>
      <c r="F248" s="11">
        <f t="shared" si="32"/>
        <v>16856.5</v>
      </c>
      <c r="G248" s="11">
        <f t="shared" si="29"/>
        <v>2.3390500427922234E-4</v>
      </c>
      <c r="H248" s="11"/>
      <c r="I248" s="11"/>
      <c r="J248" s="11">
        <f t="shared" si="35"/>
        <v>2.3390500427922234E-4</v>
      </c>
      <c r="K248" s="11"/>
      <c r="L248" s="11"/>
      <c r="M248" s="11"/>
      <c r="N248" s="11"/>
      <c r="O248" s="11">
        <f t="shared" ca="1" si="33"/>
        <v>2.7750128728379906E-4</v>
      </c>
      <c r="P248" s="11"/>
      <c r="Q248" s="40">
        <f t="shared" si="34"/>
        <v>38063.035100000001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2.75" customHeight="1">
      <c r="A249" s="13" t="s">
        <v>70</v>
      </c>
      <c r="B249" s="43"/>
      <c r="C249" s="44">
        <v>53095.430399999997</v>
      </c>
      <c r="D249" s="44">
        <v>4.0000000000000002E-4</v>
      </c>
      <c r="E249" s="11">
        <f t="shared" si="31"/>
        <v>16872.993966502665</v>
      </c>
      <c r="F249" s="11">
        <f t="shared" si="32"/>
        <v>16873</v>
      </c>
      <c r="G249" s="11">
        <f t="shared" si="29"/>
        <v>-5.0829899992095307E-3</v>
      </c>
      <c r="H249" s="11"/>
      <c r="I249" s="11"/>
      <c r="J249" s="11">
        <f t="shared" si="35"/>
        <v>-5.0829899992095307E-3</v>
      </c>
      <c r="K249" s="11"/>
      <c r="L249" s="11"/>
      <c r="M249" s="11"/>
      <c r="N249" s="11"/>
      <c r="O249" s="11">
        <f t="shared" ca="1" si="33"/>
        <v>2.8098437813587306E-4</v>
      </c>
      <c r="P249" s="11"/>
      <c r="Q249" s="40">
        <f t="shared" si="34"/>
        <v>38076.930399999997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2.75" customHeight="1">
      <c r="A250" s="41" t="s">
        <v>82</v>
      </c>
      <c r="B250" s="42" t="s">
        <v>75</v>
      </c>
      <c r="C250" s="41">
        <v>53117.337</v>
      </c>
      <c r="D250" s="41">
        <v>2.2000000000000001E-3</v>
      </c>
      <c r="E250" s="11">
        <f t="shared" si="31"/>
        <v>16898.997049871577</v>
      </c>
      <c r="F250" s="11">
        <f t="shared" si="32"/>
        <v>16899</v>
      </c>
      <c r="G250" s="11">
        <f t="shared" si="29"/>
        <v>-2.4853700015228242E-3</v>
      </c>
      <c r="H250" s="11"/>
      <c r="I250" s="11"/>
      <c r="J250" s="11">
        <f t="shared" si="35"/>
        <v>-2.4853700015228242E-3</v>
      </c>
      <c r="K250" s="11"/>
      <c r="L250" s="11"/>
      <c r="M250" s="11"/>
      <c r="N250" s="11"/>
      <c r="O250" s="11">
        <f t="shared" ca="1" si="33"/>
        <v>2.864728849330811E-4</v>
      </c>
      <c r="P250" s="11"/>
      <c r="Q250" s="40">
        <f t="shared" si="34"/>
        <v>38098.837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2.75" customHeight="1">
      <c r="A251" s="13" t="s">
        <v>72</v>
      </c>
      <c r="B251" s="45"/>
      <c r="C251" s="16">
        <v>53409.672200000001</v>
      </c>
      <c r="D251" s="16">
        <v>2.5999999999999999E-3</v>
      </c>
      <c r="E251" s="11">
        <f t="shared" si="31"/>
        <v>17245.998253950158</v>
      </c>
      <c r="F251" s="11">
        <f t="shared" si="32"/>
        <v>17246</v>
      </c>
      <c r="G251" s="11">
        <f t="shared" si="29"/>
        <v>-1.4709800016134977E-3</v>
      </c>
      <c r="H251" s="11"/>
      <c r="I251" s="11"/>
      <c r="J251" s="11">
        <f t="shared" si="35"/>
        <v>-1.4709800016134977E-3</v>
      </c>
      <c r="K251" s="11"/>
      <c r="L251" s="11"/>
      <c r="M251" s="11"/>
      <c r="N251" s="11"/>
      <c r="O251" s="11">
        <f t="shared" ca="1" si="33"/>
        <v>3.5972334103427563E-4</v>
      </c>
      <c r="P251" s="11"/>
      <c r="Q251" s="40">
        <f t="shared" si="34"/>
        <v>38391.172200000001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2.75" customHeight="1">
      <c r="A252" s="13" t="s">
        <v>72</v>
      </c>
      <c r="B252" s="45"/>
      <c r="C252" s="16">
        <v>53409.673900000002</v>
      </c>
      <c r="D252" s="16">
        <v>4.0000000000000002E-4</v>
      </c>
      <c r="E252" s="11">
        <f t="shared" si="31"/>
        <v>17246.000271846213</v>
      </c>
      <c r="F252" s="11">
        <f t="shared" si="32"/>
        <v>17246</v>
      </c>
      <c r="G252" s="11">
        <f t="shared" si="29"/>
        <v>2.2901999909663573E-4</v>
      </c>
      <c r="H252" s="11"/>
      <c r="I252" s="11"/>
      <c r="J252" s="11">
        <f t="shared" si="35"/>
        <v>2.2901999909663573E-4</v>
      </c>
      <c r="K252" s="11"/>
      <c r="L252" s="11"/>
      <c r="M252" s="11"/>
      <c r="N252" s="11"/>
      <c r="O252" s="11">
        <f t="shared" ca="1" si="33"/>
        <v>3.5972334103427563E-4</v>
      </c>
      <c r="P252" s="11"/>
      <c r="Q252" s="40">
        <f t="shared" si="34"/>
        <v>38391.173900000002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s="11" customFormat="1" ht="12.75" customHeight="1">
      <c r="A253" s="41" t="s">
        <v>82</v>
      </c>
      <c r="B253" s="42" t="s">
        <v>75</v>
      </c>
      <c r="C253" s="41">
        <v>53475.391360000001</v>
      </c>
      <c r="D253" s="41" t="s">
        <v>83</v>
      </c>
      <c r="E253" s="11">
        <f t="shared" si="31"/>
        <v>17324.006744378381</v>
      </c>
      <c r="F253" s="11">
        <f t="shared" si="32"/>
        <v>17324</v>
      </c>
      <c r="G253" s="11">
        <f t="shared" si="29"/>
        <v>5.681880000338424E-3</v>
      </c>
      <c r="K253" s="11">
        <f>+G253</f>
        <v>5.681880000338424E-3</v>
      </c>
      <c r="O253" s="11">
        <f t="shared" ca="1" si="33"/>
        <v>3.7618886142589845E-4</v>
      </c>
      <c r="Q253" s="40">
        <f t="shared" si="34"/>
        <v>38456.891360000001</v>
      </c>
      <c r="R253"/>
    </row>
    <row r="254" spans="1:33" s="11" customFormat="1" ht="12.75" customHeight="1">
      <c r="A254" s="41" t="s">
        <v>82</v>
      </c>
      <c r="B254" s="42" t="s">
        <v>75</v>
      </c>
      <c r="C254" s="41">
        <v>53833.435920000004</v>
      </c>
      <c r="D254" s="41" t="s">
        <v>83</v>
      </c>
      <c r="E254" s="11">
        <f t="shared" si="31"/>
        <v>17749.004806307919</v>
      </c>
      <c r="F254" s="11">
        <f t="shared" si="32"/>
        <v>17749</v>
      </c>
      <c r="G254" s="11">
        <f t="shared" si="29"/>
        <v>4.0491300023859367E-3</v>
      </c>
      <c r="K254" s="11">
        <f>+G254</f>
        <v>4.0491300023859367E-3</v>
      </c>
      <c r="O254" s="11">
        <f t="shared" ca="1" si="33"/>
        <v>4.6590483791871624E-4</v>
      </c>
      <c r="Q254" s="40">
        <f t="shared" si="34"/>
        <v>38814.935920000004</v>
      </c>
      <c r="R254"/>
    </row>
    <row r="255" spans="1:33" s="11" customFormat="1" ht="12.75" customHeight="1">
      <c r="A255" s="14" t="s">
        <v>74</v>
      </c>
      <c r="B255" s="15" t="s">
        <v>75</v>
      </c>
      <c r="C255" s="16">
        <v>53846.4107</v>
      </c>
      <c r="D255" s="16">
        <v>1.6999999999999999E-3</v>
      </c>
      <c r="E255" s="11">
        <f t="shared" si="31"/>
        <v>17764.405840061823</v>
      </c>
      <c r="F255" s="11">
        <f t="shared" si="32"/>
        <v>17764.5</v>
      </c>
      <c r="O255" s="11">
        <f t="shared" ca="1" si="33"/>
        <v>4.6917683235551304E-4</v>
      </c>
      <c r="Q255" s="40">
        <f t="shared" si="34"/>
        <v>38827.9107</v>
      </c>
      <c r="R255"/>
      <c r="U255" s="17">
        <v>-7.932613499724539E-2</v>
      </c>
    </row>
    <row r="256" spans="1:33" s="11" customFormat="1" ht="12.75" customHeight="1">
      <c r="A256" s="46" t="s">
        <v>85</v>
      </c>
      <c r="B256" s="47" t="s">
        <v>75</v>
      </c>
      <c r="C256" s="46">
        <v>54191.477500000001</v>
      </c>
      <c r="D256" s="46">
        <v>8.9999999999999998E-4</v>
      </c>
      <c r="E256" s="11">
        <f t="shared" si="31"/>
        <v>18173.99933098437</v>
      </c>
      <c r="F256" s="11">
        <f t="shared" si="32"/>
        <v>18174</v>
      </c>
      <c r="G256" s="11">
        <f t="shared" ref="G256:G285" si="36">+C256-(C$7+F256*C$8)</f>
        <v>-5.6362000032095239E-4</v>
      </c>
      <c r="K256" s="11">
        <f>+G256</f>
        <v>-5.6362000032095239E-4</v>
      </c>
      <c r="O256" s="11">
        <f t="shared" ca="1" si="33"/>
        <v>5.556208144115336E-4</v>
      </c>
      <c r="Q256" s="40">
        <f t="shared" si="34"/>
        <v>39172.977500000001</v>
      </c>
      <c r="R256"/>
    </row>
    <row r="257" spans="1:33" s="11" customFormat="1" ht="12.75" customHeight="1">
      <c r="A257" s="41" t="s">
        <v>82</v>
      </c>
      <c r="B257" s="42" t="s">
        <v>75</v>
      </c>
      <c r="C257" s="41">
        <v>54197.372499999998</v>
      </c>
      <c r="D257" s="41">
        <v>5.0000000000000001E-4</v>
      </c>
      <c r="E257" s="11">
        <f t="shared" si="31"/>
        <v>18180.996682305875</v>
      </c>
      <c r="F257" s="11">
        <f t="shared" si="32"/>
        <v>18181</v>
      </c>
      <c r="G257" s="11">
        <f t="shared" si="36"/>
        <v>-2.7950299991061911E-3</v>
      </c>
      <c r="K257" s="11">
        <f>+G257</f>
        <v>-2.7950299991061911E-3</v>
      </c>
      <c r="O257" s="11">
        <f t="shared" ca="1" si="33"/>
        <v>5.5709848931847442E-4</v>
      </c>
      <c r="Q257" s="40">
        <f t="shared" si="34"/>
        <v>39178.872499999998</v>
      </c>
      <c r="R257"/>
    </row>
    <row r="258" spans="1:33" ht="12.75" customHeight="1">
      <c r="A258" s="75" t="s">
        <v>868</v>
      </c>
      <c r="B258" s="76" t="s">
        <v>75</v>
      </c>
      <c r="C258" s="77">
        <v>54211.695399999997</v>
      </c>
      <c r="D258" s="77">
        <v>2.0000000000000001E-4</v>
      </c>
      <c r="E258" s="50">
        <f t="shared" si="31"/>
        <v>18197.997931371661</v>
      </c>
      <c r="F258" s="11">
        <f t="shared" si="32"/>
        <v>18198</v>
      </c>
      <c r="G258" s="11">
        <f t="shared" si="36"/>
        <v>-1.7427400016458705E-3</v>
      </c>
      <c r="H258" s="11"/>
      <c r="I258" s="11"/>
      <c r="K258" s="11">
        <f>+G258</f>
        <v>-1.7427400016458705E-3</v>
      </c>
      <c r="L258" s="11"/>
      <c r="M258" s="11"/>
      <c r="N258" s="11"/>
      <c r="O258" s="11">
        <f t="shared" ca="1" si="33"/>
        <v>5.606871283781868E-4</v>
      </c>
      <c r="P258" s="11"/>
      <c r="Q258" s="40">
        <f t="shared" si="34"/>
        <v>39193.195399999997</v>
      </c>
    </row>
    <row r="259" spans="1:33" ht="12.75" customHeight="1">
      <c r="A259" s="41" t="s">
        <v>82</v>
      </c>
      <c r="B259" s="42" t="s">
        <v>75</v>
      </c>
      <c r="C259" s="41">
        <v>54245.391450000003</v>
      </c>
      <c r="D259" s="41">
        <v>4.0000000000000002E-4</v>
      </c>
      <c r="E259" s="11">
        <f t="shared" si="31"/>
        <v>18237.995064534873</v>
      </c>
      <c r="F259" s="11">
        <f t="shared" si="32"/>
        <v>18238</v>
      </c>
      <c r="G259" s="11">
        <f t="shared" si="36"/>
        <v>-4.1579399912734516E-3</v>
      </c>
      <c r="H259" s="11"/>
      <c r="I259" s="11"/>
      <c r="J259" s="11"/>
      <c r="K259" s="11">
        <f>+G259</f>
        <v>-4.1579399912734516E-3</v>
      </c>
      <c r="L259" s="11"/>
      <c r="M259" s="11"/>
      <c r="N259" s="11"/>
      <c r="O259" s="11">
        <f t="shared" ca="1" si="33"/>
        <v>5.6913098498927563E-4</v>
      </c>
      <c r="P259" s="11"/>
      <c r="Q259" s="40">
        <f t="shared" si="34"/>
        <v>39226.891450000003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2.75" customHeight="1">
      <c r="A260" s="48" t="s">
        <v>84</v>
      </c>
      <c r="B260" s="49" t="s">
        <v>75</v>
      </c>
      <c r="C260" s="48">
        <v>54555.418210000003</v>
      </c>
      <c r="D260" s="48">
        <v>2.9999999999999997E-4</v>
      </c>
      <c r="E260" s="11">
        <f t="shared" si="31"/>
        <v>18605.996109282751</v>
      </c>
      <c r="F260" s="11">
        <f t="shared" si="32"/>
        <v>18606</v>
      </c>
      <c r="G260" s="11">
        <f t="shared" si="36"/>
        <v>-3.2777799933683127E-3</v>
      </c>
      <c r="H260" s="11"/>
      <c r="I260" s="11"/>
      <c r="J260" s="11"/>
      <c r="K260" s="11">
        <f>+G260</f>
        <v>-3.2777799933683127E-3</v>
      </c>
      <c r="L260" s="11"/>
      <c r="M260" s="11"/>
      <c r="N260" s="11"/>
      <c r="O260" s="11">
        <f t="shared" ca="1" si="33"/>
        <v>6.4681446581129221E-4</v>
      </c>
      <c r="P260" s="11"/>
      <c r="Q260" s="40">
        <f t="shared" si="34"/>
        <v>39536.918210000003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2.75" customHeight="1">
      <c r="A261" s="46" t="s">
        <v>89</v>
      </c>
      <c r="B261" s="47" t="s">
        <v>75</v>
      </c>
      <c r="C261" s="46">
        <v>54924.418100000003</v>
      </c>
      <c r="D261" s="46">
        <v>8.9999999999999998E-4</v>
      </c>
      <c r="E261" s="50">
        <f t="shared" si="31"/>
        <v>19043.998122502035</v>
      </c>
      <c r="F261" s="11">
        <f t="shared" si="32"/>
        <v>19044</v>
      </c>
      <c r="G261" s="11">
        <f t="shared" si="36"/>
        <v>-1.5817199964658357E-3</v>
      </c>
      <c r="H261" s="11"/>
      <c r="I261" s="11"/>
      <c r="J261" s="11">
        <f>+G261</f>
        <v>-1.5817199964658357E-3</v>
      </c>
      <c r="K261" s="11"/>
      <c r="L261" s="11"/>
      <c r="M261" s="11"/>
      <c r="N261" s="11"/>
      <c r="O261" s="11">
        <f t="shared" ca="1" si="33"/>
        <v>7.3927469570271315E-4</v>
      </c>
      <c r="P261" s="11"/>
      <c r="Q261" s="40">
        <f t="shared" si="34"/>
        <v>39905.918100000003</v>
      </c>
    </row>
    <row r="262" spans="1:33" ht="12.75" customHeight="1">
      <c r="A262" s="46" t="s">
        <v>90</v>
      </c>
      <c r="B262" s="47" t="s">
        <v>65</v>
      </c>
      <c r="C262" s="46">
        <v>54943.374000000003</v>
      </c>
      <c r="D262" s="46">
        <v>2.0000000000000001E-4</v>
      </c>
      <c r="E262" s="50">
        <f t="shared" si="31"/>
        <v>19066.498731817621</v>
      </c>
      <c r="F262" s="11">
        <f t="shared" si="32"/>
        <v>19066.5</v>
      </c>
      <c r="G262" s="11">
        <f t="shared" si="36"/>
        <v>-1.0683949949452654E-3</v>
      </c>
      <c r="H262" s="11"/>
      <c r="I262" s="11"/>
      <c r="J262" s="11">
        <f>+G262</f>
        <v>-1.0683949949452654E-3</v>
      </c>
      <c r="K262" s="11"/>
      <c r="L262" s="11"/>
      <c r="M262" s="11"/>
      <c r="N262" s="11"/>
      <c r="O262" s="11">
        <f t="shared" ca="1" si="33"/>
        <v>7.4402436504645078E-4</v>
      </c>
      <c r="P262" s="11"/>
      <c r="Q262" s="40">
        <f t="shared" si="34"/>
        <v>39924.874000000003</v>
      </c>
    </row>
    <row r="263" spans="1:33" ht="12.75" customHeight="1">
      <c r="A263" s="65" t="s">
        <v>816</v>
      </c>
      <c r="B263" s="66" t="s">
        <v>75</v>
      </c>
      <c r="C263" s="65">
        <v>54972.4395</v>
      </c>
      <c r="D263" s="65" t="s">
        <v>83</v>
      </c>
      <c r="E263">
        <f t="shared" si="31"/>
        <v>19100.999412875339</v>
      </c>
      <c r="F263">
        <f t="shared" si="32"/>
        <v>19101</v>
      </c>
      <c r="G263">
        <f t="shared" si="36"/>
        <v>-4.9462999595561996E-4</v>
      </c>
      <c r="K263">
        <f>+G263</f>
        <v>-4.9462999595561996E-4</v>
      </c>
      <c r="O263">
        <f t="shared" ca="1" si="33"/>
        <v>7.5130719137351479E-4</v>
      </c>
      <c r="Q263" s="2">
        <f t="shared" si="34"/>
        <v>39953.9395</v>
      </c>
    </row>
    <row r="264" spans="1:33" ht="12.75" customHeight="1">
      <c r="A264" s="46" t="s">
        <v>92</v>
      </c>
      <c r="B264" s="47" t="s">
        <v>75</v>
      </c>
      <c r="C264" s="46">
        <v>55624.501100000001</v>
      </c>
      <c r="D264" s="46">
        <v>2E-3</v>
      </c>
      <c r="E264" s="50">
        <f t="shared" si="31"/>
        <v>19874.995019060989</v>
      </c>
      <c r="F264" s="11">
        <f t="shared" si="32"/>
        <v>19875</v>
      </c>
      <c r="G264" s="11">
        <f t="shared" si="36"/>
        <v>-4.1962499963119626E-3</v>
      </c>
      <c r="H264" s="11"/>
      <c r="I264" s="11"/>
      <c r="J264" s="11">
        <f>+G264</f>
        <v>-4.1962499963119626E-3</v>
      </c>
      <c r="K264" s="11"/>
      <c r="L264" s="11"/>
      <c r="M264" s="11"/>
      <c r="N264" s="11"/>
      <c r="O264" s="11">
        <f t="shared" ca="1" si="33"/>
        <v>9.1469581679808152E-4</v>
      </c>
      <c r="P264" s="11"/>
      <c r="Q264" s="40">
        <f t="shared" si="34"/>
        <v>40606.001100000001</v>
      </c>
    </row>
    <row r="265" spans="1:33" ht="12.75" customHeight="1">
      <c r="A265" s="46" t="s">
        <v>91</v>
      </c>
      <c r="B265" s="47" t="s">
        <v>65</v>
      </c>
      <c r="C265" s="46">
        <v>55684.740400000002</v>
      </c>
      <c r="D265" s="46">
        <v>2.9999999999999997E-4</v>
      </c>
      <c r="E265" s="50">
        <f t="shared" si="31"/>
        <v>19946.498928384433</v>
      </c>
      <c r="F265" s="11">
        <f t="shared" si="32"/>
        <v>19946.5</v>
      </c>
      <c r="G265" s="11">
        <f t="shared" si="36"/>
        <v>-9.0279499272583053E-4</v>
      </c>
      <c r="H265" s="11"/>
      <c r="I265" s="11"/>
      <c r="J265" s="11"/>
      <c r="K265" s="11">
        <f>+G265</f>
        <v>-9.0279499272583053E-4</v>
      </c>
      <c r="L265" s="11"/>
      <c r="M265" s="11"/>
      <c r="O265" s="11">
        <f t="shared" ca="1" si="33"/>
        <v>9.2978921049040233E-4</v>
      </c>
      <c r="P265" s="11"/>
      <c r="Q265" s="40">
        <f t="shared" si="34"/>
        <v>40666.240400000002</v>
      </c>
    </row>
    <row r="266" spans="1:33" ht="12.75" customHeight="1">
      <c r="A266" s="48" t="s">
        <v>93</v>
      </c>
      <c r="B266" s="49" t="s">
        <v>65</v>
      </c>
      <c r="C266" s="48">
        <v>55998.970999999998</v>
      </c>
      <c r="D266" s="48">
        <v>5.0000000000000001E-3</v>
      </c>
      <c r="E266" s="50">
        <f t="shared" si="31"/>
        <v>20319.489921457905</v>
      </c>
      <c r="F266" s="11">
        <f t="shared" si="32"/>
        <v>20319.5</v>
      </c>
      <c r="G266" s="11">
        <f t="shared" si="36"/>
        <v>-8.490785003232304E-3</v>
      </c>
      <c r="H266" s="11"/>
      <c r="I266" s="11"/>
      <c r="J266" s="11"/>
      <c r="K266" s="11">
        <f>+G266</f>
        <v>-8.490785003232304E-3</v>
      </c>
      <c r="L266" s="11"/>
      <c r="M266" s="11"/>
      <c r="O266" s="11">
        <f t="shared" ca="1" si="33"/>
        <v>1.0085281733888049E-3</v>
      </c>
      <c r="P266" s="11"/>
      <c r="Q266" s="40">
        <f t="shared" si="34"/>
        <v>40980.470999999998</v>
      </c>
    </row>
    <row r="267" spans="1:33" ht="12.75" customHeight="1">
      <c r="A267" s="64" t="s">
        <v>94</v>
      </c>
      <c r="B267" s="49" t="s">
        <v>75</v>
      </c>
      <c r="C267" s="48">
        <v>56014.561999999998</v>
      </c>
      <c r="D267" s="64" t="s">
        <v>95</v>
      </c>
      <c r="E267" s="50">
        <f t="shared" si="31"/>
        <v>20337.996402281253</v>
      </c>
      <c r="F267" s="11">
        <f t="shared" si="32"/>
        <v>20338</v>
      </c>
      <c r="G267" s="11">
        <f t="shared" si="36"/>
        <v>-3.0309399953694083E-3</v>
      </c>
      <c r="H267" s="11"/>
      <c r="I267" s="11"/>
      <c r="J267" s="11">
        <f>+G267</f>
        <v>-3.0309399953694083E-3</v>
      </c>
      <c r="L267" s="11"/>
      <c r="M267" s="11"/>
      <c r="O267" s="11">
        <f t="shared" ca="1" si="33"/>
        <v>1.0124334570714337E-3</v>
      </c>
      <c r="P267" s="11"/>
      <c r="Q267" s="40">
        <f t="shared" si="34"/>
        <v>40996.061999999998</v>
      </c>
    </row>
    <row r="268" spans="1:33" ht="12.75" customHeight="1">
      <c r="A268" s="48" t="s">
        <v>93</v>
      </c>
      <c r="B268" s="49" t="s">
        <v>75</v>
      </c>
      <c r="C268" s="48">
        <v>56072.6944</v>
      </c>
      <c r="D268" s="48">
        <v>4.0000000000000002E-4</v>
      </c>
      <c r="E268" s="50">
        <f t="shared" si="31"/>
        <v>20406.999426193455</v>
      </c>
      <c r="F268" s="11">
        <f t="shared" si="32"/>
        <v>20407</v>
      </c>
      <c r="G268" s="11">
        <f t="shared" si="36"/>
        <v>-4.834099963773042E-4</v>
      </c>
      <c r="H268" s="11"/>
      <c r="I268" s="11"/>
      <c r="J268" s="11"/>
      <c r="K268" s="11">
        <f>+G268</f>
        <v>-4.834099963773042E-4</v>
      </c>
      <c r="L268" s="11"/>
      <c r="M268" s="11"/>
      <c r="O268" s="11">
        <f t="shared" ca="1" si="33"/>
        <v>1.0269991097255618E-3</v>
      </c>
      <c r="P268" s="11"/>
      <c r="Q268" s="40">
        <f t="shared" si="34"/>
        <v>41054.1944</v>
      </c>
    </row>
    <row r="269" spans="1:33" s="11" customFormat="1" ht="12.75" customHeight="1">
      <c r="A269" s="48" t="s">
        <v>96</v>
      </c>
      <c r="B269" s="49" t="s">
        <v>75</v>
      </c>
      <c r="C269" s="48">
        <v>56408.414199999999</v>
      </c>
      <c r="D269" s="48">
        <v>3.5000000000000001E-3</v>
      </c>
      <c r="E269" s="50">
        <f t="shared" si="31"/>
        <v>20805.498049804359</v>
      </c>
      <c r="F269" s="11">
        <f t="shared" si="32"/>
        <v>20805.5</v>
      </c>
      <c r="G269" s="11">
        <f t="shared" si="36"/>
        <v>-1.6429649986093864E-3</v>
      </c>
      <c r="J269" s="11">
        <f>+G269</f>
        <v>-1.6429649986093864E-3</v>
      </c>
      <c r="O269" s="11">
        <f t="shared" ca="1" si="33"/>
        <v>1.1111210312135331E-3</v>
      </c>
      <c r="Q269" s="40">
        <f t="shared" si="34"/>
        <v>41389.914199999999</v>
      </c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s="11" customFormat="1" ht="12.75" customHeight="1">
      <c r="A270" s="48" t="s">
        <v>96</v>
      </c>
      <c r="B270" s="49" t="s">
        <v>75</v>
      </c>
      <c r="C270" s="48">
        <v>56418.525399999999</v>
      </c>
      <c r="D270" s="48">
        <v>3.8E-3</v>
      </c>
      <c r="E270" s="50">
        <f t="shared" si="31"/>
        <v>20817.500020742784</v>
      </c>
      <c r="F270" s="11">
        <f t="shared" si="32"/>
        <v>20817.5</v>
      </c>
      <c r="G270" s="11">
        <f t="shared" si="36"/>
        <v>1.7475002096034586E-5</v>
      </c>
      <c r="J270" s="11">
        <f>+G270</f>
        <v>1.7475002096034586E-5</v>
      </c>
      <c r="O270" s="11">
        <f t="shared" ca="1" si="33"/>
        <v>1.1136541881968595E-3</v>
      </c>
      <c r="Q270" s="40">
        <f t="shared" si="34"/>
        <v>41400.025399999999</v>
      </c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s="11" customFormat="1" ht="12.75" customHeight="1">
      <c r="A271" s="68" t="s">
        <v>109</v>
      </c>
      <c r="B271" s="69" t="s">
        <v>75</v>
      </c>
      <c r="C271" s="68">
        <v>56437.4781</v>
      </c>
      <c r="D271" s="68">
        <v>2.0000000000000001E-4</v>
      </c>
      <c r="E271">
        <f t="shared" si="31"/>
        <v>20839.996831665798</v>
      </c>
      <c r="F271">
        <f t="shared" si="32"/>
        <v>20840</v>
      </c>
      <c r="G271">
        <f t="shared" si="36"/>
        <v>-2.6692000028560869E-3</v>
      </c>
      <c r="H271"/>
      <c r="I271"/>
      <c r="J271"/>
      <c r="K271" s="11">
        <f>+G271</f>
        <v>-2.6692000028560869E-3</v>
      </c>
      <c r="L271"/>
      <c r="M271"/>
      <c r="N271"/>
      <c r="O271">
        <f t="shared" ca="1" si="33"/>
        <v>1.1184038575405971E-3</v>
      </c>
      <c r="P271"/>
      <c r="Q271" s="2">
        <f t="shared" si="34"/>
        <v>41418.9781</v>
      </c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s="11" customFormat="1" ht="12.75" customHeight="1">
      <c r="A272" s="68" t="s">
        <v>109</v>
      </c>
      <c r="B272" s="69" t="s">
        <v>65</v>
      </c>
      <c r="C272" s="68">
        <v>56440.425999999999</v>
      </c>
      <c r="D272" s="68">
        <v>2.9999999999999997E-4</v>
      </c>
      <c r="E272">
        <f t="shared" si="31"/>
        <v>20843.49598212562</v>
      </c>
      <c r="F272">
        <f t="shared" si="32"/>
        <v>20843.5</v>
      </c>
      <c r="G272">
        <f t="shared" si="36"/>
        <v>-3.3849050014396198E-3</v>
      </c>
      <c r="H272"/>
      <c r="I272"/>
      <c r="J272"/>
      <c r="K272" s="11">
        <f>+G272</f>
        <v>-3.3849050014396198E-3</v>
      </c>
      <c r="L272"/>
      <c r="M272"/>
      <c r="N272"/>
      <c r="O272">
        <f t="shared" ca="1" si="33"/>
        <v>1.1191426949940667E-3</v>
      </c>
      <c r="P272"/>
      <c r="Q272" s="2">
        <f t="shared" si="34"/>
        <v>41421.925999999999</v>
      </c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s="11" customFormat="1" ht="12.75" customHeight="1">
      <c r="A273" s="68" t="s">
        <v>109</v>
      </c>
      <c r="B273" s="69" t="s">
        <v>75</v>
      </c>
      <c r="C273" s="68">
        <v>56443.376199999999</v>
      </c>
      <c r="D273" s="68">
        <v>2.9999999999999997E-4</v>
      </c>
      <c r="E273">
        <f t="shared" si="31"/>
        <v>20846.997862680109</v>
      </c>
      <c r="F273">
        <f t="shared" si="32"/>
        <v>20847</v>
      </c>
      <c r="G273">
        <f t="shared" si="36"/>
        <v>-1.8006099999183789E-3</v>
      </c>
      <c r="H273"/>
      <c r="I273"/>
      <c r="J273"/>
      <c r="K273" s="11">
        <f>+G273</f>
        <v>-1.8006099999183789E-3</v>
      </c>
      <c r="L273"/>
      <c r="M273"/>
      <c r="N273"/>
      <c r="O273">
        <f t="shared" ca="1" si="33"/>
        <v>1.1198815324475371E-3</v>
      </c>
      <c r="P273"/>
      <c r="Q273" s="2">
        <f t="shared" si="34"/>
        <v>41424.876199999999</v>
      </c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s="11" customFormat="1" ht="12.75" customHeight="1">
      <c r="A274" s="68" t="s">
        <v>109</v>
      </c>
      <c r="B274" s="69" t="s">
        <v>75</v>
      </c>
      <c r="C274" s="68">
        <v>56453.485800000002</v>
      </c>
      <c r="D274" s="68">
        <v>4.0000000000000002E-4</v>
      </c>
      <c r="E274">
        <f t="shared" si="31"/>
        <v>20858.997934422252</v>
      </c>
      <c r="F274">
        <f t="shared" si="32"/>
        <v>20859</v>
      </c>
      <c r="G274">
        <f t="shared" si="36"/>
        <v>-1.7401699951733463E-3</v>
      </c>
      <c r="H274"/>
      <c r="I274"/>
      <c r="J274"/>
      <c r="K274" s="11">
        <f>+G274</f>
        <v>-1.7401699951733463E-3</v>
      </c>
      <c r="L274"/>
      <c r="M274"/>
      <c r="N274"/>
      <c r="O274">
        <f t="shared" ca="1" si="33"/>
        <v>1.1224146894308644E-3</v>
      </c>
      <c r="P274"/>
      <c r="Q274" s="2">
        <f t="shared" si="34"/>
        <v>41434.985800000002</v>
      </c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s="11" customFormat="1" ht="12.75" customHeight="1">
      <c r="A275" s="68" t="s">
        <v>109</v>
      </c>
      <c r="B275" s="69" t="s">
        <v>75</v>
      </c>
      <c r="C275" s="68">
        <v>56459.382700000002</v>
      </c>
      <c r="D275" s="68">
        <v>1E-4</v>
      </c>
      <c r="E275">
        <f t="shared" si="31"/>
        <v>20865.997541039353</v>
      </c>
      <c r="F275">
        <f t="shared" si="32"/>
        <v>20866</v>
      </c>
      <c r="G275">
        <f t="shared" si="36"/>
        <v>-2.0715799910249189E-3</v>
      </c>
      <c r="H275"/>
      <c r="I275"/>
      <c r="J275"/>
      <c r="K275" s="11">
        <f>+G275</f>
        <v>-2.0715799910249189E-3</v>
      </c>
      <c r="L275"/>
      <c r="M275"/>
      <c r="N275"/>
      <c r="O275">
        <f t="shared" ca="1" si="33"/>
        <v>1.1238923643378043E-3</v>
      </c>
      <c r="P275"/>
      <c r="Q275" s="2">
        <f t="shared" si="34"/>
        <v>41440.882700000002</v>
      </c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s="11" customFormat="1" ht="12.75" customHeight="1">
      <c r="A276" s="70" t="s">
        <v>97</v>
      </c>
      <c r="B276" s="71" t="s">
        <v>75</v>
      </c>
      <c r="C276" s="70">
        <v>56736.5527</v>
      </c>
      <c r="D276" s="70">
        <v>8.9999999999999998E-4</v>
      </c>
      <c r="E276" s="50">
        <f t="shared" si="31"/>
        <v>21194.997687906573</v>
      </c>
      <c r="F276" s="11">
        <f t="shared" si="32"/>
        <v>21195</v>
      </c>
      <c r="G276" s="11">
        <f t="shared" si="36"/>
        <v>-1.9478499962133355E-3</v>
      </c>
      <c r="J276" s="11">
        <f>+G276</f>
        <v>-1.9478499962133355E-3</v>
      </c>
      <c r="O276" s="11">
        <f t="shared" ca="1" si="33"/>
        <v>1.1933430849640093E-3</v>
      </c>
      <c r="Q276" s="40">
        <f t="shared" si="34"/>
        <v>41718.0527</v>
      </c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s="11" customFormat="1" ht="12.75" customHeight="1">
      <c r="A277" s="70" t="s">
        <v>97</v>
      </c>
      <c r="B277" s="71" t="s">
        <v>75</v>
      </c>
      <c r="C277" s="70">
        <v>56742.450299999997</v>
      </c>
      <c r="D277" s="70">
        <v>2.9999999999999997E-4</v>
      </c>
      <c r="E277" s="50">
        <f t="shared" ref="E277:E285" si="37">+(C277-C$7)/C$8</f>
        <v>21201.998125422044</v>
      </c>
      <c r="F277" s="11">
        <f t="shared" ref="F277:F286" si="38">ROUND(2*E277,0)/2</f>
        <v>21202</v>
      </c>
      <c r="G277" s="11">
        <f t="shared" si="36"/>
        <v>-1.5792600024724379E-3</v>
      </c>
      <c r="J277" s="11">
        <f>+G277</f>
        <v>-1.5792600024724379E-3</v>
      </c>
      <c r="O277" s="11">
        <f t="shared" ref="O277:O285" ca="1" si="39">+C$11+C$12*F277</f>
        <v>1.1948207598709501E-3</v>
      </c>
      <c r="Q277" s="40">
        <f t="shared" ref="Q277:Q285" si="40">+C277-15018.5</f>
        <v>41723.950299999997</v>
      </c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>
      <c r="A278" s="70" t="s">
        <v>97</v>
      </c>
      <c r="B278" s="71" t="s">
        <v>75</v>
      </c>
      <c r="C278" s="70">
        <v>56744.558599999997</v>
      </c>
      <c r="D278" s="70">
        <v>2.2000000000000001E-3</v>
      </c>
      <c r="E278" s="50">
        <f t="shared" si="37"/>
        <v>21204.500672630038</v>
      </c>
      <c r="F278" s="11">
        <f t="shared" si="38"/>
        <v>21204.5</v>
      </c>
      <c r="G278" s="11">
        <f t="shared" si="36"/>
        <v>5.6666500313440338E-4</v>
      </c>
      <c r="H278" s="11"/>
      <c r="I278" s="11"/>
      <c r="J278" s="11">
        <f>+G278</f>
        <v>5.6666500313440338E-4</v>
      </c>
      <c r="K278" s="11"/>
      <c r="L278" s="11"/>
      <c r="M278" s="11"/>
      <c r="N278" s="11"/>
      <c r="O278" s="11">
        <f t="shared" ca="1" si="39"/>
        <v>1.1953485009091429E-3</v>
      </c>
      <c r="P278" s="11"/>
      <c r="Q278" s="40">
        <f t="shared" si="40"/>
        <v>41726.058599999997</v>
      </c>
    </row>
    <row r="279" spans="1:33">
      <c r="A279" s="70" t="s">
        <v>97</v>
      </c>
      <c r="B279" s="71" t="s">
        <v>75</v>
      </c>
      <c r="C279" s="70">
        <v>56749.611199999999</v>
      </c>
      <c r="D279" s="70">
        <v>2.2000000000000001E-3</v>
      </c>
      <c r="E279" s="50">
        <f t="shared" si="37"/>
        <v>21210.498097106218</v>
      </c>
      <c r="F279" s="11">
        <f t="shared" si="38"/>
        <v>21210.5</v>
      </c>
      <c r="G279" s="11">
        <f t="shared" si="36"/>
        <v>-1.6031150007620454E-3</v>
      </c>
      <c r="H279" s="11"/>
      <c r="I279" s="11"/>
      <c r="J279" s="11">
        <f>+G279</f>
        <v>-1.6031150007620454E-3</v>
      </c>
      <c r="K279" s="11"/>
      <c r="L279" s="11"/>
      <c r="M279" s="11"/>
      <c r="N279" s="11"/>
      <c r="O279" s="11">
        <f t="shared" ca="1" si="39"/>
        <v>1.1966150794008061E-3</v>
      </c>
      <c r="P279" s="11"/>
      <c r="Q279" s="40">
        <f t="shared" si="40"/>
        <v>41731.111199999999</v>
      </c>
    </row>
    <row r="280" spans="1:33">
      <c r="A280" s="70" t="s">
        <v>97</v>
      </c>
      <c r="B280" s="71" t="s">
        <v>75</v>
      </c>
      <c r="C280" s="70">
        <v>56750.453000000001</v>
      </c>
      <c r="D280" s="70">
        <v>8.0000000000000004E-4</v>
      </c>
      <c r="E280" s="50">
        <f t="shared" si="37"/>
        <v>21211.497311752944</v>
      </c>
      <c r="F280" s="11">
        <f t="shared" si="38"/>
        <v>21211.5</v>
      </c>
      <c r="G280" s="11">
        <f t="shared" si="36"/>
        <v>-2.2647449950454757E-3</v>
      </c>
      <c r="H280" s="11"/>
      <c r="I280" s="11"/>
      <c r="J280" s="11">
        <f>+G280</f>
        <v>-2.2647449950454757E-3</v>
      </c>
      <c r="K280" s="11"/>
      <c r="L280" s="11"/>
      <c r="M280" s="11"/>
      <c r="N280" s="11"/>
      <c r="O280" s="11">
        <f t="shared" ca="1" si="39"/>
        <v>1.1968261758160837E-3</v>
      </c>
      <c r="P280" s="11"/>
      <c r="Q280" s="40">
        <f t="shared" si="40"/>
        <v>41731.953000000001</v>
      </c>
    </row>
    <row r="281" spans="1:33">
      <c r="A281" s="72" t="s">
        <v>1</v>
      </c>
      <c r="B281" s="73" t="s">
        <v>75</v>
      </c>
      <c r="C281" s="74">
        <v>57133.351199999997</v>
      </c>
      <c r="D281" s="74">
        <v>1.6999999999999999E-3</v>
      </c>
      <c r="E281" s="50">
        <f t="shared" si="37"/>
        <v>21665.996586693211</v>
      </c>
      <c r="F281" s="11">
        <f t="shared" si="38"/>
        <v>21666</v>
      </c>
      <c r="G281" s="11">
        <f t="shared" si="36"/>
        <v>-2.8755800012731925E-3</v>
      </c>
      <c r="H281" s="11"/>
      <c r="I281" s="11"/>
      <c r="K281" s="11">
        <f t="shared" ref="K281:K286" si="41">+G281</f>
        <v>-2.8755800012731925E-3</v>
      </c>
      <c r="L281" s="11"/>
      <c r="M281" s="11"/>
      <c r="N281" s="11"/>
      <c r="O281" s="11">
        <f t="shared" ca="1" si="39"/>
        <v>1.2927694965595791E-3</v>
      </c>
      <c r="P281" s="11"/>
      <c r="Q281" s="40">
        <f t="shared" si="40"/>
        <v>42114.851199999997</v>
      </c>
    </row>
    <row r="282" spans="1:33">
      <c r="A282" s="72" t="s">
        <v>1</v>
      </c>
      <c r="B282" s="73" t="s">
        <v>75</v>
      </c>
      <c r="C282" s="74">
        <v>57141.355900000002</v>
      </c>
      <c r="D282" s="74">
        <v>2.7000000000000001E-3</v>
      </c>
      <c r="E282" s="50">
        <f t="shared" si="37"/>
        <v>21675.498147019473</v>
      </c>
      <c r="F282" s="11">
        <f t="shared" si="38"/>
        <v>21675.5</v>
      </c>
      <c r="G282" s="11">
        <f t="shared" si="36"/>
        <v>-1.5610649934387766E-3</v>
      </c>
      <c r="H282" s="11"/>
      <c r="I282" s="11"/>
      <c r="K282" s="11">
        <f t="shared" si="41"/>
        <v>-1.5610649934387766E-3</v>
      </c>
      <c r="L282" s="11"/>
      <c r="M282" s="11"/>
      <c r="N282" s="11"/>
      <c r="O282" s="11">
        <f t="shared" ca="1" si="39"/>
        <v>1.2947749125047127E-3</v>
      </c>
      <c r="P282" s="11"/>
      <c r="Q282" s="40">
        <f t="shared" si="40"/>
        <v>42122.855900000002</v>
      </c>
    </row>
    <row r="283" spans="1:33">
      <c r="A283" s="72" t="s">
        <v>1</v>
      </c>
      <c r="B283" s="73" t="s">
        <v>75</v>
      </c>
      <c r="C283" s="74">
        <v>57464.440499999997</v>
      </c>
      <c r="D283" s="74">
        <v>1E-3</v>
      </c>
      <c r="E283" s="50">
        <f t="shared" si="37"/>
        <v>22058.99881754852</v>
      </c>
      <c r="F283" s="11">
        <f t="shared" si="38"/>
        <v>22059</v>
      </c>
      <c r="G283" s="11">
        <f t="shared" si="36"/>
        <v>-9.9616999796126038E-4</v>
      </c>
      <c r="H283" s="11"/>
      <c r="I283" s="11"/>
      <c r="K283" s="11">
        <f t="shared" si="41"/>
        <v>-9.9616999796126038E-4</v>
      </c>
      <c r="L283" s="11"/>
      <c r="M283" s="11"/>
      <c r="N283" s="11"/>
      <c r="O283" s="11">
        <f t="shared" ca="1" si="39"/>
        <v>1.3757303877635256E-3</v>
      </c>
      <c r="P283" s="11"/>
      <c r="Q283" s="40">
        <f t="shared" si="40"/>
        <v>42445.940499999997</v>
      </c>
    </row>
    <row r="284" spans="1:33">
      <c r="A284" s="72" t="s">
        <v>1</v>
      </c>
      <c r="B284" s="73" t="s">
        <v>75</v>
      </c>
      <c r="C284" s="74">
        <v>57466.528899999998</v>
      </c>
      <c r="D284" s="74">
        <v>5.4999999999999997E-3</v>
      </c>
      <c r="E284" s="50">
        <f t="shared" si="37"/>
        <v>22061.477743502692</v>
      </c>
      <c r="F284" s="11">
        <f t="shared" si="38"/>
        <v>22061.5</v>
      </c>
      <c r="G284" s="11">
        <f t="shared" si="36"/>
        <v>-1.8750244998955168E-2</v>
      </c>
      <c r="H284" s="11"/>
      <c r="I284" s="11"/>
      <c r="K284" s="11">
        <f t="shared" si="41"/>
        <v>-1.8750244998955168E-2</v>
      </c>
      <c r="L284" s="11"/>
      <c r="M284" s="11"/>
      <c r="N284" s="11"/>
      <c r="O284" s="11">
        <f t="shared" ca="1" si="39"/>
        <v>1.3762581288017184E-3</v>
      </c>
      <c r="P284" s="11"/>
      <c r="Q284" s="40">
        <f t="shared" si="40"/>
        <v>42448.028899999998</v>
      </c>
    </row>
    <row r="285" spans="1:33">
      <c r="A285" s="78" t="s">
        <v>869</v>
      </c>
      <c r="B285" s="79" t="s">
        <v>75</v>
      </c>
      <c r="C285" s="80">
        <v>57798.054499999998</v>
      </c>
      <c r="D285" s="81" t="s">
        <v>107</v>
      </c>
      <c r="E285" s="50">
        <f t="shared" si="37"/>
        <v>22454.99786144563</v>
      </c>
      <c r="F285" s="11">
        <f t="shared" si="38"/>
        <v>22455</v>
      </c>
      <c r="G285" s="11">
        <f t="shared" si="36"/>
        <v>-1.8016499961959198E-3</v>
      </c>
      <c r="H285" s="11"/>
      <c r="I285" s="11"/>
      <c r="K285" s="11">
        <f t="shared" si="41"/>
        <v>-1.8016499961959198E-3</v>
      </c>
      <c r="L285" s="11"/>
      <c r="M285" s="11"/>
      <c r="N285" s="11"/>
      <c r="O285" s="11">
        <f t="shared" ca="1" si="39"/>
        <v>1.4593245682133042E-3</v>
      </c>
      <c r="P285" s="11"/>
      <c r="Q285" s="40">
        <f t="shared" si="40"/>
        <v>42779.554499999998</v>
      </c>
    </row>
    <row r="286" spans="1:33">
      <c r="A286" s="82" t="s">
        <v>0</v>
      </c>
      <c r="B286" s="83" t="s">
        <v>75</v>
      </c>
      <c r="C286" s="83">
        <v>57838.491699999999</v>
      </c>
      <c r="D286" s="83">
        <v>6.9999999999999999E-4</v>
      </c>
      <c r="E286" s="50">
        <f>+(C286-C$7)/C$8</f>
        <v>22502.996724016975</v>
      </c>
      <c r="F286" s="11">
        <f t="shared" si="38"/>
        <v>22503</v>
      </c>
      <c r="G286" s="11">
        <f>+C286-(C$7+F286*C$8)</f>
        <v>-2.7598899978329428E-3</v>
      </c>
      <c r="H286" s="11"/>
      <c r="I286" s="11"/>
      <c r="K286" s="11">
        <f t="shared" si="41"/>
        <v>-2.7598899978329428E-3</v>
      </c>
      <c r="L286" s="11"/>
      <c r="M286" s="11"/>
      <c r="N286" s="11"/>
      <c r="O286" s="11">
        <f ca="1">+C$11+C$12*F286</f>
        <v>1.4694571961466106E-3</v>
      </c>
      <c r="P286" s="11"/>
      <c r="Q286" s="40">
        <f>+C286-15018.5</f>
        <v>42819.991699999999</v>
      </c>
    </row>
    <row r="287" spans="1:33">
      <c r="A287" s="84" t="s">
        <v>870</v>
      </c>
      <c r="B287" s="85" t="s">
        <v>75</v>
      </c>
      <c r="C287" s="86">
        <v>59304.374300000003</v>
      </c>
      <c r="D287" s="84">
        <v>1.2999999999999999E-3</v>
      </c>
      <c r="E287" s="50">
        <f>+(C287-C$7)/C$8</f>
        <v>24242.995968849056</v>
      </c>
      <c r="F287" s="11">
        <f t="shared" ref="F287" si="42">ROUND(2*E287,0)/2</f>
        <v>24243</v>
      </c>
      <c r="G287" s="11">
        <f>+C287-(C$7+F287*C$8)</f>
        <v>-3.3960899963858537E-3</v>
      </c>
      <c r="H287" s="11"/>
      <c r="I287" s="11"/>
      <c r="K287" s="11">
        <f t="shared" ref="K287" si="43">+G287</f>
        <v>-3.3960899963858537E-3</v>
      </c>
      <c r="L287" s="11"/>
      <c r="M287" s="11"/>
      <c r="N287" s="11"/>
      <c r="O287" s="11">
        <f ca="1">+C$11+C$12*F287</f>
        <v>1.8367649587289698E-3</v>
      </c>
      <c r="P287" s="11"/>
      <c r="Q287" s="40">
        <f>+C287-15018.5</f>
        <v>44285.874300000003</v>
      </c>
    </row>
    <row r="288" spans="1:33">
      <c r="B288" s="22"/>
    </row>
    <row r="289" spans="2:2">
      <c r="B289" s="22"/>
    </row>
    <row r="290" spans="2:2">
      <c r="B290" s="22"/>
    </row>
    <row r="291" spans="2:2">
      <c r="B291" s="22"/>
    </row>
    <row r="292" spans="2:2">
      <c r="B292" s="22"/>
    </row>
    <row r="293" spans="2:2">
      <c r="B293" s="22"/>
    </row>
    <row r="294" spans="2:2">
      <c r="B294" s="22"/>
    </row>
    <row r="295" spans="2:2">
      <c r="B295" s="22"/>
    </row>
    <row r="296" spans="2:2">
      <c r="B296" s="22"/>
    </row>
    <row r="297" spans="2:2">
      <c r="B297" s="22"/>
    </row>
    <row r="298" spans="2:2">
      <c r="B298" s="22"/>
    </row>
    <row r="299" spans="2:2">
      <c r="B299" s="22"/>
    </row>
    <row r="300" spans="2:2">
      <c r="B300" s="22"/>
    </row>
    <row r="301" spans="2:2">
      <c r="B301" s="22"/>
    </row>
    <row r="302" spans="2:2">
      <c r="B302" s="22"/>
    </row>
    <row r="303" spans="2:2">
      <c r="B303" s="22"/>
    </row>
    <row r="304" spans="2:2">
      <c r="B304" s="22"/>
    </row>
    <row r="305" spans="2:2">
      <c r="B305" s="22"/>
    </row>
    <row r="306" spans="2:2">
      <c r="B306" s="22"/>
    </row>
    <row r="307" spans="2:2">
      <c r="B307" s="22"/>
    </row>
    <row r="308" spans="2:2">
      <c r="B308" s="22"/>
    </row>
    <row r="309" spans="2:2">
      <c r="B309" s="22"/>
    </row>
    <row r="310" spans="2:2">
      <c r="B310" s="22"/>
    </row>
    <row r="311" spans="2:2">
      <c r="B311" s="22"/>
    </row>
    <row r="312" spans="2:2">
      <c r="B312" s="22"/>
    </row>
    <row r="313" spans="2:2">
      <c r="B313" s="22"/>
    </row>
    <row r="314" spans="2:2">
      <c r="B314" s="22"/>
    </row>
  </sheetData>
  <phoneticPr fontId="8" type="noConversion"/>
  <hyperlinks>
    <hyperlink ref="H1351" r:id="rId1" display="http://vsolj.cetus-net.org/bulletin.html"/>
    <hyperlink ref="H64975" r:id="rId2" display="http://vsolj.cetus-net.org/bulletin.html"/>
    <hyperlink ref="H64968" r:id="rId3" display="https://www.aavso.org/ejaavso"/>
    <hyperlink ref="AP1119" r:id="rId4" display="http://cdsbib.u-strasbg.fr/cgi-bin/cdsbib?1990RMxAA..21..381G"/>
    <hyperlink ref="AP1123" r:id="rId5" display="http://cdsbib.u-strasbg.fr/cgi-bin/cdsbib?1990RMxAA..21..381G"/>
    <hyperlink ref="AP1122" r:id="rId6" display="http://cdsbib.u-strasbg.fr/cgi-bin/cdsbib?1990RMxAA..21..381G"/>
    <hyperlink ref="AP1103" r:id="rId7" display="http://cdsbib.u-strasbg.fr/cgi-bin/cdsbib?1990RMxAA..21..381G"/>
    <hyperlink ref="I64975" r:id="rId8" display="http://vsolj.cetus-net.org/bulletin.html"/>
    <hyperlink ref="AQ1259" r:id="rId9" display="http://cdsbib.u-strasbg.fr/cgi-bin/cdsbib?1990RMxAA..21..381G"/>
    <hyperlink ref="AQ56025" r:id="rId10" display="http://cdsbib.u-strasbg.fr/cgi-bin/cdsbib?1990RMxAA..21..381G"/>
    <hyperlink ref="AQ1260" r:id="rId11" display="http://cdsbib.u-strasbg.fr/cgi-bin/cdsbib?1990RMxAA..21..381G"/>
    <hyperlink ref="H64972" r:id="rId12" display="https://www.aavso.org/ejaavso"/>
    <hyperlink ref="H2145" r:id="rId13" display="http://vsolj.cetus-net.org/bulletin.html"/>
    <hyperlink ref="AP3389" r:id="rId14" display="http://cdsbib.u-strasbg.fr/cgi-bin/cdsbib?1990RMxAA..21..381G"/>
    <hyperlink ref="AP3392" r:id="rId15" display="http://cdsbib.u-strasbg.fr/cgi-bin/cdsbib?1990RMxAA..21..381G"/>
    <hyperlink ref="AP3390" r:id="rId16" display="http://cdsbib.u-strasbg.fr/cgi-bin/cdsbib?1990RMxAA..21..381G"/>
    <hyperlink ref="AP3374" r:id="rId17" display="http://cdsbib.u-strasbg.fr/cgi-bin/cdsbib?1990RMxAA..21..381G"/>
    <hyperlink ref="I2145" r:id="rId18" display="http://vsolj.cetus-net.org/bulletin.html"/>
    <hyperlink ref="AQ3603" r:id="rId19" display="http://cdsbib.u-strasbg.fr/cgi-bin/cdsbib?1990RMxAA..21..381G"/>
    <hyperlink ref="AQ304" r:id="rId20" display="http://cdsbib.u-strasbg.fr/cgi-bin/cdsbib?1990RMxAA..21..381G"/>
    <hyperlink ref="AQ360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07" workbookViewId="0">
      <selection activeCell="A93" sqref="A93:D253"/>
    </sheetView>
  </sheetViews>
  <sheetFormatPr defaultRowHeight="12.75"/>
  <cols>
    <col min="1" max="1" width="19.7109375" style="35" customWidth="1"/>
    <col min="2" max="2" width="4.42578125" style="19" customWidth="1"/>
    <col min="3" max="3" width="12.7109375" style="3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3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51" t="s">
        <v>98</v>
      </c>
      <c r="I1" s="52" t="s">
        <v>99</v>
      </c>
      <c r="J1" s="53" t="s">
        <v>100</v>
      </c>
    </row>
    <row r="2" spans="1:16">
      <c r="I2" s="54" t="s">
        <v>101</v>
      </c>
      <c r="J2" s="55" t="s">
        <v>102</v>
      </c>
    </row>
    <row r="3" spans="1:16">
      <c r="A3" s="56" t="s">
        <v>103</v>
      </c>
      <c r="I3" s="54" t="s">
        <v>104</v>
      </c>
      <c r="J3" s="55" t="s">
        <v>105</v>
      </c>
    </row>
    <row r="4" spans="1:16">
      <c r="I4" s="54" t="s">
        <v>106</v>
      </c>
      <c r="J4" s="55" t="s">
        <v>105</v>
      </c>
    </row>
    <row r="5" spans="1:16" ht="13.5" thickBot="1">
      <c r="I5" s="57" t="s">
        <v>107</v>
      </c>
      <c r="J5" s="58" t="s">
        <v>83</v>
      </c>
    </row>
    <row r="10" spans="1:16" ht="13.5" thickBot="1"/>
    <row r="11" spans="1:16" ht="12.75" customHeight="1" thickBot="1">
      <c r="A11" s="35" t="str">
        <f t="shared" ref="A11:A74" si="0">P11</f>
        <v> AJ 73.167 </v>
      </c>
      <c r="B11" s="22" t="str">
        <f t="shared" ref="B11:B74" si="1">IF(H11=INT(H11),"I","II")</f>
        <v>I</v>
      </c>
      <c r="C11" s="35">
        <f t="shared" ref="C11:C74" si="2">1*G11</f>
        <v>38880.580399999999</v>
      </c>
      <c r="D11" s="19" t="str">
        <f t="shared" ref="D11:D74" si="3">VLOOKUP(F11,I$1:J$5,2,FALSE)</f>
        <v>vis</v>
      </c>
      <c r="E11" s="59">
        <f>VLOOKUP(C11,Active!C$21:E$968,3,FALSE)</f>
        <v>0</v>
      </c>
      <c r="F11" s="22" t="s">
        <v>107</v>
      </c>
      <c r="G11" s="19" t="str">
        <f t="shared" ref="G11:G74" si="4">MID(I11,3,LEN(I11)-3)</f>
        <v>38880.5804</v>
      </c>
      <c r="H11" s="35">
        <f t="shared" ref="H11:H74" si="5">1*K11</f>
        <v>0</v>
      </c>
      <c r="I11" s="60" t="s">
        <v>411</v>
      </c>
      <c r="J11" s="61" t="s">
        <v>412</v>
      </c>
      <c r="K11" s="60">
        <v>0</v>
      </c>
      <c r="L11" s="60" t="s">
        <v>413</v>
      </c>
      <c r="M11" s="61" t="s">
        <v>407</v>
      </c>
      <c r="N11" s="61" t="s">
        <v>408</v>
      </c>
      <c r="O11" s="62" t="s">
        <v>409</v>
      </c>
      <c r="P11" s="62" t="s">
        <v>410</v>
      </c>
    </row>
    <row r="12" spans="1:16" ht="12.75" customHeight="1" thickBot="1">
      <c r="A12" s="35" t="str">
        <f t="shared" si="0"/>
        <v> ORI 120 </v>
      </c>
      <c r="B12" s="22" t="str">
        <f t="shared" si="1"/>
        <v>I</v>
      </c>
      <c r="C12" s="35">
        <f t="shared" si="2"/>
        <v>40753.375</v>
      </c>
      <c r="D12" s="19" t="str">
        <f t="shared" si="3"/>
        <v>vis</v>
      </c>
      <c r="E12" s="59">
        <f>VLOOKUP(C12,Active!C$21:E$968,3,FALSE)</f>
        <v>2223.0028446518108</v>
      </c>
      <c r="F12" s="22" t="s">
        <v>107</v>
      </c>
      <c r="G12" s="19" t="str">
        <f t="shared" si="4"/>
        <v>40753.375</v>
      </c>
      <c r="H12" s="35">
        <f t="shared" si="5"/>
        <v>2223</v>
      </c>
      <c r="I12" s="60" t="s">
        <v>424</v>
      </c>
      <c r="J12" s="61" t="s">
        <v>425</v>
      </c>
      <c r="K12" s="60">
        <v>2223</v>
      </c>
      <c r="L12" s="60" t="s">
        <v>112</v>
      </c>
      <c r="M12" s="61" t="s">
        <v>394</v>
      </c>
      <c r="N12" s="61"/>
      <c r="O12" s="62" t="s">
        <v>426</v>
      </c>
      <c r="P12" s="62" t="s">
        <v>427</v>
      </c>
    </row>
    <row r="13" spans="1:16" ht="12.75" customHeight="1" thickBot="1">
      <c r="A13" s="35" t="str">
        <f t="shared" si="0"/>
        <v> ORI 125 </v>
      </c>
      <c r="B13" s="22" t="str">
        <f t="shared" si="1"/>
        <v>I</v>
      </c>
      <c r="C13" s="35">
        <f t="shared" si="2"/>
        <v>41116.483</v>
      </c>
      <c r="D13" s="19" t="str">
        <f t="shared" si="3"/>
        <v>vis</v>
      </c>
      <c r="E13" s="59">
        <f>VLOOKUP(C13,Active!C$21:E$968,3,FALSE)</f>
        <v>2654.0111981123714</v>
      </c>
      <c r="F13" s="22" t="s">
        <v>107</v>
      </c>
      <c r="G13" s="19" t="str">
        <f t="shared" si="4"/>
        <v>41116.483</v>
      </c>
      <c r="H13" s="35">
        <f t="shared" si="5"/>
        <v>2654</v>
      </c>
      <c r="I13" s="60" t="s">
        <v>459</v>
      </c>
      <c r="J13" s="61" t="s">
        <v>460</v>
      </c>
      <c r="K13" s="60">
        <v>2654</v>
      </c>
      <c r="L13" s="60" t="s">
        <v>368</v>
      </c>
      <c r="M13" s="61" t="s">
        <v>394</v>
      </c>
      <c r="N13" s="61"/>
      <c r="O13" s="62" t="s">
        <v>461</v>
      </c>
      <c r="P13" s="62" t="s">
        <v>462</v>
      </c>
    </row>
    <row r="14" spans="1:16" ht="12.75" customHeight="1" thickBot="1">
      <c r="A14" s="35" t="str">
        <f t="shared" si="0"/>
        <v>IBVS 937 </v>
      </c>
      <c r="B14" s="22" t="str">
        <f t="shared" si="1"/>
        <v>II</v>
      </c>
      <c r="C14" s="35">
        <f t="shared" si="2"/>
        <v>41327.5098</v>
      </c>
      <c r="D14" s="19" t="str">
        <f t="shared" si="3"/>
        <v>vis</v>
      </c>
      <c r="E14" s="59">
        <f>VLOOKUP(C14,Active!C$21:E$968,3,FALSE)</f>
        <v>2904.4995200552944</v>
      </c>
      <c r="F14" s="22" t="s">
        <v>107</v>
      </c>
      <c r="G14" s="19" t="str">
        <f t="shared" si="4"/>
        <v>41327.5098</v>
      </c>
      <c r="H14" s="35">
        <f t="shared" si="5"/>
        <v>2904.5</v>
      </c>
      <c r="I14" s="60" t="s">
        <v>467</v>
      </c>
      <c r="J14" s="61" t="s">
        <v>468</v>
      </c>
      <c r="K14" s="60">
        <v>2904.5</v>
      </c>
      <c r="L14" s="60" t="s">
        <v>469</v>
      </c>
      <c r="M14" s="61" t="s">
        <v>407</v>
      </c>
      <c r="N14" s="61" t="s">
        <v>408</v>
      </c>
      <c r="O14" s="62" t="s">
        <v>431</v>
      </c>
      <c r="P14" s="63" t="s">
        <v>470</v>
      </c>
    </row>
    <row r="15" spans="1:16" ht="12.75" customHeight="1" thickBot="1">
      <c r="A15" s="35" t="str">
        <f t="shared" si="0"/>
        <v>IBVS 937 </v>
      </c>
      <c r="B15" s="22" t="str">
        <f t="shared" si="1"/>
        <v>I</v>
      </c>
      <c r="C15" s="35">
        <f t="shared" si="2"/>
        <v>41357.417999999998</v>
      </c>
      <c r="D15" s="19" t="str">
        <f t="shared" si="3"/>
        <v>vis</v>
      </c>
      <c r="E15" s="59">
        <f>VLOOKUP(C15,Active!C$21:E$968,3,FALSE)</f>
        <v>2940.0004840576526</v>
      </c>
      <c r="F15" s="22" t="s">
        <v>107</v>
      </c>
      <c r="G15" s="19" t="str">
        <f t="shared" si="4"/>
        <v>41357.418</v>
      </c>
      <c r="H15" s="35">
        <f t="shared" si="5"/>
        <v>2940</v>
      </c>
      <c r="I15" s="60" t="s">
        <v>471</v>
      </c>
      <c r="J15" s="61" t="s">
        <v>472</v>
      </c>
      <c r="K15" s="60">
        <v>2940</v>
      </c>
      <c r="L15" s="60" t="s">
        <v>252</v>
      </c>
      <c r="M15" s="61" t="s">
        <v>407</v>
      </c>
      <c r="N15" s="61" t="s">
        <v>408</v>
      </c>
      <c r="O15" s="62" t="s">
        <v>473</v>
      </c>
      <c r="P15" s="63" t="s">
        <v>470</v>
      </c>
    </row>
    <row r="16" spans="1:16" ht="12.75" customHeight="1" thickBot="1">
      <c r="A16" s="35" t="str">
        <f t="shared" si="0"/>
        <v> BBS 3 </v>
      </c>
      <c r="B16" s="22" t="str">
        <f t="shared" si="1"/>
        <v>I</v>
      </c>
      <c r="C16" s="35">
        <f t="shared" si="2"/>
        <v>41443.368999999999</v>
      </c>
      <c r="D16" s="19" t="str">
        <f t="shared" si="3"/>
        <v>vis</v>
      </c>
      <c r="E16" s="59">
        <f>VLOOKUP(C16,Active!C$21:E$968,3,FALSE)</f>
        <v>3042.0241216208269</v>
      </c>
      <c r="F16" s="22" t="s">
        <v>107</v>
      </c>
      <c r="G16" s="19" t="str">
        <f t="shared" si="4"/>
        <v>41443.369</v>
      </c>
      <c r="H16" s="35">
        <f t="shared" si="5"/>
        <v>3042</v>
      </c>
      <c r="I16" s="60" t="s">
        <v>474</v>
      </c>
      <c r="J16" s="61" t="s">
        <v>475</v>
      </c>
      <c r="K16" s="60">
        <v>3042</v>
      </c>
      <c r="L16" s="60" t="s">
        <v>132</v>
      </c>
      <c r="M16" s="61" t="s">
        <v>394</v>
      </c>
      <c r="N16" s="61"/>
      <c r="O16" s="62" t="s">
        <v>426</v>
      </c>
      <c r="P16" s="62" t="s">
        <v>476</v>
      </c>
    </row>
    <row r="17" spans="1:16" ht="12.75" customHeight="1" thickBot="1">
      <c r="A17" s="35" t="str">
        <f t="shared" si="0"/>
        <v> BBS 8 </v>
      </c>
      <c r="B17" s="22" t="str">
        <f t="shared" si="1"/>
        <v>I</v>
      </c>
      <c r="C17" s="35">
        <f t="shared" si="2"/>
        <v>41764.326999999997</v>
      </c>
      <c r="D17" s="19" t="str">
        <f t="shared" si="3"/>
        <v>vis</v>
      </c>
      <c r="E17" s="59">
        <f>VLOOKUP(C17,Active!C$21:E$968,3,FALSE)</f>
        <v>3423.0005228843465</v>
      </c>
      <c r="F17" s="22" t="s">
        <v>107</v>
      </c>
      <c r="G17" s="19" t="str">
        <f t="shared" si="4"/>
        <v>41764.327</v>
      </c>
      <c r="H17" s="35">
        <f t="shared" si="5"/>
        <v>3423</v>
      </c>
      <c r="I17" s="60" t="s">
        <v>480</v>
      </c>
      <c r="J17" s="61" t="s">
        <v>481</v>
      </c>
      <c r="K17" s="60">
        <v>3423</v>
      </c>
      <c r="L17" s="60" t="s">
        <v>252</v>
      </c>
      <c r="M17" s="61" t="s">
        <v>394</v>
      </c>
      <c r="N17" s="61"/>
      <c r="O17" s="62" t="s">
        <v>426</v>
      </c>
      <c r="P17" s="62" t="s">
        <v>482</v>
      </c>
    </row>
    <row r="18" spans="1:16" ht="12.75" customHeight="1" thickBot="1">
      <c r="A18" s="35" t="str">
        <f t="shared" si="0"/>
        <v> BBS 21 </v>
      </c>
      <c r="B18" s="22" t="str">
        <f t="shared" si="1"/>
        <v>I</v>
      </c>
      <c r="C18" s="35">
        <f t="shared" si="2"/>
        <v>42464.419000000002</v>
      </c>
      <c r="D18" s="19" t="str">
        <f t="shared" si="3"/>
        <v>vis</v>
      </c>
      <c r="E18" s="59">
        <f>VLOOKUP(C18,Active!C$21:E$968,3,FALSE)</f>
        <v>4254.0081024224246</v>
      </c>
      <c r="F18" s="22" t="s">
        <v>107</v>
      </c>
      <c r="G18" s="19" t="str">
        <f t="shared" si="4"/>
        <v>42464.419</v>
      </c>
      <c r="H18" s="35">
        <f t="shared" si="5"/>
        <v>4254</v>
      </c>
      <c r="I18" s="60" t="s">
        <v>483</v>
      </c>
      <c r="J18" s="61" t="s">
        <v>484</v>
      </c>
      <c r="K18" s="60">
        <v>4254</v>
      </c>
      <c r="L18" s="60" t="s">
        <v>356</v>
      </c>
      <c r="M18" s="61" t="s">
        <v>394</v>
      </c>
      <c r="N18" s="61"/>
      <c r="O18" s="62" t="s">
        <v>426</v>
      </c>
      <c r="P18" s="62" t="s">
        <v>485</v>
      </c>
    </row>
    <row r="19" spans="1:16" ht="12.75" customHeight="1" thickBot="1">
      <c r="A19" s="35" t="str">
        <f t="shared" si="0"/>
        <v> BBS 22 </v>
      </c>
      <c r="B19" s="22" t="str">
        <f t="shared" si="1"/>
        <v>I</v>
      </c>
      <c r="C19" s="35">
        <f t="shared" si="2"/>
        <v>42528.440999999999</v>
      </c>
      <c r="D19" s="19" t="str">
        <f t="shared" si="3"/>
        <v>vis</v>
      </c>
      <c r="E19" s="59">
        <f>VLOOKUP(C19,Active!C$21:E$968,3,FALSE)</f>
        <v>4330.0020678686578</v>
      </c>
      <c r="F19" s="22" t="s">
        <v>107</v>
      </c>
      <c r="G19" s="19" t="str">
        <f t="shared" si="4"/>
        <v>42528.441</v>
      </c>
      <c r="H19" s="35">
        <f t="shared" si="5"/>
        <v>4330</v>
      </c>
      <c r="I19" s="60" t="s">
        <v>486</v>
      </c>
      <c r="J19" s="61" t="s">
        <v>487</v>
      </c>
      <c r="K19" s="60">
        <v>4330</v>
      </c>
      <c r="L19" s="60" t="s">
        <v>112</v>
      </c>
      <c r="M19" s="61" t="s">
        <v>394</v>
      </c>
      <c r="N19" s="61"/>
      <c r="O19" s="62" t="s">
        <v>426</v>
      </c>
      <c r="P19" s="62" t="s">
        <v>488</v>
      </c>
    </row>
    <row r="20" spans="1:16" ht="12.75" customHeight="1" thickBot="1">
      <c r="A20" s="35" t="str">
        <f t="shared" si="0"/>
        <v> BBS 27 </v>
      </c>
      <c r="B20" s="22" t="str">
        <f t="shared" si="1"/>
        <v>I</v>
      </c>
      <c r="C20" s="35">
        <f t="shared" si="2"/>
        <v>42887.345000000001</v>
      </c>
      <c r="D20" s="19" t="str">
        <f t="shared" si="3"/>
        <v>vis</v>
      </c>
      <c r="E20" s="59">
        <f>VLOOKUP(C20,Active!C$21:E$968,3,FALSE)</f>
        <v>4756.0202830839935</v>
      </c>
      <c r="F20" s="22" t="s">
        <v>107</v>
      </c>
      <c r="G20" s="19" t="str">
        <f t="shared" si="4"/>
        <v>42887.345</v>
      </c>
      <c r="H20" s="35">
        <f t="shared" si="5"/>
        <v>4756</v>
      </c>
      <c r="I20" s="60" t="s">
        <v>498</v>
      </c>
      <c r="J20" s="61" t="s">
        <v>499</v>
      </c>
      <c r="K20" s="60">
        <v>4756</v>
      </c>
      <c r="L20" s="60" t="s">
        <v>201</v>
      </c>
      <c r="M20" s="61" t="s">
        <v>394</v>
      </c>
      <c r="N20" s="61"/>
      <c r="O20" s="62" t="s">
        <v>426</v>
      </c>
      <c r="P20" s="62" t="s">
        <v>500</v>
      </c>
    </row>
    <row r="21" spans="1:16" ht="12.75" customHeight="1" thickBot="1">
      <c r="A21" s="35" t="str">
        <f t="shared" si="0"/>
        <v>IBVS 1358 </v>
      </c>
      <c r="B21" s="22" t="str">
        <f t="shared" si="1"/>
        <v>II</v>
      </c>
      <c r="C21" s="35">
        <f t="shared" si="2"/>
        <v>42889.434999999998</v>
      </c>
      <c r="D21" s="19" t="str">
        <f t="shared" si="3"/>
        <v>vis</v>
      </c>
      <c r="E21" s="59">
        <f>VLOOKUP(C21,Active!C$21:E$968,3,FALSE)</f>
        <v>4758.5011082344472</v>
      </c>
      <c r="F21" s="22" t="s">
        <v>107</v>
      </c>
      <c r="G21" s="19" t="str">
        <f t="shared" si="4"/>
        <v>42889.435</v>
      </c>
      <c r="H21" s="35">
        <f t="shared" si="5"/>
        <v>4758.5</v>
      </c>
      <c r="I21" s="60" t="s">
        <v>501</v>
      </c>
      <c r="J21" s="61" t="s">
        <v>502</v>
      </c>
      <c r="K21" s="60">
        <v>4758.5</v>
      </c>
      <c r="L21" s="60" t="s">
        <v>129</v>
      </c>
      <c r="M21" s="61" t="s">
        <v>407</v>
      </c>
      <c r="N21" s="61" t="s">
        <v>408</v>
      </c>
      <c r="O21" s="62" t="s">
        <v>503</v>
      </c>
      <c r="P21" s="63" t="s">
        <v>504</v>
      </c>
    </row>
    <row r="22" spans="1:16" ht="12.75" customHeight="1" thickBot="1">
      <c r="A22" s="35" t="str">
        <f t="shared" si="0"/>
        <v> BRNO 21 </v>
      </c>
      <c r="B22" s="22" t="str">
        <f t="shared" si="1"/>
        <v>I</v>
      </c>
      <c r="C22" s="35">
        <f t="shared" si="2"/>
        <v>42956.425000000003</v>
      </c>
      <c r="D22" s="19" t="str">
        <f t="shared" si="3"/>
        <v>vis</v>
      </c>
      <c r="E22" s="59">
        <f>VLOOKUP(C22,Active!C$21:E$968,3,FALSE)</f>
        <v>4838.0180827938766</v>
      </c>
      <c r="F22" s="22" t="s">
        <v>107</v>
      </c>
      <c r="G22" s="19" t="str">
        <f t="shared" si="4"/>
        <v>42956.425</v>
      </c>
      <c r="H22" s="35">
        <f t="shared" si="5"/>
        <v>4838</v>
      </c>
      <c r="I22" s="60" t="s">
        <v>505</v>
      </c>
      <c r="J22" s="61" t="s">
        <v>506</v>
      </c>
      <c r="K22" s="60">
        <v>4838</v>
      </c>
      <c r="L22" s="60" t="s">
        <v>301</v>
      </c>
      <c r="M22" s="61" t="s">
        <v>394</v>
      </c>
      <c r="N22" s="61"/>
      <c r="O22" s="62" t="s">
        <v>507</v>
      </c>
      <c r="P22" s="62" t="s">
        <v>508</v>
      </c>
    </row>
    <row r="23" spans="1:16" ht="12.75" customHeight="1" thickBot="1">
      <c r="A23" s="35" t="str">
        <f t="shared" si="0"/>
        <v> BRNO 21 </v>
      </c>
      <c r="B23" s="22" t="str">
        <f t="shared" si="1"/>
        <v>I</v>
      </c>
      <c r="C23" s="35">
        <f t="shared" si="2"/>
        <v>43245.387000000002</v>
      </c>
      <c r="D23" s="19" t="str">
        <f t="shared" si="3"/>
        <v>vis</v>
      </c>
      <c r="E23" s="59">
        <f>VLOOKUP(C23,Active!C$21:E$968,3,FALSE)</f>
        <v>5181.0153062994732</v>
      </c>
      <c r="F23" s="22" t="s">
        <v>107</v>
      </c>
      <c r="G23" s="19" t="str">
        <f t="shared" si="4"/>
        <v>43245.387</v>
      </c>
      <c r="H23" s="35">
        <f t="shared" si="5"/>
        <v>5181</v>
      </c>
      <c r="I23" s="60" t="s">
        <v>509</v>
      </c>
      <c r="J23" s="61" t="s">
        <v>510</v>
      </c>
      <c r="K23" s="60">
        <v>5181</v>
      </c>
      <c r="L23" s="60" t="s">
        <v>167</v>
      </c>
      <c r="M23" s="61" t="s">
        <v>394</v>
      </c>
      <c r="N23" s="61"/>
      <c r="O23" s="62" t="s">
        <v>511</v>
      </c>
      <c r="P23" s="62" t="s">
        <v>508</v>
      </c>
    </row>
    <row r="24" spans="1:16" ht="12.75" customHeight="1" thickBot="1">
      <c r="A24" s="35" t="str">
        <f t="shared" si="0"/>
        <v>BAVM 31 </v>
      </c>
      <c r="B24" s="22" t="str">
        <f t="shared" si="1"/>
        <v>I</v>
      </c>
      <c r="C24" s="35">
        <f t="shared" si="2"/>
        <v>43956.408000000003</v>
      </c>
      <c r="D24" s="19" t="str">
        <f t="shared" si="3"/>
        <v>vis</v>
      </c>
      <c r="E24" s="59">
        <f>VLOOKUP(C24,Active!C$21:E$968,3,FALSE)</f>
        <v>6024.9955834783887</v>
      </c>
      <c r="F24" s="22" t="s">
        <v>107</v>
      </c>
      <c r="G24" s="19" t="str">
        <f t="shared" si="4"/>
        <v>43956.408</v>
      </c>
      <c r="H24" s="35">
        <f t="shared" si="5"/>
        <v>6025</v>
      </c>
      <c r="I24" s="60" t="s">
        <v>512</v>
      </c>
      <c r="J24" s="61" t="s">
        <v>513</v>
      </c>
      <c r="K24" s="60">
        <v>6025</v>
      </c>
      <c r="L24" s="60" t="s">
        <v>144</v>
      </c>
      <c r="M24" s="61" t="s">
        <v>394</v>
      </c>
      <c r="N24" s="61"/>
      <c r="O24" s="62" t="s">
        <v>514</v>
      </c>
      <c r="P24" s="63" t="s">
        <v>515</v>
      </c>
    </row>
    <row r="25" spans="1:16" ht="12.75" customHeight="1" thickBot="1">
      <c r="A25" s="35" t="str">
        <f t="shared" si="0"/>
        <v> BBS 43 </v>
      </c>
      <c r="B25" s="22" t="str">
        <f t="shared" si="1"/>
        <v>I</v>
      </c>
      <c r="C25" s="35">
        <f t="shared" si="2"/>
        <v>43983.374000000003</v>
      </c>
      <c r="D25" s="19" t="str">
        <f t="shared" si="3"/>
        <v>vis</v>
      </c>
      <c r="E25" s="59">
        <f>VLOOKUP(C25,Active!C$21:E$968,3,FALSE)</f>
        <v>6057.0041629076977</v>
      </c>
      <c r="F25" s="22" t="s">
        <v>107</v>
      </c>
      <c r="G25" s="19" t="str">
        <f t="shared" si="4"/>
        <v>43983.374</v>
      </c>
      <c r="H25" s="35">
        <f t="shared" si="5"/>
        <v>6057</v>
      </c>
      <c r="I25" s="60" t="s">
        <v>516</v>
      </c>
      <c r="J25" s="61" t="s">
        <v>517</v>
      </c>
      <c r="K25" s="60">
        <v>6057</v>
      </c>
      <c r="L25" s="60" t="s">
        <v>446</v>
      </c>
      <c r="M25" s="61" t="s">
        <v>394</v>
      </c>
      <c r="N25" s="61"/>
      <c r="O25" s="62" t="s">
        <v>518</v>
      </c>
      <c r="P25" s="62" t="s">
        <v>519</v>
      </c>
    </row>
    <row r="26" spans="1:16" ht="12.75" customHeight="1" thickBot="1">
      <c r="A26" s="35" t="str">
        <f t="shared" si="0"/>
        <v> BRNO 23 </v>
      </c>
      <c r="B26" s="22" t="str">
        <f t="shared" si="1"/>
        <v>I</v>
      </c>
      <c r="C26" s="35">
        <f t="shared" si="2"/>
        <v>44405.425000000003</v>
      </c>
      <c r="D26" s="19" t="str">
        <f t="shared" si="3"/>
        <v>vis</v>
      </c>
      <c r="E26" s="59">
        <f>VLOOKUP(C26,Active!C$21:E$968,3,FALSE)</f>
        <v>6557.977720599577</v>
      </c>
      <c r="F26" s="22" t="s">
        <v>107</v>
      </c>
      <c r="G26" s="19" t="str">
        <f t="shared" si="4"/>
        <v>44405.425</v>
      </c>
      <c r="H26" s="35">
        <f t="shared" si="5"/>
        <v>6558</v>
      </c>
      <c r="I26" s="60" t="s">
        <v>520</v>
      </c>
      <c r="J26" s="61" t="s">
        <v>521</v>
      </c>
      <c r="K26" s="60">
        <v>6558</v>
      </c>
      <c r="L26" s="60" t="s">
        <v>164</v>
      </c>
      <c r="M26" s="61" t="s">
        <v>394</v>
      </c>
      <c r="N26" s="61"/>
      <c r="O26" s="62" t="s">
        <v>522</v>
      </c>
      <c r="P26" s="62" t="s">
        <v>523</v>
      </c>
    </row>
    <row r="27" spans="1:16" ht="12.75" customHeight="1" thickBot="1">
      <c r="A27" s="35" t="str">
        <f t="shared" si="0"/>
        <v> BRNO 23 </v>
      </c>
      <c r="B27" s="22" t="str">
        <f t="shared" si="1"/>
        <v>I</v>
      </c>
      <c r="C27" s="35">
        <f t="shared" si="2"/>
        <v>44405.428</v>
      </c>
      <c r="D27" s="19" t="str">
        <f t="shared" si="3"/>
        <v>vis</v>
      </c>
      <c r="E27" s="59">
        <f>VLOOKUP(C27,Active!C$21:E$968,3,FALSE)</f>
        <v>6557.9812815926125</v>
      </c>
      <c r="F27" s="22" t="s">
        <v>107</v>
      </c>
      <c r="G27" s="19" t="str">
        <f t="shared" si="4"/>
        <v>44405.428</v>
      </c>
      <c r="H27" s="35">
        <f t="shared" si="5"/>
        <v>6558</v>
      </c>
      <c r="I27" s="60" t="s">
        <v>524</v>
      </c>
      <c r="J27" s="61" t="s">
        <v>525</v>
      </c>
      <c r="K27" s="60">
        <v>6558</v>
      </c>
      <c r="L27" s="60" t="s">
        <v>526</v>
      </c>
      <c r="M27" s="61" t="s">
        <v>394</v>
      </c>
      <c r="N27" s="61"/>
      <c r="O27" s="62" t="s">
        <v>527</v>
      </c>
      <c r="P27" s="62" t="s">
        <v>523</v>
      </c>
    </row>
    <row r="28" spans="1:16" ht="12.75" customHeight="1" thickBot="1">
      <c r="A28" s="35" t="str">
        <f t="shared" si="0"/>
        <v> BBS 54 </v>
      </c>
      <c r="B28" s="22" t="str">
        <f t="shared" si="1"/>
        <v>I</v>
      </c>
      <c r="C28" s="35">
        <f t="shared" si="2"/>
        <v>44705.364999999998</v>
      </c>
      <c r="D28" s="19" t="str">
        <f t="shared" si="3"/>
        <v>vis</v>
      </c>
      <c r="E28" s="59">
        <f>VLOOKUP(C28,Active!C$21:E$968,3,FALSE)</f>
        <v>6914.005804632312</v>
      </c>
      <c r="F28" s="22" t="s">
        <v>107</v>
      </c>
      <c r="G28" s="19" t="str">
        <f t="shared" si="4"/>
        <v>44705.365</v>
      </c>
      <c r="H28" s="35">
        <f t="shared" si="5"/>
        <v>6914</v>
      </c>
      <c r="I28" s="60" t="s">
        <v>528</v>
      </c>
      <c r="J28" s="61" t="s">
        <v>529</v>
      </c>
      <c r="K28" s="60">
        <v>6914</v>
      </c>
      <c r="L28" s="60" t="s">
        <v>373</v>
      </c>
      <c r="M28" s="61" t="s">
        <v>394</v>
      </c>
      <c r="N28" s="61"/>
      <c r="O28" s="62" t="s">
        <v>518</v>
      </c>
      <c r="P28" s="62" t="s">
        <v>530</v>
      </c>
    </row>
    <row r="29" spans="1:16" ht="12.75" customHeight="1" thickBot="1">
      <c r="A29" s="35" t="str">
        <f t="shared" si="0"/>
        <v> BBS 54 </v>
      </c>
      <c r="B29" s="22" t="str">
        <f t="shared" si="1"/>
        <v>I</v>
      </c>
      <c r="C29" s="35">
        <f t="shared" si="2"/>
        <v>44716.317999999999</v>
      </c>
      <c r="D29" s="19" t="str">
        <f t="shared" si="3"/>
        <v>vis</v>
      </c>
      <c r="E29" s="59">
        <f>VLOOKUP(C29,Active!C$21:E$968,3,FALSE)</f>
        <v>6927.0069902174664</v>
      </c>
      <c r="F29" s="22" t="s">
        <v>107</v>
      </c>
      <c r="G29" s="19" t="str">
        <f t="shared" si="4"/>
        <v>44716.318</v>
      </c>
      <c r="H29" s="35">
        <f t="shared" si="5"/>
        <v>6927</v>
      </c>
      <c r="I29" s="60" t="s">
        <v>531</v>
      </c>
      <c r="J29" s="61" t="s">
        <v>532</v>
      </c>
      <c r="K29" s="60">
        <v>6927</v>
      </c>
      <c r="L29" s="60" t="s">
        <v>156</v>
      </c>
      <c r="M29" s="61" t="s">
        <v>394</v>
      </c>
      <c r="N29" s="61"/>
      <c r="O29" s="62" t="s">
        <v>518</v>
      </c>
      <c r="P29" s="62" t="s">
        <v>530</v>
      </c>
    </row>
    <row r="30" spans="1:16" ht="12.75" customHeight="1" thickBot="1">
      <c r="A30" s="35" t="str">
        <f t="shared" si="0"/>
        <v> BRNO 26 </v>
      </c>
      <c r="B30" s="22" t="str">
        <f t="shared" si="1"/>
        <v>I</v>
      </c>
      <c r="C30" s="35">
        <f t="shared" si="2"/>
        <v>45052.463000000003</v>
      </c>
      <c r="D30" s="19" t="str">
        <f t="shared" si="3"/>
        <v>vis</v>
      </c>
      <c r="E30" s="59">
        <f>VLOOKUP(C30,Active!C$21:E$968,3,FALSE)</f>
        <v>7326.0103252417621</v>
      </c>
      <c r="F30" s="22" t="s">
        <v>107</v>
      </c>
      <c r="G30" s="19" t="str">
        <f t="shared" si="4"/>
        <v>45052.463</v>
      </c>
      <c r="H30" s="35">
        <f t="shared" si="5"/>
        <v>7326</v>
      </c>
      <c r="I30" s="60" t="s">
        <v>533</v>
      </c>
      <c r="J30" s="61" t="s">
        <v>534</v>
      </c>
      <c r="K30" s="60">
        <v>7326</v>
      </c>
      <c r="L30" s="60" t="s">
        <v>368</v>
      </c>
      <c r="M30" s="61" t="s">
        <v>394</v>
      </c>
      <c r="N30" s="61"/>
      <c r="O30" s="62" t="s">
        <v>535</v>
      </c>
      <c r="P30" s="62" t="s">
        <v>536</v>
      </c>
    </row>
    <row r="31" spans="1:16" ht="12.75" customHeight="1" thickBot="1">
      <c r="A31" s="35" t="str">
        <f t="shared" si="0"/>
        <v> BRNO 26 </v>
      </c>
      <c r="B31" s="22" t="str">
        <f t="shared" si="1"/>
        <v>I</v>
      </c>
      <c r="C31" s="35">
        <f t="shared" si="2"/>
        <v>45052.464</v>
      </c>
      <c r="D31" s="19" t="str">
        <f t="shared" si="3"/>
        <v>vis</v>
      </c>
      <c r="E31" s="59">
        <f>VLOOKUP(C31,Active!C$21:E$968,3,FALSE)</f>
        <v>7326.0115122394373</v>
      </c>
      <c r="F31" s="22" t="s">
        <v>107</v>
      </c>
      <c r="G31" s="19" t="str">
        <f t="shared" si="4"/>
        <v>45052.464</v>
      </c>
      <c r="H31" s="35">
        <f t="shared" si="5"/>
        <v>7326</v>
      </c>
      <c r="I31" s="60" t="s">
        <v>537</v>
      </c>
      <c r="J31" s="61" t="s">
        <v>538</v>
      </c>
      <c r="K31" s="60">
        <v>7326</v>
      </c>
      <c r="L31" s="60" t="s">
        <v>141</v>
      </c>
      <c r="M31" s="61" t="s">
        <v>394</v>
      </c>
      <c r="N31" s="61"/>
      <c r="O31" s="62" t="s">
        <v>522</v>
      </c>
      <c r="P31" s="62" t="s">
        <v>536</v>
      </c>
    </row>
    <row r="32" spans="1:16" ht="12.75" customHeight="1" thickBot="1">
      <c r="A32" s="35" t="str">
        <f t="shared" si="0"/>
        <v> BRNO 26 </v>
      </c>
      <c r="B32" s="22" t="str">
        <f t="shared" si="1"/>
        <v>I</v>
      </c>
      <c r="C32" s="35">
        <f t="shared" si="2"/>
        <v>45197.362999999998</v>
      </c>
      <c r="D32" s="19" t="str">
        <f t="shared" si="3"/>
        <v>vis</v>
      </c>
      <c r="E32" s="59">
        <f>VLOOKUP(C32,Active!C$21:E$968,3,FALSE)</f>
        <v>7498.0062890223253</v>
      </c>
      <c r="F32" s="22" t="s">
        <v>107</v>
      </c>
      <c r="G32" s="19" t="str">
        <f t="shared" si="4"/>
        <v>45197.363</v>
      </c>
      <c r="H32" s="35">
        <f t="shared" si="5"/>
        <v>7498</v>
      </c>
      <c r="I32" s="60" t="s">
        <v>539</v>
      </c>
      <c r="J32" s="61" t="s">
        <v>540</v>
      </c>
      <c r="K32" s="60">
        <v>7498</v>
      </c>
      <c r="L32" s="60" t="s">
        <v>373</v>
      </c>
      <c r="M32" s="61" t="s">
        <v>394</v>
      </c>
      <c r="N32" s="61"/>
      <c r="O32" s="62" t="s">
        <v>541</v>
      </c>
      <c r="P32" s="62" t="s">
        <v>536</v>
      </c>
    </row>
    <row r="33" spans="1:16" ht="12.75" customHeight="1" thickBot="1">
      <c r="A33" s="35" t="str">
        <f t="shared" si="0"/>
        <v> BRNO 26 </v>
      </c>
      <c r="B33" s="22" t="str">
        <f t="shared" si="1"/>
        <v>I</v>
      </c>
      <c r="C33" s="35">
        <f t="shared" si="2"/>
        <v>45197.368999999999</v>
      </c>
      <c r="D33" s="19" t="str">
        <f t="shared" si="3"/>
        <v>vis</v>
      </c>
      <c r="E33" s="59">
        <f>VLOOKUP(C33,Active!C$21:E$968,3,FALSE)</f>
        <v>7498.0134110084045</v>
      </c>
      <c r="F33" s="22" t="s">
        <v>107</v>
      </c>
      <c r="G33" s="19" t="str">
        <f t="shared" si="4"/>
        <v>45197.369</v>
      </c>
      <c r="H33" s="35">
        <f t="shared" si="5"/>
        <v>7498</v>
      </c>
      <c r="I33" s="60" t="s">
        <v>542</v>
      </c>
      <c r="J33" s="61" t="s">
        <v>543</v>
      </c>
      <c r="K33" s="60">
        <v>7498</v>
      </c>
      <c r="L33" s="60" t="s">
        <v>544</v>
      </c>
      <c r="M33" s="61" t="s">
        <v>394</v>
      </c>
      <c r="N33" s="61"/>
      <c r="O33" s="62" t="s">
        <v>545</v>
      </c>
      <c r="P33" s="62" t="s">
        <v>536</v>
      </c>
    </row>
    <row r="34" spans="1:16" ht="12.75" customHeight="1" thickBot="1">
      <c r="A34" s="35" t="str">
        <f t="shared" si="0"/>
        <v> BRNO 26 </v>
      </c>
      <c r="B34" s="22" t="str">
        <f t="shared" si="1"/>
        <v>I</v>
      </c>
      <c r="C34" s="35">
        <f t="shared" si="2"/>
        <v>45485.476000000002</v>
      </c>
      <c r="D34" s="19" t="str">
        <f t="shared" si="3"/>
        <v>vis</v>
      </c>
      <c r="E34" s="59">
        <f>VLOOKUP(C34,Active!C$21:E$968,3,FALSE)</f>
        <v>7839.9957514979096</v>
      </c>
      <c r="F34" s="22" t="s">
        <v>107</v>
      </c>
      <c r="G34" s="19" t="str">
        <f t="shared" si="4"/>
        <v>45485.476</v>
      </c>
      <c r="H34" s="35">
        <f t="shared" si="5"/>
        <v>7840</v>
      </c>
      <c r="I34" s="60" t="s">
        <v>546</v>
      </c>
      <c r="J34" s="61" t="s">
        <v>547</v>
      </c>
      <c r="K34" s="60">
        <v>7840</v>
      </c>
      <c r="L34" s="60" t="s">
        <v>144</v>
      </c>
      <c r="M34" s="61" t="s">
        <v>394</v>
      </c>
      <c r="N34" s="61"/>
      <c r="O34" s="62" t="s">
        <v>548</v>
      </c>
      <c r="P34" s="62" t="s">
        <v>536</v>
      </c>
    </row>
    <row r="35" spans="1:16" ht="12.75" customHeight="1" thickBot="1">
      <c r="A35" s="35" t="str">
        <f t="shared" si="0"/>
        <v> BRNO 27 </v>
      </c>
      <c r="B35" s="22" t="str">
        <f t="shared" si="1"/>
        <v>I</v>
      </c>
      <c r="C35" s="35">
        <f t="shared" si="2"/>
        <v>45843.525999999998</v>
      </c>
      <c r="D35" s="19" t="str">
        <f t="shared" si="3"/>
        <v>vis</v>
      </c>
      <c r="E35" s="59">
        <f>VLOOKUP(C35,Active!C$21:E$968,3,FALSE)</f>
        <v>8265.0002706948198</v>
      </c>
      <c r="F35" s="22" t="s">
        <v>107</v>
      </c>
      <c r="G35" s="19" t="str">
        <f t="shared" si="4"/>
        <v>45843.526</v>
      </c>
      <c r="H35" s="35">
        <f t="shared" si="5"/>
        <v>8265</v>
      </c>
      <c r="I35" s="60" t="s">
        <v>549</v>
      </c>
      <c r="J35" s="61" t="s">
        <v>550</v>
      </c>
      <c r="K35" s="60">
        <v>8265</v>
      </c>
      <c r="L35" s="60" t="s">
        <v>252</v>
      </c>
      <c r="M35" s="61" t="s">
        <v>394</v>
      </c>
      <c r="N35" s="61"/>
      <c r="O35" s="62" t="s">
        <v>551</v>
      </c>
      <c r="P35" s="62" t="s">
        <v>552</v>
      </c>
    </row>
    <row r="36" spans="1:16" ht="12.75" customHeight="1" thickBot="1">
      <c r="A36" s="35" t="str">
        <f t="shared" si="0"/>
        <v> BRNO 27 </v>
      </c>
      <c r="B36" s="22" t="str">
        <f t="shared" si="1"/>
        <v>I</v>
      </c>
      <c r="C36" s="35">
        <f t="shared" si="2"/>
        <v>45854.472000000002</v>
      </c>
      <c r="D36" s="19" t="str">
        <f t="shared" si="3"/>
        <v>vis</v>
      </c>
      <c r="E36" s="59">
        <f>VLOOKUP(C36,Active!C$21:E$968,3,FALSE)</f>
        <v>8277.9931472962198</v>
      </c>
      <c r="F36" s="22" t="s">
        <v>107</v>
      </c>
      <c r="G36" s="19" t="str">
        <f t="shared" si="4"/>
        <v>45854.472</v>
      </c>
      <c r="H36" s="35">
        <f t="shared" si="5"/>
        <v>8278</v>
      </c>
      <c r="I36" s="60" t="s">
        <v>553</v>
      </c>
      <c r="J36" s="61" t="s">
        <v>554</v>
      </c>
      <c r="K36" s="60">
        <v>8278</v>
      </c>
      <c r="L36" s="60" t="s">
        <v>399</v>
      </c>
      <c r="M36" s="61" t="s">
        <v>394</v>
      </c>
      <c r="N36" s="61"/>
      <c r="O36" s="62" t="s">
        <v>551</v>
      </c>
      <c r="P36" s="62" t="s">
        <v>552</v>
      </c>
    </row>
    <row r="37" spans="1:16" ht="12.75" customHeight="1" thickBot="1">
      <c r="A37" s="35" t="str">
        <f t="shared" si="0"/>
        <v> BRNO 27 </v>
      </c>
      <c r="B37" s="22" t="str">
        <f t="shared" si="1"/>
        <v>I</v>
      </c>
      <c r="C37" s="35">
        <f t="shared" si="2"/>
        <v>45854.478000000003</v>
      </c>
      <c r="D37" s="19" t="str">
        <f t="shared" si="3"/>
        <v>vis</v>
      </c>
      <c r="E37" s="59">
        <f>VLOOKUP(C37,Active!C$21:E$968,3,FALSE)</f>
        <v>8278.0002692822982</v>
      </c>
      <c r="F37" s="22" t="s">
        <v>107</v>
      </c>
      <c r="G37" s="19" t="str">
        <f t="shared" si="4"/>
        <v>45854.478</v>
      </c>
      <c r="H37" s="35">
        <f t="shared" si="5"/>
        <v>8278</v>
      </c>
      <c r="I37" s="60" t="s">
        <v>555</v>
      </c>
      <c r="J37" s="61" t="s">
        <v>556</v>
      </c>
      <c r="K37" s="60">
        <v>8278</v>
      </c>
      <c r="L37" s="60" t="s">
        <v>252</v>
      </c>
      <c r="M37" s="61" t="s">
        <v>394</v>
      </c>
      <c r="N37" s="61"/>
      <c r="O37" s="62" t="s">
        <v>422</v>
      </c>
      <c r="P37" s="62" t="s">
        <v>552</v>
      </c>
    </row>
    <row r="38" spans="1:16" ht="12.75" customHeight="1" thickBot="1">
      <c r="A38" s="35" t="str">
        <f t="shared" si="0"/>
        <v> BRNO 27 </v>
      </c>
      <c r="B38" s="22" t="str">
        <f t="shared" si="1"/>
        <v>I</v>
      </c>
      <c r="C38" s="35">
        <f t="shared" si="2"/>
        <v>46175.453000000001</v>
      </c>
      <c r="D38" s="19" t="str">
        <f t="shared" si="3"/>
        <v>vis</v>
      </c>
      <c r="E38" s="59">
        <f>VLOOKUP(C38,Active!C$21:E$968,3,FALSE)</f>
        <v>8658.9968495063713</v>
      </c>
      <c r="F38" s="22" t="s">
        <v>107</v>
      </c>
      <c r="G38" s="19" t="str">
        <f t="shared" si="4"/>
        <v>46175.453</v>
      </c>
      <c r="H38" s="35">
        <f t="shared" si="5"/>
        <v>8659</v>
      </c>
      <c r="I38" s="60" t="s">
        <v>557</v>
      </c>
      <c r="J38" s="61" t="s">
        <v>558</v>
      </c>
      <c r="K38" s="60">
        <v>8659</v>
      </c>
      <c r="L38" s="60" t="s">
        <v>108</v>
      </c>
      <c r="M38" s="61" t="s">
        <v>394</v>
      </c>
      <c r="N38" s="61"/>
      <c r="O38" s="62" t="s">
        <v>559</v>
      </c>
      <c r="P38" s="62" t="s">
        <v>552</v>
      </c>
    </row>
    <row r="39" spans="1:16" ht="12.75" customHeight="1" thickBot="1">
      <c r="A39" s="35" t="str">
        <f t="shared" si="0"/>
        <v> BRNO 27 </v>
      </c>
      <c r="B39" s="22" t="str">
        <f t="shared" si="1"/>
        <v>I</v>
      </c>
      <c r="C39" s="35">
        <f t="shared" si="2"/>
        <v>46175.453999999998</v>
      </c>
      <c r="D39" s="19" t="str">
        <f t="shared" si="3"/>
        <v>vis</v>
      </c>
      <c r="E39" s="59">
        <f>VLOOKUP(C39,Active!C$21:E$968,3,FALSE)</f>
        <v>8658.9980365040483</v>
      </c>
      <c r="F39" s="22" t="s">
        <v>107</v>
      </c>
      <c r="G39" s="19" t="str">
        <f t="shared" si="4"/>
        <v>46175.454</v>
      </c>
      <c r="H39" s="35">
        <f t="shared" si="5"/>
        <v>8659</v>
      </c>
      <c r="I39" s="60" t="s">
        <v>560</v>
      </c>
      <c r="J39" s="61" t="s">
        <v>561</v>
      </c>
      <c r="K39" s="60">
        <v>8659</v>
      </c>
      <c r="L39" s="60" t="s">
        <v>562</v>
      </c>
      <c r="M39" s="61" t="s">
        <v>394</v>
      </c>
      <c r="N39" s="61"/>
      <c r="O39" s="62" t="s">
        <v>422</v>
      </c>
      <c r="P39" s="62" t="s">
        <v>552</v>
      </c>
    </row>
    <row r="40" spans="1:16" ht="12.75" customHeight="1" thickBot="1">
      <c r="A40" s="35" t="str">
        <f t="shared" si="0"/>
        <v> BRNO 27 </v>
      </c>
      <c r="B40" s="22" t="str">
        <f t="shared" si="1"/>
        <v>I</v>
      </c>
      <c r="C40" s="35">
        <f t="shared" si="2"/>
        <v>46175.459000000003</v>
      </c>
      <c r="D40" s="19" t="str">
        <f t="shared" si="3"/>
        <v>vis</v>
      </c>
      <c r="E40" s="59">
        <f>VLOOKUP(C40,Active!C$21:E$968,3,FALSE)</f>
        <v>8659.0039714924515</v>
      </c>
      <c r="F40" s="22" t="s">
        <v>107</v>
      </c>
      <c r="G40" s="19" t="str">
        <f t="shared" si="4"/>
        <v>46175.459</v>
      </c>
      <c r="H40" s="35">
        <f t="shared" si="5"/>
        <v>8659</v>
      </c>
      <c r="I40" s="60" t="s">
        <v>563</v>
      </c>
      <c r="J40" s="61" t="s">
        <v>564</v>
      </c>
      <c r="K40" s="60">
        <v>8659</v>
      </c>
      <c r="L40" s="60" t="s">
        <v>565</v>
      </c>
      <c r="M40" s="61" t="s">
        <v>394</v>
      </c>
      <c r="N40" s="61"/>
      <c r="O40" s="62" t="s">
        <v>551</v>
      </c>
      <c r="P40" s="62" t="s">
        <v>552</v>
      </c>
    </row>
    <row r="41" spans="1:16" ht="12.75" customHeight="1" thickBot="1">
      <c r="A41" s="35" t="str">
        <f t="shared" si="0"/>
        <v> BRNO 27 </v>
      </c>
      <c r="B41" s="22" t="str">
        <f t="shared" si="1"/>
        <v>I</v>
      </c>
      <c r="C41" s="35">
        <f t="shared" si="2"/>
        <v>46175.46</v>
      </c>
      <c r="D41" s="19" t="str">
        <f t="shared" si="3"/>
        <v>vis</v>
      </c>
      <c r="E41" s="59">
        <f>VLOOKUP(C41,Active!C$21:E$968,3,FALSE)</f>
        <v>8659.0051584901266</v>
      </c>
      <c r="F41" s="22" t="s">
        <v>107</v>
      </c>
      <c r="G41" s="19" t="str">
        <f t="shared" si="4"/>
        <v>46175.460</v>
      </c>
      <c r="H41" s="35">
        <f t="shared" si="5"/>
        <v>8659</v>
      </c>
      <c r="I41" s="60" t="s">
        <v>566</v>
      </c>
      <c r="J41" s="61" t="s">
        <v>567</v>
      </c>
      <c r="K41" s="60">
        <v>8659</v>
      </c>
      <c r="L41" s="60" t="s">
        <v>446</v>
      </c>
      <c r="M41" s="61" t="s">
        <v>394</v>
      </c>
      <c r="N41" s="61"/>
      <c r="O41" s="62" t="s">
        <v>568</v>
      </c>
      <c r="P41" s="62" t="s">
        <v>552</v>
      </c>
    </row>
    <row r="42" spans="1:16" ht="12.75" customHeight="1" thickBot="1">
      <c r="A42" s="35" t="str">
        <f t="shared" si="0"/>
        <v> BRNO 27 </v>
      </c>
      <c r="B42" s="22" t="str">
        <f t="shared" si="1"/>
        <v>I</v>
      </c>
      <c r="C42" s="35">
        <f t="shared" si="2"/>
        <v>46180.514999999999</v>
      </c>
      <c r="D42" s="19" t="str">
        <f t="shared" si="3"/>
        <v>vis</v>
      </c>
      <c r="E42" s="59">
        <f>VLOOKUP(C42,Active!C$21:E$968,3,FALSE)</f>
        <v>8665.0054317607337</v>
      </c>
      <c r="F42" s="22" t="s">
        <v>107</v>
      </c>
      <c r="G42" s="19" t="str">
        <f t="shared" si="4"/>
        <v>46180.515</v>
      </c>
      <c r="H42" s="35">
        <f t="shared" si="5"/>
        <v>8665</v>
      </c>
      <c r="I42" s="60" t="s">
        <v>569</v>
      </c>
      <c r="J42" s="61" t="s">
        <v>570</v>
      </c>
      <c r="K42" s="60">
        <v>8665</v>
      </c>
      <c r="L42" s="60" t="s">
        <v>373</v>
      </c>
      <c r="M42" s="61" t="s">
        <v>394</v>
      </c>
      <c r="N42" s="61"/>
      <c r="O42" s="62" t="s">
        <v>568</v>
      </c>
      <c r="P42" s="62" t="s">
        <v>552</v>
      </c>
    </row>
    <row r="43" spans="1:16" ht="12.75" customHeight="1" thickBot="1">
      <c r="A43" s="35" t="str">
        <f t="shared" si="0"/>
        <v> VSSC 63.23 </v>
      </c>
      <c r="B43" s="22" t="str">
        <f t="shared" si="1"/>
        <v>II</v>
      </c>
      <c r="C43" s="35">
        <f t="shared" si="2"/>
        <v>46215.446000000004</v>
      </c>
      <c r="D43" s="19" t="str">
        <f t="shared" si="3"/>
        <v>vis</v>
      </c>
      <c r="E43" s="59">
        <f>VLOOKUP(C43,Active!C$21:E$968,3,FALSE)</f>
        <v>8706.4684477084193</v>
      </c>
      <c r="F43" s="22" t="s">
        <v>107</v>
      </c>
      <c r="G43" s="19" t="str">
        <f t="shared" si="4"/>
        <v>46215.446</v>
      </c>
      <c r="H43" s="35">
        <f t="shared" si="5"/>
        <v>8706.5</v>
      </c>
      <c r="I43" s="60" t="s">
        <v>571</v>
      </c>
      <c r="J43" s="61" t="s">
        <v>572</v>
      </c>
      <c r="K43" s="60">
        <v>8706.5</v>
      </c>
      <c r="L43" s="60" t="s">
        <v>126</v>
      </c>
      <c r="M43" s="61" t="s">
        <v>394</v>
      </c>
      <c r="N43" s="61"/>
      <c r="O43" s="62" t="s">
        <v>573</v>
      </c>
      <c r="P43" s="62" t="s">
        <v>574</v>
      </c>
    </row>
    <row r="44" spans="1:16" ht="12.75" customHeight="1" thickBot="1">
      <c r="A44" s="35" t="str">
        <f t="shared" si="0"/>
        <v>IBVS 3078 </v>
      </c>
      <c r="B44" s="22" t="str">
        <f t="shared" si="1"/>
        <v>I</v>
      </c>
      <c r="C44" s="35">
        <f t="shared" si="2"/>
        <v>46576.466500000002</v>
      </c>
      <c r="D44" s="19" t="str">
        <f t="shared" si="3"/>
        <v>vis</v>
      </c>
      <c r="E44" s="59">
        <f>VLOOKUP(C44,Active!C$21:E$968,3,FALSE)</f>
        <v>9134.9989435127191</v>
      </c>
      <c r="F44" s="22" t="s">
        <v>107</v>
      </c>
      <c r="G44" s="19" t="str">
        <f t="shared" si="4"/>
        <v>46576.4665</v>
      </c>
      <c r="H44" s="35">
        <f t="shared" si="5"/>
        <v>9135</v>
      </c>
      <c r="I44" s="60" t="s">
        <v>605</v>
      </c>
      <c r="J44" s="61" t="s">
        <v>606</v>
      </c>
      <c r="K44" s="60">
        <v>9135</v>
      </c>
      <c r="L44" s="60" t="s">
        <v>491</v>
      </c>
      <c r="M44" s="61" t="s">
        <v>407</v>
      </c>
      <c r="N44" s="61" t="s">
        <v>408</v>
      </c>
      <c r="O44" s="62" t="s">
        <v>607</v>
      </c>
      <c r="P44" s="63" t="s">
        <v>608</v>
      </c>
    </row>
    <row r="45" spans="1:16" ht="12.75" customHeight="1" thickBot="1">
      <c r="A45" s="35" t="str">
        <f t="shared" si="0"/>
        <v> BRNO 30 </v>
      </c>
      <c r="B45" s="22" t="str">
        <f t="shared" si="1"/>
        <v>I</v>
      </c>
      <c r="C45" s="35">
        <f t="shared" si="2"/>
        <v>46876.377999999997</v>
      </c>
      <c r="D45" s="19" t="str">
        <f t="shared" si="3"/>
        <v>vis</v>
      </c>
      <c r="E45" s="59">
        <f>VLOOKUP(C45,Active!C$21:E$968,3,FALSE)</f>
        <v>9490.9931981115842</v>
      </c>
      <c r="F45" s="22" t="s">
        <v>107</v>
      </c>
      <c r="G45" s="19" t="str">
        <f t="shared" si="4"/>
        <v>46876.378</v>
      </c>
      <c r="H45" s="35">
        <f t="shared" si="5"/>
        <v>9491</v>
      </c>
      <c r="I45" s="60" t="s">
        <v>617</v>
      </c>
      <c r="J45" s="61" t="s">
        <v>618</v>
      </c>
      <c r="K45" s="60">
        <v>9491</v>
      </c>
      <c r="L45" s="60" t="s">
        <v>399</v>
      </c>
      <c r="M45" s="61" t="s">
        <v>394</v>
      </c>
      <c r="N45" s="61"/>
      <c r="O45" s="62" t="s">
        <v>619</v>
      </c>
      <c r="P45" s="62" t="s">
        <v>620</v>
      </c>
    </row>
    <row r="46" spans="1:16" ht="12.75" customHeight="1" thickBot="1">
      <c r="A46" s="35" t="str">
        <f t="shared" si="0"/>
        <v> VSSC 70.19 </v>
      </c>
      <c r="B46" s="22" t="str">
        <f t="shared" si="1"/>
        <v>I</v>
      </c>
      <c r="C46" s="35">
        <f t="shared" si="2"/>
        <v>46892.388400000003</v>
      </c>
      <c r="D46" s="19" t="str">
        <f t="shared" si="3"/>
        <v>vis</v>
      </c>
      <c r="E46" s="59">
        <f>VLOOKUP(C46,Active!C$21:E$968,3,FALSE)</f>
        <v>9509.9975057617812</v>
      </c>
      <c r="F46" s="22" t="s">
        <v>107</v>
      </c>
      <c r="G46" s="19" t="str">
        <f t="shared" si="4"/>
        <v>46892.3884</v>
      </c>
      <c r="H46" s="35">
        <f t="shared" si="5"/>
        <v>9510</v>
      </c>
      <c r="I46" s="60" t="s">
        <v>621</v>
      </c>
      <c r="J46" s="61" t="s">
        <v>622</v>
      </c>
      <c r="K46" s="60">
        <v>9510</v>
      </c>
      <c r="L46" s="60" t="s">
        <v>623</v>
      </c>
      <c r="M46" s="61" t="s">
        <v>407</v>
      </c>
      <c r="N46" s="61" t="s">
        <v>408</v>
      </c>
      <c r="O46" s="62" t="s">
        <v>624</v>
      </c>
      <c r="P46" s="62" t="s">
        <v>625</v>
      </c>
    </row>
    <row r="47" spans="1:16" ht="12.75" customHeight="1" thickBot="1">
      <c r="A47" s="35" t="str">
        <f t="shared" si="0"/>
        <v> BRNO 30 </v>
      </c>
      <c r="B47" s="22" t="str">
        <f t="shared" si="1"/>
        <v>I</v>
      </c>
      <c r="C47" s="35">
        <f t="shared" si="2"/>
        <v>46903.337</v>
      </c>
      <c r="D47" s="19" t="str">
        <f t="shared" si="3"/>
        <v>vis</v>
      </c>
      <c r="E47" s="59">
        <f>VLOOKUP(C47,Active!C$21:E$968,3,FALSE)</f>
        <v>9522.9934685571388</v>
      </c>
      <c r="F47" s="22" t="s">
        <v>107</v>
      </c>
      <c r="G47" s="19" t="str">
        <f t="shared" si="4"/>
        <v>46903.337</v>
      </c>
      <c r="H47" s="35">
        <f t="shared" si="5"/>
        <v>9523</v>
      </c>
      <c r="I47" s="60" t="s">
        <v>626</v>
      </c>
      <c r="J47" s="61" t="s">
        <v>627</v>
      </c>
      <c r="K47" s="60">
        <v>9523</v>
      </c>
      <c r="L47" s="60" t="s">
        <v>399</v>
      </c>
      <c r="M47" s="61" t="s">
        <v>394</v>
      </c>
      <c r="N47" s="61"/>
      <c r="O47" s="62" t="s">
        <v>619</v>
      </c>
      <c r="P47" s="62" t="s">
        <v>620</v>
      </c>
    </row>
    <row r="48" spans="1:16" ht="13.5" thickBot="1">
      <c r="A48" s="35" t="str">
        <f t="shared" si="0"/>
        <v> BRNO 30 </v>
      </c>
      <c r="B48" s="22" t="str">
        <f t="shared" si="1"/>
        <v>I</v>
      </c>
      <c r="C48" s="35">
        <f t="shared" si="2"/>
        <v>46945.48</v>
      </c>
      <c r="D48" s="19" t="str">
        <f t="shared" si="3"/>
        <v>vis</v>
      </c>
      <c r="E48" s="59">
        <f>VLOOKUP(C48,Active!C$21:E$968,3,FALSE)</f>
        <v>9573.0171117704249</v>
      </c>
      <c r="F48" s="22" t="s">
        <v>107</v>
      </c>
      <c r="G48" s="19" t="str">
        <f t="shared" si="4"/>
        <v>46945.480</v>
      </c>
      <c r="H48" s="35">
        <f t="shared" si="5"/>
        <v>9573</v>
      </c>
      <c r="I48" s="60" t="s">
        <v>628</v>
      </c>
      <c r="J48" s="61" t="s">
        <v>629</v>
      </c>
      <c r="K48" s="60">
        <v>9573</v>
      </c>
      <c r="L48" s="60" t="s">
        <v>213</v>
      </c>
      <c r="M48" s="61" t="s">
        <v>394</v>
      </c>
      <c r="N48" s="61"/>
      <c r="O48" s="62" t="s">
        <v>619</v>
      </c>
      <c r="P48" s="62" t="s">
        <v>620</v>
      </c>
    </row>
    <row r="49" spans="1:16" ht="13.5" thickBot="1">
      <c r="A49" s="35" t="str">
        <f t="shared" si="0"/>
        <v> BRNO 30 </v>
      </c>
      <c r="B49" s="22" t="str">
        <f t="shared" si="1"/>
        <v>I</v>
      </c>
      <c r="C49" s="35">
        <f t="shared" si="2"/>
        <v>46977.461000000003</v>
      </c>
      <c r="D49" s="19" t="str">
        <f t="shared" si="3"/>
        <v>vis</v>
      </c>
      <c r="E49" s="59">
        <f>VLOOKUP(C49,Active!C$21:E$968,3,FALSE)</f>
        <v>9610.978484563153</v>
      </c>
      <c r="F49" s="22" t="s">
        <v>107</v>
      </c>
      <c r="G49" s="19" t="str">
        <f t="shared" si="4"/>
        <v>46977.461</v>
      </c>
      <c r="H49" s="35">
        <f t="shared" si="5"/>
        <v>9611</v>
      </c>
      <c r="I49" s="60" t="s">
        <v>630</v>
      </c>
      <c r="J49" s="61" t="s">
        <v>631</v>
      </c>
      <c r="K49" s="60">
        <v>9611</v>
      </c>
      <c r="L49" s="60" t="s">
        <v>632</v>
      </c>
      <c r="M49" s="61" t="s">
        <v>394</v>
      </c>
      <c r="N49" s="61"/>
      <c r="O49" s="62" t="s">
        <v>619</v>
      </c>
      <c r="P49" s="62" t="s">
        <v>620</v>
      </c>
    </row>
    <row r="50" spans="1:16" ht="13.5" thickBot="1">
      <c r="A50" s="35" t="str">
        <f t="shared" si="0"/>
        <v> BBS 87 </v>
      </c>
      <c r="B50" s="22" t="str">
        <f t="shared" si="1"/>
        <v>I</v>
      </c>
      <c r="C50" s="35">
        <f t="shared" si="2"/>
        <v>47206.654000000002</v>
      </c>
      <c r="D50" s="19" t="str">
        <f t="shared" si="3"/>
        <v>vis</v>
      </c>
      <c r="E50" s="59">
        <f>VLOOKUP(C50,Active!C$21:E$968,3,FALSE)</f>
        <v>9883.0300437540445</v>
      </c>
      <c r="F50" s="22" t="s">
        <v>107</v>
      </c>
      <c r="G50" s="19" t="str">
        <f t="shared" si="4"/>
        <v>47206.654</v>
      </c>
      <c r="H50" s="35">
        <f t="shared" si="5"/>
        <v>9883</v>
      </c>
      <c r="I50" s="60" t="s">
        <v>633</v>
      </c>
      <c r="J50" s="61" t="s">
        <v>634</v>
      </c>
      <c r="K50" s="60">
        <v>9883</v>
      </c>
      <c r="L50" s="60" t="s">
        <v>635</v>
      </c>
      <c r="M50" s="61" t="s">
        <v>407</v>
      </c>
      <c r="N50" s="61" t="s">
        <v>408</v>
      </c>
      <c r="O50" s="62" t="s">
        <v>426</v>
      </c>
      <c r="P50" s="62" t="s">
        <v>636</v>
      </c>
    </row>
    <row r="51" spans="1:16" ht="13.5" thickBot="1">
      <c r="A51" s="35" t="str">
        <f t="shared" si="0"/>
        <v> BRNO 30 </v>
      </c>
      <c r="B51" s="22" t="str">
        <f t="shared" si="1"/>
        <v>I</v>
      </c>
      <c r="C51" s="35">
        <f t="shared" si="2"/>
        <v>47239.453000000001</v>
      </c>
      <c r="D51" s="19" t="str">
        <f t="shared" si="3"/>
        <v>vis</v>
      </c>
      <c r="E51" s="59">
        <f>VLOOKUP(C51,Active!C$21:E$968,3,FALSE)</f>
        <v>9921.9623806487216</v>
      </c>
      <c r="F51" s="22" t="s">
        <v>107</v>
      </c>
      <c r="G51" s="19" t="str">
        <f t="shared" si="4"/>
        <v>47239.453</v>
      </c>
      <c r="H51" s="35">
        <f t="shared" si="5"/>
        <v>9922</v>
      </c>
      <c r="I51" s="60" t="s">
        <v>637</v>
      </c>
      <c r="J51" s="61" t="s">
        <v>638</v>
      </c>
      <c r="K51" s="60">
        <v>9922</v>
      </c>
      <c r="L51" s="60" t="s">
        <v>233</v>
      </c>
      <c r="M51" s="61" t="s">
        <v>394</v>
      </c>
      <c r="N51" s="61"/>
      <c r="O51" s="62" t="s">
        <v>619</v>
      </c>
      <c r="P51" s="62" t="s">
        <v>620</v>
      </c>
    </row>
    <row r="52" spans="1:16" ht="13.5" thickBot="1">
      <c r="A52" s="35" t="str">
        <f t="shared" si="0"/>
        <v> BRNO 30 </v>
      </c>
      <c r="B52" s="22" t="str">
        <f t="shared" si="1"/>
        <v>I</v>
      </c>
      <c r="C52" s="35">
        <f t="shared" si="2"/>
        <v>47239.481</v>
      </c>
      <c r="D52" s="19" t="str">
        <f t="shared" si="3"/>
        <v>vis</v>
      </c>
      <c r="E52" s="59">
        <f>VLOOKUP(C52,Active!C$21:E$968,3,FALSE)</f>
        <v>9921.9956165837502</v>
      </c>
      <c r="F52" s="22" t="s">
        <v>107</v>
      </c>
      <c r="G52" s="19" t="str">
        <f t="shared" si="4"/>
        <v>47239.481</v>
      </c>
      <c r="H52" s="35">
        <f t="shared" si="5"/>
        <v>9922</v>
      </c>
      <c r="I52" s="60" t="s">
        <v>639</v>
      </c>
      <c r="J52" s="61" t="s">
        <v>640</v>
      </c>
      <c r="K52" s="60">
        <v>9922</v>
      </c>
      <c r="L52" s="60" t="s">
        <v>144</v>
      </c>
      <c r="M52" s="61" t="s">
        <v>394</v>
      </c>
      <c r="N52" s="61"/>
      <c r="O52" s="62" t="s">
        <v>641</v>
      </c>
      <c r="P52" s="62" t="s">
        <v>620</v>
      </c>
    </row>
    <row r="53" spans="1:16" ht="13.5" thickBot="1">
      <c r="A53" s="35" t="str">
        <f t="shared" si="0"/>
        <v> BRNO 30 </v>
      </c>
      <c r="B53" s="22" t="str">
        <f t="shared" si="1"/>
        <v>I</v>
      </c>
      <c r="C53" s="35">
        <f t="shared" si="2"/>
        <v>47239.482000000004</v>
      </c>
      <c r="D53" s="19" t="str">
        <f t="shared" si="3"/>
        <v>vis</v>
      </c>
      <c r="E53" s="59">
        <f>VLOOKUP(C53,Active!C$21:E$968,3,FALSE)</f>
        <v>9921.9968035814345</v>
      </c>
      <c r="F53" s="22" t="s">
        <v>107</v>
      </c>
      <c r="G53" s="19" t="str">
        <f t="shared" si="4"/>
        <v>47239.482</v>
      </c>
      <c r="H53" s="35">
        <f t="shared" si="5"/>
        <v>9922</v>
      </c>
      <c r="I53" s="60" t="s">
        <v>642</v>
      </c>
      <c r="J53" s="61" t="s">
        <v>643</v>
      </c>
      <c r="K53" s="60">
        <v>9922</v>
      </c>
      <c r="L53" s="60" t="s">
        <v>108</v>
      </c>
      <c r="M53" s="61" t="s">
        <v>394</v>
      </c>
      <c r="N53" s="61"/>
      <c r="O53" s="62" t="s">
        <v>644</v>
      </c>
      <c r="P53" s="62" t="s">
        <v>620</v>
      </c>
    </row>
    <row r="54" spans="1:16" ht="13.5" thickBot="1">
      <c r="A54" s="35" t="str">
        <f t="shared" si="0"/>
        <v> BRNO 30 </v>
      </c>
      <c r="B54" s="22" t="str">
        <f t="shared" si="1"/>
        <v>I</v>
      </c>
      <c r="C54" s="35">
        <f t="shared" si="2"/>
        <v>47624.474999999999</v>
      </c>
      <c r="D54" s="19" t="str">
        <f t="shared" si="3"/>
        <v>vis</v>
      </c>
      <c r="E54" s="59">
        <f>VLOOKUP(C54,Active!C$21:E$968,3,FALSE)</f>
        <v>10378.982601261021</v>
      </c>
      <c r="F54" s="22" t="s">
        <v>107</v>
      </c>
      <c r="G54" s="19" t="str">
        <f t="shared" si="4"/>
        <v>47624.475</v>
      </c>
      <c r="H54" s="35">
        <f t="shared" si="5"/>
        <v>10379</v>
      </c>
      <c r="I54" s="60" t="s">
        <v>645</v>
      </c>
      <c r="J54" s="61" t="s">
        <v>646</v>
      </c>
      <c r="K54" s="60">
        <v>10379</v>
      </c>
      <c r="L54" s="60" t="s">
        <v>179</v>
      </c>
      <c r="M54" s="61" t="s">
        <v>394</v>
      </c>
      <c r="N54" s="61"/>
      <c r="O54" s="62" t="s">
        <v>644</v>
      </c>
      <c r="P54" s="62" t="s">
        <v>620</v>
      </c>
    </row>
    <row r="55" spans="1:16" ht="13.5" thickBot="1">
      <c r="A55" s="35" t="str">
        <f t="shared" si="0"/>
        <v> BRNO 30 </v>
      </c>
      <c r="B55" s="22" t="str">
        <f t="shared" si="1"/>
        <v>I</v>
      </c>
      <c r="C55" s="35">
        <f t="shared" si="2"/>
        <v>47624.487999999998</v>
      </c>
      <c r="D55" s="19" t="str">
        <f t="shared" si="3"/>
        <v>vis</v>
      </c>
      <c r="E55" s="59">
        <f>VLOOKUP(C55,Active!C$21:E$968,3,FALSE)</f>
        <v>10378.998032230855</v>
      </c>
      <c r="F55" s="22" t="s">
        <v>107</v>
      </c>
      <c r="G55" s="19" t="str">
        <f t="shared" si="4"/>
        <v>47624.488</v>
      </c>
      <c r="H55" s="35">
        <f t="shared" si="5"/>
        <v>10379</v>
      </c>
      <c r="I55" s="60" t="s">
        <v>647</v>
      </c>
      <c r="J55" s="61" t="s">
        <v>648</v>
      </c>
      <c r="K55" s="60">
        <v>10379</v>
      </c>
      <c r="L55" s="60" t="s">
        <v>562</v>
      </c>
      <c r="M55" s="61" t="s">
        <v>394</v>
      </c>
      <c r="N55" s="61"/>
      <c r="O55" s="62" t="s">
        <v>649</v>
      </c>
      <c r="P55" s="62" t="s">
        <v>620</v>
      </c>
    </row>
    <row r="56" spans="1:16" ht="13.5" thickBot="1">
      <c r="A56" s="35" t="str">
        <f t="shared" si="0"/>
        <v>BAVM 52 </v>
      </c>
      <c r="B56" s="22" t="str">
        <f t="shared" si="1"/>
        <v>I</v>
      </c>
      <c r="C56" s="35">
        <f t="shared" si="2"/>
        <v>47667.454400000002</v>
      </c>
      <c r="D56" s="19" t="str">
        <f t="shared" si="3"/>
        <v>vis</v>
      </c>
      <c r="E56" s="59">
        <f>VLOOKUP(C56,Active!C$21:E$968,3,FALSE)</f>
        <v>10429.999049333563</v>
      </c>
      <c r="F56" s="22" t="s">
        <v>107</v>
      </c>
      <c r="G56" s="19" t="str">
        <f t="shared" si="4"/>
        <v>47667.4544</v>
      </c>
      <c r="H56" s="35">
        <f t="shared" si="5"/>
        <v>10430</v>
      </c>
      <c r="I56" s="60" t="s">
        <v>650</v>
      </c>
      <c r="J56" s="61" t="s">
        <v>651</v>
      </c>
      <c r="K56" s="60">
        <v>10430</v>
      </c>
      <c r="L56" s="60" t="s">
        <v>652</v>
      </c>
      <c r="M56" s="61" t="s">
        <v>407</v>
      </c>
      <c r="N56" s="61" t="s">
        <v>653</v>
      </c>
      <c r="O56" s="62" t="s">
        <v>654</v>
      </c>
      <c r="P56" s="63" t="s">
        <v>655</v>
      </c>
    </row>
    <row r="57" spans="1:16" ht="13.5" thickBot="1">
      <c r="A57" s="35" t="str">
        <f t="shared" si="0"/>
        <v> BRNO 31 </v>
      </c>
      <c r="B57" s="22" t="str">
        <f t="shared" si="1"/>
        <v>I</v>
      </c>
      <c r="C57" s="35">
        <f t="shared" si="2"/>
        <v>47939.56</v>
      </c>
      <c r="D57" s="19" t="str">
        <f t="shared" si="3"/>
        <v>vis</v>
      </c>
      <c r="E57" s="59">
        <f>VLOOKUP(C57,Active!C$21:E$968,3,FALSE)</f>
        <v>10752.987765151986</v>
      </c>
      <c r="F57" s="22" t="s">
        <v>107</v>
      </c>
      <c r="G57" s="19" t="str">
        <f t="shared" si="4"/>
        <v>47939.560</v>
      </c>
      <c r="H57" s="35">
        <f t="shared" si="5"/>
        <v>10753</v>
      </c>
      <c r="I57" s="60" t="s">
        <v>656</v>
      </c>
      <c r="J57" s="61" t="s">
        <v>657</v>
      </c>
      <c r="K57" s="60">
        <v>10753</v>
      </c>
      <c r="L57" s="60" t="s">
        <v>658</v>
      </c>
      <c r="M57" s="61" t="s">
        <v>394</v>
      </c>
      <c r="N57" s="61"/>
      <c r="O57" s="62" t="s">
        <v>644</v>
      </c>
      <c r="P57" s="62" t="s">
        <v>659</v>
      </c>
    </row>
    <row r="58" spans="1:16" ht="13.5" thickBot="1">
      <c r="A58" s="35" t="str">
        <f t="shared" si="0"/>
        <v> BRNO 31 </v>
      </c>
      <c r="B58" s="22" t="str">
        <f t="shared" si="1"/>
        <v>I</v>
      </c>
      <c r="C58" s="35">
        <f t="shared" si="2"/>
        <v>47939.561999999998</v>
      </c>
      <c r="D58" s="19" t="str">
        <f t="shared" si="3"/>
        <v>vis</v>
      </c>
      <c r="E58" s="59">
        <f>VLOOKUP(C58,Active!C$21:E$968,3,FALSE)</f>
        <v>10752.990139147345</v>
      </c>
      <c r="F58" s="22" t="s">
        <v>107</v>
      </c>
      <c r="G58" s="19" t="str">
        <f t="shared" si="4"/>
        <v>47939.562</v>
      </c>
      <c r="H58" s="35">
        <f t="shared" si="5"/>
        <v>10753</v>
      </c>
      <c r="I58" s="60" t="s">
        <v>660</v>
      </c>
      <c r="J58" s="61" t="s">
        <v>661</v>
      </c>
      <c r="K58" s="60">
        <v>10753</v>
      </c>
      <c r="L58" s="60" t="s">
        <v>393</v>
      </c>
      <c r="M58" s="61" t="s">
        <v>394</v>
      </c>
      <c r="N58" s="61"/>
      <c r="O58" s="62" t="s">
        <v>619</v>
      </c>
      <c r="P58" s="62" t="s">
        <v>659</v>
      </c>
    </row>
    <row r="59" spans="1:16" ht="13.5" thickBot="1">
      <c r="A59" s="35" t="str">
        <f t="shared" si="0"/>
        <v> BRNO 31 </v>
      </c>
      <c r="B59" s="22" t="str">
        <f t="shared" si="1"/>
        <v>I</v>
      </c>
      <c r="C59" s="35">
        <f t="shared" si="2"/>
        <v>47939.565999999999</v>
      </c>
      <c r="D59" s="19" t="str">
        <f t="shared" si="3"/>
        <v>vis</v>
      </c>
      <c r="E59" s="59">
        <f>VLOOKUP(C59,Active!C$21:E$968,3,FALSE)</f>
        <v>10752.994887138066</v>
      </c>
      <c r="F59" s="22" t="s">
        <v>107</v>
      </c>
      <c r="G59" s="19" t="str">
        <f t="shared" si="4"/>
        <v>47939.566</v>
      </c>
      <c r="H59" s="35">
        <f t="shared" si="5"/>
        <v>10753</v>
      </c>
      <c r="I59" s="60" t="s">
        <v>662</v>
      </c>
      <c r="J59" s="61" t="s">
        <v>663</v>
      </c>
      <c r="K59" s="60">
        <v>10753</v>
      </c>
      <c r="L59" s="60" t="s">
        <v>144</v>
      </c>
      <c r="M59" s="61" t="s">
        <v>394</v>
      </c>
      <c r="N59" s="61"/>
      <c r="O59" s="62" t="s">
        <v>649</v>
      </c>
      <c r="P59" s="62" t="s">
        <v>659</v>
      </c>
    </row>
    <row r="60" spans="1:16" ht="13.5" thickBot="1">
      <c r="A60" s="35" t="str">
        <f t="shared" si="0"/>
        <v> BRNO 31 </v>
      </c>
      <c r="B60" s="22" t="str">
        <f t="shared" si="1"/>
        <v>I</v>
      </c>
      <c r="C60" s="35">
        <f t="shared" si="2"/>
        <v>48249.588000000003</v>
      </c>
      <c r="D60" s="19" t="str">
        <f t="shared" si="3"/>
        <v>vis</v>
      </c>
      <c r="E60" s="59">
        <f>VLOOKUP(C60,Active!C$21:E$968,3,FALSE)</f>
        <v>11120.990281776993</v>
      </c>
      <c r="F60" s="22" t="s">
        <v>107</v>
      </c>
      <c r="G60" s="19" t="str">
        <f t="shared" si="4"/>
        <v>48249.588</v>
      </c>
      <c r="H60" s="35">
        <f t="shared" si="5"/>
        <v>11121</v>
      </c>
      <c r="I60" s="60" t="s">
        <v>671</v>
      </c>
      <c r="J60" s="61" t="s">
        <v>672</v>
      </c>
      <c r="K60" s="60">
        <v>11121</v>
      </c>
      <c r="L60" s="60" t="s">
        <v>393</v>
      </c>
      <c r="M60" s="61" t="s">
        <v>394</v>
      </c>
      <c r="N60" s="61"/>
      <c r="O60" s="62" t="s">
        <v>673</v>
      </c>
      <c r="P60" s="62" t="s">
        <v>659</v>
      </c>
    </row>
    <row r="61" spans="1:16" ht="13.5" thickBot="1">
      <c r="A61" s="35" t="str">
        <f t="shared" si="0"/>
        <v> BRNO 31 </v>
      </c>
      <c r="B61" s="22" t="str">
        <f t="shared" si="1"/>
        <v>I</v>
      </c>
      <c r="C61" s="35">
        <f t="shared" si="2"/>
        <v>48276.563999999998</v>
      </c>
      <c r="D61" s="19" t="str">
        <f t="shared" si="3"/>
        <v>vis</v>
      </c>
      <c r="E61" s="59">
        <f>VLOOKUP(C61,Active!C$21:E$968,3,FALSE)</f>
        <v>11153.010731183093</v>
      </c>
      <c r="F61" s="22" t="s">
        <v>107</v>
      </c>
      <c r="G61" s="19" t="str">
        <f t="shared" si="4"/>
        <v>48276.564</v>
      </c>
      <c r="H61" s="35">
        <f t="shared" si="5"/>
        <v>11153</v>
      </c>
      <c r="I61" s="60" t="s">
        <v>674</v>
      </c>
      <c r="J61" s="61" t="s">
        <v>675</v>
      </c>
      <c r="K61" s="60">
        <v>11153</v>
      </c>
      <c r="L61" s="60" t="s">
        <v>368</v>
      </c>
      <c r="M61" s="61" t="s">
        <v>394</v>
      </c>
      <c r="N61" s="61"/>
      <c r="O61" s="62" t="s">
        <v>673</v>
      </c>
      <c r="P61" s="62" t="s">
        <v>659</v>
      </c>
    </row>
    <row r="62" spans="1:16" ht="13.5" thickBot="1">
      <c r="A62" s="35" t="str">
        <f t="shared" si="0"/>
        <v> BRNO 31 </v>
      </c>
      <c r="B62" s="22" t="str">
        <f t="shared" si="1"/>
        <v>I</v>
      </c>
      <c r="C62" s="35">
        <f t="shared" si="2"/>
        <v>48340.572999999997</v>
      </c>
      <c r="D62" s="19" t="str">
        <f t="shared" si="3"/>
        <v>vis</v>
      </c>
      <c r="E62" s="59">
        <f>VLOOKUP(C62,Active!C$21:E$968,3,FALSE)</f>
        <v>11228.989265659491</v>
      </c>
      <c r="F62" s="22" t="s">
        <v>107</v>
      </c>
      <c r="G62" s="19" t="str">
        <f t="shared" si="4"/>
        <v>48340.573</v>
      </c>
      <c r="H62" s="35">
        <f t="shared" si="5"/>
        <v>11229</v>
      </c>
      <c r="I62" s="60" t="s">
        <v>679</v>
      </c>
      <c r="J62" s="61" t="s">
        <v>680</v>
      </c>
      <c r="K62" s="60">
        <v>11229</v>
      </c>
      <c r="L62" s="60" t="s">
        <v>591</v>
      </c>
      <c r="M62" s="61" t="s">
        <v>394</v>
      </c>
      <c r="N62" s="61"/>
      <c r="O62" s="62" t="s">
        <v>619</v>
      </c>
      <c r="P62" s="62" t="s">
        <v>659</v>
      </c>
    </row>
    <row r="63" spans="1:16" ht="13.5" thickBot="1">
      <c r="A63" s="35" t="str">
        <f t="shared" si="0"/>
        <v> BBS 100 </v>
      </c>
      <c r="B63" s="22" t="str">
        <f t="shared" si="1"/>
        <v>I</v>
      </c>
      <c r="C63" s="35">
        <f t="shared" si="2"/>
        <v>48623.650800000003</v>
      </c>
      <c r="D63" s="19" t="str">
        <f t="shared" si="3"/>
        <v>vis</v>
      </c>
      <c r="E63" s="59">
        <f>VLOOKUP(C63,Active!C$21:E$968,3,FALSE)</f>
        <v>11565.00195741853</v>
      </c>
      <c r="F63" s="22" t="s">
        <v>107</v>
      </c>
      <c r="G63" s="19" t="str">
        <f t="shared" si="4"/>
        <v>48623.6508</v>
      </c>
      <c r="H63" s="35">
        <f t="shared" si="5"/>
        <v>11565</v>
      </c>
      <c r="I63" s="60" t="s">
        <v>683</v>
      </c>
      <c r="J63" s="61" t="s">
        <v>684</v>
      </c>
      <c r="K63" s="60">
        <v>11565</v>
      </c>
      <c r="L63" s="60" t="s">
        <v>685</v>
      </c>
      <c r="M63" s="61" t="s">
        <v>407</v>
      </c>
      <c r="N63" s="61" t="s">
        <v>408</v>
      </c>
      <c r="O63" s="62" t="s">
        <v>686</v>
      </c>
      <c r="P63" s="62" t="s">
        <v>687</v>
      </c>
    </row>
    <row r="64" spans="1:16" ht="13.5" thickBot="1">
      <c r="A64" s="35" t="str">
        <f t="shared" si="0"/>
        <v> BRNO 31 </v>
      </c>
      <c r="B64" s="22" t="str">
        <f t="shared" si="1"/>
        <v>I</v>
      </c>
      <c r="C64" s="35">
        <f t="shared" si="2"/>
        <v>49079.411</v>
      </c>
      <c r="D64" s="19" t="str">
        <f t="shared" si="3"/>
        <v>vis</v>
      </c>
      <c r="E64" s="59">
        <f>VLOOKUP(C64,Active!C$21:E$968,3,FALSE)</f>
        <v>12105.988257293096</v>
      </c>
      <c r="F64" s="22" t="s">
        <v>107</v>
      </c>
      <c r="G64" s="19" t="str">
        <f t="shared" si="4"/>
        <v>49079.411</v>
      </c>
      <c r="H64" s="35">
        <f t="shared" si="5"/>
        <v>12106</v>
      </c>
      <c r="I64" s="60" t="s">
        <v>688</v>
      </c>
      <c r="J64" s="61" t="s">
        <v>689</v>
      </c>
      <c r="K64" s="60">
        <v>12106</v>
      </c>
      <c r="L64" s="60" t="s">
        <v>658</v>
      </c>
      <c r="M64" s="61" t="s">
        <v>394</v>
      </c>
      <c r="N64" s="61"/>
      <c r="O64" s="62" t="s">
        <v>690</v>
      </c>
      <c r="P64" s="62" t="s">
        <v>659</v>
      </c>
    </row>
    <row r="65" spans="1:16" ht="13.5" thickBot="1">
      <c r="A65" s="35" t="str">
        <f t="shared" si="0"/>
        <v> BRNO 31 </v>
      </c>
      <c r="B65" s="22" t="str">
        <f t="shared" si="1"/>
        <v>I</v>
      </c>
      <c r="C65" s="35">
        <f t="shared" si="2"/>
        <v>49416.406999999999</v>
      </c>
      <c r="D65" s="19" t="str">
        <f t="shared" si="3"/>
        <v>vis</v>
      </c>
      <c r="E65" s="59">
        <f>VLOOKUP(C65,Active!C$21:E$968,3,FALSE)</f>
        <v>12506.001727342764</v>
      </c>
      <c r="F65" s="22" t="s">
        <v>107</v>
      </c>
      <c r="G65" s="19" t="str">
        <f t="shared" si="4"/>
        <v>49416.407</v>
      </c>
      <c r="H65" s="35">
        <f t="shared" si="5"/>
        <v>12506</v>
      </c>
      <c r="I65" s="60" t="s">
        <v>691</v>
      </c>
      <c r="J65" s="61" t="s">
        <v>692</v>
      </c>
      <c r="K65" s="60">
        <v>12506</v>
      </c>
      <c r="L65" s="60" t="s">
        <v>129</v>
      </c>
      <c r="M65" s="61" t="s">
        <v>394</v>
      </c>
      <c r="N65" s="61"/>
      <c r="O65" s="62" t="s">
        <v>693</v>
      </c>
      <c r="P65" s="62" t="s">
        <v>659</v>
      </c>
    </row>
    <row r="66" spans="1:16" ht="13.5" thickBot="1">
      <c r="A66" s="35" t="str">
        <f t="shared" si="0"/>
        <v> BRNO 31 </v>
      </c>
      <c r="B66" s="22" t="str">
        <f t="shared" si="1"/>
        <v>I</v>
      </c>
      <c r="C66" s="35">
        <f t="shared" si="2"/>
        <v>49416.411</v>
      </c>
      <c r="D66" s="19" t="str">
        <f t="shared" si="3"/>
        <v>vis</v>
      </c>
      <c r="E66" s="59">
        <f>VLOOKUP(C66,Active!C$21:E$968,3,FALSE)</f>
        <v>12506.006475333485</v>
      </c>
      <c r="F66" s="22" t="s">
        <v>107</v>
      </c>
      <c r="G66" s="19" t="str">
        <f t="shared" si="4"/>
        <v>49416.411</v>
      </c>
      <c r="H66" s="35">
        <f t="shared" si="5"/>
        <v>12506</v>
      </c>
      <c r="I66" s="60" t="s">
        <v>694</v>
      </c>
      <c r="J66" s="61" t="s">
        <v>695</v>
      </c>
      <c r="K66" s="60">
        <v>12506</v>
      </c>
      <c r="L66" s="60" t="s">
        <v>373</v>
      </c>
      <c r="M66" s="61" t="s">
        <v>394</v>
      </c>
      <c r="N66" s="61"/>
      <c r="O66" s="62" t="s">
        <v>696</v>
      </c>
      <c r="P66" s="62" t="s">
        <v>659</v>
      </c>
    </row>
    <row r="67" spans="1:16" ht="13.5" thickBot="1">
      <c r="A67" s="35" t="str">
        <f t="shared" si="0"/>
        <v> BRNO 31 </v>
      </c>
      <c r="B67" s="22" t="str">
        <f t="shared" si="1"/>
        <v>I</v>
      </c>
      <c r="C67" s="35">
        <f t="shared" si="2"/>
        <v>49416.417999999998</v>
      </c>
      <c r="D67" s="19" t="str">
        <f t="shared" si="3"/>
        <v>vis</v>
      </c>
      <c r="E67" s="59">
        <f>VLOOKUP(C67,Active!C$21:E$968,3,FALSE)</f>
        <v>12506.014784317238</v>
      </c>
      <c r="F67" s="22" t="s">
        <v>107</v>
      </c>
      <c r="G67" s="19" t="str">
        <f t="shared" si="4"/>
        <v>49416.418</v>
      </c>
      <c r="H67" s="35">
        <f t="shared" si="5"/>
        <v>12506</v>
      </c>
      <c r="I67" s="60" t="s">
        <v>697</v>
      </c>
      <c r="J67" s="61" t="s">
        <v>698</v>
      </c>
      <c r="K67" s="60">
        <v>12506</v>
      </c>
      <c r="L67" s="60" t="s">
        <v>616</v>
      </c>
      <c r="M67" s="61" t="s">
        <v>394</v>
      </c>
      <c r="N67" s="61"/>
      <c r="O67" s="62" t="s">
        <v>699</v>
      </c>
      <c r="P67" s="62" t="s">
        <v>659</v>
      </c>
    </row>
    <row r="68" spans="1:16" ht="13.5" thickBot="1">
      <c r="A68" s="35" t="str">
        <f t="shared" si="0"/>
        <v> BBS 106 </v>
      </c>
      <c r="B68" s="22" t="str">
        <f t="shared" si="1"/>
        <v>I</v>
      </c>
      <c r="C68" s="35">
        <f t="shared" si="2"/>
        <v>49480.432099999998</v>
      </c>
      <c r="D68" s="19" t="str">
        <f t="shared" si="3"/>
        <v>vis</v>
      </c>
      <c r="E68" s="59">
        <f>VLOOKUP(C68,Active!C$21:E$968,3,FALSE)</f>
        <v>12581.999372481807</v>
      </c>
      <c r="F68" s="22" t="s">
        <v>107</v>
      </c>
      <c r="G68" s="19" t="str">
        <f t="shared" si="4"/>
        <v>49480.4321</v>
      </c>
      <c r="H68" s="35">
        <f t="shared" si="5"/>
        <v>12582</v>
      </c>
      <c r="I68" s="60" t="s">
        <v>700</v>
      </c>
      <c r="J68" s="61" t="s">
        <v>701</v>
      </c>
      <c r="K68" s="60">
        <v>12582</v>
      </c>
      <c r="L68" s="60" t="s">
        <v>702</v>
      </c>
      <c r="M68" s="61" t="s">
        <v>407</v>
      </c>
      <c r="N68" s="61" t="s">
        <v>29</v>
      </c>
      <c r="O68" s="62" t="s">
        <v>686</v>
      </c>
      <c r="P68" s="62" t="s">
        <v>703</v>
      </c>
    </row>
    <row r="69" spans="1:16" ht="13.5" thickBot="1">
      <c r="A69" s="35" t="str">
        <f t="shared" si="0"/>
        <v> BRNO 31 </v>
      </c>
      <c r="B69" s="22" t="str">
        <f t="shared" si="1"/>
        <v>I</v>
      </c>
      <c r="C69" s="35">
        <f t="shared" si="2"/>
        <v>49480.432999999997</v>
      </c>
      <c r="D69" s="19" t="str">
        <f t="shared" si="3"/>
        <v>vis</v>
      </c>
      <c r="E69" s="59">
        <f>VLOOKUP(C69,Active!C$21:E$968,3,FALSE)</f>
        <v>12582.000440779717</v>
      </c>
      <c r="F69" s="22" t="s">
        <v>107</v>
      </c>
      <c r="G69" s="19" t="str">
        <f t="shared" si="4"/>
        <v>49480.433</v>
      </c>
      <c r="H69" s="35">
        <f t="shared" si="5"/>
        <v>12582</v>
      </c>
      <c r="I69" s="60" t="s">
        <v>704</v>
      </c>
      <c r="J69" s="61" t="s">
        <v>705</v>
      </c>
      <c r="K69" s="60">
        <v>12582</v>
      </c>
      <c r="L69" s="60" t="s">
        <v>252</v>
      </c>
      <c r="M69" s="61" t="s">
        <v>394</v>
      </c>
      <c r="N69" s="61"/>
      <c r="O69" s="62" t="s">
        <v>693</v>
      </c>
      <c r="P69" s="62" t="s">
        <v>659</v>
      </c>
    </row>
    <row r="70" spans="1:16" ht="13.5" thickBot="1">
      <c r="A70" s="35" t="str">
        <f t="shared" si="0"/>
        <v>OEJV 0074 </v>
      </c>
      <c r="B70" s="22" t="str">
        <f t="shared" si="1"/>
        <v>I</v>
      </c>
      <c r="C70" s="35">
        <f t="shared" si="2"/>
        <v>52721.380380000002</v>
      </c>
      <c r="D70" s="19" t="str">
        <f t="shared" si="3"/>
        <v>vis</v>
      </c>
      <c r="E70" s="59">
        <f>VLOOKUP(C70,Active!C$21:E$968,3,FALSE)</f>
        <v>16428.99746069148</v>
      </c>
      <c r="F70" s="22" t="s">
        <v>107</v>
      </c>
      <c r="G70" s="19" t="str">
        <f t="shared" si="4"/>
        <v>52721.38038</v>
      </c>
      <c r="H70" s="35">
        <f t="shared" si="5"/>
        <v>16429</v>
      </c>
      <c r="I70" s="60" t="s">
        <v>748</v>
      </c>
      <c r="J70" s="61" t="s">
        <v>749</v>
      </c>
      <c r="K70" s="60">
        <v>16429</v>
      </c>
      <c r="L70" s="60" t="s">
        <v>750</v>
      </c>
      <c r="M70" s="61" t="s">
        <v>751</v>
      </c>
      <c r="N70" s="61" t="s">
        <v>99</v>
      </c>
      <c r="O70" s="62" t="s">
        <v>752</v>
      </c>
      <c r="P70" s="63" t="s">
        <v>735</v>
      </c>
    </row>
    <row r="71" spans="1:16" ht="13.5" thickBot="1">
      <c r="A71" s="35" t="str">
        <f t="shared" si="0"/>
        <v>BAVM 172 </v>
      </c>
      <c r="B71" s="22" t="str">
        <f t="shared" si="1"/>
        <v>II</v>
      </c>
      <c r="C71" s="35">
        <f t="shared" si="2"/>
        <v>53081.535100000001</v>
      </c>
      <c r="D71" s="19" t="str">
        <f t="shared" si="3"/>
        <v>vis</v>
      </c>
      <c r="E71" s="59">
        <f>VLOOKUP(C71,Active!C$21:E$968,3,FALSE)</f>
        <v>16856.500277644696</v>
      </c>
      <c r="F71" s="22" t="s">
        <v>107</v>
      </c>
      <c r="G71" s="19" t="str">
        <f t="shared" si="4"/>
        <v>53081.5351</v>
      </c>
      <c r="H71" s="35">
        <f t="shared" si="5"/>
        <v>16856.5</v>
      </c>
      <c r="I71" s="60" t="s">
        <v>753</v>
      </c>
      <c r="J71" s="61" t="s">
        <v>754</v>
      </c>
      <c r="K71" s="60">
        <v>16856.5</v>
      </c>
      <c r="L71" s="60" t="s">
        <v>443</v>
      </c>
      <c r="M71" s="61" t="s">
        <v>407</v>
      </c>
      <c r="N71" s="61" t="s">
        <v>755</v>
      </c>
      <c r="O71" s="62" t="s">
        <v>654</v>
      </c>
      <c r="P71" s="63" t="s">
        <v>756</v>
      </c>
    </row>
    <row r="72" spans="1:16" ht="13.5" thickBot="1">
      <c r="A72" s="35" t="str">
        <f t="shared" si="0"/>
        <v>BAVM 172 </v>
      </c>
      <c r="B72" s="22" t="str">
        <f t="shared" si="1"/>
        <v>I</v>
      </c>
      <c r="C72" s="35">
        <f t="shared" si="2"/>
        <v>53095.430399999997</v>
      </c>
      <c r="D72" s="19" t="str">
        <f t="shared" si="3"/>
        <v>vis</v>
      </c>
      <c r="E72" s="59">
        <f>VLOOKUP(C72,Active!C$21:E$968,3,FALSE)</f>
        <v>16872.993966502665</v>
      </c>
      <c r="F72" s="22" t="s">
        <v>107</v>
      </c>
      <c r="G72" s="19" t="str">
        <f t="shared" si="4"/>
        <v>53095.4304</v>
      </c>
      <c r="H72" s="35">
        <f t="shared" si="5"/>
        <v>16873</v>
      </c>
      <c r="I72" s="60" t="s">
        <v>757</v>
      </c>
      <c r="J72" s="61" t="s">
        <v>758</v>
      </c>
      <c r="K72" s="60" t="s">
        <v>759</v>
      </c>
      <c r="L72" s="60" t="s">
        <v>760</v>
      </c>
      <c r="M72" s="61" t="s">
        <v>407</v>
      </c>
      <c r="N72" s="61" t="s">
        <v>755</v>
      </c>
      <c r="O72" s="62" t="s">
        <v>654</v>
      </c>
      <c r="P72" s="63" t="s">
        <v>756</v>
      </c>
    </row>
    <row r="73" spans="1:16" ht="13.5" thickBot="1">
      <c r="A73" s="35" t="str">
        <f t="shared" si="0"/>
        <v>OEJV 0074 </v>
      </c>
      <c r="B73" s="22" t="str">
        <f t="shared" si="1"/>
        <v>I</v>
      </c>
      <c r="C73" s="35">
        <f t="shared" si="2"/>
        <v>53117.337</v>
      </c>
      <c r="D73" s="19" t="str">
        <f t="shared" si="3"/>
        <v>vis</v>
      </c>
      <c r="E73" s="59">
        <f>VLOOKUP(C73,Active!C$21:E$968,3,FALSE)</f>
        <v>16898.997049871577</v>
      </c>
      <c r="F73" s="22" t="s">
        <v>107</v>
      </c>
      <c r="G73" s="19" t="str">
        <f t="shared" si="4"/>
        <v>53117.33700</v>
      </c>
      <c r="H73" s="35">
        <f t="shared" si="5"/>
        <v>16899</v>
      </c>
      <c r="I73" s="60" t="s">
        <v>761</v>
      </c>
      <c r="J73" s="61" t="s">
        <v>762</v>
      </c>
      <c r="K73" s="60" t="s">
        <v>763</v>
      </c>
      <c r="L73" s="60" t="s">
        <v>764</v>
      </c>
      <c r="M73" s="61" t="s">
        <v>751</v>
      </c>
      <c r="N73" s="61" t="s">
        <v>99</v>
      </c>
      <c r="O73" s="62" t="s">
        <v>752</v>
      </c>
      <c r="P73" s="63" t="s">
        <v>735</v>
      </c>
    </row>
    <row r="74" spans="1:16" ht="13.5" thickBot="1">
      <c r="A74" s="35" t="str">
        <f t="shared" si="0"/>
        <v>BAVM 173 </v>
      </c>
      <c r="B74" s="22" t="str">
        <f t="shared" si="1"/>
        <v>I</v>
      </c>
      <c r="C74" s="35">
        <f t="shared" si="2"/>
        <v>53409.672200000001</v>
      </c>
      <c r="D74" s="19" t="str">
        <f t="shared" si="3"/>
        <v>vis</v>
      </c>
      <c r="E74" s="59">
        <f>VLOOKUP(C74,Active!C$21:E$968,3,FALSE)</f>
        <v>17245.998253950158</v>
      </c>
      <c r="F74" s="22" t="s">
        <v>107</v>
      </c>
      <c r="G74" s="19" t="str">
        <f t="shared" si="4"/>
        <v>53409.6722</v>
      </c>
      <c r="H74" s="35">
        <f t="shared" si="5"/>
        <v>17246</v>
      </c>
      <c r="I74" s="60" t="s">
        <v>765</v>
      </c>
      <c r="J74" s="61" t="s">
        <v>766</v>
      </c>
      <c r="K74" s="60" t="s">
        <v>767</v>
      </c>
      <c r="L74" s="60" t="s">
        <v>768</v>
      </c>
      <c r="M74" s="61" t="s">
        <v>407</v>
      </c>
      <c r="N74" s="61" t="s">
        <v>755</v>
      </c>
      <c r="O74" s="62" t="s">
        <v>769</v>
      </c>
      <c r="P74" s="63" t="s">
        <v>770</v>
      </c>
    </row>
    <row r="75" spans="1:16" ht="13.5" thickBot="1">
      <c r="A75" s="35" t="str">
        <f t="shared" ref="A75:A138" si="6">P75</f>
        <v>BAVM 173 </v>
      </c>
      <c r="B75" s="22" t="str">
        <f t="shared" ref="B75:B138" si="7">IF(H75=INT(H75),"I","II")</f>
        <v>I</v>
      </c>
      <c r="C75" s="35">
        <f t="shared" ref="C75:C138" si="8">1*G75</f>
        <v>53409.673900000002</v>
      </c>
      <c r="D75" s="19" t="str">
        <f t="shared" ref="D75:D138" si="9">VLOOKUP(F75,I$1:J$5,2,FALSE)</f>
        <v>vis</v>
      </c>
      <c r="E75" s="59">
        <f>VLOOKUP(C75,Active!C$21:E$968,3,FALSE)</f>
        <v>17246.000271846213</v>
      </c>
      <c r="F75" s="22" t="s">
        <v>107</v>
      </c>
      <c r="G75" s="19" t="str">
        <f t="shared" ref="G75:G138" si="10">MID(I75,3,LEN(I75)-3)</f>
        <v>53409.6739</v>
      </c>
      <c r="H75" s="35">
        <f t="shared" ref="H75:H138" si="11">1*K75</f>
        <v>17246</v>
      </c>
      <c r="I75" s="60" t="s">
        <v>771</v>
      </c>
      <c r="J75" s="61" t="s">
        <v>772</v>
      </c>
      <c r="K75" s="60" t="s">
        <v>767</v>
      </c>
      <c r="L75" s="60" t="s">
        <v>443</v>
      </c>
      <c r="M75" s="61" t="s">
        <v>407</v>
      </c>
      <c r="N75" s="61" t="s">
        <v>773</v>
      </c>
      <c r="O75" s="62" t="s">
        <v>654</v>
      </c>
      <c r="P75" s="63" t="s">
        <v>770</v>
      </c>
    </row>
    <row r="76" spans="1:16" ht="13.5" thickBot="1">
      <c r="A76" s="35" t="str">
        <f t="shared" si="6"/>
        <v>IBVS 5917 </v>
      </c>
      <c r="B76" s="22" t="str">
        <f t="shared" si="7"/>
        <v>I</v>
      </c>
      <c r="C76" s="35">
        <f t="shared" si="8"/>
        <v>54191.477500000001</v>
      </c>
      <c r="D76" s="19" t="str">
        <f t="shared" si="9"/>
        <v>vis</v>
      </c>
      <c r="E76" s="59">
        <f>VLOOKUP(C76,Active!C$21:E$968,3,FALSE)</f>
        <v>18173.99933098437</v>
      </c>
      <c r="F76" s="22" t="s">
        <v>107</v>
      </c>
      <c r="G76" s="19" t="str">
        <f t="shared" si="10"/>
        <v>54191.4775</v>
      </c>
      <c r="H76" s="35">
        <f t="shared" si="11"/>
        <v>18174</v>
      </c>
      <c r="I76" s="60" t="s">
        <v>782</v>
      </c>
      <c r="J76" s="61" t="s">
        <v>783</v>
      </c>
      <c r="K76" s="60" t="s">
        <v>784</v>
      </c>
      <c r="L76" s="60" t="s">
        <v>738</v>
      </c>
      <c r="M76" s="61" t="s">
        <v>751</v>
      </c>
      <c r="N76" s="61" t="s">
        <v>785</v>
      </c>
      <c r="O76" s="62" t="s">
        <v>786</v>
      </c>
      <c r="P76" s="63" t="s">
        <v>787</v>
      </c>
    </row>
    <row r="77" spans="1:16" ht="13.5" thickBot="1">
      <c r="A77" s="35" t="str">
        <f t="shared" si="6"/>
        <v>OEJV 0074 </v>
      </c>
      <c r="B77" s="22" t="str">
        <f t="shared" si="7"/>
        <v>I</v>
      </c>
      <c r="C77" s="35">
        <f t="shared" si="8"/>
        <v>54197.372499999998</v>
      </c>
      <c r="D77" s="19" t="str">
        <f t="shared" si="9"/>
        <v>vis</v>
      </c>
      <c r="E77" s="59">
        <f>VLOOKUP(C77,Active!C$21:E$968,3,FALSE)</f>
        <v>18180.996682305875</v>
      </c>
      <c r="F77" s="22" t="s">
        <v>107</v>
      </c>
      <c r="G77" s="19" t="str">
        <f t="shared" si="10"/>
        <v>54197.37250</v>
      </c>
      <c r="H77" s="35">
        <f t="shared" si="11"/>
        <v>18181</v>
      </c>
      <c r="I77" s="60" t="s">
        <v>788</v>
      </c>
      <c r="J77" s="61" t="s">
        <v>789</v>
      </c>
      <c r="K77" s="60" t="s">
        <v>790</v>
      </c>
      <c r="L77" s="60" t="s">
        <v>791</v>
      </c>
      <c r="M77" s="61" t="s">
        <v>751</v>
      </c>
      <c r="N77" s="61" t="s">
        <v>792</v>
      </c>
      <c r="O77" s="62" t="s">
        <v>752</v>
      </c>
      <c r="P77" s="63" t="s">
        <v>735</v>
      </c>
    </row>
    <row r="78" spans="1:16" ht="13.5" thickBot="1">
      <c r="A78" s="35" t="str">
        <f t="shared" si="6"/>
        <v>OEJV 0074 </v>
      </c>
      <c r="B78" s="22" t="str">
        <f t="shared" si="7"/>
        <v>I</v>
      </c>
      <c r="C78" s="35">
        <f t="shared" si="8"/>
        <v>54245.391450000003</v>
      </c>
      <c r="D78" s="19" t="str">
        <f t="shared" si="9"/>
        <v>vis</v>
      </c>
      <c r="E78" s="59">
        <f>VLOOKUP(C78,Active!C$21:E$968,3,FALSE)</f>
        <v>18237.995064534873</v>
      </c>
      <c r="F78" s="22" t="s">
        <v>107</v>
      </c>
      <c r="G78" s="19" t="str">
        <f t="shared" si="10"/>
        <v>54245.39145</v>
      </c>
      <c r="H78" s="35">
        <f t="shared" si="11"/>
        <v>18238</v>
      </c>
      <c r="I78" s="60" t="s">
        <v>793</v>
      </c>
      <c r="J78" s="61" t="s">
        <v>794</v>
      </c>
      <c r="K78" s="60" t="s">
        <v>795</v>
      </c>
      <c r="L78" s="60" t="s">
        <v>796</v>
      </c>
      <c r="M78" s="61" t="s">
        <v>751</v>
      </c>
      <c r="N78" s="61" t="s">
        <v>792</v>
      </c>
      <c r="O78" s="62" t="s">
        <v>752</v>
      </c>
      <c r="P78" s="63" t="s">
        <v>735</v>
      </c>
    </row>
    <row r="79" spans="1:16" ht="13.5" thickBot="1">
      <c r="A79" s="35" t="str">
        <f t="shared" si="6"/>
        <v>BAVM 209 </v>
      </c>
      <c r="B79" s="22" t="str">
        <f t="shared" si="7"/>
        <v>I</v>
      </c>
      <c r="C79" s="35">
        <f t="shared" si="8"/>
        <v>54924.418100000003</v>
      </c>
      <c r="D79" s="19" t="str">
        <f t="shared" si="9"/>
        <v>vis</v>
      </c>
      <c r="E79" s="59">
        <f>VLOOKUP(C79,Active!C$21:E$968,3,FALSE)</f>
        <v>19043.998122502035</v>
      </c>
      <c r="F79" s="22" t="s">
        <v>107</v>
      </c>
      <c r="G79" s="19" t="str">
        <f t="shared" si="10"/>
        <v>54924.4181</v>
      </c>
      <c r="H79" s="35">
        <f t="shared" si="11"/>
        <v>19044</v>
      </c>
      <c r="I79" s="60" t="s">
        <v>802</v>
      </c>
      <c r="J79" s="61" t="s">
        <v>803</v>
      </c>
      <c r="K79" s="60" t="s">
        <v>804</v>
      </c>
      <c r="L79" s="60" t="s">
        <v>805</v>
      </c>
      <c r="M79" s="61" t="s">
        <v>751</v>
      </c>
      <c r="N79" s="61" t="s">
        <v>755</v>
      </c>
      <c r="O79" s="62" t="s">
        <v>654</v>
      </c>
      <c r="P79" s="63" t="s">
        <v>806</v>
      </c>
    </row>
    <row r="80" spans="1:16" ht="13.5" thickBot="1">
      <c r="A80" s="35" t="str">
        <f t="shared" si="6"/>
        <v>BAVM 214 </v>
      </c>
      <c r="B80" s="22" t="str">
        <f t="shared" si="7"/>
        <v>II</v>
      </c>
      <c r="C80" s="35">
        <f t="shared" si="8"/>
        <v>54943.374000000003</v>
      </c>
      <c r="D80" s="19" t="str">
        <f t="shared" si="9"/>
        <v>vis</v>
      </c>
      <c r="E80" s="59">
        <f>VLOOKUP(C80,Active!C$21:E$968,3,FALSE)</f>
        <v>19066.498731817621</v>
      </c>
      <c r="F80" s="22" t="s">
        <v>107</v>
      </c>
      <c r="G80" s="19" t="str">
        <f t="shared" si="10"/>
        <v>54943.3740</v>
      </c>
      <c r="H80" s="35">
        <f t="shared" si="11"/>
        <v>19066.5</v>
      </c>
      <c r="I80" s="60" t="s">
        <v>807</v>
      </c>
      <c r="J80" s="61" t="s">
        <v>808</v>
      </c>
      <c r="K80" s="60" t="s">
        <v>809</v>
      </c>
      <c r="L80" s="60" t="s">
        <v>440</v>
      </c>
      <c r="M80" s="61" t="s">
        <v>751</v>
      </c>
      <c r="N80" s="61" t="s">
        <v>810</v>
      </c>
      <c r="O80" s="62" t="s">
        <v>811</v>
      </c>
      <c r="P80" s="63" t="s">
        <v>812</v>
      </c>
    </row>
    <row r="81" spans="1:16" ht="13.5" thickBot="1">
      <c r="A81" s="35" t="str">
        <f t="shared" si="6"/>
        <v>BAVM 220 </v>
      </c>
      <c r="B81" s="22" t="str">
        <f t="shared" si="7"/>
        <v>I</v>
      </c>
      <c r="C81" s="35">
        <f t="shared" si="8"/>
        <v>55624.501100000001</v>
      </c>
      <c r="D81" s="19" t="str">
        <f t="shared" si="9"/>
        <v>vis</v>
      </c>
      <c r="E81" s="59">
        <f>VLOOKUP(C81,Active!C$21:E$968,3,FALSE)</f>
        <v>19874.995019060989</v>
      </c>
      <c r="F81" s="22" t="s">
        <v>107</v>
      </c>
      <c r="G81" s="19" t="str">
        <f t="shared" si="10"/>
        <v>55624.5011</v>
      </c>
      <c r="H81" s="35">
        <f t="shared" si="11"/>
        <v>19875</v>
      </c>
      <c r="I81" s="60" t="s">
        <v>817</v>
      </c>
      <c r="J81" s="61" t="s">
        <v>818</v>
      </c>
      <c r="K81" s="60" t="s">
        <v>819</v>
      </c>
      <c r="L81" s="60" t="s">
        <v>820</v>
      </c>
      <c r="M81" s="61" t="s">
        <v>751</v>
      </c>
      <c r="N81" s="61" t="s">
        <v>107</v>
      </c>
      <c r="O81" s="62" t="s">
        <v>654</v>
      </c>
      <c r="P81" s="63" t="s">
        <v>821</v>
      </c>
    </row>
    <row r="82" spans="1:16" ht="13.5" thickBot="1">
      <c r="A82" s="35" t="str">
        <f t="shared" si="6"/>
        <v>IBVS 5992 </v>
      </c>
      <c r="B82" s="22" t="str">
        <f t="shared" si="7"/>
        <v>II</v>
      </c>
      <c r="C82" s="35">
        <f t="shared" si="8"/>
        <v>55684.740400000002</v>
      </c>
      <c r="D82" s="19" t="str">
        <f t="shared" si="9"/>
        <v>vis</v>
      </c>
      <c r="E82" s="59">
        <f>VLOOKUP(C82,Active!C$21:E$968,3,FALSE)</f>
        <v>19946.498928384433</v>
      </c>
      <c r="F82" s="22" t="s">
        <v>107</v>
      </c>
      <c r="G82" s="19" t="str">
        <f t="shared" si="10"/>
        <v>55684.7404</v>
      </c>
      <c r="H82" s="35">
        <f t="shared" si="11"/>
        <v>19946.5</v>
      </c>
      <c r="I82" s="60" t="s">
        <v>822</v>
      </c>
      <c r="J82" s="61" t="s">
        <v>823</v>
      </c>
      <c r="K82" s="60" t="s">
        <v>824</v>
      </c>
      <c r="L82" s="60" t="s">
        <v>491</v>
      </c>
      <c r="M82" s="61" t="s">
        <v>751</v>
      </c>
      <c r="N82" s="61" t="s">
        <v>107</v>
      </c>
      <c r="O82" s="62" t="s">
        <v>426</v>
      </c>
      <c r="P82" s="63" t="s">
        <v>825</v>
      </c>
    </row>
    <row r="83" spans="1:16" ht="13.5" thickBot="1">
      <c r="A83" s="35" t="str">
        <f t="shared" si="6"/>
        <v>IBVS 6029 </v>
      </c>
      <c r="B83" s="22" t="str">
        <f t="shared" si="7"/>
        <v>II</v>
      </c>
      <c r="C83" s="35">
        <f t="shared" si="8"/>
        <v>55998.970999999998</v>
      </c>
      <c r="D83" s="19" t="str">
        <f t="shared" si="9"/>
        <v>vis</v>
      </c>
      <c r="E83" s="59">
        <f>VLOOKUP(C83,Active!C$21:E$968,3,FALSE)</f>
        <v>20319.489921457905</v>
      </c>
      <c r="F83" s="22" t="s">
        <v>107</v>
      </c>
      <c r="G83" s="19" t="str">
        <f t="shared" si="10"/>
        <v>55998.971</v>
      </c>
      <c r="H83" s="35">
        <f t="shared" si="11"/>
        <v>20319.5</v>
      </c>
      <c r="I83" s="60" t="s">
        <v>826</v>
      </c>
      <c r="J83" s="61" t="s">
        <v>827</v>
      </c>
      <c r="K83" s="60" t="s">
        <v>828</v>
      </c>
      <c r="L83" s="60" t="s">
        <v>393</v>
      </c>
      <c r="M83" s="61" t="s">
        <v>751</v>
      </c>
      <c r="N83" s="61" t="s">
        <v>107</v>
      </c>
      <c r="O83" s="62" t="s">
        <v>426</v>
      </c>
      <c r="P83" s="63" t="s">
        <v>829</v>
      </c>
    </row>
    <row r="84" spans="1:16" ht="13.5" thickBot="1">
      <c r="A84" s="35" t="str">
        <f t="shared" si="6"/>
        <v>OEJV 0155 </v>
      </c>
      <c r="B84" s="22" t="str">
        <f t="shared" si="7"/>
        <v>I</v>
      </c>
      <c r="C84" s="35">
        <f t="shared" si="8"/>
        <v>56014.561999999998</v>
      </c>
      <c r="D84" s="19" t="str">
        <f t="shared" si="9"/>
        <v>vis</v>
      </c>
      <c r="E84" s="59">
        <f>VLOOKUP(C84,Active!C$21:E$968,3,FALSE)</f>
        <v>20337.996402281253</v>
      </c>
      <c r="F84" s="22" t="s">
        <v>107</v>
      </c>
      <c r="G84" s="19" t="str">
        <f t="shared" si="10"/>
        <v>56014.5620</v>
      </c>
      <c r="H84" s="35">
        <f t="shared" si="11"/>
        <v>20338</v>
      </c>
      <c r="I84" s="60" t="s">
        <v>830</v>
      </c>
      <c r="J84" s="61" t="s">
        <v>831</v>
      </c>
      <c r="K84" s="60" t="s">
        <v>832</v>
      </c>
      <c r="L84" s="60" t="s">
        <v>833</v>
      </c>
      <c r="M84" s="61" t="s">
        <v>751</v>
      </c>
      <c r="N84" s="61" t="s">
        <v>785</v>
      </c>
      <c r="O84" s="62" t="s">
        <v>581</v>
      </c>
      <c r="P84" s="63" t="s">
        <v>834</v>
      </c>
    </row>
    <row r="85" spans="1:16" ht="13.5" thickBot="1">
      <c r="A85" s="35" t="str">
        <f t="shared" si="6"/>
        <v>IBVS 6029 </v>
      </c>
      <c r="B85" s="22" t="str">
        <f t="shared" si="7"/>
        <v>I</v>
      </c>
      <c r="C85" s="35">
        <f t="shared" si="8"/>
        <v>56072.6944</v>
      </c>
      <c r="D85" s="19" t="str">
        <f t="shared" si="9"/>
        <v>vis</v>
      </c>
      <c r="E85" s="59">
        <f>VLOOKUP(C85,Active!C$21:E$968,3,FALSE)</f>
        <v>20406.999426193455</v>
      </c>
      <c r="F85" s="22" t="s">
        <v>107</v>
      </c>
      <c r="G85" s="19" t="str">
        <f t="shared" si="10"/>
        <v>56072.6944</v>
      </c>
      <c r="H85" s="35">
        <f t="shared" si="11"/>
        <v>20407</v>
      </c>
      <c r="I85" s="60" t="s">
        <v>835</v>
      </c>
      <c r="J85" s="61" t="s">
        <v>836</v>
      </c>
      <c r="K85" s="60" t="s">
        <v>837</v>
      </c>
      <c r="L85" s="60" t="s">
        <v>702</v>
      </c>
      <c r="M85" s="61" t="s">
        <v>751</v>
      </c>
      <c r="N85" s="61" t="s">
        <v>107</v>
      </c>
      <c r="O85" s="62" t="s">
        <v>426</v>
      </c>
      <c r="P85" s="63" t="s">
        <v>829</v>
      </c>
    </row>
    <row r="86" spans="1:16" ht="13.5" thickBot="1">
      <c r="A86" s="35" t="str">
        <f t="shared" si="6"/>
        <v>BAVM 232 </v>
      </c>
      <c r="B86" s="22" t="str">
        <f t="shared" si="7"/>
        <v>II</v>
      </c>
      <c r="C86" s="35">
        <f t="shared" si="8"/>
        <v>56408.414199999999</v>
      </c>
      <c r="D86" s="19" t="str">
        <f t="shared" si="9"/>
        <v>vis</v>
      </c>
      <c r="E86" s="59">
        <f>VLOOKUP(C86,Active!C$21:E$968,3,FALSE)</f>
        <v>20805.498049804359</v>
      </c>
      <c r="F86" s="22" t="s">
        <v>107</v>
      </c>
      <c r="G86" s="19" t="str">
        <f t="shared" si="10"/>
        <v>56408.4142</v>
      </c>
      <c r="H86" s="35">
        <f t="shared" si="11"/>
        <v>20805.5</v>
      </c>
      <c r="I86" s="60" t="s">
        <v>838</v>
      </c>
      <c r="J86" s="61" t="s">
        <v>839</v>
      </c>
      <c r="K86" s="60" t="s">
        <v>840</v>
      </c>
      <c r="L86" s="60" t="s">
        <v>805</v>
      </c>
      <c r="M86" s="61" t="s">
        <v>751</v>
      </c>
      <c r="N86" s="61" t="s">
        <v>755</v>
      </c>
      <c r="O86" s="62" t="s">
        <v>654</v>
      </c>
      <c r="P86" s="63" t="s">
        <v>841</v>
      </c>
    </row>
    <row r="87" spans="1:16" ht="13.5" thickBot="1">
      <c r="A87" s="35" t="str">
        <f t="shared" si="6"/>
        <v>BAVM 232 </v>
      </c>
      <c r="B87" s="22" t="str">
        <f t="shared" si="7"/>
        <v>II</v>
      </c>
      <c r="C87" s="35">
        <f t="shared" si="8"/>
        <v>56418.525399999999</v>
      </c>
      <c r="D87" s="19" t="str">
        <f t="shared" si="9"/>
        <v>vis</v>
      </c>
      <c r="E87" s="59">
        <f>VLOOKUP(C87,Active!C$21:E$968,3,FALSE)</f>
        <v>20817.500020742784</v>
      </c>
      <c r="F87" s="22" t="s">
        <v>107</v>
      </c>
      <c r="G87" s="19" t="str">
        <f t="shared" si="10"/>
        <v>56418.5254</v>
      </c>
      <c r="H87" s="35">
        <f t="shared" si="11"/>
        <v>20817.5</v>
      </c>
      <c r="I87" s="60" t="s">
        <v>842</v>
      </c>
      <c r="J87" s="61" t="s">
        <v>843</v>
      </c>
      <c r="K87" s="60" t="s">
        <v>844</v>
      </c>
      <c r="L87" s="60" t="s">
        <v>413</v>
      </c>
      <c r="M87" s="61" t="s">
        <v>751</v>
      </c>
      <c r="N87" s="61" t="s">
        <v>755</v>
      </c>
      <c r="O87" s="62" t="s">
        <v>654</v>
      </c>
      <c r="P87" s="63" t="s">
        <v>841</v>
      </c>
    </row>
    <row r="88" spans="1:16" ht="13.5" thickBot="1">
      <c r="A88" s="35" t="str">
        <f t="shared" si="6"/>
        <v>BAVM 238 </v>
      </c>
      <c r="B88" s="22" t="str">
        <f t="shared" si="7"/>
        <v>I</v>
      </c>
      <c r="C88" s="35">
        <f t="shared" si="8"/>
        <v>56736.5527</v>
      </c>
      <c r="D88" s="19" t="str">
        <f t="shared" si="9"/>
        <v>vis</v>
      </c>
      <c r="E88" s="59">
        <f>VLOOKUP(C88,Active!C$21:E$968,3,FALSE)</f>
        <v>21194.997687906573</v>
      </c>
      <c r="F88" s="22" t="s">
        <v>107</v>
      </c>
      <c r="G88" s="19" t="str">
        <f t="shared" si="10"/>
        <v>56736.5527</v>
      </c>
      <c r="H88" s="35">
        <f t="shared" si="11"/>
        <v>21195</v>
      </c>
      <c r="I88" s="60" t="s">
        <v>845</v>
      </c>
      <c r="J88" s="61" t="s">
        <v>846</v>
      </c>
      <c r="K88" s="60" t="s">
        <v>847</v>
      </c>
      <c r="L88" s="60" t="s">
        <v>848</v>
      </c>
      <c r="M88" s="61" t="s">
        <v>751</v>
      </c>
      <c r="N88" s="61" t="s">
        <v>755</v>
      </c>
      <c r="O88" s="62" t="s">
        <v>654</v>
      </c>
      <c r="P88" s="63" t="s">
        <v>849</v>
      </c>
    </row>
    <row r="89" spans="1:16" ht="13.5" thickBot="1">
      <c r="A89" s="35" t="str">
        <f t="shared" si="6"/>
        <v>BAVM 238 </v>
      </c>
      <c r="B89" s="22" t="str">
        <f t="shared" si="7"/>
        <v>I</v>
      </c>
      <c r="C89" s="35">
        <f t="shared" si="8"/>
        <v>56742.450299999997</v>
      </c>
      <c r="D89" s="19" t="str">
        <f t="shared" si="9"/>
        <v>vis</v>
      </c>
      <c r="E89" s="59">
        <f>VLOOKUP(C89,Active!C$21:E$968,3,FALSE)</f>
        <v>21201.998125422044</v>
      </c>
      <c r="F89" s="22" t="s">
        <v>107</v>
      </c>
      <c r="G89" s="19" t="str">
        <f t="shared" si="10"/>
        <v>56742.4503</v>
      </c>
      <c r="H89" s="35">
        <f t="shared" si="11"/>
        <v>21202</v>
      </c>
      <c r="I89" s="60" t="s">
        <v>850</v>
      </c>
      <c r="J89" s="61" t="s">
        <v>851</v>
      </c>
      <c r="K89" s="60" t="s">
        <v>852</v>
      </c>
      <c r="L89" s="60" t="s">
        <v>805</v>
      </c>
      <c r="M89" s="61" t="s">
        <v>751</v>
      </c>
      <c r="N89" s="61" t="s">
        <v>755</v>
      </c>
      <c r="O89" s="62" t="s">
        <v>654</v>
      </c>
      <c r="P89" s="63" t="s">
        <v>849</v>
      </c>
    </row>
    <row r="90" spans="1:16" ht="13.5" thickBot="1">
      <c r="A90" s="35" t="str">
        <f t="shared" si="6"/>
        <v>BAVM 238 </v>
      </c>
      <c r="B90" s="22" t="str">
        <f t="shared" si="7"/>
        <v>II</v>
      </c>
      <c r="C90" s="35">
        <f t="shared" si="8"/>
        <v>56744.558599999997</v>
      </c>
      <c r="D90" s="19" t="str">
        <f t="shared" si="9"/>
        <v>vis</v>
      </c>
      <c r="E90" s="59">
        <f>VLOOKUP(C90,Active!C$21:E$968,3,FALSE)</f>
        <v>21204.500672630038</v>
      </c>
      <c r="F90" s="22" t="s">
        <v>107</v>
      </c>
      <c r="G90" s="19" t="str">
        <f t="shared" si="10"/>
        <v>56744.5586</v>
      </c>
      <c r="H90" s="35">
        <f t="shared" si="11"/>
        <v>21204.5</v>
      </c>
      <c r="I90" s="60" t="s">
        <v>853</v>
      </c>
      <c r="J90" s="61" t="s">
        <v>854</v>
      </c>
      <c r="K90" s="60" t="s">
        <v>855</v>
      </c>
      <c r="L90" s="60" t="s">
        <v>856</v>
      </c>
      <c r="M90" s="61" t="s">
        <v>751</v>
      </c>
      <c r="N90" s="61" t="s">
        <v>755</v>
      </c>
      <c r="O90" s="62" t="s">
        <v>654</v>
      </c>
      <c r="P90" s="63" t="s">
        <v>849</v>
      </c>
    </row>
    <row r="91" spans="1:16" ht="13.5" thickBot="1">
      <c r="A91" s="35" t="str">
        <f t="shared" si="6"/>
        <v>BAVM 238 </v>
      </c>
      <c r="B91" s="22" t="str">
        <f t="shared" si="7"/>
        <v>II</v>
      </c>
      <c r="C91" s="35">
        <f t="shared" si="8"/>
        <v>56749.611199999999</v>
      </c>
      <c r="D91" s="19" t="str">
        <f t="shared" si="9"/>
        <v>vis</v>
      </c>
      <c r="E91" s="59">
        <f>VLOOKUP(C91,Active!C$21:E$968,3,FALSE)</f>
        <v>21210.498097106218</v>
      </c>
      <c r="F91" s="22" t="s">
        <v>107</v>
      </c>
      <c r="G91" s="19" t="str">
        <f t="shared" si="10"/>
        <v>56749.6112</v>
      </c>
      <c r="H91" s="35">
        <f t="shared" si="11"/>
        <v>21210.5</v>
      </c>
      <c r="I91" s="60" t="s">
        <v>857</v>
      </c>
      <c r="J91" s="61" t="s">
        <v>858</v>
      </c>
      <c r="K91" s="60" t="s">
        <v>859</v>
      </c>
      <c r="L91" s="60" t="s">
        <v>805</v>
      </c>
      <c r="M91" s="61" t="s">
        <v>751</v>
      </c>
      <c r="N91" s="61" t="s">
        <v>755</v>
      </c>
      <c r="O91" s="62" t="s">
        <v>654</v>
      </c>
      <c r="P91" s="63" t="s">
        <v>849</v>
      </c>
    </row>
    <row r="92" spans="1:16" ht="13.5" thickBot="1">
      <c r="A92" s="35" t="str">
        <f t="shared" si="6"/>
        <v>BAVM 238 </v>
      </c>
      <c r="B92" s="22" t="str">
        <f t="shared" si="7"/>
        <v>II</v>
      </c>
      <c r="C92" s="35">
        <f t="shared" si="8"/>
        <v>56750.453000000001</v>
      </c>
      <c r="D92" s="19" t="str">
        <f t="shared" si="9"/>
        <v>vis</v>
      </c>
      <c r="E92" s="59">
        <f>VLOOKUP(C92,Active!C$21:E$968,3,FALSE)</f>
        <v>21211.497311752944</v>
      </c>
      <c r="F92" s="22" t="s">
        <v>107</v>
      </c>
      <c r="G92" s="19" t="str">
        <f t="shared" si="10"/>
        <v>56750.4530</v>
      </c>
      <c r="H92" s="35">
        <f t="shared" si="11"/>
        <v>21211.5</v>
      </c>
      <c r="I92" s="60" t="s">
        <v>860</v>
      </c>
      <c r="J92" s="61" t="s">
        <v>861</v>
      </c>
      <c r="K92" s="60" t="s">
        <v>862</v>
      </c>
      <c r="L92" s="60" t="s">
        <v>863</v>
      </c>
      <c r="M92" s="61" t="s">
        <v>751</v>
      </c>
      <c r="N92" s="61" t="s">
        <v>755</v>
      </c>
      <c r="O92" s="62" t="s">
        <v>654</v>
      </c>
      <c r="P92" s="63" t="s">
        <v>849</v>
      </c>
    </row>
    <row r="93" spans="1:16" ht="12.75" customHeight="1" thickBot="1">
      <c r="A93" s="35" t="str">
        <f t="shared" si="6"/>
        <v> VB 7.72 </v>
      </c>
      <c r="B93" s="22" t="str">
        <f t="shared" si="7"/>
        <v>I</v>
      </c>
      <c r="C93" s="35">
        <f t="shared" si="8"/>
        <v>14734.79</v>
      </c>
      <c r="D93" s="19" t="str">
        <f t="shared" si="9"/>
        <v>vis</v>
      </c>
      <c r="E93" s="59">
        <f>VLOOKUP(C93,Active!C$21:E$968,3,FALSE)</f>
        <v>-28660.997177996105</v>
      </c>
      <c r="F93" s="22" t="s">
        <v>107</v>
      </c>
      <c r="G93" s="19" t="str">
        <f t="shared" si="10"/>
        <v>14734.790</v>
      </c>
      <c r="H93" s="35">
        <f t="shared" si="11"/>
        <v>-28661</v>
      </c>
      <c r="I93" s="60" t="s">
        <v>110</v>
      </c>
      <c r="J93" s="61" t="s">
        <v>111</v>
      </c>
      <c r="K93" s="60">
        <v>-28661</v>
      </c>
      <c r="L93" s="60" t="s">
        <v>112</v>
      </c>
      <c r="M93" s="61" t="s">
        <v>113</v>
      </c>
      <c r="N93" s="61"/>
      <c r="O93" s="62" t="s">
        <v>114</v>
      </c>
      <c r="P93" s="62" t="s">
        <v>115</v>
      </c>
    </row>
    <row r="94" spans="1:16" ht="12.75" customHeight="1" thickBot="1">
      <c r="A94" s="35" t="str">
        <f t="shared" si="6"/>
        <v> VB 7.72 </v>
      </c>
      <c r="B94" s="22" t="str">
        <f t="shared" si="7"/>
        <v>I</v>
      </c>
      <c r="C94" s="35">
        <f t="shared" si="8"/>
        <v>15542.695</v>
      </c>
      <c r="D94" s="19" t="str">
        <f t="shared" si="9"/>
        <v>vis</v>
      </c>
      <c r="E94" s="59">
        <f>VLOOKUP(C94,Active!C$21:E$968,3,FALSE)</f>
        <v>-27702.015817622461</v>
      </c>
      <c r="F94" s="22" t="s">
        <v>107</v>
      </c>
      <c r="G94" s="19" t="str">
        <f t="shared" si="10"/>
        <v>15542.695</v>
      </c>
      <c r="H94" s="35">
        <f t="shared" si="11"/>
        <v>-27702</v>
      </c>
      <c r="I94" s="60" t="s">
        <v>116</v>
      </c>
      <c r="J94" s="61" t="s">
        <v>117</v>
      </c>
      <c r="K94" s="60">
        <v>-27702</v>
      </c>
      <c r="L94" s="60" t="s">
        <v>118</v>
      </c>
      <c r="M94" s="61" t="s">
        <v>113</v>
      </c>
      <c r="N94" s="61"/>
      <c r="O94" s="62" t="s">
        <v>114</v>
      </c>
      <c r="P94" s="62" t="s">
        <v>115</v>
      </c>
    </row>
    <row r="95" spans="1:16" ht="12.75" customHeight="1" thickBot="1">
      <c r="A95" s="35" t="str">
        <f t="shared" si="6"/>
        <v> VB 7.72 </v>
      </c>
      <c r="B95" s="22" t="str">
        <f t="shared" si="7"/>
        <v>I</v>
      </c>
      <c r="C95" s="35">
        <f t="shared" si="8"/>
        <v>16302.598</v>
      </c>
      <c r="D95" s="19" t="str">
        <f t="shared" si="9"/>
        <v>vis</v>
      </c>
      <c r="E95" s="59">
        <f>VLOOKUP(C95,Active!C$21:E$968,3,FALSE)</f>
        <v>-26800.012719867136</v>
      </c>
      <c r="F95" s="22" t="s">
        <v>107</v>
      </c>
      <c r="G95" s="19" t="str">
        <f t="shared" si="10"/>
        <v>16302.598</v>
      </c>
      <c r="H95" s="35">
        <f t="shared" si="11"/>
        <v>-26800</v>
      </c>
      <c r="I95" s="60" t="s">
        <v>119</v>
      </c>
      <c r="J95" s="61" t="s">
        <v>120</v>
      </c>
      <c r="K95" s="60">
        <v>-26800</v>
      </c>
      <c r="L95" s="60" t="s">
        <v>121</v>
      </c>
      <c r="M95" s="61" t="s">
        <v>113</v>
      </c>
      <c r="N95" s="61"/>
      <c r="O95" s="62" t="s">
        <v>114</v>
      </c>
      <c r="P95" s="62" t="s">
        <v>115</v>
      </c>
    </row>
    <row r="96" spans="1:16" ht="12.75" customHeight="1" thickBot="1">
      <c r="A96" s="35" t="str">
        <f t="shared" si="6"/>
        <v> VB 7.72 </v>
      </c>
      <c r="B96" s="22" t="str">
        <f t="shared" si="7"/>
        <v>II</v>
      </c>
      <c r="C96" s="35">
        <f t="shared" si="8"/>
        <v>16816.934000000001</v>
      </c>
      <c r="D96" s="19" t="str">
        <f t="shared" si="9"/>
        <v>vis</v>
      </c>
      <c r="E96" s="59">
        <f>VLOOKUP(C96,Active!C$21:E$968,3,FALSE)</f>
        <v>-26189.497081309208</v>
      </c>
      <c r="F96" s="22" t="s">
        <v>107</v>
      </c>
      <c r="G96" s="19" t="str">
        <f t="shared" si="10"/>
        <v>16816.934</v>
      </c>
      <c r="H96" s="35">
        <f t="shared" si="11"/>
        <v>-26189.5</v>
      </c>
      <c r="I96" s="60" t="s">
        <v>122</v>
      </c>
      <c r="J96" s="61" t="s">
        <v>123</v>
      </c>
      <c r="K96" s="60">
        <v>-26189.5</v>
      </c>
      <c r="L96" s="60" t="s">
        <v>112</v>
      </c>
      <c r="M96" s="61" t="s">
        <v>113</v>
      </c>
      <c r="N96" s="61"/>
      <c r="O96" s="62" t="s">
        <v>114</v>
      </c>
      <c r="P96" s="62" t="s">
        <v>115</v>
      </c>
    </row>
    <row r="97" spans="1:16" ht="12.75" customHeight="1" thickBot="1">
      <c r="A97" s="35" t="str">
        <f t="shared" si="6"/>
        <v> VB 7.72 </v>
      </c>
      <c r="B97" s="22" t="str">
        <f t="shared" si="7"/>
        <v>I</v>
      </c>
      <c r="C97" s="35">
        <f t="shared" si="8"/>
        <v>16856.920999999998</v>
      </c>
      <c r="D97" s="19" t="str">
        <f t="shared" si="9"/>
        <v>vis</v>
      </c>
      <c r="E97" s="59">
        <f>VLOOKUP(C97,Active!C$21:E$968,3,FALSE)</f>
        <v>-26142.032605093245</v>
      </c>
      <c r="F97" s="22" t="s">
        <v>107</v>
      </c>
      <c r="G97" s="19" t="str">
        <f t="shared" si="10"/>
        <v>16856.921</v>
      </c>
      <c r="H97" s="35">
        <f t="shared" si="11"/>
        <v>-26142</v>
      </c>
      <c r="I97" s="60" t="s">
        <v>124</v>
      </c>
      <c r="J97" s="61" t="s">
        <v>125</v>
      </c>
      <c r="K97" s="60">
        <v>-26142</v>
      </c>
      <c r="L97" s="60" t="s">
        <v>126</v>
      </c>
      <c r="M97" s="61" t="s">
        <v>113</v>
      </c>
      <c r="N97" s="61"/>
      <c r="O97" s="62" t="s">
        <v>114</v>
      </c>
      <c r="P97" s="62" t="s">
        <v>115</v>
      </c>
    </row>
    <row r="98" spans="1:16" ht="12.75" customHeight="1" thickBot="1">
      <c r="A98" s="35" t="str">
        <f t="shared" si="6"/>
        <v> VB 7.72 </v>
      </c>
      <c r="B98" s="22" t="str">
        <f t="shared" si="7"/>
        <v>II</v>
      </c>
      <c r="C98" s="35">
        <f t="shared" si="8"/>
        <v>17613.901000000002</v>
      </c>
      <c r="D98" s="19" t="str">
        <f t="shared" si="9"/>
        <v>vis</v>
      </c>
      <c r="E98" s="59">
        <f>VLOOKUP(C98,Active!C$21:E$968,3,FALSE)</f>
        <v>-25243.499101555521</v>
      </c>
      <c r="F98" s="22" t="s">
        <v>107</v>
      </c>
      <c r="G98" s="19" t="str">
        <f t="shared" si="10"/>
        <v>17613.901</v>
      </c>
      <c r="H98" s="35">
        <f t="shared" si="11"/>
        <v>-25243.5</v>
      </c>
      <c r="I98" s="60" t="s">
        <v>127</v>
      </c>
      <c r="J98" s="61" t="s">
        <v>128</v>
      </c>
      <c r="K98" s="60">
        <v>-25243.5</v>
      </c>
      <c r="L98" s="60" t="s">
        <v>129</v>
      </c>
      <c r="M98" s="61" t="s">
        <v>113</v>
      </c>
      <c r="N98" s="61"/>
      <c r="O98" s="62" t="s">
        <v>114</v>
      </c>
      <c r="P98" s="62" t="s">
        <v>115</v>
      </c>
    </row>
    <row r="99" spans="1:16" ht="12.75" customHeight="1" thickBot="1">
      <c r="A99" s="35" t="str">
        <f t="shared" si="6"/>
        <v> VB 7.72 </v>
      </c>
      <c r="B99" s="22" t="str">
        <f t="shared" si="7"/>
        <v>II</v>
      </c>
      <c r="C99" s="35">
        <f t="shared" si="8"/>
        <v>17684.687000000002</v>
      </c>
      <c r="D99" s="19" t="str">
        <f t="shared" si="9"/>
        <v>vis</v>
      </c>
      <c r="E99" s="59">
        <f>VLOOKUP(C99,Active!C$21:E$968,3,FALSE)</f>
        <v>-25159.476283804164</v>
      </c>
      <c r="F99" s="22" t="s">
        <v>107</v>
      </c>
      <c r="G99" s="19" t="str">
        <f t="shared" si="10"/>
        <v>17684.687</v>
      </c>
      <c r="H99" s="35">
        <f t="shared" si="11"/>
        <v>-25159.5</v>
      </c>
      <c r="I99" s="60" t="s">
        <v>130</v>
      </c>
      <c r="J99" s="61" t="s">
        <v>131</v>
      </c>
      <c r="K99" s="60">
        <v>-25159.5</v>
      </c>
      <c r="L99" s="60" t="s">
        <v>132</v>
      </c>
      <c r="M99" s="61" t="s">
        <v>113</v>
      </c>
      <c r="N99" s="61"/>
      <c r="O99" s="62" t="s">
        <v>114</v>
      </c>
      <c r="P99" s="62" t="s">
        <v>115</v>
      </c>
    </row>
    <row r="100" spans="1:16" ht="12.75" customHeight="1" thickBot="1">
      <c r="A100" s="35" t="str">
        <f t="shared" si="6"/>
        <v> VB 7.72 </v>
      </c>
      <c r="B100" s="22" t="str">
        <f t="shared" si="7"/>
        <v>I</v>
      </c>
      <c r="C100" s="35">
        <f t="shared" si="8"/>
        <v>17686.734</v>
      </c>
      <c r="D100" s="19" t="str">
        <f t="shared" si="9"/>
        <v>vis</v>
      </c>
      <c r="E100" s="59">
        <f>VLOOKUP(C100,Active!C$21:E$968,3,FALSE)</f>
        <v>-25157.046499553933</v>
      </c>
      <c r="F100" s="22" t="s">
        <v>107</v>
      </c>
      <c r="G100" s="19" t="str">
        <f t="shared" si="10"/>
        <v>17686.734</v>
      </c>
      <c r="H100" s="35">
        <f t="shared" si="11"/>
        <v>-25157</v>
      </c>
      <c r="I100" s="60" t="s">
        <v>133</v>
      </c>
      <c r="J100" s="61" t="s">
        <v>134</v>
      </c>
      <c r="K100" s="60">
        <v>-25157</v>
      </c>
      <c r="L100" s="60" t="s">
        <v>135</v>
      </c>
      <c r="M100" s="61" t="s">
        <v>113</v>
      </c>
      <c r="N100" s="61"/>
      <c r="O100" s="62" t="s">
        <v>114</v>
      </c>
      <c r="P100" s="62" t="s">
        <v>115</v>
      </c>
    </row>
    <row r="101" spans="1:16" ht="12.75" customHeight="1" thickBot="1">
      <c r="A101" s="35" t="str">
        <f t="shared" si="6"/>
        <v> VB 7.72 </v>
      </c>
      <c r="B101" s="22" t="str">
        <f t="shared" si="7"/>
        <v>I</v>
      </c>
      <c r="C101" s="35">
        <f t="shared" si="8"/>
        <v>17996.776000000002</v>
      </c>
      <c r="D101" s="19" t="str">
        <f t="shared" si="9"/>
        <v>vis</v>
      </c>
      <c r="E101" s="59">
        <f>VLOOKUP(C101,Active!C$21:E$968,3,FALSE)</f>
        <v>-24789.027364961414</v>
      </c>
      <c r="F101" s="22" t="s">
        <v>107</v>
      </c>
      <c r="G101" s="19" t="str">
        <f t="shared" si="10"/>
        <v>17996.776</v>
      </c>
      <c r="H101" s="35">
        <f t="shared" si="11"/>
        <v>-24789</v>
      </c>
      <c r="I101" s="60" t="s">
        <v>136</v>
      </c>
      <c r="J101" s="61" t="s">
        <v>137</v>
      </c>
      <c r="K101" s="60">
        <v>-24789</v>
      </c>
      <c r="L101" s="60" t="s">
        <v>138</v>
      </c>
      <c r="M101" s="61" t="s">
        <v>113</v>
      </c>
      <c r="N101" s="61"/>
      <c r="O101" s="62" t="s">
        <v>114</v>
      </c>
      <c r="P101" s="62" t="s">
        <v>115</v>
      </c>
    </row>
    <row r="102" spans="1:16" ht="12.75" customHeight="1" thickBot="1">
      <c r="A102" s="35" t="str">
        <f t="shared" si="6"/>
        <v> VB 7.72 </v>
      </c>
      <c r="B102" s="22" t="str">
        <f t="shared" si="7"/>
        <v>I</v>
      </c>
      <c r="C102" s="35">
        <f t="shared" si="8"/>
        <v>18397.821</v>
      </c>
      <c r="D102" s="19" t="str">
        <f t="shared" si="9"/>
        <v>vis</v>
      </c>
      <c r="E102" s="59">
        <f>VLOOKUP(C102,Active!C$21:E$968,3,FALSE)</f>
        <v>-24312.987880528162</v>
      </c>
      <c r="F102" s="22" t="s">
        <v>107</v>
      </c>
      <c r="G102" s="19" t="str">
        <f t="shared" si="10"/>
        <v>18397.821</v>
      </c>
      <c r="H102" s="35">
        <f t="shared" si="11"/>
        <v>-24313</v>
      </c>
      <c r="I102" s="60" t="s">
        <v>139</v>
      </c>
      <c r="J102" s="61" t="s">
        <v>140</v>
      </c>
      <c r="K102" s="60">
        <v>-24313</v>
      </c>
      <c r="L102" s="60" t="s">
        <v>141</v>
      </c>
      <c r="M102" s="61" t="s">
        <v>113</v>
      </c>
      <c r="N102" s="61"/>
      <c r="O102" s="62" t="s">
        <v>114</v>
      </c>
      <c r="P102" s="62" t="s">
        <v>115</v>
      </c>
    </row>
    <row r="103" spans="1:16" ht="12.75" customHeight="1" thickBot="1">
      <c r="A103" s="35" t="str">
        <f t="shared" si="6"/>
        <v> VB 7.72 </v>
      </c>
      <c r="B103" s="22" t="str">
        <f t="shared" si="7"/>
        <v>I</v>
      </c>
      <c r="C103" s="35">
        <f t="shared" si="8"/>
        <v>18408.758999999998</v>
      </c>
      <c r="D103" s="19" t="str">
        <f t="shared" si="9"/>
        <v>vis</v>
      </c>
      <c r="E103" s="59">
        <f>VLOOKUP(C103,Active!C$21:E$968,3,FALSE)</f>
        <v>-24300.004499908206</v>
      </c>
      <c r="F103" s="22" t="s">
        <v>107</v>
      </c>
      <c r="G103" s="19" t="str">
        <f t="shared" si="10"/>
        <v>18408.759</v>
      </c>
      <c r="H103" s="35">
        <f t="shared" si="11"/>
        <v>-24300</v>
      </c>
      <c r="I103" s="60" t="s">
        <v>142</v>
      </c>
      <c r="J103" s="61" t="s">
        <v>143</v>
      </c>
      <c r="K103" s="60">
        <v>-24300</v>
      </c>
      <c r="L103" s="60" t="s">
        <v>144</v>
      </c>
      <c r="M103" s="61" t="s">
        <v>113</v>
      </c>
      <c r="N103" s="61"/>
      <c r="O103" s="62" t="s">
        <v>114</v>
      </c>
      <c r="P103" s="62" t="s">
        <v>115</v>
      </c>
    </row>
    <row r="104" spans="1:16" ht="12.75" customHeight="1" thickBot="1">
      <c r="A104" s="35" t="str">
        <f t="shared" si="6"/>
        <v> VB 7.72 </v>
      </c>
      <c r="B104" s="22" t="str">
        <f t="shared" si="7"/>
        <v>I</v>
      </c>
      <c r="C104" s="35">
        <f t="shared" si="8"/>
        <v>18473.651000000002</v>
      </c>
      <c r="D104" s="19" t="str">
        <f t="shared" si="9"/>
        <v>vis</v>
      </c>
      <c r="E104" s="59">
        <f>VLOOKUP(C104,Active!C$21:E$968,3,FALSE)</f>
        <v>-24222.977846480673</v>
      </c>
      <c r="F104" s="22" t="s">
        <v>107</v>
      </c>
      <c r="G104" s="19" t="str">
        <f t="shared" si="10"/>
        <v>18473.651</v>
      </c>
      <c r="H104" s="35">
        <f t="shared" si="11"/>
        <v>-24223</v>
      </c>
      <c r="I104" s="60" t="s">
        <v>145</v>
      </c>
      <c r="J104" s="61" t="s">
        <v>146</v>
      </c>
      <c r="K104" s="60">
        <v>-24223</v>
      </c>
      <c r="L104" s="60" t="s">
        <v>147</v>
      </c>
      <c r="M104" s="61" t="s">
        <v>113</v>
      </c>
      <c r="N104" s="61"/>
      <c r="O104" s="62" t="s">
        <v>114</v>
      </c>
      <c r="P104" s="62" t="s">
        <v>115</v>
      </c>
    </row>
    <row r="105" spans="1:16" ht="12.75" customHeight="1" thickBot="1">
      <c r="A105" s="35" t="str">
        <f t="shared" si="6"/>
        <v> VB 7.72 </v>
      </c>
      <c r="B105" s="22" t="str">
        <f t="shared" si="7"/>
        <v>I</v>
      </c>
      <c r="C105" s="35">
        <f t="shared" si="8"/>
        <v>18734.775000000001</v>
      </c>
      <c r="D105" s="19" t="str">
        <f t="shared" si="9"/>
        <v>vis</v>
      </c>
      <c r="E105" s="59">
        <f>VLOOKUP(C105,Active!C$21:E$968,3,FALSE)</f>
        <v>-23913.024264381034</v>
      </c>
      <c r="F105" s="22" t="s">
        <v>107</v>
      </c>
      <c r="G105" s="19" t="str">
        <f t="shared" si="10"/>
        <v>18734.775</v>
      </c>
      <c r="H105" s="35">
        <f t="shared" si="11"/>
        <v>-23913</v>
      </c>
      <c r="I105" s="60" t="s">
        <v>148</v>
      </c>
      <c r="J105" s="61" t="s">
        <v>149</v>
      </c>
      <c r="K105" s="60">
        <v>-23913</v>
      </c>
      <c r="L105" s="60" t="s">
        <v>150</v>
      </c>
      <c r="M105" s="61" t="s">
        <v>113</v>
      </c>
      <c r="N105" s="61"/>
      <c r="O105" s="62" t="s">
        <v>114</v>
      </c>
      <c r="P105" s="62" t="s">
        <v>115</v>
      </c>
    </row>
    <row r="106" spans="1:16" ht="12.75" customHeight="1" thickBot="1">
      <c r="A106" s="35" t="str">
        <f t="shared" si="6"/>
        <v> VB 7.72 </v>
      </c>
      <c r="B106" s="22" t="str">
        <f t="shared" si="7"/>
        <v>I</v>
      </c>
      <c r="C106" s="35">
        <f t="shared" si="8"/>
        <v>18750.78</v>
      </c>
      <c r="D106" s="19" t="str">
        <f t="shared" si="9"/>
        <v>vis</v>
      </c>
      <c r="E106" s="59">
        <f>VLOOKUP(C106,Active!C$21:E$968,3,FALSE)</f>
        <v>-23894.026366518319</v>
      </c>
      <c r="F106" s="22" t="s">
        <v>107</v>
      </c>
      <c r="G106" s="19" t="str">
        <f t="shared" si="10"/>
        <v>18750.780</v>
      </c>
      <c r="H106" s="35">
        <f t="shared" si="11"/>
        <v>-23894</v>
      </c>
      <c r="I106" s="60" t="s">
        <v>151</v>
      </c>
      <c r="J106" s="61" t="s">
        <v>152</v>
      </c>
      <c r="K106" s="60">
        <v>-23894</v>
      </c>
      <c r="L106" s="60" t="s">
        <v>153</v>
      </c>
      <c r="M106" s="61" t="s">
        <v>113</v>
      </c>
      <c r="N106" s="61"/>
      <c r="O106" s="62" t="s">
        <v>114</v>
      </c>
      <c r="P106" s="62" t="s">
        <v>115</v>
      </c>
    </row>
    <row r="107" spans="1:16" ht="12.75" customHeight="1" thickBot="1">
      <c r="A107" s="35" t="str">
        <f t="shared" si="6"/>
        <v> VB 7.72 </v>
      </c>
      <c r="B107" s="22" t="str">
        <f t="shared" si="7"/>
        <v>I</v>
      </c>
      <c r="C107" s="35">
        <f t="shared" si="8"/>
        <v>18799.670999999998</v>
      </c>
      <c r="D107" s="19" t="str">
        <f t="shared" si="9"/>
        <v>vis</v>
      </c>
      <c r="E107" s="59">
        <f>VLOOKUP(C107,Active!C$21:E$968,3,FALSE)</f>
        <v>-23835.992862962794</v>
      </c>
      <c r="F107" s="22" t="s">
        <v>107</v>
      </c>
      <c r="G107" s="19" t="str">
        <f t="shared" si="10"/>
        <v>18799.671</v>
      </c>
      <c r="H107" s="35">
        <f t="shared" si="11"/>
        <v>-23836</v>
      </c>
      <c r="I107" s="60" t="s">
        <v>154</v>
      </c>
      <c r="J107" s="61" t="s">
        <v>155</v>
      </c>
      <c r="K107" s="60">
        <v>-23836</v>
      </c>
      <c r="L107" s="60" t="s">
        <v>156</v>
      </c>
      <c r="M107" s="61" t="s">
        <v>113</v>
      </c>
      <c r="N107" s="61"/>
      <c r="O107" s="62" t="s">
        <v>114</v>
      </c>
      <c r="P107" s="62" t="s">
        <v>115</v>
      </c>
    </row>
    <row r="108" spans="1:16" ht="12.75" customHeight="1" thickBot="1">
      <c r="A108" s="35" t="str">
        <f t="shared" si="6"/>
        <v> VB 7.72 </v>
      </c>
      <c r="B108" s="22" t="str">
        <f t="shared" si="7"/>
        <v>I</v>
      </c>
      <c r="C108" s="35">
        <f t="shared" si="8"/>
        <v>20286.641</v>
      </c>
      <c r="D108" s="19" t="str">
        <f t="shared" si="9"/>
        <v>vis</v>
      </c>
      <c r="E108" s="59">
        <f>VLOOKUP(C108,Active!C$21:E$968,3,FALSE)</f>
        <v>-22070.96292326097</v>
      </c>
      <c r="F108" s="22" t="s">
        <v>107</v>
      </c>
      <c r="G108" s="19" t="str">
        <f t="shared" si="10"/>
        <v>20286.641</v>
      </c>
      <c r="H108" s="35">
        <f t="shared" si="11"/>
        <v>-22071</v>
      </c>
      <c r="I108" s="60" t="s">
        <v>157</v>
      </c>
      <c r="J108" s="61" t="s">
        <v>158</v>
      </c>
      <c r="K108" s="60">
        <v>-22071</v>
      </c>
      <c r="L108" s="60" t="s">
        <v>159</v>
      </c>
      <c r="M108" s="61" t="s">
        <v>113</v>
      </c>
      <c r="N108" s="61"/>
      <c r="O108" s="62" t="s">
        <v>114</v>
      </c>
      <c r="P108" s="62" t="s">
        <v>115</v>
      </c>
    </row>
    <row r="109" spans="1:16" ht="12.75" customHeight="1" thickBot="1">
      <c r="A109" s="35" t="str">
        <f t="shared" si="6"/>
        <v> VB 7.72 </v>
      </c>
      <c r="B109" s="22" t="str">
        <f t="shared" si="7"/>
        <v>II</v>
      </c>
      <c r="C109" s="35">
        <f t="shared" si="8"/>
        <v>20294.623</v>
      </c>
      <c r="D109" s="19" t="str">
        <f t="shared" si="9"/>
        <v>vis</v>
      </c>
      <c r="E109" s="59">
        <f>VLOOKUP(C109,Active!C$21:E$968,3,FALSE)</f>
        <v>-22061.488307782041</v>
      </c>
      <c r="F109" s="22" t="s">
        <v>107</v>
      </c>
      <c r="G109" s="19" t="str">
        <f t="shared" si="10"/>
        <v>20294.623</v>
      </c>
      <c r="H109" s="35">
        <f t="shared" si="11"/>
        <v>-22061.5</v>
      </c>
      <c r="I109" s="60" t="s">
        <v>160</v>
      </c>
      <c r="J109" s="61" t="s">
        <v>161</v>
      </c>
      <c r="K109" s="60">
        <v>-22061.5</v>
      </c>
      <c r="L109" s="60" t="s">
        <v>141</v>
      </c>
      <c r="M109" s="61" t="s">
        <v>113</v>
      </c>
      <c r="N109" s="61"/>
      <c r="O109" s="62" t="s">
        <v>114</v>
      </c>
      <c r="P109" s="62" t="s">
        <v>115</v>
      </c>
    </row>
    <row r="110" spans="1:16" ht="12.75" customHeight="1" thickBot="1">
      <c r="A110" s="35" t="str">
        <f t="shared" si="6"/>
        <v> VB 7.72 </v>
      </c>
      <c r="B110" s="22" t="str">
        <f t="shared" si="7"/>
        <v>I</v>
      </c>
      <c r="C110" s="35">
        <f t="shared" si="8"/>
        <v>20862.834999999999</v>
      </c>
      <c r="D110" s="19" t="str">
        <f t="shared" si="9"/>
        <v>vis</v>
      </c>
      <c r="E110" s="59">
        <f>VLOOKUP(C110,Active!C$21:E$968,3,FALSE)</f>
        <v>-21387.021982235561</v>
      </c>
      <c r="F110" s="22" t="s">
        <v>107</v>
      </c>
      <c r="G110" s="19" t="str">
        <f t="shared" si="10"/>
        <v>20862.835</v>
      </c>
      <c r="H110" s="35">
        <f t="shared" si="11"/>
        <v>-21387</v>
      </c>
      <c r="I110" s="60" t="s">
        <v>162</v>
      </c>
      <c r="J110" s="61" t="s">
        <v>163</v>
      </c>
      <c r="K110" s="60">
        <v>-21387</v>
      </c>
      <c r="L110" s="60" t="s">
        <v>164</v>
      </c>
      <c r="M110" s="61" t="s">
        <v>113</v>
      </c>
      <c r="N110" s="61"/>
      <c r="O110" s="62" t="s">
        <v>114</v>
      </c>
      <c r="P110" s="62" t="s">
        <v>115</v>
      </c>
    </row>
    <row r="111" spans="1:16" ht="12.75" customHeight="1" thickBot="1">
      <c r="A111" s="35" t="str">
        <f t="shared" si="6"/>
        <v> VB 7.72 </v>
      </c>
      <c r="B111" s="22" t="str">
        <f t="shared" si="7"/>
        <v>II</v>
      </c>
      <c r="C111" s="35">
        <f t="shared" si="8"/>
        <v>21091.595000000001</v>
      </c>
      <c r="D111" s="19" t="str">
        <f t="shared" si="9"/>
        <v>vis</v>
      </c>
      <c r="E111" s="59">
        <f>VLOOKUP(C111,Active!C$21:E$968,3,FALSE)</f>
        <v>-21115.484393039951</v>
      </c>
      <c r="F111" s="22" t="s">
        <v>107</v>
      </c>
      <c r="G111" s="19" t="str">
        <f t="shared" si="10"/>
        <v>21091.595</v>
      </c>
      <c r="H111" s="35">
        <f t="shared" si="11"/>
        <v>-21115.5</v>
      </c>
      <c r="I111" s="60" t="s">
        <v>165</v>
      </c>
      <c r="J111" s="61" t="s">
        <v>166</v>
      </c>
      <c r="K111" s="60">
        <v>-21115.5</v>
      </c>
      <c r="L111" s="60" t="s">
        <v>167</v>
      </c>
      <c r="M111" s="61" t="s">
        <v>113</v>
      </c>
      <c r="N111" s="61"/>
      <c r="O111" s="62" t="s">
        <v>114</v>
      </c>
      <c r="P111" s="62" t="s">
        <v>115</v>
      </c>
    </row>
    <row r="112" spans="1:16" ht="12.75" customHeight="1" thickBot="1">
      <c r="A112" s="35" t="str">
        <f t="shared" si="6"/>
        <v> VB 7.72 </v>
      </c>
      <c r="B112" s="22" t="str">
        <f t="shared" si="7"/>
        <v>I</v>
      </c>
      <c r="C112" s="35">
        <f t="shared" si="8"/>
        <v>21589.940999999999</v>
      </c>
      <c r="D112" s="19" t="str">
        <f t="shared" si="9"/>
        <v>vis</v>
      </c>
      <c r="E112" s="59">
        <f>VLOOKUP(C112,Active!C$21:E$968,3,FALSE)</f>
        <v>-20523.948847379554</v>
      </c>
      <c r="F112" s="22" t="s">
        <v>107</v>
      </c>
      <c r="G112" s="19" t="str">
        <f t="shared" si="10"/>
        <v>21589.941</v>
      </c>
      <c r="H112" s="35">
        <f t="shared" si="11"/>
        <v>-20524</v>
      </c>
      <c r="I112" s="60" t="s">
        <v>168</v>
      </c>
      <c r="J112" s="61" t="s">
        <v>169</v>
      </c>
      <c r="K112" s="60">
        <v>-20524</v>
      </c>
      <c r="L112" s="60" t="s">
        <v>170</v>
      </c>
      <c r="M112" s="61" t="s">
        <v>113</v>
      </c>
      <c r="N112" s="61"/>
      <c r="O112" s="62" t="s">
        <v>114</v>
      </c>
      <c r="P112" s="62" t="s">
        <v>115</v>
      </c>
    </row>
    <row r="113" spans="1:16" ht="12.75" customHeight="1" thickBot="1">
      <c r="A113" s="35" t="str">
        <f t="shared" si="6"/>
        <v> VB 7.72 </v>
      </c>
      <c r="B113" s="22" t="str">
        <f t="shared" si="7"/>
        <v>II</v>
      </c>
      <c r="C113" s="35">
        <f t="shared" si="8"/>
        <v>21770.627</v>
      </c>
      <c r="D113" s="19" t="str">
        <f t="shared" si="9"/>
        <v>vis</v>
      </c>
      <c r="E113" s="59">
        <f>VLOOKUP(C113,Active!C$21:E$968,3,FALSE)</f>
        <v>-20309.474984635206</v>
      </c>
      <c r="F113" s="22" t="s">
        <v>107</v>
      </c>
      <c r="G113" s="19" t="str">
        <f t="shared" si="10"/>
        <v>21770.627</v>
      </c>
      <c r="H113" s="35">
        <f t="shared" si="11"/>
        <v>-20309.5</v>
      </c>
      <c r="I113" s="60" t="s">
        <v>171</v>
      </c>
      <c r="J113" s="61" t="s">
        <v>172</v>
      </c>
      <c r="K113" s="60">
        <v>-20309.5</v>
      </c>
      <c r="L113" s="60" t="s">
        <v>173</v>
      </c>
      <c r="M113" s="61" t="s">
        <v>113</v>
      </c>
      <c r="N113" s="61"/>
      <c r="O113" s="62" t="s">
        <v>114</v>
      </c>
      <c r="P113" s="62" t="s">
        <v>115</v>
      </c>
    </row>
    <row r="114" spans="1:16" ht="12.75" customHeight="1" thickBot="1">
      <c r="A114" s="35" t="str">
        <f t="shared" si="6"/>
        <v> VB 7.72 </v>
      </c>
      <c r="B114" s="22" t="str">
        <f t="shared" si="7"/>
        <v>II</v>
      </c>
      <c r="C114" s="35">
        <f t="shared" si="8"/>
        <v>22422.670999999998</v>
      </c>
      <c r="D114" s="19" t="str">
        <f t="shared" si="9"/>
        <v>vis</v>
      </c>
      <c r="E114" s="59">
        <f>VLOOKUP(C114,Active!C$21:E$968,3,FALSE)</f>
        <v>-19535.500269608718</v>
      </c>
      <c r="F114" s="22" t="s">
        <v>107</v>
      </c>
      <c r="G114" s="19" t="str">
        <f t="shared" si="10"/>
        <v>22422.671</v>
      </c>
      <c r="H114" s="35">
        <f t="shared" si="11"/>
        <v>-19535.5</v>
      </c>
      <c r="I114" s="60" t="s">
        <v>174</v>
      </c>
      <c r="J114" s="61" t="s">
        <v>175</v>
      </c>
      <c r="K114" s="60">
        <v>-19535.5</v>
      </c>
      <c r="L114" s="60" t="s">
        <v>176</v>
      </c>
      <c r="M114" s="61" t="s">
        <v>113</v>
      </c>
      <c r="N114" s="61"/>
      <c r="O114" s="62" t="s">
        <v>114</v>
      </c>
      <c r="P114" s="62" t="s">
        <v>115</v>
      </c>
    </row>
    <row r="115" spans="1:16" ht="12.75" customHeight="1" thickBot="1">
      <c r="A115" s="35" t="str">
        <f t="shared" si="6"/>
        <v> VB 7.72 </v>
      </c>
      <c r="B115" s="22" t="str">
        <f t="shared" si="7"/>
        <v>II</v>
      </c>
      <c r="C115" s="35">
        <f t="shared" si="8"/>
        <v>22785.757000000001</v>
      </c>
      <c r="D115" s="19" t="str">
        <f t="shared" si="9"/>
        <v>vis</v>
      </c>
      <c r="E115" s="59">
        <f>VLOOKUP(C115,Active!C$21:E$968,3,FALSE)</f>
        <v>-19104.518030097108</v>
      </c>
      <c r="F115" s="22" t="s">
        <v>107</v>
      </c>
      <c r="G115" s="19" t="str">
        <f t="shared" si="10"/>
        <v>22785.757</v>
      </c>
      <c r="H115" s="35">
        <f t="shared" si="11"/>
        <v>-19104.5</v>
      </c>
      <c r="I115" s="60" t="s">
        <v>177</v>
      </c>
      <c r="J115" s="61" t="s">
        <v>178</v>
      </c>
      <c r="K115" s="60">
        <v>-19104.5</v>
      </c>
      <c r="L115" s="60" t="s">
        <v>179</v>
      </c>
      <c r="M115" s="61" t="s">
        <v>113</v>
      </c>
      <c r="N115" s="61"/>
      <c r="O115" s="62" t="s">
        <v>114</v>
      </c>
      <c r="P115" s="62" t="s">
        <v>115</v>
      </c>
    </row>
    <row r="116" spans="1:16" ht="12.75" customHeight="1" thickBot="1">
      <c r="A116" s="35" t="str">
        <f t="shared" si="6"/>
        <v> VB 7.72 </v>
      </c>
      <c r="B116" s="22" t="str">
        <f t="shared" si="7"/>
        <v>I</v>
      </c>
      <c r="C116" s="35">
        <f t="shared" si="8"/>
        <v>24259.715</v>
      </c>
      <c r="D116" s="19" t="str">
        <f t="shared" si="9"/>
        <v>vis</v>
      </c>
      <c r="E116" s="59">
        <f>VLOOKUP(C116,Active!C$21:E$968,3,FALSE)</f>
        <v>-17354.933304202827</v>
      </c>
      <c r="F116" s="22" t="s">
        <v>107</v>
      </c>
      <c r="G116" s="19" t="str">
        <f t="shared" si="10"/>
        <v>24259.715</v>
      </c>
      <c r="H116" s="35">
        <f t="shared" si="11"/>
        <v>-17355</v>
      </c>
      <c r="I116" s="60" t="s">
        <v>180</v>
      </c>
      <c r="J116" s="61" t="s">
        <v>181</v>
      </c>
      <c r="K116" s="60">
        <v>-17355</v>
      </c>
      <c r="L116" s="60" t="s">
        <v>182</v>
      </c>
      <c r="M116" s="61" t="s">
        <v>113</v>
      </c>
      <c r="N116" s="61"/>
      <c r="O116" s="62" t="s">
        <v>114</v>
      </c>
      <c r="P116" s="62" t="s">
        <v>115</v>
      </c>
    </row>
    <row r="117" spans="1:16" ht="12.75" customHeight="1" thickBot="1">
      <c r="A117" s="35" t="str">
        <f t="shared" si="6"/>
        <v> VB 7.72 </v>
      </c>
      <c r="B117" s="22" t="str">
        <f t="shared" si="7"/>
        <v>I</v>
      </c>
      <c r="C117" s="35">
        <f t="shared" si="8"/>
        <v>24644.629000000001</v>
      </c>
      <c r="D117" s="19" t="str">
        <f t="shared" si="9"/>
        <v>vis</v>
      </c>
      <c r="E117" s="59">
        <f>VLOOKUP(C117,Active!C$21:E$968,3,FALSE)</f>
        <v>-16898.041279339926</v>
      </c>
      <c r="F117" s="22" t="s">
        <v>107</v>
      </c>
      <c r="G117" s="19" t="str">
        <f t="shared" si="10"/>
        <v>24644.629</v>
      </c>
      <c r="H117" s="35">
        <f t="shared" si="11"/>
        <v>-16898</v>
      </c>
      <c r="I117" s="60" t="s">
        <v>183</v>
      </c>
      <c r="J117" s="61" t="s">
        <v>184</v>
      </c>
      <c r="K117" s="60">
        <v>-16898</v>
      </c>
      <c r="L117" s="60" t="s">
        <v>185</v>
      </c>
      <c r="M117" s="61" t="s">
        <v>113</v>
      </c>
      <c r="N117" s="61"/>
      <c r="O117" s="62" t="s">
        <v>114</v>
      </c>
      <c r="P117" s="62" t="s">
        <v>115</v>
      </c>
    </row>
    <row r="118" spans="1:16" ht="12.75" customHeight="1" thickBot="1">
      <c r="A118" s="35" t="str">
        <f t="shared" si="6"/>
        <v> VB 7.72 </v>
      </c>
      <c r="B118" s="22" t="str">
        <f t="shared" si="7"/>
        <v>I</v>
      </c>
      <c r="C118" s="35">
        <f t="shared" si="8"/>
        <v>25018.679</v>
      </c>
      <c r="D118" s="19" t="str">
        <f t="shared" si="9"/>
        <v>vis</v>
      </c>
      <c r="E118" s="59">
        <f>VLOOKUP(C118,Active!C$21:E$968,3,FALSE)</f>
        <v>-16454.044797268689</v>
      </c>
      <c r="F118" s="22" t="s">
        <v>107</v>
      </c>
      <c r="G118" s="19" t="str">
        <f t="shared" si="10"/>
        <v>25018.679</v>
      </c>
      <c r="H118" s="35">
        <f t="shared" si="11"/>
        <v>-16454</v>
      </c>
      <c r="I118" s="60" t="s">
        <v>186</v>
      </c>
      <c r="J118" s="61" t="s">
        <v>187</v>
      </c>
      <c r="K118" s="60">
        <v>-16454</v>
      </c>
      <c r="L118" s="60" t="s">
        <v>188</v>
      </c>
      <c r="M118" s="61" t="s">
        <v>113</v>
      </c>
      <c r="N118" s="61"/>
      <c r="O118" s="62" t="s">
        <v>114</v>
      </c>
      <c r="P118" s="62" t="s">
        <v>115</v>
      </c>
    </row>
    <row r="119" spans="1:16" ht="12.75" customHeight="1" thickBot="1">
      <c r="A119" s="35" t="str">
        <f t="shared" si="6"/>
        <v> VB 7.72 </v>
      </c>
      <c r="B119" s="22" t="str">
        <f t="shared" si="7"/>
        <v>I</v>
      </c>
      <c r="C119" s="35">
        <f t="shared" si="8"/>
        <v>25029.646000000001</v>
      </c>
      <c r="D119" s="19" t="str">
        <f t="shared" si="9"/>
        <v>vis</v>
      </c>
      <c r="E119" s="59">
        <f>VLOOKUP(C119,Active!C$21:E$968,3,FALSE)</f>
        <v>-16441.026993716023</v>
      </c>
      <c r="F119" s="22" t="s">
        <v>107</v>
      </c>
      <c r="G119" s="19" t="str">
        <f t="shared" si="10"/>
        <v>25029.646</v>
      </c>
      <c r="H119" s="35">
        <f t="shared" si="11"/>
        <v>-16441</v>
      </c>
      <c r="I119" s="60" t="s">
        <v>189</v>
      </c>
      <c r="J119" s="61" t="s">
        <v>190</v>
      </c>
      <c r="K119" s="60">
        <v>-16441</v>
      </c>
      <c r="L119" s="60" t="s">
        <v>138</v>
      </c>
      <c r="M119" s="61" t="s">
        <v>113</v>
      </c>
      <c r="N119" s="61"/>
      <c r="O119" s="62" t="s">
        <v>114</v>
      </c>
      <c r="P119" s="62" t="s">
        <v>115</v>
      </c>
    </row>
    <row r="120" spans="1:16" ht="12.75" customHeight="1" thickBot="1">
      <c r="A120" s="35" t="str">
        <f t="shared" si="6"/>
        <v> VB 7.72 </v>
      </c>
      <c r="B120" s="22" t="str">
        <f t="shared" si="7"/>
        <v>I</v>
      </c>
      <c r="C120" s="35">
        <f t="shared" si="8"/>
        <v>25772.652999999998</v>
      </c>
      <c r="D120" s="19" t="str">
        <f t="shared" si="9"/>
        <v>vis</v>
      </c>
      <c r="E120" s="59">
        <f>VLOOKUP(C120,Active!C$21:E$968,3,FALSE)</f>
        <v>-15559.079408755983</v>
      </c>
      <c r="F120" s="22" t="s">
        <v>107</v>
      </c>
      <c r="G120" s="19" t="str">
        <f t="shared" si="10"/>
        <v>25772.653</v>
      </c>
      <c r="H120" s="35">
        <f t="shared" si="11"/>
        <v>-15559</v>
      </c>
      <c r="I120" s="60" t="s">
        <v>191</v>
      </c>
      <c r="J120" s="61" t="s">
        <v>192</v>
      </c>
      <c r="K120" s="60">
        <v>-15559</v>
      </c>
      <c r="L120" s="60" t="s">
        <v>193</v>
      </c>
      <c r="M120" s="61" t="s">
        <v>113</v>
      </c>
      <c r="N120" s="61"/>
      <c r="O120" s="62" t="s">
        <v>114</v>
      </c>
      <c r="P120" s="62" t="s">
        <v>115</v>
      </c>
    </row>
    <row r="121" spans="1:16" ht="12.75" customHeight="1" thickBot="1">
      <c r="A121" s="35" t="str">
        <f t="shared" si="6"/>
        <v> VB 7.72 </v>
      </c>
      <c r="B121" s="22" t="str">
        <f t="shared" si="7"/>
        <v>I</v>
      </c>
      <c r="C121" s="35">
        <f t="shared" si="8"/>
        <v>25789.589</v>
      </c>
      <c r="D121" s="19" t="str">
        <f t="shared" si="9"/>
        <v>vis</v>
      </c>
      <c r="E121" s="59">
        <f>VLOOKUP(C121,Active!C$21:E$968,3,FALSE)</f>
        <v>-15538.976416053512</v>
      </c>
      <c r="F121" s="22" t="s">
        <v>107</v>
      </c>
      <c r="G121" s="19" t="str">
        <f t="shared" si="10"/>
        <v>25789.589</v>
      </c>
      <c r="H121" s="35">
        <f t="shared" si="11"/>
        <v>-15539</v>
      </c>
      <c r="I121" s="60" t="s">
        <v>194</v>
      </c>
      <c r="J121" s="61" t="s">
        <v>195</v>
      </c>
      <c r="K121" s="60">
        <v>-15539</v>
      </c>
      <c r="L121" s="60" t="s">
        <v>132</v>
      </c>
      <c r="M121" s="61" t="s">
        <v>113</v>
      </c>
      <c r="N121" s="61"/>
      <c r="O121" s="62" t="s">
        <v>114</v>
      </c>
      <c r="P121" s="62" t="s">
        <v>115</v>
      </c>
    </row>
    <row r="122" spans="1:16" ht="12.75" customHeight="1" thickBot="1">
      <c r="A122" s="35" t="str">
        <f t="shared" si="6"/>
        <v> VB 5.13 </v>
      </c>
      <c r="B122" s="22" t="str">
        <f t="shared" si="7"/>
        <v>I</v>
      </c>
      <c r="C122" s="35">
        <f t="shared" si="8"/>
        <v>26002.685000000001</v>
      </c>
      <c r="D122" s="19" t="str">
        <f t="shared" si="9"/>
        <v>vis</v>
      </c>
      <c r="E122" s="59">
        <f>VLOOKUP(C122,Active!C$21:E$968,3,FALSE)</f>
        <v>-15286.031958511865</v>
      </c>
      <c r="F122" s="22" t="s">
        <v>107</v>
      </c>
      <c r="G122" s="19" t="str">
        <f t="shared" si="10"/>
        <v>26002.685</v>
      </c>
      <c r="H122" s="35">
        <f t="shared" si="11"/>
        <v>-15286</v>
      </c>
      <c r="I122" s="60" t="s">
        <v>196</v>
      </c>
      <c r="J122" s="61" t="s">
        <v>197</v>
      </c>
      <c r="K122" s="60">
        <v>-15286</v>
      </c>
      <c r="L122" s="60" t="s">
        <v>126</v>
      </c>
      <c r="M122" s="61" t="s">
        <v>113</v>
      </c>
      <c r="N122" s="61"/>
      <c r="O122" s="62" t="s">
        <v>114</v>
      </c>
      <c r="P122" s="62" t="s">
        <v>198</v>
      </c>
    </row>
    <row r="123" spans="1:16" ht="12.75" customHeight="1" thickBot="1">
      <c r="A123" s="35" t="str">
        <f t="shared" si="6"/>
        <v> VB 7.72 </v>
      </c>
      <c r="B123" s="22" t="str">
        <f t="shared" si="7"/>
        <v>II</v>
      </c>
      <c r="C123" s="35">
        <f t="shared" si="8"/>
        <v>26036.848999999998</v>
      </c>
      <c r="D123" s="19" t="str">
        <f t="shared" si="9"/>
        <v>vis</v>
      </c>
      <c r="E123" s="59">
        <f>VLOOKUP(C123,Active!C$21:E$968,3,FALSE)</f>
        <v>-15245.479369784474</v>
      </c>
      <c r="F123" s="22" t="s">
        <v>107</v>
      </c>
      <c r="G123" s="19" t="str">
        <f t="shared" si="10"/>
        <v>26036.849</v>
      </c>
      <c r="H123" s="35">
        <f t="shared" si="11"/>
        <v>-15245.5</v>
      </c>
      <c r="I123" s="60" t="s">
        <v>199</v>
      </c>
      <c r="J123" s="61" t="s">
        <v>200</v>
      </c>
      <c r="K123" s="60">
        <v>-15245.5</v>
      </c>
      <c r="L123" s="60" t="s">
        <v>201</v>
      </c>
      <c r="M123" s="61" t="s">
        <v>113</v>
      </c>
      <c r="N123" s="61"/>
      <c r="O123" s="62" t="s">
        <v>114</v>
      </c>
      <c r="P123" s="62" t="s">
        <v>115</v>
      </c>
    </row>
    <row r="124" spans="1:16" ht="12.75" customHeight="1" thickBot="1">
      <c r="A124" s="35" t="str">
        <f t="shared" si="6"/>
        <v> VB 5.13 </v>
      </c>
      <c r="B124" s="22" t="str">
        <f t="shared" si="7"/>
        <v>II</v>
      </c>
      <c r="C124" s="35">
        <f t="shared" si="8"/>
        <v>26087.386999999999</v>
      </c>
      <c r="D124" s="19" t="str">
        <f t="shared" si="9"/>
        <v>vis</v>
      </c>
      <c r="E124" s="59">
        <f>VLOOKUP(C124,Active!C$21:E$968,3,FALSE)</f>
        <v>-15185.490881050571</v>
      </c>
      <c r="F124" s="22" t="s">
        <v>107</v>
      </c>
      <c r="G124" s="19" t="str">
        <f t="shared" si="10"/>
        <v>26087.387</v>
      </c>
      <c r="H124" s="35">
        <f t="shared" si="11"/>
        <v>-15185.5</v>
      </c>
      <c r="I124" s="60" t="s">
        <v>202</v>
      </c>
      <c r="J124" s="61" t="s">
        <v>203</v>
      </c>
      <c r="K124" s="60">
        <v>-15185.5</v>
      </c>
      <c r="L124" s="60" t="s">
        <v>204</v>
      </c>
      <c r="M124" s="61" t="s">
        <v>113</v>
      </c>
      <c r="N124" s="61"/>
      <c r="O124" s="62" t="s">
        <v>114</v>
      </c>
      <c r="P124" s="62" t="s">
        <v>198</v>
      </c>
    </row>
    <row r="125" spans="1:16" ht="12.75" customHeight="1" thickBot="1">
      <c r="A125" s="35" t="str">
        <f t="shared" si="6"/>
        <v> VB 7.72 </v>
      </c>
      <c r="B125" s="22" t="str">
        <f t="shared" si="7"/>
        <v>I</v>
      </c>
      <c r="C125" s="35">
        <f t="shared" si="8"/>
        <v>26087.728999999999</v>
      </c>
      <c r="D125" s="19" t="str">
        <f t="shared" si="9"/>
        <v>vis</v>
      </c>
      <c r="E125" s="59">
        <f>VLOOKUP(C125,Active!C$21:E$968,3,FALSE)</f>
        <v>-15185.084927844133</v>
      </c>
      <c r="F125" s="22" t="s">
        <v>107</v>
      </c>
      <c r="G125" s="19" t="str">
        <f t="shared" si="10"/>
        <v>26087.729</v>
      </c>
      <c r="H125" s="35">
        <f t="shared" si="11"/>
        <v>-15185</v>
      </c>
      <c r="I125" s="60" t="s">
        <v>205</v>
      </c>
      <c r="J125" s="61" t="s">
        <v>206</v>
      </c>
      <c r="K125" s="60">
        <v>-15185</v>
      </c>
      <c r="L125" s="60" t="s">
        <v>207</v>
      </c>
      <c r="M125" s="61" t="s">
        <v>113</v>
      </c>
      <c r="N125" s="61"/>
      <c r="O125" s="62" t="s">
        <v>114</v>
      </c>
      <c r="P125" s="62" t="s">
        <v>115</v>
      </c>
    </row>
    <row r="126" spans="1:16" ht="12.75" customHeight="1" thickBot="1">
      <c r="A126" s="35" t="str">
        <f t="shared" si="6"/>
        <v> VB 7.72 </v>
      </c>
      <c r="B126" s="22" t="str">
        <f t="shared" si="7"/>
        <v>II</v>
      </c>
      <c r="C126" s="35">
        <f t="shared" si="8"/>
        <v>26090.773000000001</v>
      </c>
      <c r="D126" s="19" t="str">
        <f t="shared" si="9"/>
        <v>vis</v>
      </c>
      <c r="E126" s="59">
        <f>VLOOKUP(C126,Active!C$21:E$968,3,FALSE)</f>
        <v>-15181.47170690729</v>
      </c>
      <c r="F126" s="22" t="s">
        <v>107</v>
      </c>
      <c r="G126" s="19" t="str">
        <f t="shared" si="10"/>
        <v>26090.773</v>
      </c>
      <c r="H126" s="35">
        <f t="shared" si="11"/>
        <v>-15181.5</v>
      </c>
      <c r="I126" s="60" t="s">
        <v>208</v>
      </c>
      <c r="J126" s="61" t="s">
        <v>209</v>
      </c>
      <c r="K126" s="60">
        <v>-15181.5</v>
      </c>
      <c r="L126" s="60" t="s">
        <v>210</v>
      </c>
      <c r="M126" s="61" t="s">
        <v>113</v>
      </c>
      <c r="N126" s="61"/>
      <c r="O126" s="62" t="s">
        <v>114</v>
      </c>
      <c r="P126" s="62" t="s">
        <v>115</v>
      </c>
    </row>
    <row r="127" spans="1:16" ht="12.75" customHeight="1" thickBot="1">
      <c r="A127" s="35" t="str">
        <f t="shared" si="6"/>
        <v> VB 5.13 </v>
      </c>
      <c r="B127" s="22" t="str">
        <f t="shared" si="7"/>
        <v>I</v>
      </c>
      <c r="C127" s="35">
        <f t="shared" si="8"/>
        <v>26095.397000000001</v>
      </c>
      <c r="D127" s="19" t="str">
        <f t="shared" si="9"/>
        <v>vis</v>
      </c>
      <c r="E127" s="59">
        <f>VLOOKUP(C127,Active!C$21:E$968,3,FALSE)</f>
        <v>-15175.983029636613</v>
      </c>
      <c r="F127" s="22" t="s">
        <v>107</v>
      </c>
      <c r="G127" s="19" t="str">
        <f t="shared" si="10"/>
        <v>26095.397</v>
      </c>
      <c r="H127" s="35">
        <f t="shared" si="11"/>
        <v>-15176</v>
      </c>
      <c r="I127" s="60" t="s">
        <v>211</v>
      </c>
      <c r="J127" s="61" t="s">
        <v>212</v>
      </c>
      <c r="K127" s="60">
        <v>-15176</v>
      </c>
      <c r="L127" s="60" t="s">
        <v>213</v>
      </c>
      <c r="M127" s="61" t="s">
        <v>113</v>
      </c>
      <c r="N127" s="61"/>
      <c r="O127" s="62" t="s">
        <v>114</v>
      </c>
      <c r="P127" s="62" t="s">
        <v>198</v>
      </c>
    </row>
    <row r="128" spans="1:16" ht="12.75" customHeight="1" thickBot="1">
      <c r="A128" s="35" t="str">
        <f t="shared" si="6"/>
        <v> VB 5.13 </v>
      </c>
      <c r="B128" s="22" t="str">
        <f t="shared" si="7"/>
        <v>I</v>
      </c>
      <c r="C128" s="35">
        <f t="shared" si="8"/>
        <v>26414.627</v>
      </c>
      <c r="D128" s="19" t="str">
        <f t="shared" si="9"/>
        <v>vis</v>
      </c>
      <c r="E128" s="59">
        <f>VLOOKUP(C128,Active!C$21:E$968,3,FALSE)</f>
        <v>-14797.057760363519</v>
      </c>
      <c r="F128" s="22" t="s">
        <v>107</v>
      </c>
      <c r="G128" s="19" t="str">
        <f t="shared" si="10"/>
        <v>26414.627</v>
      </c>
      <c r="H128" s="35">
        <f t="shared" si="11"/>
        <v>-14797</v>
      </c>
      <c r="I128" s="60" t="s">
        <v>214</v>
      </c>
      <c r="J128" s="61" t="s">
        <v>215</v>
      </c>
      <c r="K128" s="60">
        <v>-14797</v>
      </c>
      <c r="L128" s="60" t="s">
        <v>216</v>
      </c>
      <c r="M128" s="61" t="s">
        <v>113</v>
      </c>
      <c r="N128" s="61"/>
      <c r="O128" s="62" t="s">
        <v>114</v>
      </c>
      <c r="P128" s="62" t="s">
        <v>198</v>
      </c>
    </row>
    <row r="129" spans="1:16" ht="12.75" customHeight="1" thickBot="1">
      <c r="A129" s="35" t="str">
        <f t="shared" si="6"/>
        <v> VB 7.72 </v>
      </c>
      <c r="B129" s="22" t="str">
        <f t="shared" si="7"/>
        <v>I</v>
      </c>
      <c r="C129" s="35">
        <f t="shared" si="8"/>
        <v>26424.768</v>
      </c>
      <c r="D129" s="19" t="str">
        <f t="shared" si="9"/>
        <v>vis</v>
      </c>
      <c r="E129" s="59">
        <f>VLOOKUP(C129,Active!C$21:E$968,3,FALSE)</f>
        <v>-14785.020416894238</v>
      </c>
      <c r="F129" s="22" t="s">
        <v>107</v>
      </c>
      <c r="G129" s="19" t="str">
        <f t="shared" si="10"/>
        <v>26424.768</v>
      </c>
      <c r="H129" s="35">
        <f t="shared" si="11"/>
        <v>-14785</v>
      </c>
      <c r="I129" s="60" t="s">
        <v>217</v>
      </c>
      <c r="J129" s="61" t="s">
        <v>218</v>
      </c>
      <c r="K129" s="60">
        <v>-14785</v>
      </c>
      <c r="L129" s="60" t="s">
        <v>219</v>
      </c>
      <c r="M129" s="61" t="s">
        <v>113</v>
      </c>
      <c r="N129" s="61"/>
      <c r="O129" s="62" t="s">
        <v>114</v>
      </c>
      <c r="P129" s="62" t="s">
        <v>115</v>
      </c>
    </row>
    <row r="130" spans="1:16" ht="12.75" customHeight="1" thickBot="1">
      <c r="A130" s="35" t="str">
        <f t="shared" si="6"/>
        <v> VB 5.13 </v>
      </c>
      <c r="B130" s="22" t="str">
        <f t="shared" si="7"/>
        <v>I</v>
      </c>
      <c r="C130" s="35">
        <f t="shared" si="8"/>
        <v>26469.455999999998</v>
      </c>
      <c r="D130" s="19" t="str">
        <f t="shared" si="9"/>
        <v>vis</v>
      </c>
      <c r="E130" s="59">
        <f>VLOOKUP(C130,Active!C$21:E$968,3,FALSE)</f>
        <v>-14731.975864586262</v>
      </c>
      <c r="F130" s="22" t="s">
        <v>107</v>
      </c>
      <c r="G130" s="19" t="str">
        <f t="shared" si="10"/>
        <v>26469.456</v>
      </c>
      <c r="H130" s="35">
        <f t="shared" si="11"/>
        <v>-14732</v>
      </c>
      <c r="I130" s="60" t="s">
        <v>220</v>
      </c>
      <c r="J130" s="61" t="s">
        <v>221</v>
      </c>
      <c r="K130" s="60">
        <v>-14732</v>
      </c>
      <c r="L130" s="60" t="s">
        <v>132</v>
      </c>
      <c r="M130" s="61" t="s">
        <v>113</v>
      </c>
      <c r="N130" s="61"/>
      <c r="O130" s="62" t="s">
        <v>114</v>
      </c>
      <c r="P130" s="62" t="s">
        <v>198</v>
      </c>
    </row>
    <row r="131" spans="1:16" ht="12.75" customHeight="1" thickBot="1">
      <c r="A131" s="35" t="str">
        <f t="shared" si="6"/>
        <v> VB 5.13 </v>
      </c>
      <c r="B131" s="22" t="str">
        <f t="shared" si="7"/>
        <v>I</v>
      </c>
      <c r="C131" s="35">
        <f t="shared" si="8"/>
        <v>26501.418000000001</v>
      </c>
      <c r="D131" s="19" t="str">
        <f t="shared" si="9"/>
        <v>vis</v>
      </c>
      <c r="E131" s="59">
        <f>VLOOKUP(C131,Active!C$21:E$968,3,FALSE)</f>
        <v>-14694.037044749442</v>
      </c>
      <c r="F131" s="22" t="s">
        <v>107</v>
      </c>
      <c r="G131" s="19" t="str">
        <f t="shared" si="10"/>
        <v>26501.418</v>
      </c>
      <c r="H131" s="35">
        <f t="shared" si="11"/>
        <v>-14694</v>
      </c>
      <c r="I131" s="60" t="s">
        <v>222</v>
      </c>
      <c r="J131" s="61" t="s">
        <v>223</v>
      </c>
      <c r="K131" s="60">
        <v>-14694</v>
      </c>
      <c r="L131" s="60" t="s">
        <v>224</v>
      </c>
      <c r="M131" s="61" t="s">
        <v>113</v>
      </c>
      <c r="N131" s="61"/>
      <c r="O131" s="62" t="s">
        <v>114</v>
      </c>
      <c r="P131" s="62" t="s">
        <v>198</v>
      </c>
    </row>
    <row r="132" spans="1:16" ht="12.75" customHeight="1" thickBot="1">
      <c r="A132" s="35" t="str">
        <f t="shared" si="6"/>
        <v> VB 7.72 </v>
      </c>
      <c r="B132" s="22" t="str">
        <f t="shared" si="7"/>
        <v>II</v>
      </c>
      <c r="C132" s="35">
        <f t="shared" si="8"/>
        <v>26693.919000000002</v>
      </c>
      <c r="D132" s="19" t="str">
        <f t="shared" si="9"/>
        <v>vis</v>
      </c>
      <c r="E132" s="59">
        <f>VLOOKUP(C132,Active!C$21:E$968,3,FALSE)</f>
        <v>-14465.538804420086</v>
      </c>
      <c r="F132" s="22" t="s">
        <v>107</v>
      </c>
      <c r="G132" s="19" t="str">
        <f t="shared" si="10"/>
        <v>26693.919</v>
      </c>
      <c r="H132" s="35">
        <f t="shared" si="11"/>
        <v>-14465.5</v>
      </c>
      <c r="I132" s="60" t="s">
        <v>225</v>
      </c>
      <c r="J132" s="61" t="s">
        <v>226</v>
      </c>
      <c r="K132" s="60">
        <v>-14465.5</v>
      </c>
      <c r="L132" s="60" t="s">
        <v>227</v>
      </c>
      <c r="M132" s="61" t="s">
        <v>113</v>
      </c>
      <c r="N132" s="61"/>
      <c r="O132" s="62" t="s">
        <v>114</v>
      </c>
      <c r="P132" s="62" t="s">
        <v>115</v>
      </c>
    </row>
    <row r="133" spans="1:16" ht="12.75" customHeight="1" thickBot="1">
      <c r="A133" s="35" t="str">
        <f t="shared" si="6"/>
        <v> VB 7.72 </v>
      </c>
      <c r="B133" s="22" t="str">
        <f t="shared" si="7"/>
        <v>II</v>
      </c>
      <c r="C133" s="35">
        <f t="shared" si="8"/>
        <v>26752.898000000001</v>
      </c>
      <c r="D133" s="19" t="str">
        <f t="shared" si="9"/>
        <v>vis</v>
      </c>
      <c r="E133" s="59">
        <f>VLOOKUP(C133,Active!C$21:E$968,3,FALSE)</f>
        <v>-14395.530868272301</v>
      </c>
      <c r="F133" s="22" t="s">
        <v>107</v>
      </c>
      <c r="G133" s="19" t="str">
        <f t="shared" si="10"/>
        <v>26752.898</v>
      </c>
      <c r="H133" s="35">
        <f t="shared" si="11"/>
        <v>-14395.5</v>
      </c>
      <c r="I133" s="60" t="s">
        <v>228</v>
      </c>
      <c r="J133" s="61" t="s">
        <v>229</v>
      </c>
      <c r="K133" s="60">
        <v>-14395.5</v>
      </c>
      <c r="L133" s="60" t="s">
        <v>230</v>
      </c>
      <c r="M133" s="61" t="s">
        <v>113</v>
      </c>
      <c r="N133" s="61"/>
      <c r="O133" s="62" t="s">
        <v>114</v>
      </c>
      <c r="P133" s="62" t="s">
        <v>115</v>
      </c>
    </row>
    <row r="134" spans="1:16" ht="12.75" customHeight="1" thickBot="1">
      <c r="A134" s="35" t="str">
        <f t="shared" si="6"/>
        <v> VB 5.13 </v>
      </c>
      <c r="B134" s="22" t="str">
        <f t="shared" si="7"/>
        <v>II</v>
      </c>
      <c r="C134" s="35">
        <f t="shared" si="8"/>
        <v>26770.583999999999</v>
      </c>
      <c r="D134" s="19" t="str">
        <f t="shared" si="9"/>
        <v>vis</v>
      </c>
      <c r="E134" s="59">
        <f>VLOOKUP(C134,Active!C$21:E$968,3,FALSE)</f>
        <v>-14374.537627310101</v>
      </c>
      <c r="F134" s="22" t="s">
        <v>107</v>
      </c>
      <c r="G134" s="19" t="str">
        <f t="shared" si="10"/>
        <v>26770.584</v>
      </c>
      <c r="H134" s="35">
        <f t="shared" si="11"/>
        <v>-14374.5</v>
      </c>
      <c r="I134" s="60" t="s">
        <v>231</v>
      </c>
      <c r="J134" s="61" t="s">
        <v>232</v>
      </c>
      <c r="K134" s="60">
        <v>-14374.5</v>
      </c>
      <c r="L134" s="60" t="s">
        <v>233</v>
      </c>
      <c r="M134" s="61" t="s">
        <v>113</v>
      </c>
      <c r="N134" s="61"/>
      <c r="O134" s="62" t="s">
        <v>114</v>
      </c>
      <c r="P134" s="62" t="s">
        <v>198</v>
      </c>
    </row>
    <row r="135" spans="1:16" ht="12.75" customHeight="1" thickBot="1">
      <c r="A135" s="35" t="str">
        <f t="shared" si="6"/>
        <v> VB 5.13 </v>
      </c>
      <c r="B135" s="22" t="str">
        <f t="shared" si="7"/>
        <v>I</v>
      </c>
      <c r="C135" s="35">
        <f t="shared" si="8"/>
        <v>26827.454000000002</v>
      </c>
      <c r="D135" s="19" t="str">
        <f t="shared" si="9"/>
        <v>vis</v>
      </c>
      <c r="E135" s="59">
        <f>VLOOKUP(C135,Active!C$21:E$968,3,FALSE)</f>
        <v>-14307.033069268684</v>
      </c>
      <c r="F135" s="22" t="s">
        <v>107</v>
      </c>
      <c r="G135" s="19" t="str">
        <f t="shared" si="10"/>
        <v>26827.454</v>
      </c>
      <c r="H135" s="35">
        <f t="shared" si="11"/>
        <v>-14307</v>
      </c>
      <c r="I135" s="60" t="s">
        <v>234</v>
      </c>
      <c r="J135" s="61" t="s">
        <v>235</v>
      </c>
      <c r="K135" s="60">
        <v>-14307</v>
      </c>
      <c r="L135" s="60" t="s">
        <v>236</v>
      </c>
      <c r="M135" s="61" t="s">
        <v>113</v>
      </c>
      <c r="N135" s="61"/>
      <c r="O135" s="62" t="s">
        <v>114</v>
      </c>
      <c r="P135" s="62" t="s">
        <v>198</v>
      </c>
    </row>
    <row r="136" spans="1:16" ht="12.75" customHeight="1" thickBot="1">
      <c r="A136" s="35" t="str">
        <f t="shared" si="6"/>
        <v> VB 7.72 </v>
      </c>
      <c r="B136" s="22" t="str">
        <f t="shared" si="7"/>
        <v>I</v>
      </c>
      <c r="C136" s="35">
        <f t="shared" si="8"/>
        <v>26836.705999999998</v>
      </c>
      <c r="D136" s="19" t="str">
        <f t="shared" si="9"/>
        <v>vis</v>
      </c>
      <c r="E136" s="59">
        <f>VLOOKUP(C136,Active!C$21:E$968,3,FALSE)</f>
        <v>-14296.050966736611</v>
      </c>
      <c r="F136" s="22" t="s">
        <v>107</v>
      </c>
      <c r="G136" s="19" t="str">
        <f t="shared" si="10"/>
        <v>26836.706</v>
      </c>
      <c r="H136" s="35">
        <f t="shared" si="11"/>
        <v>-14296</v>
      </c>
      <c r="I136" s="60" t="s">
        <v>237</v>
      </c>
      <c r="J136" s="61" t="s">
        <v>238</v>
      </c>
      <c r="K136" s="60">
        <v>-14296</v>
      </c>
      <c r="L136" s="60" t="s">
        <v>239</v>
      </c>
      <c r="M136" s="61" t="s">
        <v>113</v>
      </c>
      <c r="N136" s="61"/>
      <c r="O136" s="62" t="s">
        <v>114</v>
      </c>
      <c r="P136" s="62" t="s">
        <v>115</v>
      </c>
    </row>
    <row r="137" spans="1:16" ht="12.75" customHeight="1" thickBot="1">
      <c r="A137" s="35" t="str">
        <f t="shared" si="6"/>
        <v> VB 7.72 </v>
      </c>
      <c r="B137" s="22" t="str">
        <f t="shared" si="7"/>
        <v>II</v>
      </c>
      <c r="C137" s="35">
        <f t="shared" si="8"/>
        <v>26850.673999999999</v>
      </c>
      <c r="D137" s="19" t="str">
        <f t="shared" si="9"/>
        <v>vis</v>
      </c>
      <c r="E137" s="59">
        <f>VLOOKUP(C137,Active!C$21:E$968,3,FALSE)</f>
        <v>-14279.470983147328</v>
      </c>
      <c r="F137" s="22" t="s">
        <v>107</v>
      </c>
      <c r="G137" s="19" t="str">
        <f t="shared" si="10"/>
        <v>26850.674</v>
      </c>
      <c r="H137" s="35">
        <f t="shared" si="11"/>
        <v>-14279.5</v>
      </c>
      <c r="I137" s="60" t="s">
        <v>240</v>
      </c>
      <c r="J137" s="61" t="s">
        <v>241</v>
      </c>
      <c r="K137" s="60">
        <v>-14279.5</v>
      </c>
      <c r="L137" s="60" t="s">
        <v>210</v>
      </c>
      <c r="M137" s="61" t="s">
        <v>113</v>
      </c>
      <c r="N137" s="61"/>
      <c r="O137" s="62" t="s">
        <v>114</v>
      </c>
      <c r="P137" s="62" t="s">
        <v>115</v>
      </c>
    </row>
    <row r="138" spans="1:16" ht="12.75" customHeight="1" thickBot="1">
      <c r="A138" s="35" t="str">
        <f t="shared" si="6"/>
        <v> VB 7.72 </v>
      </c>
      <c r="B138" s="22" t="str">
        <f t="shared" si="7"/>
        <v>I</v>
      </c>
      <c r="C138" s="35">
        <f t="shared" si="8"/>
        <v>26863.665000000001</v>
      </c>
      <c r="D138" s="19" t="str">
        <f t="shared" si="9"/>
        <v>vis</v>
      </c>
      <c r="E138" s="59">
        <f>VLOOKUP(C138,Active!C$21:E$968,3,FALSE)</f>
        <v>-14264.050696291057</v>
      </c>
      <c r="F138" s="22" t="s">
        <v>107</v>
      </c>
      <c r="G138" s="19" t="str">
        <f t="shared" si="10"/>
        <v>26863.665</v>
      </c>
      <c r="H138" s="35">
        <f t="shared" si="11"/>
        <v>-14264</v>
      </c>
      <c r="I138" s="60" t="s">
        <v>242</v>
      </c>
      <c r="J138" s="61" t="s">
        <v>243</v>
      </c>
      <c r="K138" s="60">
        <v>-14264</v>
      </c>
      <c r="L138" s="60" t="s">
        <v>239</v>
      </c>
      <c r="M138" s="61" t="s">
        <v>113</v>
      </c>
      <c r="N138" s="61"/>
      <c r="O138" s="62" t="s">
        <v>114</v>
      </c>
      <c r="P138" s="62" t="s">
        <v>115</v>
      </c>
    </row>
    <row r="139" spans="1:16" ht="12.75" customHeight="1" thickBot="1">
      <c r="A139" s="35" t="str">
        <f t="shared" ref="A139:A202" si="12">P139</f>
        <v> VB 7.72 </v>
      </c>
      <c r="B139" s="22" t="str">
        <f t="shared" ref="B139:B202" si="13">IF(H139=INT(H139),"I","II")</f>
        <v>II</v>
      </c>
      <c r="C139" s="35">
        <f t="shared" ref="C139:C202" si="14">1*G139</f>
        <v>26888.576000000001</v>
      </c>
      <c r="D139" s="19" t="str">
        <f t="shared" ref="D139:D202" si="15">VLOOKUP(F139,I$1:J$5,2,FALSE)</f>
        <v>vis</v>
      </c>
      <c r="E139" s="59">
        <f>VLOOKUP(C139,Active!C$21:E$968,3,FALSE)</f>
        <v>-14234.481397093419</v>
      </c>
      <c r="F139" s="22" t="s">
        <v>107</v>
      </c>
      <c r="G139" s="19" t="str">
        <f t="shared" ref="G139:G202" si="16">MID(I139,3,LEN(I139)-3)</f>
        <v>26888.576</v>
      </c>
      <c r="H139" s="35">
        <f t="shared" ref="H139:H202" si="17">1*K139</f>
        <v>-14234.5</v>
      </c>
      <c r="I139" s="60" t="s">
        <v>244</v>
      </c>
      <c r="J139" s="61" t="s">
        <v>245</v>
      </c>
      <c r="K139" s="60">
        <v>-14234.5</v>
      </c>
      <c r="L139" s="60" t="s">
        <v>246</v>
      </c>
      <c r="M139" s="61" t="s">
        <v>113</v>
      </c>
      <c r="N139" s="61"/>
      <c r="O139" s="62" t="s">
        <v>114</v>
      </c>
      <c r="P139" s="62" t="s">
        <v>115</v>
      </c>
    </row>
    <row r="140" spans="1:16" ht="12.75" customHeight="1" thickBot="1">
      <c r="A140" s="35" t="str">
        <f t="shared" si="12"/>
        <v> VB 5.13 </v>
      </c>
      <c r="B140" s="22" t="str">
        <f t="shared" si="13"/>
        <v>II</v>
      </c>
      <c r="C140" s="35">
        <f t="shared" si="14"/>
        <v>27017.492999999999</v>
      </c>
      <c r="D140" s="19" t="str">
        <f t="shared" si="15"/>
        <v>vis</v>
      </c>
      <c r="E140" s="59">
        <f>VLOOKUP(C140,Active!C$21:E$968,3,FALSE)</f>
        <v>-14081.457217226618</v>
      </c>
      <c r="F140" s="22" t="s">
        <v>107</v>
      </c>
      <c r="G140" s="19" t="str">
        <f t="shared" si="16"/>
        <v>27017.493</v>
      </c>
      <c r="H140" s="35">
        <f t="shared" si="17"/>
        <v>-14081.5</v>
      </c>
      <c r="I140" s="60" t="s">
        <v>247</v>
      </c>
      <c r="J140" s="61" t="s">
        <v>248</v>
      </c>
      <c r="K140" s="60">
        <v>-14081.5</v>
      </c>
      <c r="L140" s="60" t="s">
        <v>249</v>
      </c>
      <c r="M140" s="61" t="s">
        <v>113</v>
      </c>
      <c r="N140" s="61"/>
      <c r="O140" s="62" t="s">
        <v>114</v>
      </c>
      <c r="P140" s="62" t="s">
        <v>198</v>
      </c>
    </row>
    <row r="141" spans="1:16" ht="12.75" customHeight="1" thickBot="1">
      <c r="A141" s="35" t="str">
        <f t="shared" si="12"/>
        <v> VB 5.13 </v>
      </c>
      <c r="B141" s="22" t="str">
        <f t="shared" si="13"/>
        <v>I</v>
      </c>
      <c r="C141" s="35">
        <f t="shared" si="14"/>
        <v>27040.625</v>
      </c>
      <c r="D141" s="19" t="str">
        <f t="shared" si="15"/>
        <v>vis</v>
      </c>
      <c r="E141" s="59">
        <f>VLOOKUP(C141,Active!C$21:E$968,3,FALSE)</f>
        <v>-14053.999586901067</v>
      </c>
      <c r="F141" s="22" t="s">
        <v>107</v>
      </c>
      <c r="G141" s="19" t="str">
        <f t="shared" si="16"/>
        <v>27040.625</v>
      </c>
      <c r="H141" s="35">
        <f t="shared" si="17"/>
        <v>-14054</v>
      </c>
      <c r="I141" s="60" t="s">
        <v>250</v>
      </c>
      <c r="J141" s="61" t="s">
        <v>251</v>
      </c>
      <c r="K141" s="60">
        <v>-14054</v>
      </c>
      <c r="L141" s="60" t="s">
        <v>252</v>
      </c>
      <c r="M141" s="61" t="s">
        <v>113</v>
      </c>
      <c r="N141" s="61"/>
      <c r="O141" s="62" t="s">
        <v>114</v>
      </c>
      <c r="P141" s="62" t="s">
        <v>198</v>
      </c>
    </row>
    <row r="142" spans="1:16" ht="12.75" customHeight="1" thickBot="1">
      <c r="A142" s="35" t="str">
        <f t="shared" si="12"/>
        <v> VB 5.13 </v>
      </c>
      <c r="B142" s="22" t="str">
        <f t="shared" si="13"/>
        <v>I</v>
      </c>
      <c r="C142" s="35">
        <f t="shared" si="14"/>
        <v>27131.607</v>
      </c>
      <c r="D142" s="19" t="str">
        <f t="shared" si="15"/>
        <v>vis</v>
      </c>
      <c r="E142" s="59">
        <f>VLOOKUP(C142,Active!C$21:E$968,3,FALSE)</f>
        <v>-13946.0041640116</v>
      </c>
      <c r="F142" s="22" t="s">
        <v>107</v>
      </c>
      <c r="G142" s="19" t="str">
        <f t="shared" si="16"/>
        <v>27131.607</v>
      </c>
      <c r="H142" s="35">
        <f t="shared" si="17"/>
        <v>-13946</v>
      </c>
      <c r="I142" s="60" t="s">
        <v>253</v>
      </c>
      <c r="J142" s="61" t="s">
        <v>254</v>
      </c>
      <c r="K142" s="60">
        <v>-13946</v>
      </c>
      <c r="L142" s="60" t="s">
        <v>144</v>
      </c>
      <c r="M142" s="61" t="s">
        <v>113</v>
      </c>
      <c r="N142" s="61"/>
      <c r="O142" s="62" t="s">
        <v>114</v>
      </c>
      <c r="P142" s="62" t="s">
        <v>198</v>
      </c>
    </row>
    <row r="143" spans="1:16" ht="12.75" customHeight="1" thickBot="1">
      <c r="A143" s="35" t="str">
        <f t="shared" si="12"/>
        <v> VB 7.72 </v>
      </c>
      <c r="B143" s="22" t="str">
        <f t="shared" si="13"/>
        <v>I</v>
      </c>
      <c r="C143" s="35">
        <f t="shared" si="14"/>
        <v>27156.808000000001</v>
      </c>
      <c r="D143" s="19" t="str">
        <f t="shared" si="15"/>
        <v>vis</v>
      </c>
      <c r="E143" s="59">
        <f>VLOOKUP(C143,Active!C$21:E$968,3,FALSE)</f>
        <v>-13916.090635486864</v>
      </c>
      <c r="F143" s="22" t="s">
        <v>107</v>
      </c>
      <c r="G143" s="19" t="str">
        <f t="shared" si="16"/>
        <v>27156.808</v>
      </c>
      <c r="H143" s="35">
        <f t="shared" si="17"/>
        <v>-13916</v>
      </c>
      <c r="I143" s="60" t="s">
        <v>255</v>
      </c>
      <c r="J143" s="61" t="s">
        <v>256</v>
      </c>
      <c r="K143" s="60">
        <v>-13916</v>
      </c>
      <c r="L143" s="60" t="s">
        <v>257</v>
      </c>
      <c r="M143" s="61" t="s">
        <v>113</v>
      </c>
      <c r="N143" s="61"/>
      <c r="O143" s="62" t="s">
        <v>114</v>
      </c>
      <c r="P143" s="62" t="s">
        <v>115</v>
      </c>
    </row>
    <row r="144" spans="1:16" ht="12.75" customHeight="1" thickBot="1">
      <c r="A144" s="35" t="str">
        <f t="shared" si="12"/>
        <v> VB 7.72 </v>
      </c>
      <c r="B144" s="22" t="str">
        <f t="shared" si="13"/>
        <v>II</v>
      </c>
      <c r="C144" s="35">
        <f t="shared" si="14"/>
        <v>27159.800999999999</v>
      </c>
      <c r="D144" s="19" t="str">
        <f t="shared" si="15"/>
        <v>vis</v>
      </c>
      <c r="E144" s="59">
        <f>VLOOKUP(C144,Active!C$21:E$968,3,FALSE)</f>
        <v>-13912.537951431686</v>
      </c>
      <c r="F144" s="22" t="s">
        <v>107</v>
      </c>
      <c r="G144" s="19" t="str">
        <f t="shared" si="16"/>
        <v>27159.801</v>
      </c>
      <c r="H144" s="35">
        <f t="shared" si="17"/>
        <v>-13912.5</v>
      </c>
      <c r="I144" s="60" t="s">
        <v>258</v>
      </c>
      <c r="J144" s="61" t="s">
        <v>259</v>
      </c>
      <c r="K144" s="60">
        <v>-13912.5</v>
      </c>
      <c r="L144" s="60" t="s">
        <v>233</v>
      </c>
      <c r="M144" s="61" t="s">
        <v>113</v>
      </c>
      <c r="N144" s="61"/>
      <c r="O144" s="62" t="s">
        <v>114</v>
      </c>
      <c r="P144" s="62" t="s">
        <v>115</v>
      </c>
    </row>
    <row r="145" spans="1:16" ht="12.75" customHeight="1" thickBot="1">
      <c r="A145" s="35" t="str">
        <f t="shared" si="12"/>
        <v> VB 5.13 </v>
      </c>
      <c r="B145" s="22" t="str">
        <f t="shared" si="13"/>
        <v>II</v>
      </c>
      <c r="C145" s="35">
        <f t="shared" si="14"/>
        <v>27161.503000000001</v>
      </c>
      <c r="D145" s="19" t="str">
        <f t="shared" si="15"/>
        <v>vis</v>
      </c>
      <c r="E145" s="59">
        <f>VLOOKUP(C145,Active!C$21:E$968,3,FALSE)</f>
        <v>-13910.51768138093</v>
      </c>
      <c r="F145" s="22" t="s">
        <v>107</v>
      </c>
      <c r="G145" s="19" t="str">
        <f t="shared" si="16"/>
        <v>27161.503</v>
      </c>
      <c r="H145" s="35">
        <f t="shared" si="17"/>
        <v>-13910.5</v>
      </c>
      <c r="I145" s="60" t="s">
        <v>260</v>
      </c>
      <c r="J145" s="61" t="s">
        <v>261</v>
      </c>
      <c r="K145" s="60">
        <v>-13910.5</v>
      </c>
      <c r="L145" s="60" t="s">
        <v>179</v>
      </c>
      <c r="M145" s="61" t="s">
        <v>113</v>
      </c>
      <c r="N145" s="61"/>
      <c r="O145" s="62" t="s">
        <v>114</v>
      </c>
      <c r="P145" s="62" t="s">
        <v>198</v>
      </c>
    </row>
    <row r="146" spans="1:16" ht="12.75" customHeight="1" thickBot="1">
      <c r="A146" s="35" t="str">
        <f t="shared" si="12"/>
        <v> VB 5.13 </v>
      </c>
      <c r="B146" s="22" t="str">
        <f t="shared" si="13"/>
        <v>I</v>
      </c>
      <c r="C146" s="35">
        <f t="shared" si="14"/>
        <v>27180.472000000002</v>
      </c>
      <c r="D146" s="19" t="str">
        <f t="shared" si="15"/>
        <v>vis</v>
      </c>
      <c r="E146" s="59">
        <f>VLOOKUP(C146,Active!C$21:E$968,3,FALSE)</f>
        <v>-13888.001522395742</v>
      </c>
      <c r="F146" s="22" t="s">
        <v>107</v>
      </c>
      <c r="G146" s="19" t="str">
        <f t="shared" si="16"/>
        <v>27180.472</v>
      </c>
      <c r="H146" s="35">
        <f t="shared" si="17"/>
        <v>-13888</v>
      </c>
      <c r="I146" s="60" t="s">
        <v>262</v>
      </c>
      <c r="J146" s="61" t="s">
        <v>263</v>
      </c>
      <c r="K146" s="60">
        <v>-13888</v>
      </c>
      <c r="L146" s="60" t="s">
        <v>264</v>
      </c>
      <c r="M146" s="61" t="s">
        <v>113</v>
      </c>
      <c r="N146" s="61"/>
      <c r="O146" s="62" t="s">
        <v>114</v>
      </c>
      <c r="P146" s="62" t="s">
        <v>198</v>
      </c>
    </row>
    <row r="147" spans="1:16" ht="12.75" customHeight="1" thickBot="1">
      <c r="A147" s="35" t="str">
        <f t="shared" si="12"/>
        <v> VB 5.13 </v>
      </c>
      <c r="B147" s="22" t="str">
        <f t="shared" si="13"/>
        <v>II</v>
      </c>
      <c r="C147" s="35">
        <f t="shared" si="14"/>
        <v>27182.560000000001</v>
      </c>
      <c r="D147" s="19" t="str">
        <f t="shared" si="15"/>
        <v>vis</v>
      </c>
      <c r="E147" s="59">
        <f>VLOOKUP(C147,Active!C$21:E$968,3,FALSE)</f>
        <v>-13885.523071240643</v>
      </c>
      <c r="F147" s="22" t="s">
        <v>107</v>
      </c>
      <c r="G147" s="19" t="str">
        <f t="shared" si="16"/>
        <v>27182.560</v>
      </c>
      <c r="H147" s="35">
        <f t="shared" si="17"/>
        <v>-13885.5</v>
      </c>
      <c r="I147" s="60" t="s">
        <v>265</v>
      </c>
      <c r="J147" s="61" t="s">
        <v>266</v>
      </c>
      <c r="K147" s="60">
        <v>-13885.5</v>
      </c>
      <c r="L147" s="60" t="s">
        <v>164</v>
      </c>
      <c r="M147" s="61" t="s">
        <v>113</v>
      </c>
      <c r="N147" s="61"/>
      <c r="O147" s="62" t="s">
        <v>114</v>
      </c>
      <c r="P147" s="62" t="s">
        <v>198</v>
      </c>
    </row>
    <row r="148" spans="1:16" ht="12.75" customHeight="1" thickBot="1">
      <c r="A148" s="35" t="str">
        <f t="shared" si="12"/>
        <v> VB 7.72 </v>
      </c>
      <c r="B148" s="22" t="str">
        <f t="shared" si="13"/>
        <v>II</v>
      </c>
      <c r="C148" s="35">
        <f t="shared" si="14"/>
        <v>27192.705999999998</v>
      </c>
      <c r="D148" s="19" t="str">
        <f t="shared" si="15"/>
        <v>vis</v>
      </c>
      <c r="E148" s="59">
        <f>VLOOKUP(C148,Active!C$21:E$968,3,FALSE)</f>
        <v>-13873.479792782968</v>
      </c>
      <c r="F148" s="22" t="s">
        <v>107</v>
      </c>
      <c r="G148" s="19" t="str">
        <f t="shared" si="16"/>
        <v>27192.706</v>
      </c>
      <c r="H148" s="35">
        <f t="shared" si="17"/>
        <v>-13873.5</v>
      </c>
      <c r="I148" s="60" t="s">
        <v>267</v>
      </c>
      <c r="J148" s="61" t="s">
        <v>268</v>
      </c>
      <c r="K148" s="60">
        <v>-13873.5</v>
      </c>
      <c r="L148" s="60" t="s">
        <v>201</v>
      </c>
      <c r="M148" s="61" t="s">
        <v>113</v>
      </c>
      <c r="N148" s="61"/>
      <c r="O148" s="62" t="s">
        <v>114</v>
      </c>
      <c r="P148" s="62" t="s">
        <v>115</v>
      </c>
    </row>
    <row r="149" spans="1:16" ht="12.75" customHeight="1" thickBot="1">
      <c r="A149" s="35" t="str">
        <f t="shared" si="12"/>
        <v> VB 7.72 </v>
      </c>
      <c r="B149" s="22" t="str">
        <f t="shared" si="13"/>
        <v>II</v>
      </c>
      <c r="C149" s="35">
        <f t="shared" si="14"/>
        <v>27197.707999999999</v>
      </c>
      <c r="D149" s="19" t="str">
        <f t="shared" si="15"/>
        <v>vis</v>
      </c>
      <c r="E149" s="59">
        <f>VLOOKUP(C149,Active!C$21:E$968,3,FALSE)</f>
        <v>-13867.542430389383</v>
      </c>
      <c r="F149" s="22" t="s">
        <v>107</v>
      </c>
      <c r="G149" s="19" t="str">
        <f t="shared" si="16"/>
        <v>27197.708</v>
      </c>
      <c r="H149" s="35">
        <f t="shared" si="17"/>
        <v>-13867.5</v>
      </c>
      <c r="I149" s="60" t="s">
        <v>269</v>
      </c>
      <c r="J149" s="61" t="s">
        <v>270</v>
      </c>
      <c r="K149" s="60">
        <v>-13867.5</v>
      </c>
      <c r="L149" s="60" t="s">
        <v>271</v>
      </c>
      <c r="M149" s="61" t="s">
        <v>113</v>
      </c>
      <c r="N149" s="61"/>
      <c r="O149" s="62" t="s">
        <v>114</v>
      </c>
      <c r="P149" s="62" t="s">
        <v>115</v>
      </c>
    </row>
    <row r="150" spans="1:16" ht="12.75" customHeight="1" thickBot="1">
      <c r="A150" s="35" t="str">
        <f t="shared" si="12"/>
        <v> VB 7.72 </v>
      </c>
      <c r="B150" s="22" t="str">
        <f t="shared" si="13"/>
        <v>I</v>
      </c>
      <c r="C150" s="35">
        <f t="shared" si="14"/>
        <v>27211.67</v>
      </c>
      <c r="D150" s="19" t="str">
        <f t="shared" si="15"/>
        <v>vis</v>
      </c>
      <c r="E150" s="59">
        <f>VLOOKUP(C150,Active!C$21:E$968,3,FALSE)</f>
        <v>-13850.969568786179</v>
      </c>
      <c r="F150" s="22" t="s">
        <v>107</v>
      </c>
      <c r="G150" s="19" t="str">
        <f t="shared" si="16"/>
        <v>27211.670</v>
      </c>
      <c r="H150" s="35">
        <f t="shared" si="17"/>
        <v>-13851</v>
      </c>
      <c r="I150" s="60" t="s">
        <v>272</v>
      </c>
      <c r="J150" s="61" t="s">
        <v>273</v>
      </c>
      <c r="K150" s="60">
        <v>-13851</v>
      </c>
      <c r="L150" s="60" t="s">
        <v>274</v>
      </c>
      <c r="M150" s="61" t="s">
        <v>113</v>
      </c>
      <c r="N150" s="61"/>
      <c r="O150" s="62" t="s">
        <v>114</v>
      </c>
      <c r="P150" s="62" t="s">
        <v>115</v>
      </c>
    </row>
    <row r="151" spans="1:16" ht="12.75" customHeight="1" thickBot="1">
      <c r="A151" s="35" t="str">
        <f t="shared" si="12"/>
        <v> VB 7.72 </v>
      </c>
      <c r="B151" s="22" t="str">
        <f t="shared" si="13"/>
        <v>I</v>
      </c>
      <c r="C151" s="35">
        <f t="shared" si="14"/>
        <v>27455.951000000001</v>
      </c>
      <c r="D151" s="19" t="str">
        <f t="shared" si="15"/>
        <v>vis</v>
      </c>
      <c r="E151" s="59">
        <f>VLOOKUP(C151,Active!C$21:E$968,3,FALSE)</f>
        <v>-13561.0085886048</v>
      </c>
      <c r="F151" s="22" t="s">
        <v>107</v>
      </c>
      <c r="G151" s="19" t="str">
        <f t="shared" si="16"/>
        <v>27455.951</v>
      </c>
      <c r="H151" s="35">
        <f t="shared" si="17"/>
        <v>-13561</v>
      </c>
      <c r="I151" s="60" t="s">
        <v>275</v>
      </c>
      <c r="J151" s="61" t="s">
        <v>276</v>
      </c>
      <c r="K151" s="60">
        <v>-13561</v>
      </c>
      <c r="L151" s="60" t="s">
        <v>277</v>
      </c>
      <c r="M151" s="61" t="s">
        <v>113</v>
      </c>
      <c r="N151" s="61"/>
      <c r="O151" s="62" t="s">
        <v>114</v>
      </c>
      <c r="P151" s="62" t="s">
        <v>115</v>
      </c>
    </row>
    <row r="152" spans="1:16" ht="12.75" customHeight="1" thickBot="1">
      <c r="A152" s="35" t="str">
        <f t="shared" si="12"/>
        <v> VB 7.72 </v>
      </c>
      <c r="B152" s="22" t="str">
        <f t="shared" si="13"/>
        <v>I</v>
      </c>
      <c r="C152" s="35">
        <f t="shared" si="14"/>
        <v>27482.888999999999</v>
      </c>
      <c r="D152" s="19" t="str">
        <f t="shared" si="15"/>
        <v>vis</v>
      </c>
      <c r="E152" s="59">
        <f>VLOOKUP(C152,Active!C$21:E$968,3,FALSE)</f>
        <v>-13529.033245110522</v>
      </c>
      <c r="F152" s="22" t="s">
        <v>107</v>
      </c>
      <c r="G152" s="19" t="str">
        <f t="shared" si="16"/>
        <v>27482.889</v>
      </c>
      <c r="H152" s="35">
        <f t="shared" si="17"/>
        <v>-13529</v>
      </c>
      <c r="I152" s="60" t="s">
        <v>278</v>
      </c>
      <c r="J152" s="61" t="s">
        <v>279</v>
      </c>
      <c r="K152" s="60">
        <v>-13529</v>
      </c>
      <c r="L152" s="60" t="s">
        <v>236</v>
      </c>
      <c r="M152" s="61" t="s">
        <v>113</v>
      </c>
      <c r="N152" s="61"/>
      <c r="O152" s="62" t="s">
        <v>114</v>
      </c>
      <c r="P152" s="62" t="s">
        <v>115</v>
      </c>
    </row>
    <row r="153" spans="1:16" ht="12.75" customHeight="1" thickBot="1">
      <c r="A153" s="35" t="str">
        <f t="shared" si="12"/>
        <v> VB 5.13 </v>
      </c>
      <c r="B153" s="22" t="str">
        <f t="shared" si="13"/>
        <v>I</v>
      </c>
      <c r="C153" s="35">
        <f t="shared" si="14"/>
        <v>27533.462</v>
      </c>
      <c r="D153" s="19" t="str">
        <f t="shared" si="15"/>
        <v>vis</v>
      </c>
      <c r="E153" s="59">
        <f>VLOOKUP(C153,Active!C$21:E$968,3,FALSE)</f>
        <v>-13469.003211457832</v>
      </c>
      <c r="F153" s="22" t="s">
        <v>107</v>
      </c>
      <c r="G153" s="19" t="str">
        <f t="shared" si="16"/>
        <v>27533.462</v>
      </c>
      <c r="H153" s="35">
        <f t="shared" si="17"/>
        <v>-13469</v>
      </c>
      <c r="I153" s="60" t="s">
        <v>280</v>
      </c>
      <c r="J153" s="61" t="s">
        <v>281</v>
      </c>
      <c r="K153" s="60">
        <v>-13469</v>
      </c>
      <c r="L153" s="60" t="s">
        <v>108</v>
      </c>
      <c r="M153" s="61" t="s">
        <v>113</v>
      </c>
      <c r="N153" s="61"/>
      <c r="O153" s="62" t="s">
        <v>114</v>
      </c>
      <c r="P153" s="62" t="s">
        <v>198</v>
      </c>
    </row>
    <row r="154" spans="1:16" ht="12.75" customHeight="1" thickBot="1">
      <c r="A154" s="35" t="str">
        <f t="shared" si="12"/>
        <v> VB 5.13 </v>
      </c>
      <c r="B154" s="22" t="str">
        <f t="shared" si="13"/>
        <v>I</v>
      </c>
      <c r="C154" s="35">
        <f t="shared" si="14"/>
        <v>27538.473999999998</v>
      </c>
      <c r="D154" s="19" t="str">
        <f t="shared" si="15"/>
        <v>vis</v>
      </c>
      <c r="E154" s="59">
        <f>VLOOKUP(C154,Active!C$21:E$968,3,FALSE)</f>
        <v>-13463.053979087452</v>
      </c>
      <c r="F154" s="22" t="s">
        <v>107</v>
      </c>
      <c r="G154" s="19" t="str">
        <f t="shared" si="16"/>
        <v>27538.474</v>
      </c>
      <c r="H154" s="35">
        <f t="shared" si="17"/>
        <v>-13463</v>
      </c>
      <c r="I154" s="60" t="s">
        <v>282</v>
      </c>
      <c r="J154" s="61" t="s">
        <v>283</v>
      </c>
      <c r="K154" s="60">
        <v>-13463</v>
      </c>
      <c r="L154" s="60" t="s">
        <v>284</v>
      </c>
      <c r="M154" s="61" t="s">
        <v>113</v>
      </c>
      <c r="N154" s="61"/>
      <c r="O154" s="62" t="s">
        <v>114</v>
      </c>
      <c r="P154" s="62" t="s">
        <v>198</v>
      </c>
    </row>
    <row r="155" spans="1:16" ht="12.75" customHeight="1" thickBot="1">
      <c r="A155" s="35" t="str">
        <f t="shared" si="12"/>
        <v> VB 7.72 </v>
      </c>
      <c r="B155" s="22" t="str">
        <f t="shared" si="13"/>
        <v>I</v>
      </c>
      <c r="C155" s="35">
        <f t="shared" si="14"/>
        <v>27558.706999999999</v>
      </c>
      <c r="D155" s="19" t="str">
        <f t="shared" si="15"/>
        <v>vis</v>
      </c>
      <c r="E155" s="59">
        <f>VLOOKUP(C155,Active!C$21:E$968,3,FALSE)</f>
        <v>-13439.037455035193</v>
      </c>
      <c r="F155" s="22" t="s">
        <v>107</v>
      </c>
      <c r="G155" s="19" t="str">
        <f t="shared" si="16"/>
        <v>27558.707</v>
      </c>
      <c r="H155" s="35">
        <f t="shared" si="17"/>
        <v>-13439</v>
      </c>
      <c r="I155" s="60" t="s">
        <v>285</v>
      </c>
      <c r="J155" s="61" t="s">
        <v>286</v>
      </c>
      <c r="K155" s="60">
        <v>-13439</v>
      </c>
      <c r="L155" s="60" t="s">
        <v>233</v>
      </c>
      <c r="M155" s="61" t="s">
        <v>113</v>
      </c>
      <c r="N155" s="61"/>
      <c r="O155" s="62" t="s">
        <v>114</v>
      </c>
      <c r="P155" s="62" t="s">
        <v>115</v>
      </c>
    </row>
    <row r="156" spans="1:16" ht="12.75" customHeight="1" thickBot="1">
      <c r="A156" s="35" t="str">
        <f t="shared" si="12"/>
        <v> VB 7.72 </v>
      </c>
      <c r="B156" s="22" t="str">
        <f t="shared" si="13"/>
        <v>II</v>
      </c>
      <c r="C156" s="35">
        <f t="shared" si="14"/>
        <v>27572.609</v>
      </c>
      <c r="D156" s="19" t="str">
        <f t="shared" si="15"/>
        <v>vis</v>
      </c>
      <c r="E156" s="59">
        <f>VLOOKUP(C156,Active!C$21:E$968,3,FALSE)</f>
        <v>-13422.535813292765</v>
      </c>
      <c r="F156" s="22" t="s">
        <v>107</v>
      </c>
      <c r="G156" s="19" t="str">
        <f t="shared" si="16"/>
        <v>27572.609</v>
      </c>
      <c r="H156" s="35">
        <f t="shared" si="17"/>
        <v>-13422.5</v>
      </c>
      <c r="I156" s="60" t="s">
        <v>287</v>
      </c>
      <c r="J156" s="61" t="s">
        <v>288</v>
      </c>
      <c r="K156" s="60">
        <v>-13422.5</v>
      </c>
      <c r="L156" s="60" t="s">
        <v>289</v>
      </c>
      <c r="M156" s="61" t="s">
        <v>113</v>
      </c>
      <c r="N156" s="61"/>
      <c r="O156" s="62" t="s">
        <v>114</v>
      </c>
      <c r="P156" s="62" t="s">
        <v>115</v>
      </c>
    </row>
    <row r="157" spans="1:16" ht="12.75" customHeight="1" thickBot="1">
      <c r="A157" s="35" t="str">
        <f t="shared" si="12"/>
        <v> VB 5.13 </v>
      </c>
      <c r="B157" s="22" t="str">
        <f t="shared" si="13"/>
        <v>I</v>
      </c>
      <c r="C157" s="35">
        <f t="shared" si="14"/>
        <v>27842.597000000002</v>
      </c>
      <c r="D157" s="19" t="str">
        <f t="shared" si="15"/>
        <v>vis</v>
      </c>
      <c r="E157" s="59">
        <f>VLOOKUP(C157,Active!C$21:E$968,3,FALSE)</f>
        <v>-13102.060683760752</v>
      </c>
      <c r="F157" s="22" t="s">
        <v>107</v>
      </c>
      <c r="G157" s="19" t="str">
        <f t="shared" si="16"/>
        <v>27842.597</v>
      </c>
      <c r="H157" s="35">
        <f t="shared" si="17"/>
        <v>-13102</v>
      </c>
      <c r="I157" s="60" t="s">
        <v>290</v>
      </c>
      <c r="J157" s="61" t="s">
        <v>291</v>
      </c>
      <c r="K157" s="60">
        <v>-13102</v>
      </c>
      <c r="L157" s="60" t="s">
        <v>292</v>
      </c>
      <c r="M157" s="61" t="s">
        <v>113</v>
      </c>
      <c r="N157" s="61"/>
      <c r="O157" s="62" t="s">
        <v>114</v>
      </c>
      <c r="P157" s="62" t="s">
        <v>198</v>
      </c>
    </row>
    <row r="158" spans="1:16" ht="12.75" customHeight="1" thickBot="1">
      <c r="A158" s="35" t="str">
        <f t="shared" si="12"/>
        <v> VB 5.13 </v>
      </c>
      <c r="B158" s="22" t="str">
        <f t="shared" si="13"/>
        <v>I</v>
      </c>
      <c r="C158" s="35">
        <f t="shared" si="14"/>
        <v>27843.468000000001</v>
      </c>
      <c r="D158" s="19" t="str">
        <f t="shared" si="15"/>
        <v>vis</v>
      </c>
      <c r="E158" s="59">
        <f>VLOOKUP(C158,Active!C$21:E$968,3,FALSE)</f>
        <v>-13101.026808781782</v>
      </c>
      <c r="F158" s="22" t="s">
        <v>107</v>
      </c>
      <c r="G158" s="19" t="str">
        <f t="shared" si="16"/>
        <v>27843.468</v>
      </c>
      <c r="H158" s="35">
        <f t="shared" si="17"/>
        <v>-13101</v>
      </c>
      <c r="I158" s="60" t="s">
        <v>293</v>
      </c>
      <c r="J158" s="61" t="s">
        <v>294</v>
      </c>
      <c r="K158" s="60">
        <v>-13101</v>
      </c>
      <c r="L158" s="60" t="s">
        <v>138</v>
      </c>
      <c r="M158" s="61" t="s">
        <v>113</v>
      </c>
      <c r="N158" s="61"/>
      <c r="O158" s="62" t="s">
        <v>114</v>
      </c>
      <c r="P158" s="62" t="s">
        <v>198</v>
      </c>
    </row>
    <row r="159" spans="1:16" ht="12.75" customHeight="1" thickBot="1">
      <c r="A159" s="35" t="str">
        <f t="shared" si="12"/>
        <v> VB 5.13 </v>
      </c>
      <c r="B159" s="22" t="str">
        <f t="shared" si="13"/>
        <v>I</v>
      </c>
      <c r="C159" s="35">
        <f t="shared" si="14"/>
        <v>27843.488000000001</v>
      </c>
      <c r="D159" s="19" t="str">
        <f t="shared" si="15"/>
        <v>vis</v>
      </c>
      <c r="E159" s="59">
        <f>VLOOKUP(C159,Active!C$21:E$968,3,FALSE)</f>
        <v>-13101.003068828189</v>
      </c>
      <c r="F159" s="22" t="s">
        <v>107</v>
      </c>
      <c r="G159" s="19" t="str">
        <f t="shared" si="16"/>
        <v>27843.488</v>
      </c>
      <c r="H159" s="35">
        <f t="shared" si="17"/>
        <v>-13101</v>
      </c>
      <c r="I159" s="60" t="s">
        <v>295</v>
      </c>
      <c r="J159" s="61" t="s">
        <v>296</v>
      </c>
      <c r="K159" s="60">
        <v>-13101</v>
      </c>
      <c r="L159" s="60" t="s">
        <v>108</v>
      </c>
      <c r="M159" s="61" t="s">
        <v>113</v>
      </c>
      <c r="N159" s="61"/>
      <c r="O159" s="62" t="s">
        <v>114</v>
      </c>
      <c r="P159" s="62" t="s">
        <v>198</v>
      </c>
    </row>
    <row r="160" spans="1:16" ht="12.75" customHeight="1" thickBot="1">
      <c r="A160" s="35" t="str">
        <f t="shared" si="12"/>
        <v> VB 5.13 </v>
      </c>
      <c r="B160" s="22" t="str">
        <f t="shared" si="13"/>
        <v>I</v>
      </c>
      <c r="C160" s="35">
        <f t="shared" si="14"/>
        <v>27843.504000000001</v>
      </c>
      <c r="D160" s="19" t="str">
        <f t="shared" si="15"/>
        <v>pg</v>
      </c>
      <c r="E160" s="59">
        <f>VLOOKUP(C160,Active!C$21:E$968,3,FALSE)</f>
        <v>-13100.984076865316</v>
      </c>
      <c r="F160" s="22" t="str">
        <f>LEFT(M160,1)</f>
        <v>P</v>
      </c>
      <c r="G160" s="19" t="str">
        <f t="shared" si="16"/>
        <v>27843.504</v>
      </c>
      <c r="H160" s="35">
        <f t="shared" si="17"/>
        <v>-13101</v>
      </c>
      <c r="I160" s="60" t="s">
        <v>297</v>
      </c>
      <c r="J160" s="61" t="s">
        <v>298</v>
      </c>
      <c r="K160" s="60">
        <v>-13101</v>
      </c>
      <c r="L160" s="60" t="s">
        <v>167</v>
      </c>
      <c r="M160" s="61" t="s">
        <v>113</v>
      </c>
      <c r="N160" s="61"/>
      <c r="O160" s="62" t="s">
        <v>114</v>
      </c>
      <c r="P160" s="62" t="s">
        <v>198</v>
      </c>
    </row>
    <row r="161" spans="1:16" ht="12.75" customHeight="1" thickBot="1">
      <c r="A161" s="35" t="str">
        <f t="shared" si="12"/>
        <v> VB 7.72 </v>
      </c>
      <c r="B161" s="22" t="str">
        <f t="shared" si="13"/>
        <v>I</v>
      </c>
      <c r="C161" s="35">
        <f t="shared" si="14"/>
        <v>27949.655999999999</v>
      </c>
      <c r="D161" s="19" t="str">
        <f t="shared" si="15"/>
        <v>pg</v>
      </c>
      <c r="E161" s="59">
        <f>VLOOKUP(C161,Active!C$21:E$968,3,FALSE)</f>
        <v>-12974.981899175635</v>
      </c>
      <c r="F161" s="22" t="str">
        <f>LEFT(M161,1)</f>
        <v>P</v>
      </c>
      <c r="G161" s="19" t="str">
        <f t="shared" si="16"/>
        <v>27949.656</v>
      </c>
      <c r="H161" s="35">
        <f t="shared" si="17"/>
        <v>-12975</v>
      </c>
      <c r="I161" s="60" t="s">
        <v>299</v>
      </c>
      <c r="J161" s="61" t="s">
        <v>300</v>
      </c>
      <c r="K161" s="60">
        <v>-12975</v>
      </c>
      <c r="L161" s="60" t="s">
        <v>301</v>
      </c>
      <c r="M161" s="61" t="s">
        <v>113</v>
      </c>
      <c r="N161" s="61"/>
      <c r="O161" s="62" t="s">
        <v>114</v>
      </c>
      <c r="P161" s="62" t="s">
        <v>115</v>
      </c>
    </row>
    <row r="162" spans="1:16" ht="12.75" customHeight="1" thickBot="1">
      <c r="A162" s="35" t="str">
        <f t="shared" si="12"/>
        <v> VB 7.72 </v>
      </c>
      <c r="B162" s="22" t="str">
        <f t="shared" si="13"/>
        <v>I</v>
      </c>
      <c r="C162" s="35">
        <f t="shared" si="14"/>
        <v>27960.612000000001</v>
      </c>
      <c r="D162" s="19" t="str">
        <f t="shared" si="15"/>
        <v>pg</v>
      </c>
      <c r="E162" s="59">
        <f>VLOOKUP(C162,Active!C$21:E$968,3,FALSE)</f>
        <v>-12961.977152597441</v>
      </c>
      <c r="F162" s="22" t="str">
        <f>LEFT(M162,1)</f>
        <v>P</v>
      </c>
      <c r="G162" s="19" t="str">
        <f t="shared" si="16"/>
        <v>27960.612</v>
      </c>
      <c r="H162" s="35">
        <f t="shared" si="17"/>
        <v>-12962</v>
      </c>
      <c r="I162" s="60" t="s">
        <v>302</v>
      </c>
      <c r="J162" s="61" t="s">
        <v>303</v>
      </c>
      <c r="K162" s="60">
        <v>-12962</v>
      </c>
      <c r="L162" s="60" t="s">
        <v>147</v>
      </c>
      <c r="M162" s="61" t="s">
        <v>113</v>
      </c>
      <c r="N162" s="61"/>
      <c r="O162" s="62" t="s">
        <v>114</v>
      </c>
      <c r="P162" s="62" t="s">
        <v>115</v>
      </c>
    </row>
    <row r="163" spans="1:16" ht="12.75" customHeight="1" thickBot="1">
      <c r="A163" s="35" t="str">
        <f t="shared" si="12"/>
        <v> VB 5.13 </v>
      </c>
      <c r="B163" s="22" t="str">
        <f t="shared" si="13"/>
        <v>II</v>
      </c>
      <c r="C163" s="35">
        <f t="shared" si="14"/>
        <v>28219.601999999999</v>
      </c>
      <c r="D163" s="19" t="str">
        <f t="shared" si="15"/>
        <v>pg</v>
      </c>
      <c r="E163" s="59">
        <f>VLOOKUP(C163,Active!C$21:E$968,3,FALSE)</f>
        <v>-12654.556623546167</v>
      </c>
      <c r="F163" s="22" t="str">
        <f>LEFT(M163,1)</f>
        <v>P</v>
      </c>
      <c r="G163" s="19" t="str">
        <f t="shared" si="16"/>
        <v>28219.602</v>
      </c>
      <c r="H163" s="35">
        <f t="shared" si="17"/>
        <v>-12654.5</v>
      </c>
      <c r="I163" s="60" t="s">
        <v>304</v>
      </c>
      <c r="J163" s="61" t="s">
        <v>305</v>
      </c>
      <c r="K163" s="60">
        <v>-12654.5</v>
      </c>
      <c r="L163" s="60" t="s">
        <v>306</v>
      </c>
      <c r="M163" s="61" t="s">
        <v>113</v>
      </c>
      <c r="N163" s="61"/>
      <c r="O163" s="62" t="s">
        <v>114</v>
      </c>
      <c r="P163" s="62" t="s">
        <v>198</v>
      </c>
    </row>
    <row r="164" spans="1:16" ht="12.75" customHeight="1" thickBot="1">
      <c r="A164" s="35" t="str">
        <f t="shared" si="12"/>
        <v> VB 7.72 </v>
      </c>
      <c r="B164" s="22" t="str">
        <f t="shared" si="13"/>
        <v>I</v>
      </c>
      <c r="C164" s="35">
        <f t="shared" si="14"/>
        <v>28258.78</v>
      </c>
      <c r="D164" s="19" t="str">
        <f t="shared" si="15"/>
        <v>pg</v>
      </c>
      <c r="E164" s="59">
        <f>VLOOKUP(C164,Active!C$21:E$968,3,FALSE)</f>
        <v>-12608.052428453033</v>
      </c>
      <c r="F164" s="22" t="str">
        <f>LEFT(M164,1)</f>
        <v>P</v>
      </c>
      <c r="G164" s="19" t="str">
        <f t="shared" si="16"/>
        <v>28258.780</v>
      </c>
      <c r="H164" s="35">
        <f t="shared" si="17"/>
        <v>-12608</v>
      </c>
      <c r="I164" s="60" t="s">
        <v>307</v>
      </c>
      <c r="J164" s="61" t="s">
        <v>308</v>
      </c>
      <c r="K164" s="60">
        <v>-12608</v>
      </c>
      <c r="L164" s="60" t="s">
        <v>309</v>
      </c>
      <c r="M164" s="61" t="s">
        <v>113</v>
      </c>
      <c r="N164" s="61"/>
      <c r="O164" s="62" t="s">
        <v>114</v>
      </c>
      <c r="P164" s="62" t="s">
        <v>115</v>
      </c>
    </row>
    <row r="165" spans="1:16" ht="12.75" customHeight="1" thickBot="1">
      <c r="A165" s="35" t="str">
        <f t="shared" si="12"/>
        <v> VB 5.13 </v>
      </c>
      <c r="B165" s="22" t="str">
        <f t="shared" si="13"/>
        <v>II</v>
      </c>
      <c r="C165" s="35">
        <f t="shared" si="14"/>
        <v>28285.383000000002</v>
      </c>
      <c r="D165" s="19" t="str">
        <f t="shared" si="15"/>
        <v>vis</v>
      </c>
      <c r="E165" s="59">
        <f>VLOOKUP(C165,Active!C$21:E$968,3,FALSE)</f>
        <v>-12576.474729181433</v>
      </c>
      <c r="F165" s="22" t="s">
        <v>107</v>
      </c>
      <c r="G165" s="19" t="str">
        <f t="shared" si="16"/>
        <v>28285.383</v>
      </c>
      <c r="H165" s="35">
        <f t="shared" si="17"/>
        <v>-12576.5</v>
      </c>
      <c r="I165" s="60" t="s">
        <v>310</v>
      </c>
      <c r="J165" s="61" t="s">
        <v>311</v>
      </c>
      <c r="K165" s="60">
        <v>-12576.5</v>
      </c>
      <c r="L165" s="60" t="s">
        <v>173</v>
      </c>
      <c r="M165" s="61" t="s">
        <v>113</v>
      </c>
      <c r="N165" s="61"/>
      <c r="O165" s="62" t="s">
        <v>114</v>
      </c>
      <c r="P165" s="62" t="s">
        <v>198</v>
      </c>
    </row>
    <row r="166" spans="1:16" ht="12.75" customHeight="1" thickBot="1">
      <c r="A166" s="35" t="str">
        <f t="shared" si="12"/>
        <v> VB 5.13 </v>
      </c>
      <c r="B166" s="22" t="str">
        <f t="shared" si="13"/>
        <v>I</v>
      </c>
      <c r="C166" s="35">
        <f t="shared" si="14"/>
        <v>28298.415000000001</v>
      </c>
      <c r="D166" s="19" t="str">
        <f t="shared" si="15"/>
        <v>vis</v>
      </c>
      <c r="E166" s="59">
        <f>VLOOKUP(C166,Active!C$21:E$968,3,FALSE)</f>
        <v>-12561.005775420299</v>
      </c>
      <c r="F166" s="22" t="s">
        <v>107</v>
      </c>
      <c r="G166" s="19" t="str">
        <f t="shared" si="16"/>
        <v>28298.415</v>
      </c>
      <c r="H166" s="35">
        <f t="shared" si="17"/>
        <v>-12561</v>
      </c>
      <c r="I166" s="60" t="s">
        <v>312</v>
      </c>
      <c r="J166" s="61" t="s">
        <v>313</v>
      </c>
      <c r="K166" s="60">
        <v>-12561</v>
      </c>
      <c r="L166" s="60" t="s">
        <v>314</v>
      </c>
      <c r="M166" s="61" t="s">
        <v>113</v>
      </c>
      <c r="N166" s="61"/>
      <c r="O166" s="62" t="s">
        <v>114</v>
      </c>
      <c r="P166" s="62" t="s">
        <v>198</v>
      </c>
    </row>
    <row r="167" spans="1:16" ht="12.75" customHeight="1" thickBot="1">
      <c r="A167" s="35" t="str">
        <f t="shared" si="12"/>
        <v> VB 5.13 </v>
      </c>
      <c r="B167" s="22" t="str">
        <f t="shared" si="13"/>
        <v>I</v>
      </c>
      <c r="C167" s="35">
        <f t="shared" si="14"/>
        <v>28629.465</v>
      </c>
      <c r="D167" s="19" t="str">
        <f t="shared" si="15"/>
        <v>vis</v>
      </c>
      <c r="E167" s="59">
        <f>VLOOKUP(C167,Active!C$21:E$968,3,FALSE)</f>
        <v>-12168.050193573799</v>
      </c>
      <c r="F167" s="22" t="s">
        <v>107</v>
      </c>
      <c r="G167" s="19" t="str">
        <f t="shared" si="16"/>
        <v>28629.465</v>
      </c>
      <c r="H167" s="35">
        <f t="shared" si="17"/>
        <v>-12168</v>
      </c>
      <c r="I167" s="60" t="s">
        <v>315</v>
      </c>
      <c r="J167" s="61" t="s">
        <v>316</v>
      </c>
      <c r="K167" s="60">
        <v>-12168</v>
      </c>
      <c r="L167" s="60" t="s">
        <v>317</v>
      </c>
      <c r="M167" s="61" t="s">
        <v>113</v>
      </c>
      <c r="N167" s="61"/>
      <c r="O167" s="62" t="s">
        <v>114</v>
      </c>
      <c r="P167" s="62" t="s">
        <v>198</v>
      </c>
    </row>
    <row r="168" spans="1:16" ht="12.75" customHeight="1" thickBot="1">
      <c r="A168" s="35" t="str">
        <f t="shared" si="12"/>
        <v> VB 7.72 </v>
      </c>
      <c r="B168" s="22" t="str">
        <f t="shared" si="13"/>
        <v>I</v>
      </c>
      <c r="C168" s="35">
        <f t="shared" si="14"/>
        <v>28904.922999999999</v>
      </c>
      <c r="D168" s="19" t="str">
        <f t="shared" si="15"/>
        <v>vis</v>
      </c>
      <c r="E168" s="59">
        <f>VLOOKUP(C168,Active!C$21:E$968,3,FALSE)</f>
        <v>-11841.082186734131</v>
      </c>
      <c r="F168" s="22" t="s">
        <v>107</v>
      </c>
      <c r="G168" s="19" t="str">
        <f t="shared" si="16"/>
        <v>28904.923</v>
      </c>
      <c r="H168" s="35">
        <f t="shared" si="17"/>
        <v>-11841</v>
      </c>
      <c r="I168" s="60" t="s">
        <v>318</v>
      </c>
      <c r="J168" s="61" t="s">
        <v>319</v>
      </c>
      <c r="K168" s="60">
        <v>-11841</v>
      </c>
      <c r="L168" s="60" t="s">
        <v>320</v>
      </c>
      <c r="M168" s="61" t="s">
        <v>113</v>
      </c>
      <c r="N168" s="61"/>
      <c r="O168" s="62" t="s">
        <v>114</v>
      </c>
      <c r="P168" s="62" t="s">
        <v>115</v>
      </c>
    </row>
    <row r="169" spans="1:16" ht="12.75" customHeight="1" thickBot="1">
      <c r="A169" s="35" t="str">
        <f t="shared" si="12"/>
        <v> VB 5.13 </v>
      </c>
      <c r="B169" s="22" t="str">
        <f t="shared" si="13"/>
        <v>II</v>
      </c>
      <c r="C169" s="35">
        <f t="shared" si="14"/>
        <v>28963.562000000002</v>
      </c>
      <c r="D169" s="19" t="str">
        <f t="shared" si="15"/>
        <v>vis</v>
      </c>
      <c r="E169" s="59">
        <f>VLOOKUP(C169,Active!C$21:E$968,3,FALSE)</f>
        <v>-11771.477829797421</v>
      </c>
      <c r="F169" s="22" t="s">
        <v>107</v>
      </c>
      <c r="G169" s="19" t="str">
        <f t="shared" si="16"/>
        <v>28963.562</v>
      </c>
      <c r="H169" s="35">
        <f t="shared" si="17"/>
        <v>-11771.5</v>
      </c>
      <c r="I169" s="60" t="s">
        <v>321</v>
      </c>
      <c r="J169" s="61" t="s">
        <v>322</v>
      </c>
      <c r="K169" s="60">
        <v>-11771.5</v>
      </c>
      <c r="L169" s="60" t="s">
        <v>147</v>
      </c>
      <c r="M169" s="61" t="s">
        <v>113</v>
      </c>
      <c r="N169" s="61"/>
      <c r="O169" s="62" t="s">
        <v>114</v>
      </c>
      <c r="P169" s="62" t="s">
        <v>198</v>
      </c>
    </row>
    <row r="170" spans="1:16" ht="12.75" customHeight="1" thickBot="1">
      <c r="A170" s="35" t="str">
        <f t="shared" si="12"/>
        <v> VB 5.13 </v>
      </c>
      <c r="B170" s="22" t="str">
        <f t="shared" si="13"/>
        <v>I</v>
      </c>
      <c r="C170" s="35">
        <f t="shared" si="14"/>
        <v>29009.458999999999</v>
      </c>
      <c r="D170" s="19" t="str">
        <f t="shared" si="15"/>
        <v>vis</v>
      </c>
      <c r="E170" s="59">
        <f>VLOOKUP(C170,Active!C$21:E$968,3,FALSE)</f>
        <v>-11716.998197294755</v>
      </c>
      <c r="F170" s="22" t="s">
        <v>107</v>
      </c>
      <c r="G170" s="19" t="str">
        <f t="shared" si="16"/>
        <v>29009.459</v>
      </c>
      <c r="H170" s="35">
        <f t="shared" si="17"/>
        <v>-11717</v>
      </c>
      <c r="I170" s="60" t="s">
        <v>323</v>
      </c>
      <c r="J170" s="61" t="s">
        <v>324</v>
      </c>
      <c r="K170" s="60">
        <v>-11717</v>
      </c>
      <c r="L170" s="60" t="s">
        <v>112</v>
      </c>
      <c r="M170" s="61" t="s">
        <v>113</v>
      </c>
      <c r="N170" s="61"/>
      <c r="O170" s="62" t="s">
        <v>114</v>
      </c>
      <c r="P170" s="62" t="s">
        <v>198</v>
      </c>
    </row>
    <row r="171" spans="1:16" ht="12.75" customHeight="1" thickBot="1">
      <c r="A171" s="35" t="str">
        <f t="shared" si="12"/>
        <v> VB 7.72 </v>
      </c>
      <c r="B171" s="22" t="str">
        <f t="shared" si="13"/>
        <v>II</v>
      </c>
      <c r="C171" s="35">
        <f t="shared" si="14"/>
        <v>29064.62</v>
      </c>
      <c r="D171" s="19" t="str">
        <f t="shared" si="15"/>
        <v>vis</v>
      </c>
      <c r="E171" s="59">
        <f>VLOOKUP(C171,Active!C$21:E$968,3,FALSE)</f>
        <v>-11651.522218287853</v>
      </c>
      <c r="F171" s="22" t="s">
        <v>107</v>
      </c>
      <c r="G171" s="19" t="str">
        <f t="shared" si="16"/>
        <v>29064.620</v>
      </c>
      <c r="H171" s="35">
        <f t="shared" si="17"/>
        <v>-11651.5</v>
      </c>
      <c r="I171" s="60" t="s">
        <v>325</v>
      </c>
      <c r="J171" s="61" t="s">
        <v>326</v>
      </c>
      <c r="K171" s="60">
        <v>-11651.5</v>
      </c>
      <c r="L171" s="60" t="s">
        <v>164</v>
      </c>
      <c r="M171" s="61" t="s">
        <v>113</v>
      </c>
      <c r="N171" s="61"/>
      <c r="O171" s="62" t="s">
        <v>114</v>
      </c>
      <c r="P171" s="62" t="s">
        <v>115</v>
      </c>
    </row>
    <row r="172" spans="1:16" ht="12.75" customHeight="1" thickBot="1">
      <c r="A172" s="35" t="str">
        <f t="shared" si="12"/>
        <v> VB 5.13 </v>
      </c>
      <c r="B172" s="22" t="str">
        <f t="shared" si="13"/>
        <v>I</v>
      </c>
      <c r="C172" s="35">
        <f t="shared" si="14"/>
        <v>29068.427</v>
      </c>
      <c r="D172" s="19" t="str">
        <f t="shared" si="15"/>
        <v>vis</v>
      </c>
      <c r="E172" s="59">
        <f>VLOOKUP(C172,Active!C$21:E$968,3,FALSE)</f>
        <v>-11647.003318121444</v>
      </c>
      <c r="F172" s="22" t="s">
        <v>107</v>
      </c>
      <c r="G172" s="19" t="str">
        <f t="shared" si="16"/>
        <v>29068.427</v>
      </c>
      <c r="H172" s="35">
        <f t="shared" si="17"/>
        <v>-11647</v>
      </c>
      <c r="I172" s="60" t="s">
        <v>327</v>
      </c>
      <c r="J172" s="61" t="s">
        <v>328</v>
      </c>
      <c r="K172" s="60">
        <v>-11647</v>
      </c>
      <c r="L172" s="60" t="s">
        <v>108</v>
      </c>
      <c r="M172" s="61" t="s">
        <v>113</v>
      </c>
      <c r="N172" s="61"/>
      <c r="O172" s="62" t="s">
        <v>114</v>
      </c>
      <c r="P172" s="62" t="s">
        <v>198</v>
      </c>
    </row>
    <row r="173" spans="1:16" ht="12.75" customHeight="1" thickBot="1">
      <c r="A173" s="35" t="str">
        <f t="shared" si="12"/>
        <v> VB 7.72 </v>
      </c>
      <c r="B173" s="22" t="str">
        <f t="shared" si="13"/>
        <v>II</v>
      </c>
      <c r="C173" s="35">
        <f t="shared" si="14"/>
        <v>29096.613000000001</v>
      </c>
      <c r="D173" s="19" t="str">
        <f t="shared" si="15"/>
        <v>vis</v>
      </c>
      <c r="E173" s="59">
        <f>VLOOKUP(C173,Active!C$21:E$968,3,FALSE)</f>
        <v>-11613.546601522965</v>
      </c>
      <c r="F173" s="22" t="s">
        <v>107</v>
      </c>
      <c r="G173" s="19" t="str">
        <f t="shared" si="16"/>
        <v>29096.613</v>
      </c>
      <c r="H173" s="35">
        <f t="shared" si="17"/>
        <v>-11613.5</v>
      </c>
      <c r="I173" s="60" t="s">
        <v>329</v>
      </c>
      <c r="J173" s="61" t="s">
        <v>330</v>
      </c>
      <c r="K173" s="60">
        <v>-11613.5</v>
      </c>
      <c r="L173" s="60" t="s">
        <v>135</v>
      </c>
      <c r="M173" s="61" t="s">
        <v>113</v>
      </c>
      <c r="N173" s="61"/>
      <c r="O173" s="62" t="s">
        <v>114</v>
      </c>
      <c r="P173" s="62" t="s">
        <v>115</v>
      </c>
    </row>
    <row r="174" spans="1:16" ht="12.75" customHeight="1" thickBot="1">
      <c r="A174" s="35" t="str">
        <f t="shared" si="12"/>
        <v> VB 7.72 </v>
      </c>
      <c r="B174" s="22" t="str">
        <f t="shared" si="13"/>
        <v>II</v>
      </c>
      <c r="C174" s="35">
        <f t="shared" si="14"/>
        <v>29390.687999999998</v>
      </c>
      <c r="D174" s="19" t="str">
        <f t="shared" si="15"/>
        <v>vis</v>
      </c>
      <c r="E174" s="59">
        <f>VLOOKUP(C174,Active!C$21:E$968,3,FALSE)</f>
        <v>-11264.480258881347</v>
      </c>
      <c r="F174" s="22" t="s">
        <v>107</v>
      </c>
      <c r="G174" s="19" t="str">
        <f t="shared" si="16"/>
        <v>29390.688</v>
      </c>
      <c r="H174" s="35">
        <f t="shared" si="17"/>
        <v>-11264.5</v>
      </c>
      <c r="I174" s="60" t="s">
        <v>331</v>
      </c>
      <c r="J174" s="61" t="s">
        <v>332</v>
      </c>
      <c r="K174" s="60">
        <v>-11264.5</v>
      </c>
      <c r="L174" s="60" t="s">
        <v>201</v>
      </c>
      <c r="M174" s="61" t="s">
        <v>113</v>
      </c>
      <c r="N174" s="61"/>
      <c r="O174" s="62" t="s">
        <v>114</v>
      </c>
      <c r="P174" s="62" t="s">
        <v>115</v>
      </c>
    </row>
    <row r="175" spans="1:16" ht="12.75" customHeight="1" thickBot="1">
      <c r="A175" s="35" t="str">
        <f t="shared" si="12"/>
        <v> VB 5.13 </v>
      </c>
      <c r="B175" s="22" t="str">
        <f t="shared" si="13"/>
        <v>I</v>
      </c>
      <c r="C175" s="35">
        <f t="shared" si="14"/>
        <v>29421.407999999999</v>
      </c>
      <c r="D175" s="19" t="str">
        <f t="shared" si="15"/>
        <v>vis</v>
      </c>
      <c r="E175" s="59">
        <f>VLOOKUP(C175,Active!C$21:E$968,3,FALSE)</f>
        <v>-11228.015690162649</v>
      </c>
      <c r="F175" s="22" t="s">
        <v>107</v>
      </c>
      <c r="G175" s="19" t="str">
        <f t="shared" si="16"/>
        <v>29421.408</v>
      </c>
      <c r="H175" s="35">
        <f t="shared" si="17"/>
        <v>-11228</v>
      </c>
      <c r="I175" s="60" t="s">
        <v>333</v>
      </c>
      <c r="J175" s="61" t="s">
        <v>334</v>
      </c>
      <c r="K175" s="60">
        <v>-11228</v>
      </c>
      <c r="L175" s="60" t="s">
        <v>118</v>
      </c>
      <c r="M175" s="61" t="s">
        <v>113</v>
      </c>
      <c r="N175" s="61"/>
      <c r="O175" s="62" t="s">
        <v>114</v>
      </c>
      <c r="P175" s="62" t="s">
        <v>198</v>
      </c>
    </row>
    <row r="176" spans="1:16" ht="12.75" customHeight="1" thickBot="1">
      <c r="A176" s="35" t="str">
        <f t="shared" si="12"/>
        <v> VB 7.72 </v>
      </c>
      <c r="B176" s="22" t="str">
        <f t="shared" si="13"/>
        <v>I</v>
      </c>
      <c r="C176" s="35">
        <f t="shared" si="14"/>
        <v>29436.609</v>
      </c>
      <c r="D176" s="19" t="str">
        <f t="shared" si="15"/>
        <v>vis</v>
      </c>
      <c r="E176" s="59">
        <f>VLOOKUP(C176,Active!C$21:E$968,3,FALSE)</f>
        <v>-11209.972138434363</v>
      </c>
      <c r="F176" s="22" t="s">
        <v>107</v>
      </c>
      <c r="G176" s="19" t="str">
        <f t="shared" si="16"/>
        <v>29436.609</v>
      </c>
      <c r="H176" s="35">
        <f t="shared" si="17"/>
        <v>-11210</v>
      </c>
      <c r="I176" s="60" t="s">
        <v>335</v>
      </c>
      <c r="J176" s="61" t="s">
        <v>336</v>
      </c>
      <c r="K176" s="60">
        <v>-11210</v>
      </c>
      <c r="L176" s="60" t="s">
        <v>337</v>
      </c>
      <c r="M176" s="61" t="s">
        <v>113</v>
      </c>
      <c r="N176" s="61"/>
      <c r="O176" s="62" t="s">
        <v>114</v>
      </c>
      <c r="P176" s="62" t="s">
        <v>115</v>
      </c>
    </row>
    <row r="177" spans="1:16" ht="12.75" customHeight="1" thickBot="1">
      <c r="A177" s="35" t="str">
        <f t="shared" si="12"/>
        <v> VB 7.72 </v>
      </c>
      <c r="B177" s="22" t="str">
        <f t="shared" si="13"/>
        <v>I</v>
      </c>
      <c r="C177" s="35">
        <f t="shared" si="14"/>
        <v>30006.876</v>
      </c>
      <c r="D177" s="19" t="str">
        <f t="shared" si="15"/>
        <v>vis</v>
      </c>
      <c r="E177" s="59">
        <f>VLOOKUP(C177,Active!C$21:E$968,3,FALSE)</f>
        <v>-10533.06653265621</v>
      </c>
      <c r="F177" s="22" t="s">
        <v>107</v>
      </c>
      <c r="G177" s="19" t="str">
        <f t="shared" si="16"/>
        <v>30006.876</v>
      </c>
      <c r="H177" s="35">
        <f t="shared" si="17"/>
        <v>-10533</v>
      </c>
      <c r="I177" s="60" t="s">
        <v>338</v>
      </c>
      <c r="J177" s="61" t="s">
        <v>339</v>
      </c>
      <c r="K177" s="60">
        <v>-10533</v>
      </c>
      <c r="L177" s="60" t="s">
        <v>340</v>
      </c>
      <c r="M177" s="61" t="s">
        <v>113</v>
      </c>
      <c r="N177" s="61"/>
      <c r="O177" s="62" t="s">
        <v>114</v>
      </c>
      <c r="P177" s="62" t="s">
        <v>115</v>
      </c>
    </row>
    <row r="178" spans="1:16" ht="12.75" customHeight="1" thickBot="1">
      <c r="A178" s="35" t="str">
        <f t="shared" si="12"/>
        <v> VB 7.72 </v>
      </c>
      <c r="B178" s="22" t="str">
        <f t="shared" si="13"/>
        <v>I</v>
      </c>
      <c r="C178" s="35">
        <f t="shared" si="14"/>
        <v>30473.699000000001</v>
      </c>
      <c r="D178" s="19" t="str">
        <f t="shared" si="15"/>
        <v>vis</v>
      </c>
      <c r="E178" s="59">
        <f>VLOOKUP(C178,Active!C$21:E$968,3,FALSE)</f>
        <v>-9978.9487148512617</v>
      </c>
      <c r="F178" s="22" t="s">
        <v>107</v>
      </c>
      <c r="G178" s="19" t="str">
        <f t="shared" si="16"/>
        <v>30473.699</v>
      </c>
      <c r="H178" s="35">
        <f t="shared" si="17"/>
        <v>-9979</v>
      </c>
      <c r="I178" s="60" t="s">
        <v>341</v>
      </c>
      <c r="J178" s="61" t="s">
        <v>342</v>
      </c>
      <c r="K178" s="60">
        <v>-9979</v>
      </c>
      <c r="L178" s="60" t="s">
        <v>170</v>
      </c>
      <c r="M178" s="61" t="s">
        <v>113</v>
      </c>
      <c r="N178" s="61"/>
      <c r="O178" s="62" t="s">
        <v>114</v>
      </c>
      <c r="P178" s="62" t="s">
        <v>115</v>
      </c>
    </row>
    <row r="179" spans="1:16" ht="12.75" customHeight="1" thickBot="1">
      <c r="A179" s="35" t="str">
        <f t="shared" si="12"/>
        <v> VB 7.72 </v>
      </c>
      <c r="B179" s="22" t="str">
        <f t="shared" si="13"/>
        <v>I</v>
      </c>
      <c r="C179" s="35">
        <f t="shared" si="14"/>
        <v>30484.602999999999</v>
      </c>
      <c r="D179" s="19" t="str">
        <f t="shared" si="15"/>
        <v>vis</v>
      </c>
      <c r="E179" s="59">
        <f>VLOOKUP(C179,Active!C$21:E$968,3,FALSE)</f>
        <v>-9966.0056921524138</v>
      </c>
      <c r="F179" s="22" t="s">
        <v>107</v>
      </c>
      <c r="G179" s="19" t="str">
        <f t="shared" si="16"/>
        <v>30484.603</v>
      </c>
      <c r="H179" s="35">
        <f t="shared" si="17"/>
        <v>-9966</v>
      </c>
      <c r="I179" s="60" t="s">
        <v>343</v>
      </c>
      <c r="J179" s="61" t="s">
        <v>344</v>
      </c>
      <c r="K179" s="60">
        <v>-9966</v>
      </c>
      <c r="L179" s="60" t="s">
        <v>314</v>
      </c>
      <c r="M179" s="61" t="s">
        <v>113</v>
      </c>
      <c r="N179" s="61"/>
      <c r="O179" s="62" t="s">
        <v>114</v>
      </c>
      <c r="P179" s="62" t="s">
        <v>115</v>
      </c>
    </row>
    <row r="180" spans="1:16" ht="12.75" customHeight="1" thickBot="1">
      <c r="A180" s="35" t="str">
        <f t="shared" si="12"/>
        <v> VB 7.72 </v>
      </c>
      <c r="B180" s="22" t="str">
        <f t="shared" si="13"/>
        <v>II</v>
      </c>
      <c r="C180" s="35">
        <f t="shared" si="14"/>
        <v>31230.63</v>
      </c>
      <c r="D180" s="19" t="str">
        <f t="shared" si="15"/>
        <v>vis</v>
      </c>
      <c r="E180" s="59">
        <f>VLOOKUP(C180,Active!C$21:E$968,3,FALSE)</f>
        <v>-9080.4733741998407</v>
      </c>
      <c r="F180" s="22" t="s">
        <v>107</v>
      </c>
      <c r="G180" s="19" t="str">
        <f t="shared" si="16"/>
        <v>31230.630</v>
      </c>
      <c r="H180" s="35">
        <f t="shared" si="17"/>
        <v>-9080.5</v>
      </c>
      <c r="I180" s="60" t="s">
        <v>345</v>
      </c>
      <c r="J180" s="61" t="s">
        <v>346</v>
      </c>
      <c r="K180" s="60">
        <v>-9080.5</v>
      </c>
      <c r="L180" s="60" t="s">
        <v>347</v>
      </c>
      <c r="M180" s="61" t="s">
        <v>113</v>
      </c>
      <c r="N180" s="61"/>
      <c r="O180" s="62" t="s">
        <v>114</v>
      </c>
      <c r="P180" s="62" t="s">
        <v>115</v>
      </c>
    </row>
    <row r="181" spans="1:16" ht="12.75" customHeight="1" thickBot="1">
      <c r="A181" s="35" t="str">
        <f t="shared" si="12"/>
        <v> VB 7.72 </v>
      </c>
      <c r="B181" s="22" t="str">
        <f t="shared" si="13"/>
        <v>II</v>
      </c>
      <c r="C181" s="35">
        <f t="shared" si="14"/>
        <v>31860.771000000001</v>
      </c>
      <c r="D181" s="19" t="str">
        <f t="shared" si="15"/>
        <v>vis</v>
      </c>
      <c r="E181" s="59">
        <f>VLOOKUP(C181,Active!C$21:E$968,3,FALSE)</f>
        <v>-8332.497469350621</v>
      </c>
      <c r="F181" s="22" t="s">
        <v>107</v>
      </c>
      <c r="G181" s="19" t="str">
        <f t="shared" si="16"/>
        <v>31860.771</v>
      </c>
      <c r="H181" s="35">
        <f t="shared" si="17"/>
        <v>-8332.5</v>
      </c>
      <c r="I181" s="60" t="s">
        <v>348</v>
      </c>
      <c r="J181" s="61" t="s">
        <v>349</v>
      </c>
      <c r="K181" s="60">
        <v>-8332.5</v>
      </c>
      <c r="L181" s="60" t="s">
        <v>112</v>
      </c>
      <c r="M181" s="61" t="s">
        <v>113</v>
      </c>
      <c r="N181" s="61"/>
      <c r="O181" s="62" t="s">
        <v>114</v>
      </c>
      <c r="P181" s="62" t="s">
        <v>115</v>
      </c>
    </row>
    <row r="182" spans="1:16" ht="12.75" customHeight="1" thickBot="1">
      <c r="A182" s="35" t="str">
        <f t="shared" si="12"/>
        <v> VB 7.72 </v>
      </c>
      <c r="B182" s="22" t="str">
        <f t="shared" si="13"/>
        <v>I</v>
      </c>
      <c r="C182" s="35">
        <f t="shared" si="14"/>
        <v>32275.697</v>
      </c>
      <c r="D182" s="19" t="str">
        <f t="shared" si="15"/>
        <v>vis</v>
      </c>
      <c r="E182" s="59">
        <f>VLOOKUP(C182,Active!C$21:E$968,3,FALSE)</f>
        <v>-7839.9812701262126</v>
      </c>
      <c r="F182" s="22" t="s">
        <v>107</v>
      </c>
      <c r="G182" s="19" t="str">
        <f t="shared" si="16"/>
        <v>32275.697</v>
      </c>
      <c r="H182" s="35">
        <f t="shared" si="17"/>
        <v>-7840</v>
      </c>
      <c r="I182" s="60" t="s">
        <v>350</v>
      </c>
      <c r="J182" s="61" t="s">
        <v>351</v>
      </c>
      <c r="K182" s="60">
        <v>-7840</v>
      </c>
      <c r="L182" s="60" t="s">
        <v>246</v>
      </c>
      <c r="M182" s="61" t="s">
        <v>113</v>
      </c>
      <c r="N182" s="61"/>
      <c r="O182" s="62" t="s">
        <v>114</v>
      </c>
      <c r="P182" s="62" t="s">
        <v>115</v>
      </c>
    </row>
    <row r="183" spans="1:16" ht="12.75" customHeight="1" thickBot="1">
      <c r="A183" s="35" t="str">
        <f t="shared" si="12"/>
        <v> VB 7.72 </v>
      </c>
      <c r="B183" s="22" t="str">
        <f t="shared" si="13"/>
        <v>I</v>
      </c>
      <c r="C183" s="35">
        <f t="shared" si="14"/>
        <v>32302.639999999999</v>
      </c>
      <c r="D183" s="19" t="str">
        <f t="shared" si="15"/>
        <v>vis</v>
      </c>
      <c r="E183" s="59">
        <f>VLOOKUP(C183,Active!C$21:E$968,3,FALSE)</f>
        <v>-7807.9999916435363</v>
      </c>
      <c r="F183" s="22" t="s">
        <v>107</v>
      </c>
      <c r="G183" s="19" t="str">
        <f t="shared" si="16"/>
        <v>32302.640</v>
      </c>
      <c r="H183" s="35">
        <f t="shared" si="17"/>
        <v>-7808</v>
      </c>
      <c r="I183" s="60" t="s">
        <v>352</v>
      </c>
      <c r="J183" s="61" t="s">
        <v>353</v>
      </c>
      <c r="K183" s="60">
        <v>-7808</v>
      </c>
      <c r="L183" s="60" t="s">
        <v>252</v>
      </c>
      <c r="M183" s="61" t="s">
        <v>113</v>
      </c>
      <c r="N183" s="61"/>
      <c r="O183" s="62" t="s">
        <v>114</v>
      </c>
      <c r="P183" s="62" t="s">
        <v>115</v>
      </c>
    </row>
    <row r="184" spans="1:16" ht="12.75" customHeight="1" thickBot="1">
      <c r="A184" s="35" t="str">
        <f t="shared" si="12"/>
        <v> VB 7.72 </v>
      </c>
      <c r="B184" s="22" t="str">
        <f t="shared" si="13"/>
        <v>I</v>
      </c>
      <c r="C184" s="35">
        <f t="shared" si="14"/>
        <v>32600.878000000001</v>
      </c>
      <c r="D184" s="19" t="str">
        <f t="shared" si="15"/>
        <v>vis</v>
      </c>
      <c r="E184" s="59">
        <f>VLOOKUP(C184,Active!C$21:E$968,3,FALSE)</f>
        <v>-7453.9921776615492</v>
      </c>
      <c r="F184" s="22" t="s">
        <v>107</v>
      </c>
      <c r="G184" s="19" t="str">
        <f t="shared" si="16"/>
        <v>32600.878</v>
      </c>
      <c r="H184" s="35">
        <f t="shared" si="17"/>
        <v>-7454</v>
      </c>
      <c r="I184" s="60" t="s">
        <v>354</v>
      </c>
      <c r="J184" s="61" t="s">
        <v>355</v>
      </c>
      <c r="K184" s="60">
        <v>-7454</v>
      </c>
      <c r="L184" s="60" t="s">
        <v>356</v>
      </c>
      <c r="M184" s="61" t="s">
        <v>113</v>
      </c>
      <c r="N184" s="61"/>
      <c r="O184" s="62" t="s">
        <v>114</v>
      </c>
      <c r="P184" s="62" t="s">
        <v>115</v>
      </c>
    </row>
    <row r="185" spans="1:16" ht="12.75" customHeight="1" thickBot="1">
      <c r="A185" s="35" t="str">
        <f t="shared" si="12"/>
        <v> VB 7.72 </v>
      </c>
      <c r="B185" s="22" t="str">
        <f t="shared" si="13"/>
        <v>II</v>
      </c>
      <c r="C185" s="35">
        <f t="shared" si="14"/>
        <v>32668.651999999998</v>
      </c>
      <c r="D185" s="19" t="str">
        <f t="shared" si="15"/>
        <v>vis</v>
      </c>
      <c r="E185" s="59">
        <f>VLOOKUP(C185,Active!C$21:E$968,3,FALSE)</f>
        <v>-7373.5445969212878</v>
      </c>
      <c r="F185" s="22" t="s">
        <v>107</v>
      </c>
      <c r="G185" s="19" t="str">
        <f t="shared" si="16"/>
        <v>32668.652</v>
      </c>
      <c r="H185" s="35">
        <f t="shared" si="17"/>
        <v>-7373.5</v>
      </c>
      <c r="I185" s="60" t="s">
        <v>357</v>
      </c>
      <c r="J185" s="61" t="s">
        <v>358</v>
      </c>
      <c r="K185" s="60">
        <v>-7373.5</v>
      </c>
      <c r="L185" s="60" t="s">
        <v>188</v>
      </c>
      <c r="M185" s="61" t="s">
        <v>113</v>
      </c>
      <c r="N185" s="61"/>
      <c r="O185" s="62" t="s">
        <v>114</v>
      </c>
      <c r="P185" s="62" t="s">
        <v>115</v>
      </c>
    </row>
    <row r="186" spans="1:16" ht="12.75" customHeight="1" thickBot="1">
      <c r="A186" s="35" t="str">
        <f t="shared" si="12"/>
        <v> VB 7.72 </v>
      </c>
      <c r="B186" s="22" t="str">
        <f t="shared" si="13"/>
        <v>II</v>
      </c>
      <c r="C186" s="35">
        <f t="shared" si="14"/>
        <v>33683.870999999999</v>
      </c>
      <c r="D186" s="19" t="str">
        <f t="shared" si="15"/>
        <v>vis</v>
      </c>
      <c r="E186" s="59">
        <f>VLOOKUP(C186,Active!C$21:E$968,3,FALSE)</f>
        <v>-6168.4819995897024</v>
      </c>
      <c r="F186" s="22" t="s">
        <v>107</v>
      </c>
      <c r="G186" s="19" t="str">
        <f t="shared" si="16"/>
        <v>33683.871</v>
      </c>
      <c r="H186" s="35">
        <f t="shared" si="17"/>
        <v>-6168.5</v>
      </c>
      <c r="I186" s="60" t="s">
        <v>359</v>
      </c>
      <c r="J186" s="61" t="s">
        <v>360</v>
      </c>
      <c r="K186" s="60">
        <v>-6168.5</v>
      </c>
      <c r="L186" s="60" t="s">
        <v>301</v>
      </c>
      <c r="M186" s="61" t="s">
        <v>113</v>
      </c>
      <c r="N186" s="61"/>
      <c r="O186" s="62" t="s">
        <v>114</v>
      </c>
      <c r="P186" s="62" t="s">
        <v>115</v>
      </c>
    </row>
    <row r="187" spans="1:16" ht="12.75" customHeight="1" thickBot="1">
      <c r="A187" s="35" t="str">
        <f t="shared" si="12"/>
        <v> VB 7.72 </v>
      </c>
      <c r="B187" s="22" t="str">
        <f t="shared" si="13"/>
        <v>II</v>
      </c>
      <c r="C187" s="35">
        <f t="shared" si="14"/>
        <v>34101.748</v>
      </c>
      <c r="D187" s="19" t="str">
        <f t="shared" si="15"/>
        <v>vis</v>
      </c>
      <c r="E187" s="59">
        <f>VLOOKUP(C187,Active!C$21:E$968,3,FALSE)</f>
        <v>-5672.4629702126604</v>
      </c>
      <c r="F187" s="22" t="s">
        <v>107</v>
      </c>
      <c r="G187" s="19" t="str">
        <f t="shared" si="16"/>
        <v>34101.748</v>
      </c>
      <c r="H187" s="35">
        <f t="shared" si="17"/>
        <v>-5672.5</v>
      </c>
      <c r="I187" s="60" t="s">
        <v>361</v>
      </c>
      <c r="J187" s="61" t="s">
        <v>362</v>
      </c>
      <c r="K187" s="60">
        <v>-5672.5</v>
      </c>
      <c r="L187" s="60" t="s">
        <v>159</v>
      </c>
      <c r="M187" s="61" t="s">
        <v>113</v>
      </c>
      <c r="N187" s="61"/>
      <c r="O187" s="62" t="s">
        <v>114</v>
      </c>
      <c r="P187" s="62" t="s">
        <v>115</v>
      </c>
    </row>
    <row r="188" spans="1:16" ht="12.75" customHeight="1" thickBot="1">
      <c r="A188" s="35" t="str">
        <f t="shared" si="12"/>
        <v> VB 5.13 </v>
      </c>
      <c r="B188" s="22" t="str">
        <f t="shared" si="13"/>
        <v>II</v>
      </c>
      <c r="C188" s="35">
        <f t="shared" si="14"/>
        <v>34455.569000000003</v>
      </c>
      <c r="D188" s="19" t="str">
        <f t="shared" si="15"/>
        <v>vis</v>
      </c>
      <c r="E188" s="59">
        <f>VLOOKUP(C188,Active!C$21:E$968,3,FALSE)</f>
        <v>-5252.4782642029595</v>
      </c>
      <c r="F188" s="22" t="s">
        <v>107</v>
      </c>
      <c r="G188" s="19" t="str">
        <f t="shared" si="16"/>
        <v>34455.569</v>
      </c>
      <c r="H188" s="35">
        <f t="shared" si="17"/>
        <v>-5252.5</v>
      </c>
      <c r="I188" s="60" t="s">
        <v>363</v>
      </c>
      <c r="J188" s="61" t="s">
        <v>364</v>
      </c>
      <c r="K188" s="60">
        <v>-5252.5</v>
      </c>
      <c r="L188" s="60" t="s">
        <v>365</v>
      </c>
      <c r="M188" s="61" t="s">
        <v>113</v>
      </c>
      <c r="N188" s="61"/>
      <c r="O188" s="62" t="s">
        <v>114</v>
      </c>
      <c r="P188" s="62" t="s">
        <v>198</v>
      </c>
    </row>
    <row r="189" spans="1:16" ht="13.5" thickBot="1">
      <c r="A189" s="35" t="str">
        <f t="shared" si="12"/>
        <v> VB 5.13 </v>
      </c>
      <c r="B189" s="22" t="str">
        <f t="shared" si="13"/>
        <v>I</v>
      </c>
      <c r="C189" s="35">
        <f t="shared" si="14"/>
        <v>36607.627999999997</v>
      </c>
      <c r="D189" s="19" t="str">
        <f t="shared" si="15"/>
        <v>vis</v>
      </c>
      <c r="E189" s="59">
        <f>VLOOKUP(C189,Active!C$21:E$968,3,FALSE)</f>
        <v>-2697.989224743686</v>
      </c>
      <c r="F189" s="22" t="s">
        <v>107</v>
      </c>
      <c r="G189" s="19" t="str">
        <f t="shared" si="16"/>
        <v>36607.628</v>
      </c>
      <c r="H189" s="35">
        <f t="shared" si="17"/>
        <v>-2698</v>
      </c>
      <c r="I189" s="60" t="s">
        <v>366</v>
      </c>
      <c r="J189" s="61" t="s">
        <v>367</v>
      </c>
      <c r="K189" s="60">
        <v>-2698</v>
      </c>
      <c r="L189" s="60" t="s">
        <v>368</v>
      </c>
      <c r="M189" s="61" t="s">
        <v>113</v>
      </c>
      <c r="N189" s="61"/>
      <c r="O189" s="62" t="s">
        <v>114</v>
      </c>
      <c r="P189" s="62" t="s">
        <v>198</v>
      </c>
    </row>
    <row r="190" spans="1:16" ht="13.5" thickBot="1">
      <c r="A190" s="35" t="str">
        <f t="shared" si="12"/>
        <v> VB 5.13 </v>
      </c>
      <c r="B190" s="22" t="str">
        <f t="shared" si="13"/>
        <v>I</v>
      </c>
      <c r="C190" s="35">
        <f t="shared" si="14"/>
        <v>36612.675000000003</v>
      </c>
      <c r="D190" s="19" t="str">
        <f t="shared" si="15"/>
        <v>vis</v>
      </c>
      <c r="E190" s="59">
        <f>VLOOKUP(C190,Active!C$21:E$968,3,FALSE)</f>
        <v>-2691.9984474545104</v>
      </c>
      <c r="F190" s="22" t="s">
        <v>107</v>
      </c>
      <c r="G190" s="19" t="str">
        <f t="shared" si="16"/>
        <v>36612.675</v>
      </c>
      <c r="H190" s="35">
        <f t="shared" si="17"/>
        <v>-2692</v>
      </c>
      <c r="I190" s="60" t="s">
        <v>369</v>
      </c>
      <c r="J190" s="61" t="s">
        <v>370</v>
      </c>
      <c r="K190" s="60">
        <v>-2692</v>
      </c>
      <c r="L190" s="60" t="s">
        <v>129</v>
      </c>
      <c r="M190" s="61" t="s">
        <v>113</v>
      </c>
      <c r="N190" s="61"/>
      <c r="O190" s="62" t="s">
        <v>114</v>
      </c>
      <c r="P190" s="62" t="s">
        <v>198</v>
      </c>
    </row>
    <row r="191" spans="1:16" ht="13.5" thickBot="1">
      <c r="A191" s="35" t="str">
        <f t="shared" si="12"/>
        <v> VB 5.13 </v>
      </c>
      <c r="B191" s="22" t="str">
        <f t="shared" si="13"/>
        <v>II</v>
      </c>
      <c r="C191" s="35">
        <f t="shared" si="14"/>
        <v>36637.531000000003</v>
      </c>
      <c r="D191" s="19" t="str">
        <f t="shared" si="15"/>
        <v>vis</v>
      </c>
      <c r="E191" s="59">
        <f>VLOOKUP(C191,Active!C$21:E$968,3,FALSE)</f>
        <v>-2662.4944331292527</v>
      </c>
      <c r="F191" s="22" t="s">
        <v>107</v>
      </c>
      <c r="G191" s="19" t="str">
        <f t="shared" si="16"/>
        <v>36637.531</v>
      </c>
      <c r="H191" s="35">
        <f t="shared" si="17"/>
        <v>-2662.5</v>
      </c>
      <c r="I191" s="60" t="s">
        <v>371</v>
      </c>
      <c r="J191" s="61" t="s">
        <v>372</v>
      </c>
      <c r="K191" s="60">
        <v>-2662.5</v>
      </c>
      <c r="L191" s="60" t="s">
        <v>373</v>
      </c>
      <c r="M191" s="61" t="s">
        <v>113</v>
      </c>
      <c r="N191" s="61"/>
      <c r="O191" s="62" t="s">
        <v>114</v>
      </c>
      <c r="P191" s="62" t="s">
        <v>198</v>
      </c>
    </row>
    <row r="192" spans="1:16" ht="13.5" thickBot="1">
      <c r="A192" s="35" t="str">
        <f t="shared" si="12"/>
        <v> VB 5.13 </v>
      </c>
      <c r="B192" s="22" t="str">
        <f t="shared" si="13"/>
        <v>II</v>
      </c>
      <c r="C192" s="35">
        <f t="shared" si="14"/>
        <v>36637.553999999996</v>
      </c>
      <c r="D192" s="19" t="str">
        <f t="shared" si="15"/>
        <v>vis</v>
      </c>
      <c r="E192" s="59">
        <f>VLOOKUP(C192,Active!C$21:E$968,3,FALSE)</f>
        <v>-2662.4671321826286</v>
      </c>
      <c r="F192" s="22" t="s">
        <v>107</v>
      </c>
      <c r="G192" s="19" t="str">
        <f t="shared" si="16"/>
        <v>36637.554</v>
      </c>
      <c r="H192" s="35">
        <f t="shared" si="17"/>
        <v>-2662.5</v>
      </c>
      <c r="I192" s="60" t="s">
        <v>374</v>
      </c>
      <c r="J192" s="61" t="s">
        <v>375</v>
      </c>
      <c r="K192" s="60">
        <v>-2662.5</v>
      </c>
      <c r="L192" s="60" t="s">
        <v>376</v>
      </c>
      <c r="M192" s="61" t="s">
        <v>113</v>
      </c>
      <c r="N192" s="61"/>
      <c r="O192" s="62" t="s">
        <v>114</v>
      </c>
      <c r="P192" s="62" t="s">
        <v>198</v>
      </c>
    </row>
    <row r="193" spans="1:16" ht="13.5" thickBot="1">
      <c r="A193" s="35" t="str">
        <f t="shared" si="12"/>
        <v> VB 5.13 </v>
      </c>
      <c r="B193" s="22" t="str">
        <f t="shared" si="13"/>
        <v>I</v>
      </c>
      <c r="C193" s="35">
        <f t="shared" si="14"/>
        <v>36667.447999999997</v>
      </c>
      <c r="D193" s="19" t="str">
        <f t="shared" si="15"/>
        <v>vis</v>
      </c>
      <c r="E193" s="59">
        <f>VLOOKUP(C193,Active!C$21:E$968,3,FALSE)</f>
        <v>-2626.9830235473187</v>
      </c>
      <c r="F193" s="22" t="s">
        <v>107</v>
      </c>
      <c r="G193" s="19" t="str">
        <f t="shared" si="16"/>
        <v>36667.448</v>
      </c>
      <c r="H193" s="35">
        <f t="shared" si="17"/>
        <v>-2627</v>
      </c>
      <c r="I193" s="60" t="s">
        <v>377</v>
      </c>
      <c r="J193" s="61" t="s">
        <v>378</v>
      </c>
      <c r="K193" s="60">
        <v>-2627</v>
      </c>
      <c r="L193" s="60" t="s">
        <v>213</v>
      </c>
      <c r="M193" s="61" t="s">
        <v>113</v>
      </c>
      <c r="N193" s="61"/>
      <c r="O193" s="62" t="s">
        <v>114</v>
      </c>
      <c r="P193" s="62" t="s">
        <v>198</v>
      </c>
    </row>
    <row r="194" spans="1:16" ht="13.5" thickBot="1">
      <c r="A194" s="35" t="str">
        <f t="shared" si="12"/>
        <v> VB 5.13 </v>
      </c>
      <c r="B194" s="22" t="str">
        <f t="shared" si="13"/>
        <v>I</v>
      </c>
      <c r="C194" s="35">
        <f t="shared" si="14"/>
        <v>36672.451000000001</v>
      </c>
      <c r="D194" s="19" t="str">
        <f t="shared" si="15"/>
        <v>vis</v>
      </c>
      <c r="E194" s="59">
        <f>VLOOKUP(C194,Active!C$21:E$968,3,FALSE)</f>
        <v>-2621.0444741560491</v>
      </c>
      <c r="F194" s="22" t="s">
        <v>107</v>
      </c>
      <c r="G194" s="19" t="str">
        <f t="shared" si="16"/>
        <v>36672.451</v>
      </c>
      <c r="H194" s="35">
        <f t="shared" si="17"/>
        <v>-2621</v>
      </c>
      <c r="I194" s="60" t="s">
        <v>379</v>
      </c>
      <c r="J194" s="61" t="s">
        <v>380</v>
      </c>
      <c r="K194" s="60">
        <v>-2621</v>
      </c>
      <c r="L194" s="60" t="s">
        <v>381</v>
      </c>
      <c r="M194" s="61" t="s">
        <v>113</v>
      </c>
      <c r="N194" s="61"/>
      <c r="O194" s="62" t="s">
        <v>114</v>
      </c>
      <c r="P194" s="62" t="s">
        <v>198</v>
      </c>
    </row>
    <row r="195" spans="1:16" ht="13.5" thickBot="1">
      <c r="A195" s="35" t="str">
        <f t="shared" si="12"/>
        <v> VB 5.13 </v>
      </c>
      <c r="B195" s="22" t="str">
        <f t="shared" si="13"/>
        <v>I</v>
      </c>
      <c r="C195" s="35">
        <f t="shared" si="14"/>
        <v>36672.497000000003</v>
      </c>
      <c r="D195" s="19" t="str">
        <f t="shared" si="15"/>
        <v>vis</v>
      </c>
      <c r="E195" s="59">
        <f>VLOOKUP(C195,Active!C$21:E$968,3,FALSE)</f>
        <v>-2620.9898722627831</v>
      </c>
      <c r="F195" s="22" t="s">
        <v>107</v>
      </c>
      <c r="G195" s="19" t="str">
        <f t="shared" si="16"/>
        <v>36672.497</v>
      </c>
      <c r="H195" s="35">
        <f t="shared" si="17"/>
        <v>-2621</v>
      </c>
      <c r="I195" s="60" t="s">
        <v>382</v>
      </c>
      <c r="J195" s="61" t="s">
        <v>383</v>
      </c>
      <c r="K195" s="60">
        <v>-2621</v>
      </c>
      <c r="L195" s="60" t="s">
        <v>368</v>
      </c>
      <c r="M195" s="61" t="s">
        <v>113</v>
      </c>
      <c r="N195" s="61"/>
      <c r="O195" s="62" t="s">
        <v>114</v>
      </c>
      <c r="P195" s="62" t="s">
        <v>198</v>
      </c>
    </row>
    <row r="196" spans="1:16" ht="13.5" thickBot="1">
      <c r="A196" s="35" t="str">
        <f t="shared" si="12"/>
        <v> VB 5.13 </v>
      </c>
      <c r="B196" s="22" t="str">
        <f t="shared" si="13"/>
        <v>II</v>
      </c>
      <c r="C196" s="35">
        <f t="shared" si="14"/>
        <v>37017.49</v>
      </c>
      <c r="D196" s="19" t="str">
        <f t="shared" si="15"/>
        <v>vis</v>
      </c>
      <c r="E196" s="59">
        <f>VLOOKUP(C196,Active!C$21:E$968,3,FALSE)</f>
        <v>-2211.483981768999</v>
      </c>
      <c r="F196" s="22" t="s">
        <v>107</v>
      </c>
      <c r="G196" s="19" t="str">
        <f t="shared" si="16"/>
        <v>37017.490</v>
      </c>
      <c r="H196" s="35">
        <f t="shared" si="17"/>
        <v>-2211.5</v>
      </c>
      <c r="I196" s="60" t="s">
        <v>384</v>
      </c>
      <c r="J196" s="61" t="s">
        <v>385</v>
      </c>
      <c r="K196" s="60">
        <v>-2211.5</v>
      </c>
      <c r="L196" s="60" t="s">
        <v>167</v>
      </c>
      <c r="M196" s="61" t="s">
        <v>113</v>
      </c>
      <c r="N196" s="61"/>
      <c r="O196" s="62" t="s">
        <v>114</v>
      </c>
      <c r="P196" s="62" t="s">
        <v>198</v>
      </c>
    </row>
    <row r="197" spans="1:16" ht="13.5" thickBot="1">
      <c r="A197" s="35" t="str">
        <f t="shared" si="12"/>
        <v> VB 5.13 </v>
      </c>
      <c r="B197" s="22" t="str">
        <f t="shared" si="13"/>
        <v>II</v>
      </c>
      <c r="C197" s="35">
        <f t="shared" si="14"/>
        <v>37018.466999999997</v>
      </c>
      <c r="D197" s="19" t="str">
        <f t="shared" si="15"/>
        <v>vis</v>
      </c>
      <c r="E197" s="59">
        <f>VLOOKUP(C197,Active!C$21:E$968,3,FALSE)</f>
        <v>-2210.324285035987</v>
      </c>
      <c r="F197" s="22" t="s">
        <v>107</v>
      </c>
      <c r="G197" s="19" t="str">
        <f t="shared" si="16"/>
        <v>37018.467</v>
      </c>
      <c r="H197" s="35">
        <f t="shared" si="17"/>
        <v>-2210.5</v>
      </c>
      <c r="I197" s="60" t="s">
        <v>386</v>
      </c>
      <c r="J197" s="61" t="s">
        <v>387</v>
      </c>
      <c r="K197" s="60">
        <v>-2210.5</v>
      </c>
      <c r="L197" s="60" t="s">
        <v>388</v>
      </c>
      <c r="M197" s="61" t="s">
        <v>113</v>
      </c>
      <c r="N197" s="61"/>
      <c r="O197" s="62" t="s">
        <v>114</v>
      </c>
      <c r="P197" s="62" t="s">
        <v>198</v>
      </c>
    </row>
    <row r="198" spans="1:16" ht="13.5" thickBot="1">
      <c r="A198" s="35" t="str">
        <f t="shared" si="12"/>
        <v> VB 5.13 </v>
      </c>
      <c r="B198" s="22" t="str">
        <f t="shared" si="13"/>
        <v>I</v>
      </c>
      <c r="C198" s="35">
        <f t="shared" si="14"/>
        <v>37041.495000000003</v>
      </c>
      <c r="D198" s="19" t="str">
        <f t="shared" si="15"/>
        <v>vis</v>
      </c>
      <c r="E198" s="59">
        <f>VLOOKUP(C198,Active!C$21:E$968,3,FALSE)</f>
        <v>-2182.9901024691135</v>
      </c>
      <c r="F198" s="22" t="s">
        <v>107</v>
      </c>
      <c r="G198" s="19" t="str">
        <f t="shared" si="16"/>
        <v>37041.495</v>
      </c>
      <c r="H198" s="35">
        <f t="shared" si="17"/>
        <v>-2183</v>
      </c>
      <c r="I198" s="60" t="s">
        <v>389</v>
      </c>
      <c r="J198" s="61" t="s">
        <v>390</v>
      </c>
      <c r="K198" s="60">
        <v>-2183</v>
      </c>
      <c r="L198" s="60" t="s">
        <v>204</v>
      </c>
      <c r="M198" s="61" t="s">
        <v>113</v>
      </c>
      <c r="N198" s="61"/>
      <c r="O198" s="62" t="s">
        <v>114</v>
      </c>
      <c r="P198" s="62" t="s">
        <v>198</v>
      </c>
    </row>
    <row r="199" spans="1:16" ht="13.5" thickBot="1">
      <c r="A199" s="35" t="str">
        <f t="shared" si="12"/>
        <v> BRNO 6 </v>
      </c>
      <c r="B199" s="22" t="str">
        <f t="shared" si="13"/>
        <v>I</v>
      </c>
      <c r="C199" s="35">
        <f t="shared" si="14"/>
        <v>38522.525999999998</v>
      </c>
      <c r="D199" s="19" t="str">
        <f t="shared" si="15"/>
        <v>vis</v>
      </c>
      <c r="E199" s="59">
        <f>VLOOKUP(C199,Active!C$21:E$968,3,FALSE)</f>
        <v>-425.00974198670735</v>
      </c>
      <c r="F199" s="22" t="s">
        <v>107</v>
      </c>
      <c r="G199" s="19" t="str">
        <f t="shared" si="16"/>
        <v>38522.526</v>
      </c>
      <c r="H199" s="35">
        <f t="shared" si="17"/>
        <v>-425</v>
      </c>
      <c r="I199" s="60" t="s">
        <v>391</v>
      </c>
      <c r="J199" s="61" t="s">
        <v>392</v>
      </c>
      <c r="K199" s="60">
        <v>-425</v>
      </c>
      <c r="L199" s="60" t="s">
        <v>393</v>
      </c>
      <c r="M199" s="61" t="s">
        <v>394</v>
      </c>
      <c r="N199" s="61"/>
      <c r="O199" s="62" t="s">
        <v>395</v>
      </c>
      <c r="P199" s="62" t="s">
        <v>396</v>
      </c>
    </row>
    <row r="200" spans="1:16" ht="13.5" thickBot="1">
      <c r="A200" s="35" t="str">
        <f t="shared" si="12"/>
        <v> BRNO 6 </v>
      </c>
      <c r="B200" s="22" t="str">
        <f t="shared" si="13"/>
        <v>I</v>
      </c>
      <c r="C200" s="35">
        <f t="shared" si="14"/>
        <v>38522.527999999998</v>
      </c>
      <c r="D200" s="19" t="str">
        <f t="shared" si="15"/>
        <v>vis</v>
      </c>
      <c r="E200" s="59">
        <f>VLOOKUP(C200,Active!C$21:E$968,3,FALSE)</f>
        <v>-425.00736799134756</v>
      </c>
      <c r="F200" s="22" t="s">
        <v>107</v>
      </c>
      <c r="G200" s="19" t="str">
        <f t="shared" si="16"/>
        <v>38522.528</v>
      </c>
      <c r="H200" s="35">
        <f t="shared" si="17"/>
        <v>-425</v>
      </c>
      <c r="I200" s="60" t="s">
        <v>397</v>
      </c>
      <c r="J200" s="61" t="s">
        <v>398</v>
      </c>
      <c r="K200" s="60">
        <v>-425</v>
      </c>
      <c r="L200" s="60" t="s">
        <v>399</v>
      </c>
      <c r="M200" s="61" t="s">
        <v>394</v>
      </c>
      <c r="N200" s="61"/>
      <c r="O200" s="62" t="s">
        <v>400</v>
      </c>
      <c r="P200" s="62" t="s">
        <v>396</v>
      </c>
    </row>
    <row r="201" spans="1:16" ht="13.5" thickBot="1">
      <c r="A201" s="35" t="str">
        <f t="shared" si="12"/>
        <v> BRNO 6 </v>
      </c>
      <c r="B201" s="22" t="str">
        <f t="shared" si="13"/>
        <v>I</v>
      </c>
      <c r="C201" s="35">
        <f t="shared" si="14"/>
        <v>38522.542000000001</v>
      </c>
      <c r="D201" s="19" t="str">
        <f t="shared" si="15"/>
        <v>vis</v>
      </c>
      <c r="E201" s="59">
        <f>VLOOKUP(C201,Active!C$21:E$968,3,FALSE)</f>
        <v>-424.99075002382915</v>
      </c>
      <c r="F201" s="22" t="s">
        <v>107</v>
      </c>
      <c r="G201" s="19" t="str">
        <f t="shared" si="16"/>
        <v>38522.542</v>
      </c>
      <c r="H201" s="35">
        <f t="shared" si="17"/>
        <v>-425</v>
      </c>
      <c r="I201" s="60" t="s">
        <v>401</v>
      </c>
      <c r="J201" s="61" t="s">
        <v>402</v>
      </c>
      <c r="K201" s="60">
        <v>-425</v>
      </c>
      <c r="L201" s="60" t="s">
        <v>204</v>
      </c>
      <c r="M201" s="61" t="s">
        <v>394</v>
      </c>
      <c r="N201" s="61"/>
      <c r="O201" s="62" t="s">
        <v>403</v>
      </c>
      <c r="P201" s="62" t="s">
        <v>396</v>
      </c>
    </row>
    <row r="202" spans="1:16" ht="13.5" thickBot="1">
      <c r="A202" s="35" t="str">
        <f t="shared" si="12"/>
        <v> AJ 73.167 </v>
      </c>
      <c r="B202" s="22" t="str">
        <f t="shared" si="13"/>
        <v>II</v>
      </c>
      <c r="C202" s="35">
        <f t="shared" si="14"/>
        <v>38860.782500000001</v>
      </c>
      <c r="D202" s="19" t="str">
        <f t="shared" si="15"/>
        <v>vis</v>
      </c>
      <c r="E202" s="59">
        <f>VLOOKUP(C202,Active!C$21:E$968,3,FALSE)</f>
        <v>-23.500061361842384</v>
      </c>
      <c r="F202" s="22" t="s">
        <v>107</v>
      </c>
      <c r="G202" s="19" t="str">
        <f t="shared" si="16"/>
        <v>38860.7825</v>
      </c>
      <c r="H202" s="35">
        <f t="shared" si="17"/>
        <v>-23.5</v>
      </c>
      <c r="I202" s="60" t="s">
        <v>404</v>
      </c>
      <c r="J202" s="61" t="s">
        <v>405</v>
      </c>
      <c r="K202" s="60">
        <v>-23.5</v>
      </c>
      <c r="L202" s="60" t="s">
        <v>406</v>
      </c>
      <c r="M202" s="61" t="s">
        <v>407</v>
      </c>
      <c r="N202" s="61" t="s">
        <v>408</v>
      </c>
      <c r="O202" s="62" t="s">
        <v>409</v>
      </c>
      <c r="P202" s="62" t="s">
        <v>410</v>
      </c>
    </row>
    <row r="203" spans="1:16" ht="13.5" thickBot="1">
      <c r="A203" s="35" t="str">
        <f t="shared" ref="A203:A253" si="18">P203</f>
        <v> AJ 73.167 </v>
      </c>
      <c r="B203" s="22" t="str">
        <f t="shared" ref="B203:B253" si="19">IF(H203=INT(H203),"I","II")</f>
        <v>I</v>
      </c>
      <c r="C203" s="35">
        <f t="shared" ref="C203:C253" si="20">1*G203</f>
        <v>38917.647400000002</v>
      </c>
      <c r="D203" s="19" t="str">
        <f t="shared" ref="D203:D253" si="21">VLOOKUP(F203,I$1:J$5,2,FALSE)</f>
        <v>vis</v>
      </c>
      <c r="E203" s="59">
        <f>VLOOKUP(C203,Active!C$21:E$968,3,FALSE)</f>
        <v>43.998442991406904</v>
      </c>
      <c r="F203" s="22" t="s">
        <v>107</v>
      </c>
      <c r="G203" s="19" t="str">
        <f t="shared" ref="G203:G253" si="22">MID(I203,3,LEN(I203)-3)</f>
        <v>38917.6474</v>
      </c>
      <c r="H203" s="35">
        <f t="shared" ref="H203:H253" si="23">1*K203</f>
        <v>44</v>
      </c>
      <c r="I203" s="60" t="s">
        <v>414</v>
      </c>
      <c r="J203" s="61" t="s">
        <v>415</v>
      </c>
      <c r="K203" s="60">
        <v>44</v>
      </c>
      <c r="L203" s="60" t="s">
        <v>416</v>
      </c>
      <c r="M203" s="61" t="s">
        <v>407</v>
      </c>
      <c r="N203" s="61" t="s">
        <v>408</v>
      </c>
      <c r="O203" s="62" t="s">
        <v>409</v>
      </c>
      <c r="P203" s="62" t="s">
        <v>410</v>
      </c>
    </row>
    <row r="204" spans="1:16" ht="13.5" thickBot="1">
      <c r="A204" s="35" t="str">
        <f t="shared" si="18"/>
        <v> AJ 73.167 </v>
      </c>
      <c r="B204" s="22" t="str">
        <f t="shared" si="19"/>
        <v>II</v>
      </c>
      <c r="C204" s="35">
        <f t="shared" si="20"/>
        <v>38925.652499999997</v>
      </c>
      <c r="D204" s="19" t="str">
        <f t="shared" si="21"/>
        <v>vis</v>
      </c>
      <c r="E204" s="59">
        <f>VLOOKUP(C204,Active!C$21:E$968,3,FALSE)</f>
        <v>53.500478116727514</v>
      </c>
      <c r="F204" s="22" t="s">
        <v>107</v>
      </c>
      <c r="G204" s="19" t="str">
        <f t="shared" si="22"/>
        <v>38925.6525</v>
      </c>
      <c r="H204" s="35">
        <f t="shared" si="23"/>
        <v>53.5</v>
      </c>
      <c r="I204" s="60" t="s">
        <v>417</v>
      </c>
      <c r="J204" s="61" t="s">
        <v>418</v>
      </c>
      <c r="K204" s="60">
        <v>53.5</v>
      </c>
      <c r="L204" s="60" t="s">
        <v>419</v>
      </c>
      <c r="M204" s="61" t="s">
        <v>407</v>
      </c>
      <c r="N204" s="61" t="s">
        <v>408</v>
      </c>
      <c r="O204" s="62" t="s">
        <v>409</v>
      </c>
      <c r="P204" s="62" t="s">
        <v>410</v>
      </c>
    </row>
    <row r="205" spans="1:16" ht="13.5" thickBot="1">
      <c r="A205" s="35" t="str">
        <f t="shared" si="18"/>
        <v> BRNO 12 </v>
      </c>
      <c r="B205" s="22" t="str">
        <f t="shared" si="19"/>
        <v>I</v>
      </c>
      <c r="C205" s="35">
        <f t="shared" si="20"/>
        <v>40710.413</v>
      </c>
      <c r="D205" s="19" t="str">
        <f t="shared" si="21"/>
        <v>vis</v>
      </c>
      <c r="E205" s="59">
        <f>VLOOKUP(C205,Active!C$21:E$968,3,FALSE)</f>
        <v>2172.0070503388997</v>
      </c>
      <c r="F205" s="22" t="s">
        <v>107</v>
      </c>
      <c r="G205" s="19" t="str">
        <f t="shared" si="22"/>
        <v>40710.413</v>
      </c>
      <c r="H205" s="35">
        <f t="shared" si="23"/>
        <v>2172</v>
      </c>
      <c r="I205" s="60" t="s">
        <v>420</v>
      </c>
      <c r="J205" s="61" t="s">
        <v>421</v>
      </c>
      <c r="K205" s="60">
        <v>2172</v>
      </c>
      <c r="L205" s="60" t="s">
        <v>156</v>
      </c>
      <c r="M205" s="61" t="s">
        <v>394</v>
      </c>
      <c r="N205" s="61"/>
      <c r="O205" s="62" t="s">
        <v>422</v>
      </c>
      <c r="P205" s="62" t="s">
        <v>423</v>
      </c>
    </row>
    <row r="206" spans="1:16" ht="13.5" thickBot="1">
      <c r="A206" s="35" t="str">
        <f t="shared" si="18"/>
        <v> AAPS 13.121 </v>
      </c>
      <c r="B206" s="22" t="str">
        <f t="shared" si="19"/>
        <v>I</v>
      </c>
      <c r="C206" s="35">
        <f t="shared" si="20"/>
        <v>41047.391499999998</v>
      </c>
      <c r="D206" s="19" t="str">
        <f t="shared" si="21"/>
        <v>vis</v>
      </c>
      <c r="E206" s="59">
        <f>VLOOKUP(C206,Active!C$21:E$968,3,FALSE)</f>
        <v>2571.9997479291715</v>
      </c>
      <c r="F206" s="22" t="s">
        <v>107</v>
      </c>
      <c r="G206" s="19" t="str">
        <f t="shared" si="22"/>
        <v>41047.3915</v>
      </c>
      <c r="H206" s="35">
        <f t="shared" si="23"/>
        <v>2572</v>
      </c>
      <c r="I206" s="60" t="s">
        <v>428</v>
      </c>
      <c r="J206" s="61" t="s">
        <v>429</v>
      </c>
      <c r="K206" s="60">
        <v>2572</v>
      </c>
      <c r="L206" s="60" t="s">
        <v>430</v>
      </c>
      <c r="M206" s="61" t="s">
        <v>407</v>
      </c>
      <c r="N206" s="61" t="s">
        <v>408</v>
      </c>
      <c r="O206" s="62" t="s">
        <v>431</v>
      </c>
      <c r="P206" s="62" t="s">
        <v>432</v>
      </c>
    </row>
    <row r="207" spans="1:16" ht="13.5" thickBot="1">
      <c r="A207" s="35" t="str">
        <f t="shared" si="18"/>
        <v> AAP 56.76 </v>
      </c>
      <c r="B207" s="22" t="str">
        <f t="shared" si="19"/>
        <v>I</v>
      </c>
      <c r="C207" s="35">
        <f t="shared" si="20"/>
        <v>41057.501600000003</v>
      </c>
      <c r="D207" s="19" t="str">
        <f t="shared" si="21"/>
        <v>vis</v>
      </c>
      <c r="E207" s="59">
        <f>VLOOKUP(C207,Active!C$21:E$968,3,FALSE)</f>
        <v>2584.0004131701576</v>
      </c>
      <c r="F207" s="22" t="s">
        <v>107</v>
      </c>
      <c r="G207" s="19" t="str">
        <f t="shared" si="22"/>
        <v>41057.5016</v>
      </c>
      <c r="H207" s="35">
        <f t="shared" si="23"/>
        <v>2584</v>
      </c>
      <c r="I207" s="60" t="s">
        <v>433</v>
      </c>
      <c r="J207" s="61" t="s">
        <v>434</v>
      </c>
      <c r="K207" s="60">
        <v>2584</v>
      </c>
      <c r="L207" s="60" t="s">
        <v>435</v>
      </c>
      <c r="M207" s="61" t="s">
        <v>407</v>
      </c>
      <c r="N207" s="61" t="s">
        <v>408</v>
      </c>
      <c r="O207" s="62" t="s">
        <v>436</v>
      </c>
      <c r="P207" s="62" t="s">
        <v>437</v>
      </c>
    </row>
    <row r="208" spans="1:16" ht="13.5" thickBot="1">
      <c r="A208" s="35" t="str">
        <f t="shared" si="18"/>
        <v> AAP 56.76 </v>
      </c>
      <c r="B208" s="22" t="str">
        <f t="shared" si="19"/>
        <v>I</v>
      </c>
      <c r="C208" s="35">
        <f t="shared" si="20"/>
        <v>41062.554900000003</v>
      </c>
      <c r="D208" s="19" t="str">
        <f t="shared" si="21"/>
        <v>vis</v>
      </c>
      <c r="E208" s="59">
        <f>VLOOKUP(C208,Active!C$21:E$968,3,FALSE)</f>
        <v>2589.9986685447075</v>
      </c>
      <c r="F208" s="22" t="s">
        <v>107</v>
      </c>
      <c r="G208" s="19" t="str">
        <f t="shared" si="22"/>
        <v>41062.5549</v>
      </c>
      <c r="H208" s="35">
        <f t="shared" si="23"/>
        <v>2590</v>
      </c>
      <c r="I208" s="60" t="s">
        <v>438</v>
      </c>
      <c r="J208" s="61" t="s">
        <v>439</v>
      </c>
      <c r="K208" s="60">
        <v>2590</v>
      </c>
      <c r="L208" s="60" t="s">
        <v>440</v>
      </c>
      <c r="M208" s="61" t="s">
        <v>407</v>
      </c>
      <c r="N208" s="61" t="s">
        <v>408</v>
      </c>
      <c r="O208" s="62" t="s">
        <v>436</v>
      </c>
      <c r="P208" s="62" t="s">
        <v>437</v>
      </c>
    </row>
    <row r="209" spans="1:16" ht="13.5" thickBot="1">
      <c r="A209" s="35" t="str">
        <f t="shared" si="18"/>
        <v> AAP 56.76 </v>
      </c>
      <c r="B209" s="22" t="str">
        <f t="shared" si="19"/>
        <v>I</v>
      </c>
      <c r="C209" s="35">
        <f t="shared" si="20"/>
        <v>41063.398699999998</v>
      </c>
      <c r="D209" s="19" t="str">
        <f t="shared" si="21"/>
        <v>vis</v>
      </c>
      <c r="E209" s="59">
        <f>VLOOKUP(C209,Active!C$21:E$968,3,FALSE)</f>
        <v>2591.0002571867863</v>
      </c>
      <c r="F209" s="22" t="s">
        <v>107</v>
      </c>
      <c r="G209" s="19" t="str">
        <f t="shared" si="22"/>
        <v>41063.3987</v>
      </c>
      <c r="H209" s="35">
        <f t="shared" si="23"/>
        <v>2591</v>
      </c>
      <c r="I209" s="60" t="s">
        <v>441</v>
      </c>
      <c r="J209" s="61" t="s">
        <v>442</v>
      </c>
      <c r="K209" s="60">
        <v>2591</v>
      </c>
      <c r="L209" s="60" t="s">
        <v>443</v>
      </c>
      <c r="M209" s="61" t="s">
        <v>407</v>
      </c>
      <c r="N209" s="61" t="s">
        <v>408</v>
      </c>
      <c r="O209" s="62" t="s">
        <v>436</v>
      </c>
      <c r="P209" s="62" t="s">
        <v>437</v>
      </c>
    </row>
    <row r="210" spans="1:16" ht="13.5" thickBot="1">
      <c r="A210" s="35" t="str">
        <f t="shared" si="18"/>
        <v> BRNO 14 </v>
      </c>
      <c r="B210" s="22" t="str">
        <f t="shared" si="19"/>
        <v>I</v>
      </c>
      <c r="C210" s="35">
        <f t="shared" si="20"/>
        <v>41089.519</v>
      </c>
      <c r="D210" s="19" t="str">
        <f t="shared" si="21"/>
        <v>vis</v>
      </c>
      <c r="E210" s="59">
        <f>VLOOKUP(C210,Active!C$21:E$968,3,FALSE)</f>
        <v>2622.0049926784218</v>
      </c>
      <c r="F210" s="22" t="s">
        <v>107</v>
      </c>
      <c r="G210" s="19" t="str">
        <f t="shared" si="22"/>
        <v>41089.519</v>
      </c>
      <c r="H210" s="35">
        <f t="shared" si="23"/>
        <v>2622</v>
      </c>
      <c r="I210" s="60" t="s">
        <v>444</v>
      </c>
      <c r="J210" s="61" t="s">
        <v>445</v>
      </c>
      <c r="K210" s="60">
        <v>2622</v>
      </c>
      <c r="L210" s="60" t="s">
        <v>446</v>
      </c>
      <c r="M210" s="61" t="s">
        <v>394</v>
      </c>
      <c r="N210" s="61"/>
      <c r="O210" s="62" t="s">
        <v>422</v>
      </c>
      <c r="P210" s="62" t="s">
        <v>447</v>
      </c>
    </row>
    <row r="211" spans="1:16" ht="13.5" thickBot="1">
      <c r="A211" s="35" t="str">
        <f t="shared" si="18"/>
        <v> AAPS 13.121 </v>
      </c>
      <c r="B211" s="22" t="str">
        <f t="shared" si="19"/>
        <v>I</v>
      </c>
      <c r="C211" s="35">
        <f t="shared" si="20"/>
        <v>41090.358399999997</v>
      </c>
      <c r="D211" s="19" t="str">
        <f t="shared" si="21"/>
        <v>vis</v>
      </c>
      <c r="E211" s="59">
        <f>VLOOKUP(C211,Active!C$21:E$968,3,FALSE)</f>
        <v>2623.0013585307124</v>
      </c>
      <c r="F211" s="22" t="s">
        <v>107</v>
      </c>
      <c r="G211" s="19" t="str">
        <f t="shared" si="22"/>
        <v>41090.3584</v>
      </c>
      <c r="H211" s="35">
        <f t="shared" si="23"/>
        <v>2623</v>
      </c>
      <c r="I211" s="60" t="s">
        <v>448</v>
      </c>
      <c r="J211" s="61" t="s">
        <v>449</v>
      </c>
      <c r="K211" s="60">
        <v>2623</v>
      </c>
      <c r="L211" s="60" t="s">
        <v>450</v>
      </c>
      <c r="M211" s="61" t="s">
        <v>407</v>
      </c>
      <c r="N211" s="61" t="s">
        <v>408</v>
      </c>
      <c r="O211" s="62" t="s">
        <v>431</v>
      </c>
      <c r="P211" s="62" t="s">
        <v>432</v>
      </c>
    </row>
    <row r="212" spans="1:16" ht="13.5" thickBot="1">
      <c r="A212" s="35" t="str">
        <f t="shared" si="18"/>
        <v> AAPS 13.121 </v>
      </c>
      <c r="B212" s="22" t="str">
        <f t="shared" si="19"/>
        <v>II</v>
      </c>
      <c r="C212" s="35">
        <f t="shared" si="20"/>
        <v>41103.4159</v>
      </c>
      <c r="D212" s="19" t="str">
        <f t="shared" si="21"/>
        <v>vis</v>
      </c>
      <c r="E212" s="59">
        <f>VLOOKUP(C212,Active!C$21:E$968,3,FALSE)</f>
        <v>2638.5005807326811</v>
      </c>
      <c r="F212" s="22" t="s">
        <v>107</v>
      </c>
      <c r="G212" s="19" t="str">
        <f t="shared" si="22"/>
        <v>41103.4159</v>
      </c>
      <c r="H212" s="35">
        <f t="shared" si="23"/>
        <v>2638.5</v>
      </c>
      <c r="I212" s="60" t="s">
        <v>451</v>
      </c>
      <c r="J212" s="61" t="s">
        <v>452</v>
      </c>
      <c r="K212" s="60">
        <v>2638.5</v>
      </c>
      <c r="L212" s="60" t="s">
        <v>453</v>
      </c>
      <c r="M212" s="61" t="s">
        <v>407</v>
      </c>
      <c r="N212" s="61" t="s">
        <v>408</v>
      </c>
      <c r="O212" s="62" t="s">
        <v>431</v>
      </c>
      <c r="P212" s="62" t="s">
        <v>432</v>
      </c>
    </row>
    <row r="213" spans="1:16" ht="13.5" thickBot="1">
      <c r="A213" s="35" t="str">
        <f t="shared" si="18"/>
        <v> AAPS 13.121 </v>
      </c>
      <c r="B213" s="22" t="str">
        <f t="shared" si="19"/>
        <v>I</v>
      </c>
      <c r="C213" s="35">
        <f t="shared" si="20"/>
        <v>41111.419900000001</v>
      </c>
      <c r="D213" s="19" t="str">
        <f t="shared" si="21"/>
        <v>vis</v>
      </c>
      <c r="E213" s="59">
        <f>VLOOKUP(C213,Active!C$21:E$968,3,FALSE)</f>
        <v>2648.0013101605614</v>
      </c>
      <c r="F213" s="22" t="s">
        <v>107</v>
      </c>
      <c r="G213" s="19" t="str">
        <f t="shared" si="22"/>
        <v>41111.4199</v>
      </c>
      <c r="H213" s="35">
        <f t="shared" si="23"/>
        <v>2648</v>
      </c>
      <c r="I213" s="60" t="s">
        <v>454</v>
      </c>
      <c r="J213" s="61" t="s">
        <v>455</v>
      </c>
      <c r="K213" s="60">
        <v>2648</v>
      </c>
      <c r="L213" s="60" t="s">
        <v>450</v>
      </c>
      <c r="M213" s="61" t="s">
        <v>407</v>
      </c>
      <c r="N213" s="61" t="s">
        <v>408</v>
      </c>
      <c r="O213" s="62" t="s">
        <v>431</v>
      </c>
      <c r="P213" s="62" t="s">
        <v>432</v>
      </c>
    </row>
    <row r="214" spans="1:16" ht="13.5" thickBot="1">
      <c r="A214" s="35" t="str">
        <f t="shared" si="18"/>
        <v> AAPS 13.121 </v>
      </c>
      <c r="B214" s="22" t="str">
        <f t="shared" si="19"/>
        <v>I</v>
      </c>
      <c r="C214" s="35">
        <f t="shared" si="20"/>
        <v>41116.473299999998</v>
      </c>
      <c r="D214" s="19" t="str">
        <f t="shared" si="21"/>
        <v>vis</v>
      </c>
      <c r="E214" s="59">
        <f>VLOOKUP(C214,Active!C$21:E$968,3,FALSE)</f>
        <v>2653.999684234876</v>
      </c>
      <c r="F214" s="22" t="s">
        <v>107</v>
      </c>
      <c r="G214" s="19" t="str">
        <f t="shared" si="22"/>
        <v>41116.4733</v>
      </c>
      <c r="H214" s="35">
        <f t="shared" si="23"/>
        <v>2654</v>
      </c>
      <c r="I214" s="60" t="s">
        <v>456</v>
      </c>
      <c r="J214" s="61" t="s">
        <v>457</v>
      </c>
      <c r="K214" s="60">
        <v>2654</v>
      </c>
      <c r="L214" s="60" t="s">
        <v>458</v>
      </c>
      <c r="M214" s="61" t="s">
        <v>407</v>
      </c>
      <c r="N214" s="61" t="s">
        <v>408</v>
      </c>
      <c r="O214" s="62" t="s">
        <v>431</v>
      </c>
      <c r="P214" s="62" t="s">
        <v>432</v>
      </c>
    </row>
    <row r="215" spans="1:16" ht="13.5" thickBot="1">
      <c r="A215" s="35" t="str">
        <f t="shared" si="18"/>
        <v> AAPS 13.121 </v>
      </c>
      <c r="B215" s="22" t="str">
        <f t="shared" si="19"/>
        <v>II</v>
      </c>
      <c r="C215" s="35">
        <f t="shared" si="20"/>
        <v>41119.422500000001</v>
      </c>
      <c r="D215" s="19" t="str">
        <f t="shared" si="21"/>
        <v>vis</v>
      </c>
      <c r="E215" s="59">
        <f>VLOOKUP(C215,Active!C$21:E$968,3,FALSE)</f>
        <v>2657.5003777916886</v>
      </c>
      <c r="F215" s="22" t="s">
        <v>107</v>
      </c>
      <c r="G215" s="19" t="str">
        <f t="shared" si="22"/>
        <v>41119.4225</v>
      </c>
      <c r="H215" s="35">
        <f t="shared" si="23"/>
        <v>2657.5</v>
      </c>
      <c r="I215" s="60" t="s">
        <v>463</v>
      </c>
      <c r="J215" s="61" t="s">
        <v>464</v>
      </c>
      <c r="K215" s="60">
        <v>2657.5</v>
      </c>
      <c r="L215" s="60" t="s">
        <v>435</v>
      </c>
      <c r="M215" s="61" t="s">
        <v>407</v>
      </c>
      <c r="N215" s="61" t="s">
        <v>408</v>
      </c>
      <c r="O215" s="62" t="s">
        <v>431</v>
      </c>
      <c r="P215" s="62" t="s">
        <v>432</v>
      </c>
    </row>
    <row r="216" spans="1:16" ht="13.5" thickBot="1">
      <c r="A216" s="35" t="str">
        <f t="shared" si="18"/>
        <v> AAPS 13.121 </v>
      </c>
      <c r="B216" s="22" t="str">
        <f t="shared" si="19"/>
        <v>II</v>
      </c>
      <c r="C216" s="35">
        <f t="shared" si="20"/>
        <v>41125.32</v>
      </c>
      <c r="D216" s="19" t="str">
        <f t="shared" si="21"/>
        <v>vis</v>
      </c>
      <c r="E216" s="59">
        <f>VLOOKUP(C216,Active!C$21:E$968,3,FALSE)</f>
        <v>2664.5006966073943</v>
      </c>
      <c r="F216" s="22" t="s">
        <v>107</v>
      </c>
      <c r="G216" s="19" t="str">
        <f t="shared" si="22"/>
        <v>41125.320</v>
      </c>
      <c r="H216" s="35">
        <f t="shared" si="23"/>
        <v>2664.5</v>
      </c>
      <c r="I216" s="60" t="s">
        <v>465</v>
      </c>
      <c r="J216" s="61" t="s">
        <v>466</v>
      </c>
      <c r="K216" s="60">
        <v>2664.5</v>
      </c>
      <c r="L216" s="60" t="s">
        <v>129</v>
      </c>
      <c r="M216" s="61" t="s">
        <v>407</v>
      </c>
      <c r="N216" s="61" t="s">
        <v>408</v>
      </c>
      <c r="O216" s="62" t="s">
        <v>431</v>
      </c>
      <c r="P216" s="62" t="s">
        <v>432</v>
      </c>
    </row>
    <row r="217" spans="1:16" ht="13.5" thickBot="1">
      <c r="A217" s="35" t="str">
        <f t="shared" si="18"/>
        <v> AAP 56.76 </v>
      </c>
      <c r="B217" s="22" t="str">
        <f t="shared" si="19"/>
        <v>I</v>
      </c>
      <c r="C217" s="35">
        <f t="shared" si="20"/>
        <v>41763.485399999998</v>
      </c>
      <c r="D217" s="19" t="str">
        <f t="shared" si="21"/>
        <v>vis</v>
      </c>
      <c r="E217" s="59">
        <f>VLOOKUP(C217,Active!C$21:E$968,3,FALSE)</f>
        <v>3422.0015456371575</v>
      </c>
      <c r="F217" s="22" t="s">
        <v>107</v>
      </c>
      <c r="G217" s="19" t="str">
        <f t="shared" si="22"/>
        <v>41763.4854</v>
      </c>
      <c r="H217" s="35">
        <f t="shared" si="23"/>
        <v>3422</v>
      </c>
      <c r="I217" s="60" t="s">
        <v>477</v>
      </c>
      <c r="J217" s="61" t="s">
        <v>478</v>
      </c>
      <c r="K217" s="60">
        <v>3422</v>
      </c>
      <c r="L217" s="60" t="s">
        <v>479</v>
      </c>
      <c r="M217" s="61" t="s">
        <v>407</v>
      </c>
      <c r="N217" s="61" t="s">
        <v>408</v>
      </c>
      <c r="O217" s="62" t="s">
        <v>436</v>
      </c>
      <c r="P217" s="62" t="s">
        <v>437</v>
      </c>
    </row>
    <row r="218" spans="1:16" ht="13.5" thickBot="1">
      <c r="A218" s="35" t="str">
        <f t="shared" si="18"/>
        <v> AAP 56.76 </v>
      </c>
      <c r="B218" s="22" t="str">
        <f t="shared" si="19"/>
        <v>I</v>
      </c>
      <c r="C218" s="35">
        <f t="shared" si="20"/>
        <v>42838.464200000002</v>
      </c>
      <c r="D218" s="19" t="str">
        <f t="shared" si="21"/>
        <v>vis</v>
      </c>
      <c r="E218" s="59">
        <f>VLOOKUP(C218,Active!C$21:E$968,3,FALSE)</f>
        <v>4697.9988869048002</v>
      </c>
      <c r="F218" s="22" t="s">
        <v>107</v>
      </c>
      <c r="G218" s="19" t="str">
        <f t="shared" si="22"/>
        <v>42838.4642</v>
      </c>
      <c r="H218" s="35">
        <f t="shared" si="23"/>
        <v>4698</v>
      </c>
      <c r="I218" s="60" t="s">
        <v>489</v>
      </c>
      <c r="J218" s="61" t="s">
        <v>490</v>
      </c>
      <c r="K218" s="60">
        <v>4698</v>
      </c>
      <c r="L218" s="60" t="s">
        <v>491</v>
      </c>
      <c r="M218" s="61" t="s">
        <v>407</v>
      </c>
      <c r="N218" s="61" t="s">
        <v>408</v>
      </c>
      <c r="O218" s="62" t="s">
        <v>436</v>
      </c>
      <c r="P218" s="62" t="s">
        <v>437</v>
      </c>
    </row>
    <row r="219" spans="1:16" ht="13.5" thickBot="1">
      <c r="A219" s="35" t="str">
        <f t="shared" si="18"/>
        <v> AAP 56.76 </v>
      </c>
      <c r="B219" s="22" t="str">
        <f t="shared" si="19"/>
        <v>II</v>
      </c>
      <c r="C219" s="35">
        <f t="shared" si="20"/>
        <v>42867.529699999999</v>
      </c>
      <c r="D219" s="19" t="str">
        <f t="shared" si="21"/>
        <v>vis</v>
      </c>
      <c r="E219" s="59">
        <f>VLOOKUP(C219,Active!C$21:E$968,3,FALSE)</f>
        <v>4732.4995679625199</v>
      </c>
      <c r="F219" s="22" t="s">
        <v>107</v>
      </c>
      <c r="G219" s="19" t="str">
        <f t="shared" si="22"/>
        <v>42867.5297</v>
      </c>
      <c r="H219" s="35">
        <f t="shared" si="23"/>
        <v>4732.5</v>
      </c>
      <c r="I219" s="60" t="s">
        <v>492</v>
      </c>
      <c r="J219" s="61" t="s">
        <v>493</v>
      </c>
      <c r="K219" s="60">
        <v>4732.5</v>
      </c>
      <c r="L219" s="60" t="s">
        <v>469</v>
      </c>
      <c r="M219" s="61" t="s">
        <v>407</v>
      </c>
      <c r="N219" s="61" t="s">
        <v>408</v>
      </c>
      <c r="O219" s="62" t="s">
        <v>436</v>
      </c>
      <c r="P219" s="62" t="s">
        <v>437</v>
      </c>
    </row>
    <row r="220" spans="1:16" ht="13.5" thickBot="1">
      <c r="A220" s="35" t="str">
        <f t="shared" si="18"/>
        <v> AAP 56.76 </v>
      </c>
      <c r="B220" s="22" t="str">
        <f t="shared" si="19"/>
        <v>I</v>
      </c>
      <c r="C220" s="35">
        <f t="shared" si="20"/>
        <v>42870.479200000002</v>
      </c>
      <c r="D220" s="19" t="str">
        <f t="shared" si="21"/>
        <v>vis</v>
      </c>
      <c r="E220" s="59">
        <f>VLOOKUP(C220,Active!C$21:E$968,3,FALSE)</f>
        <v>4736.0006176186362</v>
      </c>
      <c r="F220" s="22" t="s">
        <v>107</v>
      </c>
      <c r="G220" s="19" t="str">
        <f t="shared" si="22"/>
        <v>42870.4792</v>
      </c>
      <c r="H220" s="35">
        <f t="shared" si="23"/>
        <v>4736</v>
      </c>
      <c r="I220" s="60" t="s">
        <v>494</v>
      </c>
      <c r="J220" s="61" t="s">
        <v>495</v>
      </c>
      <c r="K220" s="60">
        <v>4736</v>
      </c>
      <c r="L220" s="60" t="s">
        <v>453</v>
      </c>
      <c r="M220" s="61" t="s">
        <v>407</v>
      </c>
      <c r="N220" s="61" t="s">
        <v>408</v>
      </c>
      <c r="O220" s="62" t="s">
        <v>436</v>
      </c>
      <c r="P220" s="62" t="s">
        <v>437</v>
      </c>
    </row>
    <row r="221" spans="1:16" ht="13.5" thickBot="1">
      <c r="A221" s="35" t="str">
        <f t="shared" si="18"/>
        <v> AAP 56.76 </v>
      </c>
      <c r="B221" s="22" t="str">
        <f t="shared" si="19"/>
        <v>I</v>
      </c>
      <c r="C221" s="35">
        <f t="shared" si="20"/>
        <v>42870.479700000004</v>
      </c>
      <c r="D221" s="19" t="str">
        <f t="shared" si="21"/>
        <v>vis</v>
      </c>
      <c r="E221" s="59">
        <f>VLOOKUP(C221,Active!C$21:E$968,3,FALSE)</f>
        <v>4736.0012111174783</v>
      </c>
      <c r="F221" s="22" t="s">
        <v>107</v>
      </c>
      <c r="G221" s="19" t="str">
        <f t="shared" si="22"/>
        <v>42870.4797</v>
      </c>
      <c r="H221" s="35">
        <f t="shared" si="23"/>
        <v>4736</v>
      </c>
      <c r="I221" s="60" t="s">
        <v>496</v>
      </c>
      <c r="J221" s="61" t="s">
        <v>495</v>
      </c>
      <c r="K221" s="60">
        <v>4736</v>
      </c>
      <c r="L221" s="60" t="s">
        <v>497</v>
      </c>
      <c r="M221" s="61" t="s">
        <v>407</v>
      </c>
      <c r="N221" s="61" t="s">
        <v>408</v>
      </c>
      <c r="O221" s="62" t="s">
        <v>436</v>
      </c>
      <c r="P221" s="62" t="s">
        <v>437</v>
      </c>
    </row>
    <row r="222" spans="1:16" ht="13.5" thickBot="1">
      <c r="A222" s="35" t="str">
        <f t="shared" si="18"/>
        <v> BRNO 28 </v>
      </c>
      <c r="B222" s="22" t="str">
        <f t="shared" si="19"/>
        <v>I</v>
      </c>
      <c r="C222" s="35">
        <f t="shared" si="20"/>
        <v>46523.392</v>
      </c>
      <c r="D222" s="19" t="str">
        <f t="shared" si="21"/>
        <v>vis</v>
      </c>
      <c r="E222" s="59">
        <f>VLOOKUP(C222,Active!C$21:E$968,3,FALSE)</f>
        <v>9071.9996351643949</v>
      </c>
      <c r="F222" s="22" t="s">
        <v>107</v>
      </c>
      <c r="G222" s="19" t="str">
        <f t="shared" si="22"/>
        <v>46523.392</v>
      </c>
      <c r="H222" s="35">
        <f t="shared" si="23"/>
        <v>9072</v>
      </c>
      <c r="I222" s="60" t="s">
        <v>575</v>
      </c>
      <c r="J222" s="61" t="s">
        <v>576</v>
      </c>
      <c r="K222" s="60">
        <v>9072</v>
      </c>
      <c r="L222" s="60" t="s">
        <v>176</v>
      </c>
      <c r="M222" s="61" t="s">
        <v>394</v>
      </c>
      <c r="N222" s="61"/>
      <c r="O222" s="62" t="s">
        <v>522</v>
      </c>
      <c r="P222" s="62" t="s">
        <v>577</v>
      </c>
    </row>
    <row r="223" spans="1:16" ht="13.5" thickBot="1">
      <c r="A223" s="35" t="str">
        <f t="shared" si="18"/>
        <v> BBS 80 </v>
      </c>
      <c r="B223" s="22" t="str">
        <f t="shared" si="19"/>
        <v>I</v>
      </c>
      <c r="C223" s="35">
        <f t="shared" si="20"/>
        <v>46528.432999999997</v>
      </c>
      <c r="D223" s="19" t="str">
        <f t="shared" si="21"/>
        <v>vis</v>
      </c>
      <c r="E223" s="59">
        <f>VLOOKUP(C223,Active!C$21:E$968,3,FALSE)</f>
        <v>9077.9832904674822</v>
      </c>
      <c r="F223" s="22" t="s">
        <v>107</v>
      </c>
      <c r="G223" s="19" t="str">
        <f t="shared" si="22"/>
        <v>46528.433</v>
      </c>
      <c r="H223" s="35">
        <f t="shared" si="23"/>
        <v>9078</v>
      </c>
      <c r="I223" s="60" t="s">
        <v>578</v>
      </c>
      <c r="J223" s="61" t="s">
        <v>579</v>
      </c>
      <c r="K223" s="60">
        <v>9078</v>
      </c>
      <c r="L223" s="60" t="s">
        <v>580</v>
      </c>
      <c r="M223" s="61" t="s">
        <v>394</v>
      </c>
      <c r="N223" s="61"/>
      <c r="O223" s="62" t="s">
        <v>581</v>
      </c>
      <c r="P223" s="62" t="s">
        <v>582</v>
      </c>
    </row>
    <row r="224" spans="1:16" ht="13.5" thickBot="1">
      <c r="A224" s="35" t="str">
        <f t="shared" si="18"/>
        <v> BRNO 28 </v>
      </c>
      <c r="B224" s="22" t="str">
        <f t="shared" si="19"/>
        <v>I</v>
      </c>
      <c r="C224" s="35">
        <f t="shared" si="20"/>
        <v>46538.559000000001</v>
      </c>
      <c r="D224" s="19" t="str">
        <f t="shared" si="21"/>
        <v>vis</v>
      </c>
      <c r="E224" s="59">
        <f>VLOOKUP(C224,Active!C$21:E$968,3,FALSE)</f>
        <v>9090.0028289715738</v>
      </c>
      <c r="F224" s="22" t="s">
        <v>107</v>
      </c>
      <c r="G224" s="19" t="str">
        <f t="shared" si="22"/>
        <v>46538.559</v>
      </c>
      <c r="H224" s="35">
        <f t="shared" si="23"/>
        <v>9090</v>
      </c>
      <c r="I224" s="60" t="s">
        <v>583</v>
      </c>
      <c r="J224" s="61" t="s">
        <v>584</v>
      </c>
      <c r="K224" s="60">
        <v>9090</v>
      </c>
      <c r="L224" s="60" t="s">
        <v>112</v>
      </c>
      <c r="M224" s="61" t="s">
        <v>394</v>
      </c>
      <c r="N224" s="61"/>
      <c r="O224" s="62" t="s">
        <v>585</v>
      </c>
      <c r="P224" s="62" t="s">
        <v>577</v>
      </c>
    </row>
    <row r="225" spans="1:16" ht="13.5" thickBot="1">
      <c r="A225" s="35" t="str">
        <f t="shared" si="18"/>
        <v> BRNO 28 </v>
      </c>
      <c r="B225" s="22" t="str">
        <f t="shared" si="19"/>
        <v>I</v>
      </c>
      <c r="C225" s="35">
        <f t="shared" si="20"/>
        <v>46560.449000000001</v>
      </c>
      <c r="D225" s="19" t="str">
        <f t="shared" si="21"/>
        <v>vis</v>
      </c>
      <c r="E225" s="59">
        <f>VLOOKUP(C225,Active!C$21:E$968,3,FALSE)</f>
        <v>9115.9862081790034</v>
      </c>
      <c r="F225" s="22" t="s">
        <v>107</v>
      </c>
      <c r="G225" s="19" t="str">
        <f t="shared" si="22"/>
        <v>46560.449</v>
      </c>
      <c r="H225" s="35">
        <f t="shared" si="23"/>
        <v>9116</v>
      </c>
      <c r="I225" s="60" t="s">
        <v>586</v>
      </c>
      <c r="J225" s="61" t="s">
        <v>587</v>
      </c>
      <c r="K225" s="60">
        <v>9116</v>
      </c>
      <c r="L225" s="60" t="s">
        <v>588</v>
      </c>
      <c r="M225" s="61" t="s">
        <v>394</v>
      </c>
      <c r="N225" s="61"/>
      <c r="O225" s="62" t="s">
        <v>585</v>
      </c>
      <c r="P225" s="62" t="s">
        <v>577</v>
      </c>
    </row>
    <row r="226" spans="1:16" ht="13.5" thickBot="1">
      <c r="A226" s="35" t="str">
        <f t="shared" si="18"/>
        <v> BRNO 28 </v>
      </c>
      <c r="B226" s="22" t="str">
        <f t="shared" si="19"/>
        <v>I</v>
      </c>
      <c r="C226" s="35">
        <f t="shared" si="20"/>
        <v>46560.451999999997</v>
      </c>
      <c r="D226" s="19" t="str">
        <f t="shared" si="21"/>
        <v>vis</v>
      </c>
      <c r="E226" s="59">
        <f>VLOOKUP(C226,Active!C$21:E$968,3,FALSE)</f>
        <v>9115.989769172038</v>
      </c>
      <c r="F226" s="22" t="s">
        <v>107</v>
      </c>
      <c r="G226" s="19" t="str">
        <f t="shared" si="22"/>
        <v>46560.452</v>
      </c>
      <c r="H226" s="35">
        <f t="shared" si="23"/>
        <v>9116</v>
      </c>
      <c r="I226" s="60" t="s">
        <v>589</v>
      </c>
      <c r="J226" s="61" t="s">
        <v>590</v>
      </c>
      <c r="K226" s="60">
        <v>9116</v>
      </c>
      <c r="L226" s="60" t="s">
        <v>591</v>
      </c>
      <c r="M226" s="61" t="s">
        <v>394</v>
      </c>
      <c r="N226" s="61"/>
      <c r="O226" s="62" t="s">
        <v>592</v>
      </c>
      <c r="P226" s="62" t="s">
        <v>577</v>
      </c>
    </row>
    <row r="227" spans="1:16" ht="13.5" thickBot="1">
      <c r="A227" s="35" t="str">
        <f t="shared" si="18"/>
        <v> BRNO 28 </v>
      </c>
      <c r="B227" s="22" t="str">
        <f t="shared" si="19"/>
        <v>I</v>
      </c>
      <c r="C227" s="35">
        <f t="shared" si="20"/>
        <v>46560.455000000002</v>
      </c>
      <c r="D227" s="19" t="str">
        <f t="shared" si="21"/>
        <v>vis</v>
      </c>
      <c r="E227" s="59">
        <f>VLOOKUP(C227,Active!C$21:E$968,3,FALSE)</f>
        <v>9115.9933301650817</v>
      </c>
      <c r="F227" s="22" t="s">
        <v>107</v>
      </c>
      <c r="G227" s="19" t="str">
        <f t="shared" si="22"/>
        <v>46560.455</v>
      </c>
      <c r="H227" s="35">
        <f t="shared" si="23"/>
        <v>9116</v>
      </c>
      <c r="I227" s="60" t="s">
        <v>593</v>
      </c>
      <c r="J227" s="61" t="s">
        <v>594</v>
      </c>
      <c r="K227" s="60">
        <v>9116</v>
      </c>
      <c r="L227" s="60" t="s">
        <v>399</v>
      </c>
      <c r="M227" s="61" t="s">
        <v>394</v>
      </c>
      <c r="N227" s="61"/>
      <c r="O227" s="62" t="s">
        <v>595</v>
      </c>
      <c r="P227" s="62" t="s">
        <v>577</v>
      </c>
    </row>
    <row r="228" spans="1:16" ht="13.5" thickBot="1">
      <c r="A228" s="35" t="str">
        <f t="shared" si="18"/>
        <v> BRNO 28 </v>
      </c>
      <c r="B228" s="22" t="str">
        <f t="shared" si="19"/>
        <v>I</v>
      </c>
      <c r="C228" s="35">
        <f t="shared" si="20"/>
        <v>46560.462</v>
      </c>
      <c r="D228" s="19" t="str">
        <f t="shared" si="21"/>
        <v>vis</v>
      </c>
      <c r="E228" s="59">
        <f>VLOOKUP(C228,Active!C$21:E$968,3,FALSE)</f>
        <v>9116.0016391488371</v>
      </c>
      <c r="F228" s="22" t="s">
        <v>107</v>
      </c>
      <c r="G228" s="19" t="str">
        <f t="shared" si="22"/>
        <v>46560.462</v>
      </c>
      <c r="H228" s="35">
        <f t="shared" si="23"/>
        <v>9116</v>
      </c>
      <c r="I228" s="60" t="s">
        <v>596</v>
      </c>
      <c r="J228" s="61" t="s">
        <v>597</v>
      </c>
      <c r="K228" s="60">
        <v>9116</v>
      </c>
      <c r="L228" s="60" t="s">
        <v>129</v>
      </c>
      <c r="M228" s="61" t="s">
        <v>394</v>
      </c>
      <c r="N228" s="61"/>
      <c r="O228" s="62" t="s">
        <v>598</v>
      </c>
      <c r="P228" s="62" t="s">
        <v>577</v>
      </c>
    </row>
    <row r="229" spans="1:16" ht="13.5" thickBot="1">
      <c r="A229" s="35" t="str">
        <f t="shared" si="18"/>
        <v> BRNO 28 </v>
      </c>
      <c r="B229" s="22" t="str">
        <f t="shared" si="19"/>
        <v>I</v>
      </c>
      <c r="C229" s="35">
        <f t="shared" si="20"/>
        <v>46560.463000000003</v>
      </c>
      <c r="D229" s="19" t="str">
        <f t="shared" si="21"/>
        <v>vis</v>
      </c>
      <c r="E229" s="59">
        <f>VLOOKUP(C229,Active!C$21:E$968,3,FALSE)</f>
        <v>9116.0028261465213</v>
      </c>
      <c r="F229" s="22" t="s">
        <v>107</v>
      </c>
      <c r="G229" s="19" t="str">
        <f t="shared" si="22"/>
        <v>46560.463</v>
      </c>
      <c r="H229" s="35">
        <f t="shared" si="23"/>
        <v>9116</v>
      </c>
      <c r="I229" s="60" t="s">
        <v>599</v>
      </c>
      <c r="J229" s="61" t="s">
        <v>600</v>
      </c>
      <c r="K229" s="60">
        <v>9116</v>
      </c>
      <c r="L229" s="60" t="s">
        <v>112</v>
      </c>
      <c r="M229" s="61" t="s">
        <v>394</v>
      </c>
      <c r="N229" s="61"/>
      <c r="O229" s="62" t="s">
        <v>601</v>
      </c>
      <c r="P229" s="62" t="s">
        <v>577</v>
      </c>
    </row>
    <row r="230" spans="1:16" ht="13.5" thickBot="1">
      <c r="A230" s="35" t="str">
        <f t="shared" si="18"/>
        <v> BRNO 28 </v>
      </c>
      <c r="B230" s="22" t="str">
        <f t="shared" si="19"/>
        <v>I</v>
      </c>
      <c r="C230" s="35">
        <f t="shared" si="20"/>
        <v>46560.464</v>
      </c>
      <c r="D230" s="19" t="str">
        <f t="shared" si="21"/>
        <v>vis</v>
      </c>
      <c r="E230" s="59">
        <f>VLOOKUP(C230,Active!C$21:E$968,3,FALSE)</f>
        <v>9116.0040131441965</v>
      </c>
      <c r="F230" s="22" t="s">
        <v>107</v>
      </c>
      <c r="G230" s="19" t="str">
        <f t="shared" si="22"/>
        <v>46560.464</v>
      </c>
      <c r="H230" s="35">
        <f t="shared" si="23"/>
        <v>9116</v>
      </c>
      <c r="I230" s="60" t="s">
        <v>602</v>
      </c>
      <c r="J230" s="61" t="s">
        <v>603</v>
      </c>
      <c r="K230" s="60">
        <v>9116</v>
      </c>
      <c r="L230" s="60" t="s">
        <v>565</v>
      </c>
      <c r="M230" s="61" t="s">
        <v>394</v>
      </c>
      <c r="N230" s="61"/>
      <c r="O230" s="62" t="s">
        <v>604</v>
      </c>
      <c r="P230" s="62" t="s">
        <v>577</v>
      </c>
    </row>
    <row r="231" spans="1:16" ht="13.5" thickBot="1">
      <c r="A231" s="35" t="str">
        <f t="shared" si="18"/>
        <v> BRNO 28 </v>
      </c>
      <c r="B231" s="22" t="str">
        <f t="shared" si="19"/>
        <v>I</v>
      </c>
      <c r="C231" s="35">
        <f t="shared" si="20"/>
        <v>46592.470999999998</v>
      </c>
      <c r="D231" s="19" t="str">
        <f t="shared" si="21"/>
        <v>vis</v>
      </c>
      <c r="E231" s="59">
        <f>VLOOKUP(C231,Active!C$21:E$968,3,FALSE)</f>
        <v>9153.9962478765938</v>
      </c>
      <c r="F231" s="22" t="s">
        <v>107</v>
      </c>
      <c r="G231" s="19" t="str">
        <f t="shared" si="22"/>
        <v>46592.471</v>
      </c>
      <c r="H231" s="35">
        <f t="shared" si="23"/>
        <v>9154</v>
      </c>
      <c r="I231" s="60" t="s">
        <v>609</v>
      </c>
      <c r="J231" s="61" t="s">
        <v>610</v>
      </c>
      <c r="K231" s="60">
        <v>9154</v>
      </c>
      <c r="L231" s="60" t="s">
        <v>108</v>
      </c>
      <c r="M231" s="61" t="s">
        <v>394</v>
      </c>
      <c r="N231" s="61"/>
      <c r="O231" s="62" t="s">
        <v>568</v>
      </c>
      <c r="P231" s="62" t="s">
        <v>577</v>
      </c>
    </row>
    <row r="232" spans="1:16" ht="13.5" thickBot="1">
      <c r="A232" s="35" t="str">
        <f t="shared" si="18"/>
        <v> BRNO 28 </v>
      </c>
      <c r="B232" s="22" t="str">
        <f t="shared" si="19"/>
        <v>I</v>
      </c>
      <c r="C232" s="35">
        <f t="shared" si="20"/>
        <v>46592.472000000002</v>
      </c>
      <c r="D232" s="19" t="str">
        <f t="shared" si="21"/>
        <v>vis</v>
      </c>
      <c r="E232" s="59">
        <f>VLOOKUP(C232,Active!C$21:E$968,3,FALSE)</f>
        <v>9153.997434874278</v>
      </c>
      <c r="F232" s="22" t="s">
        <v>107</v>
      </c>
      <c r="G232" s="19" t="str">
        <f t="shared" si="22"/>
        <v>46592.472</v>
      </c>
      <c r="H232" s="35">
        <f t="shared" si="23"/>
        <v>9154</v>
      </c>
      <c r="I232" s="60" t="s">
        <v>611</v>
      </c>
      <c r="J232" s="61" t="s">
        <v>612</v>
      </c>
      <c r="K232" s="60">
        <v>9154</v>
      </c>
      <c r="L232" s="60" t="s">
        <v>562</v>
      </c>
      <c r="M232" s="61" t="s">
        <v>394</v>
      </c>
      <c r="N232" s="61"/>
      <c r="O232" s="62" t="s">
        <v>613</v>
      </c>
      <c r="P232" s="62" t="s">
        <v>577</v>
      </c>
    </row>
    <row r="233" spans="1:16" ht="13.5" thickBot="1">
      <c r="A233" s="35" t="str">
        <f t="shared" si="18"/>
        <v> BRNO 28 </v>
      </c>
      <c r="B233" s="22" t="str">
        <f t="shared" si="19"/>
        <v>I</v>
      </c>
      <c r="C233" s="35">
        <f t="shared" si="20"/>
        <v>46592.485999999997</v>
      </c>
      <c r="D233" s="19" t="str">
        <f t="shared" si="21"/>
        <v>vis</v>
      </c>
      <c r="E233" s="59">
        <f>VLOOKUP(C233,Active!C$21:E$968,3,FALSE)</f>
        <v>9154.0140528417869</v>
      </c>
      <c r="F233" s="22" t="s">
        <v>107</v>
      </c>
      <c r="G233" s="19" t="str">
        <f t="shared" si="22"/>
        <v>46592.486</v>
      </c>
      <c r="H233" s="35">
        <f t="shared" si="23"/>
        <v>9154</v>
      </c>
      <c r="I233" s="60" t="s">
        <v>614</v>
      </c>
      <c r="J233" s="61" t="s">
        <v>615</v>
      </c>
      <c r="K233" s="60">
        <v>9154</v>
      </c>
      <c r="L233" s="60" t="s">
        <v>616</v>
      </c>
      <c r="M233" s="61" t="s">
        <v>394</v>
      </c>
      <c r="N233" s="61"/>
      <c r="O233" s="62" t="s">
        <v>613</v>
      </c>
      <c r="P233" s="62" t="s">
        <v>577</v>
      </c>
    </row>
    <row r="234" spans="1:16" ht="13.5" thickBot="1">
      <c r="A234" s="35" t="str">
        <f t="shared" si="18"/>
        <v> BBS 94 </v>
      </c>
      <c r="B234" s="22" t="str">
        <f t="shared" si="19"/>
        <v>I</v>
      </c>
      <c r="C234" s="35">
        <f t="shared" si="20"/>
        <v>47967.3724</v>
      </c>
      <c r="D234" s="19" t="str">
        <f t="shared" si="21"/>
        <v>vis</v>
      </c>
      <c r="E234" s="59">
        <f>VLOOKUP(C234,Active!C$21:E$968,3,FALSE)</f>
        <v>10786.00101941735</v>
      </c>
      <c r="F234" s="22" t="s">
        <v>107</v>
      </c>
      <c r="G234" s="19" t="str">
        <f t="shared" si="22"/>
        <v>47967.3724</v>
      </c>
      <c r="H234" s="35">
        <f t="shared" si="23"/>
        <v>10786</v>
      </c>
      <c r="I234" s="60" t="s">
        <v>664</v>
      </c>
      <c r="J234" s="61" t="s">
        <v>665</v>
      </c>
      <c r="K234" s="60">
        <v>10786</v>
      </c>
      <c r="L234" s="60" t="s">
        <v>666</v>
      </c>
      <c r="M234" s="61" t="s">
        <v>407</v>
      </c>
      <c r="N234" s="61" t="s">
        <v>408</v>
      </c>
      <c r="O234" s="62" t="s">
        <v>426</v>
      </c>
      <c r="P234" s="62" t="s">
        <v>667</v>
      </c>
    </row>
    <row r="235" spans="1:16" ht="13.5" thickBot="1">
      <c r="A235" s="35" t="str">
        <f t="shared" si="18"/>
        <v>BAVM 56 </v>
      </c>
      <c r="B235" s="22" t="str">
        <f t="shared" si="19"/>
        <v>I</v>
      </c>
      <c r="C235" s="35">
        <f t="shared" si="20"/>
        <v>47972.426599999999</v>
      </c>
      <c r="D235" s="19" t="str">
        <f t="shared" si="21"/>
        <v>vis</v>
      </c>
      <c r="E235" s="59">
        <f>VLOOKUP(C235,Active!C$21:E$968,3,FALSE)</f>
        <v>10792.00034308981</v>
      </c>
      <c r="F235" s="22" t="s">
        <v>107</v>
      </c>
      <c r="G235" s="19" t="str">
        <f t="shared" si="22"/>
        <v>47972.4266</v>
      </c>
      <c r="H235" s="35">
        <f t="shared" si="23"/>
        <v>10792</v>
      </c>
      <c r="I235" s="60" t="s">
        <v>668</v>
      </c>
      <c r="J235" s="61" t="s">
        <v>669</v>
      </c>
      <c r="K235" s="60">
        <v>10792</v>
      </c>
      <c r="L235" s="60" t="s">
        <v>435</v>
      </c>
      <c r="M235" s="61" t="s">
        <v>407</v>
      </c>
      <c r="N235" s="61" t="s">
        <v>653</v>
      </c>
      <c r="O235" s="62" t="s">
        <v>654</v>
      </c>
      <c r="P235" s="63" t="s">
        <v>670</v>
      </c>
    </row>
    <row r="236" spans="1:16" ht="13.5" thickBot="1">
      <c r="A236" s="35" t="str">
        <f t="shared" si="18"/>
        <v>BAVM 59 </v>
      </c>
      <c r="B236" s="22" t="str">
        <f t="shared" si="19"/>
        <v>I</v>
      </c>
      <c r="C236" s="35">
        <f t="shared" si="20"/>
        <v>48287.507899999997</v>
      </c>
      <c r="D236" s="19" t="str">
        <f t="shared" si="21"/>
        <v>vis</v>
      </c>
      <c r="E236" s="59">
        <f>VLOOKUP(C236,Active!C$21:E$968,3,FALSE)</f>
        <v>11166.001115089359</v>
      </c>
      <c r="F236" s="22" t="s">
        <v>107</v>
      </c>
      <c r="G236" s="19" t="str">
        <f t="shared" si="22"/>
        <v>48287.5079</v>
      </c>
      <c r="H236" s="35">
        <f t="shared" si="23"/>
        <v>11166</v>
      </c>
      <c r="I236" s="60" t="s">
        <v>676</v>
      </c>
      <c r="J236" s="61" t="s">
        <v>677</v>
      </c>
      <c r="K236" s="60">
        <v>11166</v>
      </c>
      <c r="L236" s="60" t="s">
        <v>666</v>
      </c>
      <c r="M236" s="61" t="s">
        <v>407</v>
      </c>
      <c r="N236" s="61" t="s">
        <v>653</v>
      </c>
      <c r="O236" s="62" t="s">
        <v>654</v>
      </c>
      <c r="P236" s="63" t="s">
        <v>678</v>
      </c>
    </row>
    <row r="237" spans="1:16" ht="13.5" thickBot="1">
      <c r="A237" s="35" t="str">
        <f t="shared" si="18"/>
        <v>BAVM 59 </v>
      </c>
      <c r="B237" s="22" t="str">
        <f t="shared" si="19"/>
        <v>I</v>
      </c>
      <c r="C237" s="35">
        <f t="shared" si="20"/>
        <v>48405.451000000001</v>
      </c>
      <c r="D237" s="19" t="str">
        <f t="shared" si="21"/>
        <v>vis</v>
      </c>
      <c r="E237" s="59">
        <f>VLOOKUP(C237,Active!C$21:E$968,3,FALSE)</f>
        <v>11305.999301119509</v>
      </c>
      <c r="F237" s="22" t="s">
        <v>107</v>
      </c>
      <c r="G237" s="19" t="str">
        <f t="shared" si="22"/>
        <v>48405.451</v>
      </c>
      <c r="H237" s="35">
        <f t="shared" si="23"/>
        <v>11306</v>
      </c>
      <c r="I237" s="60" t="s">
        <v>681</v>
      </c>
      <c r="J237" s="61" t="s">
        <v>682</v>
      </c>
      <c r="K237" s="60">
        <v>11306</v>
      </c>
      <c r="L237" s="60" t="s">
        <v>264</v>
      </c>
      <c r="M237" s="61" t="s">
        <v>407</v>
      </c>
      <c r="N237" s="61" t="s">
        <v>653</v>
      </c>
      <c r="O237" s="62" t="s">
        <v>654</v>
      </c>
      <c r="P237" s="63" t="s">
        <v>678</v>
      </c>
    </row>
    <row r="238" spans="1:16" ht="13.5" thickBot="1">
      <c r="A238" s="35" t="str">
        <f t="shared" si="18"/>
        <v> BRNO 32 </v>
      </c>
      <c r="B238" s="22" t="str">
        <f t="shared" si="19"/>
        <v>I</v>
      </c>
      <c r="C238" s="35">
        <f t="shared" si="20"/>
        <v>49843.545400000003</v>
      </c>
      <c r="D238" s="19" t="str">
        <f t="shared" si="21"/>
        <v>vis</v>
      </c>
      <c r="E238" s="59">
        <f>VLOOKUP(C238,Active!C$21:E$968,3,FALSE)</f>
        <v>13013.014017030075</v>
      </c>
      <c r="F238" s="22" t="s">
        <v>107</v>
      </c>
      <c r="G238" s="19" t="str">
        <f t="shared" si="22"/>
        <v>49843.5454</v>
      </c>
      <c r="H238" s="35">
        <f t="shared" si="23"/>
        <v>13013</v>
      </c>
      <c r="I238" s="60" t="s">
        <v>706</v>
      </c>
      <c r="J238" s="61" t="s">
        <v>707</v>
      </c>
      <c r="K238" s="60">
        <v>13013</v>
      </c>
      <c r="L238" s="60" t="s">
        <v>708</v>
      </c>
      <c r="M238" s="61" t="s">
        <v>394</v>
      </c>
      <c r="N238" s="61"/>
      <c r="O238" s="62" t="s">
        <v>709</v>
      </c>
      <c r="P238" s="62" t="s">
        <v>710</v>
      </c>
    </row>
    <row r="239" spans="1:16" ht="13.5" thickBot="1">
      <c r="A239" s="35" t="str">
        <f t="shared" si="18"/>
        <v> BRNO 32 </v>
      </c>
      <c r="B239" s="22" t="str">
        <f t="shared" si="19"/>
        <v>I</v>
      </c>
      <c r="C239" s="35">
        <f t="shared" si="20"/>
        <v>49897.464099999997</v>
      </c>
      <c r="D239" s="19" t="str">
        <f t="shared" si="21"/>
        <v>vis</v>
      </c>
      <c r="E239" s="59">
        <f>VLOOKUP(C239,Active!C$21:E$968,3,FALSE)</f>
        <v>13077.015388819547</v>
      </c>
      <c r="F239" s="22" t="s">
        <v>107</v>
      </c>
      <c r="G239" s="19" t="str">
        <f t="shared" si="22"/>
        <v>49897.4641</v>
      </c>
      <c r="H239" s="35">
        <f t="shared" si="23"/>
        <v>13077</v>
      </c>
      <c r="I239" s="60" t="s">
        <v>711</v>
      </c>
      <c r="J239" s="61" t="s">
        <v>712</v>
      </c>
      <c r="K239" s="60">
        <v>13077</v>
      </c>
      <c r="L239" s="60" t="s">
        <v>713</v>
      </c>
      <c r="M239" s="61" t="s">
        <v>394</v>
      </c>
      <c r="N239" s="61"/>
      <c r="O239" s="62" t="s">
        <v>699</v>
      </c>
      <c r="P239" s="62" t="s">
        <v>710</v>
      </c>
    </row>
    <row r="240" spans="1:16" ht="13.5" thickBot="1">
      <c r="A240" s="35" t="str">
        <f t="shared" si="18"/>
        <v> BRNO 32 </v>
      </c>
      <c r="B240" s="22" t="str">
        <f t="shared" si="19"/>
        <v>I</v>
      </c>
      <c r="C240" s="35">
        <f t="shared" si="20"/>
        <v>50480.441400000003</v>
      </c>
      <c r="D240" s="19" t="str">
        <f t="shared" si="21"/>
        <v>vis</v>
      </c>
      <c r="E240" s="59">
        <f>VLOOKUP(C240,Active!C$21:E$968,3,FALSE)</f>
        <v>13769.0080912053</v>
      </c>
      <c r="F240" s="22" t="s">
        <v>107</v>
      </c>
      <c r="G240" s="19" t="str">
        <f t="shared" si="22"/>
        <v>50480.4414</v>
      </c>
      <c r="H240" s="35">
        <f t="shared" si="23"/>
        <v>13769</v>
      </c>
      <c r="I240" s="60" t="s">
        <v>714</v>
      </c>
      <c r="J240" s="61" t="s">
        <v>715</v>
      </c>
      <c r="K240" s="60">
        <v>13769</v>
      </c>
      <c r="L240" s="60" t="s">
        <v>716</v>
      </c>
      <c r="M240" s="61" t="s">
        <v>394</v>
      </c>
      <c r="N240" s="61"/>
      <c r="O240" s="62" t="s">
        <v>717</v>
      </c>
      <c r="P240" s="62" t="s">
        <v>710</v>
      </c>
    </row>
    <row r="241" spans="1:16" ht="13.5" thickBot="1">
      <c r="A241" s="35" t="str">
        <f t="shared" si="18"/>
        <v> BRNO 32 </v>
      </c>
      <c r="B241" s="22" t="str">
        <f t="shared" si="19"/>
        <v>I</v>
      </c>
      <c r="C241" s="35">
        <f t="shared" si="20"/>
        <v>50903.351199999997</v>
      </c>
      <c r="D241" s="19" t="str">
        <f t="shared" si="21"/>
        <v>vis</v>
      </c>
      <c r="E241" s="59">
        <f>VLOOKUP(C241,Active!C$21:E$968,3,FALSE)</f>
        <v>14271.001042504451</v>
      </c>
      <c r="F241" s="22" t="s">
        <v>107</v>
      </c>
      <c r="G241" s="19" t="str">
        <f t="shared" si="22"/>
        <v>50903.3512</v>
      </c>
      <c r="H241" s="35">
        <f t="shared" si="23"/>
        <v>14271</v>
      </c>
      <c r="I241" s="60" t="s">
        <v>718</v>
      </c>
      <c r="J241" s="61" t="s">
        <v>719</v>
      </c>
      <c r="K241" s="60">
        <v>14271</v>
      </c>
      <c r="L241" s="60" t="s">
        <v>666</v>
      </c>
      <c r="M241" s="61" t="s">
        <v>394</v>
      </c>
      <c r="N241" s="61"/>
      <c r="O241" s="62" t="s">
        <v>717</v>
      </c>
      <c r="P241" s="62" t="s">
        <v>710</v>
      </c>
    </row>
    <row r="242" spans="1:16" ht="13.5" thickBot="1">
      <c r="A242" s="35" t="str">
        <f t="shared" si="18"/>
        <v> BRNO 32 </v>
      </c>
      <c r="B242" s="22" t="str">
        <f t="shared" si="19"/>
        <v>I</v>
      </c>
      <c r="C242" s="35">
        <f t="shared" si="20"/>
        <v>51256.347699999998</v>
      </c>
      <c r="D242" s="19" t="str">
        <f t="shared" si="21"/>
        <v>vis</v>
      </c>
      <c r="E242" s="59">
        <f>VLOOKUP(C242,Active!C$21:E$968,3,FALSE)</f>
        <v>14690.007068927282</v>
      </c>
      <c r="F242" s="22" t="s">
        <v>107</v>
      </c>
      <c r="G242" s="19" t="str">
        <f t="shared" si="22"/>
        <v>51256.3477</v>
      </c>
      <c r="H242" s="35">
        <f t="shared" si="23"/>
        <v>14690</v>
      </c>
      <c r="I242" s="60" t="s">
        <v>720</v>
      </c>
      <c r="J242" s="61" t="s">
        <v>721</v>
      </c>
      <c r="K242" s="60">
        <v>14690</v>
      </c>
      <c r="L242" s="60" t="s">
        <v>722</v>
      </c>
      <c r="M242" s="61" t="s">
        <v>394</v>
      </c>
      <c r="N242" s="61"/>
      <c r="O242" s="62" t="s">
        <v>717</v>
      </c>
      <c r="P242" s="62" t="s">
        <v>710</v>
      </c>
    </row>
    <row r="243" spans="1:16" ht="13.5" thickBot="1">
      <c r="A243" s="35" t="str">
        <f t="shared" si="18"/>
        <v> BRNO 32 </v>
      </c>
      <c r="B243" s="22" t="str">
        <f t="shared" si="19"/>
        <v>I</v>
      </c>
      <c r="C243" s="35">
        <f t="shared" si="20"/>
        <v>51314.472699999998</v>
      </c>
      <c r="D243" s="19" t="str">
        <f t="shared" si="21"/>
        <v>vis</v>
      </c>
      <c r="E243" s="59">
        <f>VLOOKUP(C243,Active!C$21:E$968,3,FALSE)</f>
        <v>14759.001309056652</v>
      </c>
      <c r="F243" s="22" t="s">
        <v>107</v>
      </c>
      <c r="G243" s="19" t="str">
        <f t="shared" si="22"/>
        <v>51314.4727</v>
      </c>
      <c r="H243" s="35">
        <f t="shared" si="23"/>
        <v>14759</v>
      </c>
      <c r="I243" s="60" t="s">
        <v>723</v>
      </c>
      <c r="J243" s="61" t="s">
        <v>724</v>
      </c>
      <c r="K243" s="60">
        <v>14759</v>
      </c>
      <c r="L243" s="60" t="s">
        <v>450</v>
      </c>
      <c r="M243" s="61" t="s">
        <v>394</v>
      </c>
      <c r="N243" s="61"/>
      <c r="O243" s="62" t="s">
        <v>717</v>
      </c>
      <c r="P243" s="62" t="s">
        <v>710</v>
      </c>
    </row>
    <row r="244" spans="1:16" ht="13.5" thickBot="1">
      <c r="A244" s="35" t="str">
        <f t="shared" si="18"/>
        <v> BRNO 32 </v>
      </c>
      <c r="B244" s="22" t="str">
        <f t="shared" si="19"/>
        <v>I</v>
      </c>
      <c r="C244" s="35">
        <f t="shared" si="20"/>
        <v>51580.688999999998</v>
      </c>
      <c r="D244" s="19" t="str">
        <f t="shared" si="21"/>
        <v>vis</v>
      </c>
      <c r="E244" s="59">
        <f>VLOOKUP(C244,Active!C$21:E$968,3,FALSE)</f>
        <v>15074.999439440346</v>
      </c>
      <c r="F244" s="22" t="s">
        <v>107</v>
      </c>
      <c r="G244" s="19" t="str">
        <f t="shared" si="22"/>
        <v>51580.6890</v>
      </c>
      <c r="H244" s="35">
        <f t="shared" si="23"/>
        <v>15075</v>
      </c>
      <c r="I244" s="60" t="s">
        <v>725</v>
      </c>
      <c r="J244" s="61" t="s">
        <v>726</v>
      </c>
      <c r="K244" s="60">
        <v>15075</v>
      </c>
      <c r="L244" s="60" t="s">
        <v>702</v>
      </c>
      <c r="M244" s="61" t="s">
        <v>394</v>
      </c>
      <c r="N244" s="61"/>
      <c r="O244" s="62" t="s">
        <v>727</v>
      </c>
      <c r="P244" s="62" t="s">
        <v>710</v>
      </c>
    </row>
    <row r="245" spans="1:16" ht="13.5" thickBot="1">
      <c r="A245" s="35" t="str">
        <f t="shared" si="18"/>
        <v> BRNO 32 </v>
      </c>
      <c r="B245" s="22" t="str">
        <f t="shared" si="19"/>
        <v>I</v>
      </c>
      <c r="C245" s="35">
        <f t="shared" si="20"/>
        <v>51667.469899999996</v>
      </c>
      <c r="D245" s="19" t="str">
        <f t="shared" si="21"/>
        <v>vis</v>
      </c>
      <c r="E245" s="59">
        <f>VLOOKUP(C245,Active!C$21:E$968,3,FALSE)</f>
        <v>15178.008166377855</v>
      </c>
      <c r="F245" s="22" t="s">
        <v>107</v>
      </c>
      <c r="G245" s="19" t="str">
        <f t="shared" si="22"/>
        <v>51667.4699</v>
      </c>
      <c r="H245" s="35">
        <f t="shared" si="23"/>
        <v>15178</v>
      </c>
      <c r="I245" s="60" t="s">
        <v>728</v>
      </c>
      <c r="J245" s="61" t="s">
        <v>729</v>
      </c>
      <c r="K245" s="60">
        <v>15178</v>
      </c>
      <c r="L245" s="60" t="s">
        <v>730</v>
      </c>
      <c r="M245" s="61" t="s">
        <v>394</v>
      </c>
      <c r="N245" s="61"/>
      <c r="O245" s="62" t="s">
        <v>731</v>
      </c>
      <c r="P245" s="62" t="s">
        <v>710</v>
      </c>
    </row>
    <row r="246" spans="1:16" ht="13.5" thickBot="1">
      <c r="A246" s="35" t="str">
        <f t="shared" si="18"/>
        <v>OEJV 0074 </v>
      </c>
      <c r="B246" s="22" t="str">
        <f t="shared" si="19"/>
        <v>I</v>
      </c>
      <c r="C246" s="35">
        <f t="shared" si="20"/>
        <v>51699.466</v>
      </c>
      <c r="D246" s="19" t="str">
        <f t="shared" si="21"/>
        <v>vis</v>
      </c>
      <c r="E246" s="59" t="e">
        <f>VLOOKUP(C246,Active!C$21:E$968,3,FALSE)</f>
        <v>#N/A</v>
      </c>
      <c r="F246" s="22" t="s">
        <v>107</v>
      </c>
      <c r="G246" s="19" t="str">
        <f t="shared" si="22"/>
        <v>51699.466</v>
      </c>
      <c r="H246" s="35">
        <f t="shared" si="23"/>
        <v>15216</v>
      </c>
      <c r="I246" s="60" t="s">
        <v>732</v>
      </c>
      <c r="J246" s="61" t="s">
        <v>733</v>
      </c>
      <c r="K246" s="60">
        <v>15216</v>
      </c>
      <c r="L246" s="60" t="s">
        <v>121</v>
      </c>
      <c r="M246" s="61" t="s">
        <v>394</v>
      </c>
      <c r="N246" s="61"/>
      <c r="O246" s="62" t="s">
        <v>734</v>
      </c>
      <c r="P246" s="63" t="s">
        <v>735</v>
      </c>
    </row>
    <row r="247" spans="1:16" ht="13.5" thickBot="1">
      <c r="A247" s="35" t="str">
        <f t="shared" si="18"/>
        <v>VSB 40 </v>
      </c>
      <c r="B247" s="22" t="str">
        <f t="shared" si="19"/>
        <v>I</v>
      </c>
      <c r="C247" s="35">
        <f t="shared" si="20"/>
        <v>52370.075400000002</v>
      </c>
      <c r="D247" s="19" t="str">
        <f t="shared" si="21"/>
        <v>vis</v>
      </c>
      <c r="E247" s="59">
        <f>VLOOKUP(C247,Active!C$21:E$968,3,FALSE)</f>
        <v>16011.999264583721</v>
      </c>
      <c r="F247" s="22" t="s">
        <v>107</v>
      </c>
      <c r="G247" s="19" t="str">
        <f t="shared" si="22"/>
        <v>52370.0754</v>
      </c>
      <c r="H247" s="35">
        <f t="shared" si="23"/>
        <v>16012</v>
      </c>
      <c r="I247" s="60" t="s">
        <v>736</v>
      </c>
      <c r="J247" s="61" t="s">
        <v>737</v>
      </c>
      <c r="K247" s="60">
        <v>16012</v>
      </c>
      <c r="L247" s="60" t="s">
        <v>738</v>
      </c>
      <c r="M247" s="61" t="s">
        <v>407</v>
      </c>
      <c r="N247" s="61" t="s">
        <v>408</v>
      </c>
      <c r="O247" s="62" t="s">
        <v>739</v>
      </c>
      <c r="P247" s="63" t="s">
        <v>740</v>
      </c>
    </row>
    <row r="248" spans="1:16" ht="13.5" thickBot="1">
      <c r="A248" s="35" t="str">
        <f t="shared" si="18"/>
        <v>OEJV 0074 </v>
      </c>
      <c r="B248" s="22" t="str">
        <f t="shared" si="19"/>
        <v>I</v>
      </c>
      <c r="C248" s="35">
        <f t="shared" si="20"/>
        <v>52437.481</v>
      </c>
      <c r="D248" s="19" t="str">
        <f t="shared" si="21"/>
        <v>vis</v>
      </c>
      <c r="E248" s="59" t="e">
        <f>VLOOKUP(C248,Active!C$21:E$968,3,FALSE)</f>
        <v>#N/A</v>
      </c>
      <c r="F248" s="22" t="s">
        <v>107</v>
      </c>
      <c r="G248" s="19" t="str">
        <f t="shared" si="22"/>
        <v>52437.481</v>
      </c>
      <c r="H248" s="35">
        <f t="shared" si="23"/>
        <v>16092</v>
      </c>
      <c r="I248" s="60" t="s">
        <v>741</v>
      </c>
      <c r="J248" s="61" t="s">
        <v>742</v>
      </c>
      <c r="K248" s="60">
        <v>16092</v>
      </c>
      <c r="L248" s="60" t="s">
        <v>204</v>
      </c>
      <c r="M248" s="61" t="s">
        <v>394</v>
      </c>
      <c r="N248" s="61"/>
      <c r="O248" s="62" t="s">
        <v>743</v>
      </c>
      <c r="P248" s="63" t="s">
        <v>735</v>
      </c>
    </row>
    <row r="249" spans="1:16" ht="13.5" thickBot="1">
      <c r="A249" s="35" t="str">
        <f t="shared" si="18"/>
        <v>VSB 42 </v>
      </c>
      <c r="B249" s="22" t="str">
        <f t="shared" si="19"/>
        <v>I</v>
      </c>
      <c r="C249" s="35">
        <f t="shared" si="20"/>
        <v>52668.306400000001</v>
      </c>
      <c r="D249" s="19" t="str">
        <f t="shared" si="21"/>
        <v>vis</v>
      </c>
      <c r="E249" s="59">
        <f>VLOOKUP(C249,Active!C$21:E$968,3,FALSE)</f>
        <v>16365.998769581949</v>
      </c>
      <c r="F249" s="22" t="s">
        <v>107</v>
      </c>
      <c r="G249" s="19" t="str">
        <f t="shared" si="22"/>
        <v>52668.3064</v>
      </c>
      <c r="H249" s="35">
        <f t="shared" si="23"/>
        <v>16366</v>
      </c>
      <c r="I249" s="60" t="s">
        <v>744</v>
      </c>
      <c r="J249" s="61" t="s">
        <v>745</v>
      </c>
      <c r="K249" s="60">
        <v>16366</v>
      </c>
      <c r="L249" s="60" t="s">
        <v>746</v>
      </c>
      <c r="M249" s="61" t="s">
        <v>407</v>
      </c>
      <c r="N249" s="61" t="s">
        <v>408</v>
      </c>
      <c r="O249" s="62" t="s">
        <v>739</v>
      </c>
      <c r="P249" s="63" t="s">
        <v>747</v>
      </c>
    </row>
    <row r="250" spans="1:16" ht="13.5" thickBot="1">
      <c r="A250" s="35" t="str">
        <f t="shared" si="18"/>
        <v>OEJV 0074 </v>
      </c>
      <c r="B250" s="22" t="str">
        <f t="shared" si="19"/>
        <v>I</v>
      </c>
      <c r="C250" s="35">
        <f t="shared" si="20"/>
        <v>53475.391000000003</v>
      </c>
      <c r="D250" s="19" t="str">
        <f t="shared" si="21"/>
        <v>vis</v>
      </c>
      <c r="E250" s="59" t="e">
        <f>VLOOKUP(C250,Active!C$21:E$968,3,FALSE)</f>
        <v>#N/A</v>
      </c>
      <c r="F250" s="22" t="s">
        <v>107</v>
      </c>
      <c r="G250" s="19" t="str">
        <f t="shared" si="22"/>
        <v>53475.391</v>
      </c>
      <c r="H250" s="35">
        <f t="shared" si="23"/>
        <v>17324</v>
      </c>
      <c r="I250" s="60" t="s">
        <v>774</v>
      </c>
      <c r="J250" s="61" t="s">
        <v>775</v>
      </c>
      <c r="K250" s="60" t="s">
        <v>776</v>
      </c>
      <c r="L250" s="60" t="s">
        <v>373</v>
      </c>
      <c r="M250" s="61" t="s">
        <v>394</v>
      </c>
      <c r="N250" s="61"/>
      <c r="O250" s="62" t="s">
        <v>777</v>
      </c>
      <c r="P250" s="63" t="s">
        <v>735</v>
      </c>
    </row>
    <row r="251" spans="1:16" ht="13.5" thickBot="1">
      <c r="A251" s="35" t="str">
        <f t="shared" si="18"/>
        <v>OEJV 0074 </v>
      </c>
      <c r="B251" s="22" t="str">
        <f t="shared" si="19"/>
        <v>I</v>
      </c>
      <c r="C251" s="35">
        <f t="shared" si="20"/>
        <v>53833.434999999998</v>
      </c>
      <c r="D251" s="19" t="str">
        <f t="shared" si="21"/>
        <v>vis</v>
      </c>
      <c r="E251" s="59" t="e">
        <f>VLOOKUP(C251,Active!C$21:E$968,3,FALSE)</f>
        <v>#N/A</v>
      </c>
      <c r="F251" s="22" t="s">
        <v>107</v>
      </c>
      <c r="G251" s="19" t="str">
        <f t="shared" si="22"/>
        <v>53833.435</v>
      </c>
      <c r="H251" s="35">
        <f t="shared" si="23"/>
        <v>17749</v>
      </c>
      <c r="I251" s="60" t="s">
        <v>778</v>
      </c>
      <c r="J251" s="61" t="s">
        <v>779</v>
      </c>
      <c r="K251" s="60" t="s">
        <v>780</v>
      </c>
      <c r="L251" s="60" t="s">
        <v>565</v>
      </c>
      <c r="M251" s="61" t="s">
        <v>394</v>
      </c>
      <c r="N251" s="61"/>
      <c r="O251" s="62" t="s">
        <v>781</v>
      </c>
      <c r="P251" s="63" t="s">
        <v>735</v>
      </c>
    </row>
    <row r="252" spans="1:16" ht="13.5" thickBot="1">
      <c r="A252" s="35" t="str">
        <f t="shared" si="18"/>
        <v>OEJV 0094 </v>
      </c>
      <c r="B252" s="22" t="str">
        <f t="shared" si="19"/>
        <v>I</v>
      </c>
      <c r="C252" s="35">
        <f t="shared" si="20"/>
        <v>54555.4182</v>
      </c>
      <c r="D252" s="19" t="str">
        <f t="shared" si="21"/>
        <v>vis</v>
      </c>
      <c r="E252" s="59" t="e">
        <f>VLOOKUP(C252,Active!C$21:E$968,3,FALSE)</f>
        <v>#N/A</v>
      </c>
      <c r="F252" s="22" t="s">
        <v>107</v>
      </c>
      <c r="G252" s="19" t="str">
        <f t="shared" si="22"/>
        <v>54555.4182</v>
      </c>
      <c r="H252" s="35">
        <f t="shared" si="23"/>
        <v>18606</v>
      </c>
      <c r="I252" s="60" t="s">
        <v>797</v>
      </c>
      <c r="J252" s="61" t="s">
        <v>798</v>
      </c>
      <c r="K252" s="60" t="s">
        <v>799</v>
      </c>
      <c r="L252" s="60" t="s">
        <v>800</v>
      </c>
      <c r="M252" s="61" t="s">
        <v>751</v>
      </c>
      <c r="N252" s="61" t="s">
        <v>792</v>
      </c>
      <c r="O252" s="62" t="s">
        <v>752</v>
      </c>
      <c r="P252" s="63" t="s">
        <v>801</v>
      </c>
    </row>
    <row r="253" spans="1:16" ht="13.5" thickBot="1">
      <c r="A253" s="35" t="str">
        <f t="shared" si="18"/>
        <v>BAVM 212 </v>
      </c>
      <c r="B253" s="22" t="str">
        <f t="shared" si="19"/>
        <v>I</v>
      </c>
      <c r="C253" s="35">
        <f t="shared" si="20"/>
        <v>54972.4395</v>
      </c>
      <c r="D253" s="19" t="str">
        <f t="shared" si="21"/>
        <v>vis</v>
      </c>
      <c r="E253" s="59">
        <f>VLOOKUP(C253,Active!C$21:E$968,3,FALSE)</f>
        <v>19100.999412875339</v>
      </c>
      <c r="F253" s="22" t="s">
        <v>107</v>
      </c>
      <c r="G253" s="19" t="str">
        <f t="shared" si="22"/>
        <v>54972.4395</v>
      </c>
      <c r="H253" s="35">
        <f t="shared" si="23"/>
        <v>19101</v>
      </c>
      <c r="I253" s="60" t="s">
        <v>813</v>
      </c>
      <c r="J253" s="61" t="s">
        <v>814</v>
      </c>
      <c r="K253" s="60" t="s">
        <v>815</v>
      </c>
      <c r="L253" s="60" t="s">
        <v>702</v>
      </c>
      <c r="M253" s="61" t="s">
        <v>751</v>
      </c>
      <c r="N253" s="61" t="s">
        <v>755</v>
      </c>
      <c r="O253" s="62" t="s">
        <v>654</v>
      </c>
      <c r="P253" s="63" t="s">
        <v>816</v>
      </c>
    </row>
    <row r="254" spans="1:16">
      <c r="B254" s="22"/>
      <c r="E254" s="59"/>
      <c r="F254" s="22"/>
    </row>
    <row r="255" spans="1:16">
      <c r="B255" s="22"/>
      <c r="E255" s="59"/>
      <c r="F255" s="22"/>
    </row>
    <row r="256" spans="1:16">
      <c r="B256" s="22"/>
      <c r="E256" s="59"/>
      <c r="F256" s="22"/>
    </row>
    <row r="257" spans="2:6">
      <c r="B257" s="22"/>
      <c r="E257" s="59"/>
      <c r="F257" s="22"/>
    </row>
    <row r="258" spans="2:6">
      <c r="B258" s="22"/>
      <c r="E258" s="59"/>
      <c r="F258" s="22"/>
    </row>
    <row r="259" spans="2:6">
      <c r="B259" s="22"/>
      <c r="E259" s="59"/>
      <c r="F259" s="22"/>
    </row>
    <row r="260" spans="2:6">
      <c r="B260" s="22"/>
      <c r="E260" s="59"/>
      <c r="F260" s="22"/>
    </row>
    <row r="261" spans="2:6">
      <c r="B261" s="22"/>
      <c r="E261" s="59"/>
      <c r="F261" s="22"/>
    </row>
    <row r="262" spans="2:6">
      <c r="B262" s="22"/>
      <c r="E262" s="59"/>
      <c r="F262" s="22"/>
    </row>
    <row r="263" spans="2:6">
      <c r="B263" s="22"/>
      <c r="E263" s="59"/>
      <c r="F263" s="22"/>
    </row>
    <row r="264" spans="2:6">
      <c r="B264" s="22"/>
      <c r="E264" s="59"/>
      <c r="F264" s="22"/>
    </row>
    <row r="265" spans="2:6">
      <c r="B265" s="22"/>
      <c r="E265" s="59"/>
      <c r="F265" s="22"/>
    </row>
    <row r="266" spans="2:6">
      <c r="B266" s="22"/>
      <c r="E266" s="59"/>
      <c r="F266" s="22"/>
    </row>
    <row r="267" spans="2:6">
      <c r="B267" s="22"/>
      <c r="E267" s="59"/>
      <c r="F267" s="22"/>
    </row>
    <row r="268" spans="2:6">
      <c r="B268" s="22"/>
      <c r="E268" s="59"/>
      <c r="F268" s="22"/>
    </row>
    <row r="269" spans="2:6">
      <c r="B269" s="22"/>
      <c r="E269" s="59"/>
      <c r="F269" s="22"/>
    </row>
    <row r="270" spans="2:6">
      <c r="B270" s="22"/>
      <c r="E270" s="59"/>
      <c r="F270" s="22"/>
    </row>
    <row r="271" spans="2:6">
      <c r="B271" s="22"/>
      <c r="E271" s="59"/>
      <c r="F271" s="22"/>
    </row>
    <row r="272" spans="2:6">
      <c r="B272" s="22"/>
      <c r="E272" s="59"/>
      <c r="F272" s="22"/>
    </row>
    <row r="273" spans="2:6">
      <c r="B273" s="22"/>
      <c r="E273" s="59"/>
      <c r="F273" s="22"/>
    </row>
    <row r="274" spans="2:6">
      <c r="B274" s="22"/>
      <c r="E274" s="59"/>
      <c r="F274" s="22"/>
    </row>
    <row r="275" spans="2:6">
      <c r="B275" s="22"/>
      <c r="E275" s="59"/>
      <c r="F275" s="22"/>
    </row>
    <row r="276" spans="2:6">
      <c r="B276" s="22"/>
      <c r="E276" s="59"/>
      <c r="F276" s="22"/>
    </row>
    <row r="277" spans="2:6">
      <c r="B277" s="22"/>
      <c r="E277" s="59"/>
      <c r="F277" s="22"/>
    </row>
    <row r="278" spans="2:6">
      <c r="B278" s="22"/>
      <c r="E278" s="59"/>
      <c r="F278" s="22"/>
    </row>
    <row r="279" spans="2:6">
      <c r="B279" s="22"/>
      <c r="E279" s="59"/>
      <c r="F279" s="22"/>
    </row>
    <row r="280" spans="2:6">
      <c r="B280" s="22"/>
      <c r="E280" s="59"/>
      <c r="F280" s="22"/>
    </row>
    <row r="281" spans="2:6">
      <c r="B281" s="22"/>
      <c r="E281" s="59"/>
      <c r="F281" s="22"/>
    </row>
    <row r="282" spans="2:6">
      <c r="B282" s="22"/>
      <c r="E282" s="59"/>
      <c r="F282" s="22"/>
    </row>
    <row r="283" spans="2:6">
      <c r="B283" s="22"/>
      <c r="E283" s="59"/>
      <c r="F283" s="22"/>
    </row>
    <row r="284" spans="2:6">
      <c r="B284" s="22"/>
      <c r="E284" s="59"/>
      <c r="F284" s="22"/>
    </row>
    <row r="285" spans="2:6">
      <c r="B285" s="22"/>
      <c r="E285" s="59"/>
      <c r="F285" s="22"/>
    </row>
    <row r="286" spans="2:6">
      <c r="B286" s="22"/>
      <c r="E286" s="59"/>
      <c r="F286" s="22"/>
    </row>
    <row r="287" spans="2:6">
      <c r="B287" s="22"/>
      <c r="E287" s="59"/>
      <c r="F287" s="22"/>
    </row>
    <row r="288" spans="2:6">
      <c r="B288" s="22"/>
      <c r="E288" s="59"/>
      <c r="F288" s="22"/>
    </row>
    <row r="289" spans="2:6">
      <c r="B289" s="22"/>
      <c r="E289" s="59"/>
      <c r="F289" s="22"/>
    </row>
    <row r="290" spans="2:6">
      <c r="B290" s="22"/>
      <c r="E290" s="59"/>
      <c r="F290" s="22"/>
    </row>
    <row r="291" spans="2:6">
      <c r="B291" s="22"/>
      <c r="E291" s="59"/>
      <c r="F291" s="22"/>
    </row>
    <row r="292" spans="2:6">
      <c r="B292" s="22"/>
      <c r="E292" s="59"/>
      <c r="F292" s="22"/>
    </row>
    <row r="293" spans="2:6">
      <c r="B293" s="22"/>
      <c r="E293" s="59"/>
      <c r="F293" s="22"/>
    </row>
    <row r="294" spans="2:6">
      <c r="B294" s="22"/>
      <c r="E294" s="59"/>
      <c r="F294" s="22"/>
    </row>
    <row r="295" spans="2:6">
      <c r="B295" s="22"/>
      <c r="E295" s="59"/>
      <c r="F295" s="22"/>
    </row>
    <row r="296" spans="2:6">
      <c r="B296" s="22"/>
      <c r="E296" s="59"/>
      <c r="F296" s="22"/>
    </row>
    <row r="297" spans="2:6">
      <c r="B297" s="22"/>
      <c r="E297" s="59"/>
      <c r="F297" s="22"/>
    </row>
    <row r="298" spans="2:6">
      <c r="B298" s="22"/>
      <c r="E298" s="59"/>
      <c r="F298" s="22"/>
    </row>
    <row r="299" spans="2:6">
      <c r="B299" s="22"/>
      <c r="E299" s="59"/>
      <c r="F299" s="22"/>
    </row>
    <row r="300" spans="2:6">
      <c r="B300" s="22"/>
      <c r="E300" s="59"/>
      <c r="F300" s="22"/>
    </row>
    <row r="301" spans="2:6">
      <c r="B301" s="22"/>
      <c r="E301" s="59"/>
      <c r="F301" s="22"/>
    </row>
    <row r="302" spans="2:6">
      <c r="B302" s="22"/>
      <c r="E302" s="59"/>
      <c r="F302" s="22"/>
    </row>
    <row r="303" spans="2:6">
      <c r="B303" s="22"/>
      <c r="E303" s="59"/>
      <c r="F303" s="22"/>
    </row>
    <row r="304" spans="2:6">
      <c r="B304" s="22"/>
      <c r="E304" s="59"/>
      <c r="F304" s="22"/>
    </row>
    <row r="305" spans="2:6">
      <c r="B305" s="22"/>
      <c r="E305" s="59"/>
      <c r="F305" s="22"/>
    </row>
    <row r="306" spans="2:6">
      <c r="B306" s="22"/>
      <c r="E306" s="59"/>
      <c r="F306" s="22"/>
    </row>
    <row r="307" spans="2:6">
      <c r="B307" s="22"/>
      <c r="E307" s="59"/>
      <c r="F307" s="22"/>
    </row>
    <row r="308" spans="2:6">
      <c r="B308" s="22"/>
      <c r="E308" s="59"/>
      <c r="F308" s="22"/>
    </row>
    <row r="309" spans="2:6">
      <c r="B309" s="22"/>
      <c r="E309" s="59"/>
      <c r="F309" s="22"/>
    </row>
    <row r="310" spans="2:6">
      <c r="B310" s="22"/>
      <c r="E310" s="59"/>
      <c r="F310" s="22"/>
    </row>
    <row r="311" spans="2:6">
      <c r="B311" s="22"/>
      <c r="E311" s="59"/>
      <c r="F311" s="22"/>
    </row>
    <row r="312" spans="2:6">
      <c r="B312" s="22"/>
      <c r="E312" s="59"/>
      <c r="F312" s="22"/>
    </row>
    <row r="313" spans="2:6">
      <c r="B313" s="22"/>
      <c r="E313" s="59"/>
      <c r="F313" s="22"/>
    </row>
    <row r="314" spans="2:6">
      <c r="B314" s="22"/>
      <c r="E314" s="59"/>
      <c r="F314" s="22"/>
    </row>
    <row r="315" spans="2:6">
      <c r="B315" s="22"/>
      <c r="E315" s="59"/>
      <c r="F315" s="22"/>
    </row>
    <row r="316" spans="2:6">
      <c r="B316" s="22"/>
      <c r="E316" s="59"/>
      <c r="F316" s="22"/>
    </row>
    <row r="317" spans="2:6">
      <c r="B317" s="22"/>
      <c r="E317" s="59"/>
      <c r="F317" s="22"/>
    </row>
    <row r="318" spans="2:6">
      <c r="B318" s="22"/>
      <c r="E318" s="59"/>
      <c r="F318" s="22"/>
    </row>
    <row r="319" spans="2:6">
      <c r="B319" s="22"/>
      <c r="E319" s="59"/>
      <c r="F319" s="22"/>
    </row>
    <row r="320" spans="2:6">
      <c r="B320" s="22"/>
      <c r="E320" s="59"/>
      <c r="F320" s="22"/>
    </row>
    <row r="321" spans="2:6">
      <c r="B321" s="22"/>
      <c r="E321" s="59"/>
      <c r="F321" s="22"/>
    </row>
    <row r="322" spans="2:6">
      <c r="B322" s="22"/>
      <c r="E322" s="59"/>
      <c r="F322" s="22"/>
    </row>
    <row r="323" spans="2:6">
      <c r="B323" s="22"/>
      <c r="E323" s="59"/>
      <c r="F323" s="22"/>
    </row>
    <row r="324" spans="2:6">
      <c r="B324" s="22"/>
      <c r="E324" s="59"/>
      <c r="F324" s="22"/>
    </row>
    <row r="325" spans="2:6">
      <c r="B325" s="22"/>
      <c r="E325" s="59"/>
      <c r="F325" s="22"/>
    </row>
    <row r="326" spans="2:6">
      <c r="B326" s="22"/>
      <c r="E326" s="59"/>
      <c r="F326" s="22"/>
    </row>
    <row r="327" spans="2:6">
      <c r="B327" s="22"/>
      <c r="E327" s="59"/>
      <c r="F327" s="22"/>
    </row>
    <row r="328" spans="2:6">
      <c r="B328" s="22"/>
      <c r="E328" s="59"/>
      <c r="F328" s="22"/>
    </row>
    <row r="329" spans="2:6">
      <c r="B329" s="22"/>
      <c r="E329" s="59"/>
      <c r="F329" s="22"/>
    </row>
    <row r="330" spans="2:6">
      <c r="B330" s="22"/>
      <c r="E330" s="59"/>
      <c r="F330" s="22"/>
    </row>
    <row r="331" spans="2:6">
      <c r="B331" s="22"/>
      <c r="E331" s="59"/>
      <c r="F331" s="22"/>
    </row>
    <row r="332" spans="2:6">
      <c r="B332" s="22"/>
      <c r="E332" s="59"/>
      <c r="F332" s="22"/>
    </row>
    <row r="333" spans="2:6">
      <c r="B333" s="22"/>
      <c r="E333" s="59"/>
      <c r="F333" s="22"/>
    </row>
    <row r="334" spans="2:6">
      <c r="B334" s="22"/>
      <c r="E334" s="59"/>
      <c r="F334" s="22"/>
    </row>
    <row r="335" spans="2:6">
      <c r="B335" s="22"/>
      <c r="E335" s="59"/>
      <c r="F335" s="22"/>
    </row>
    <row r="336" spans="2:6">
      <c r="B336" s="22"/>
      <c r="E336" s="59"/>
      <c r="F336" s="22"/>
    </row>
    <row r="337" spans="2:6">
      <c r="B337" s="22"/>
      <c r="E337" s="59"/>
      <c r="F337" s="22"/>
    </row>
    <row r="338" spans="2:6">
      <c r="B338" s="22"/>
      <c r="E338" s="59"/>
      <c r="F338" s="22"/>
    </row>
    <row r="339" spans="2:6">
      <c r="B339" s="22"/>
      <c r="E339" s="59"/>
      <c r="F339" s="22"/>
    </row>
    <row r="340" spans="2:6">
      <c r="B340" s="22"/>
      <c r="E340" s="59"/>
      <c r="F340" s="22"/>
    </row>
    <row r="341" spans="2:6">
      <c r="B341" s="22"/>
      <c r="E341" s="59"/>
      <c r="F341" s="22"/>
    </row>
    <row r="342" spans="2:6">
      <c r="B342" s="22"/>
      <c r="E342" s="59"/>
      <c r="F342" s="22"/>
    </row>
    <row r="343" spans="2:6">
      <c r="B343" s="22"/>
      <c r="E343" s="59"/>
      <c r="F343" s="22"/>
    </row>
    <row r="344" spans="2:6">
      <c r="B344" s="22"/>
      <c r="E344" s="59"/>
      <c r="F344" s="22"/>
    </row>
    <row r="345" spans="2:6">
      <c r="B345" s="22"/>
      <c r="E345" s="59"/>
      <c r="F345" s="22"/>
    </row>
    <row r="346" spans="2:6">
      <c r="B346" s="22"/>
      <c r="E346" s="59"/>
      <c r="F346" s="22"/>
    </row>
    <row r="347" spans="2:6">
      <c r="B347" s="22"/>
      <c r="E347" s="59"/>
      <c r="F347" s="22"/>
    </row>
    <row r="348" spans="2:6">
      <c r="B348" s="22"/>
      <c r="E348" s="59"/>
      <c r="F348" s="22"/>
    </row>
    <row r="349" spans="2:6">
      <c r="B349" s="22"/>
      <c r="E349" s="59"/>
      <c r="F349" s="22"/>
    </row>
    <row r="350" spans="2:6">
      <c r="B350" s="22"/>
      <c r="E350" s="59"/>
      <c r="F350" s="22"/>
    </row>
    <row r="351" spans="2:6">
      <c r="B351" s="22"/>
      <c r="E351" s="59"/>
      <c r="F351" s="22"/>
    </row>
    <row r="352" spans="2:6">
      <c r="B352" s="22"/>
      <c r="F352" s="22"/>
    </row>
    <row r="353" spans="2:6">
      <c r="B353" s="22"/>
      <c r="F353" s="22"/>
    </row>
    <row r="354" spans="2:6">
      <c r="B354" s="22"/>
      <c r="F354" s="22"/>
    </row>
    <row r="355" spans="2:6">
      <c r="B355" s="22"/>
      <c r="F355" s="22"/>
    </row>
    <row r="356" spans="2:6">
      <c r="B356" s="22"/>
      <c r="F356" s="22"/>
    </row>
    <row r="357" spans="2:6">
      <c r="B357" s="22"/>
      <c r="F357" s="22"/>
    </row>
    <row r="358" spans="2:6">
      <c r="B358" s="22"/>
      <c r="F358" s="22"/>
    </row>
    <row r="359" spans="2:6">
      <c r="B359" s="22"/>
      <c r="F359" s="22"/>
    </row>
    <row r="360" spans="2:6">
      <c r="B360" s="22"/>
      <c r="F360" s="22"/>
    </row>
    <row r="361" spans="2:6">
      <c r="B361" s="22"/>
      <c r="F361" s="22"/>
    </row>
    <row r="362" spans="2:6">
      <c r="B362" s="22"/>
      <c r="F362" s="22"/>
    </row>
    <row r="363" spans="2:6">
      <c r="B363" s="22"/>
      <c r="F363" s="22"/>
    </row>
    <row r="364" spans="2:6">
      <c r="B364" s="22"/>
      <c r="F364" s="22"/>
    </row>
    <row r="365" spans="2:6">
      <c r="B365" s="22"/>
      <c r="F365" s="22"/>
    </row>
    <row r="366" spans="2:6">
      <c r="B366" s="22"/>
      <c r="F366" s="22"/>
    </row>
    <row r="367" spans="2:6">
      <c r="B367" s="22"/>
      <c r="F367" s="22"/>
    </row>
    <row r="368" spans="2:6">
      <c r="B368" s="22"/>
      <c r="F368" s="22"/>
    </row>
    <row r="369" spans="2:6">
      <c r="B369" s="22"/>
      <c r="F369" s="22"/>
    </row>
    <row r="370" spans="2:6">
      <c r="B370" s="22"/>
      <c r="F370" s="22"/>
    </row>
    <row r="371" spans="2:6">
      <c r="B371" s="22"/>
      <c r="F371" s="22"/>
    </row>
    <row r="372" spans="2:6">
      <c r="B372" s="22"/>
      <c r="F372" s="22"/>
    </row>
    <row r="373" spans="2:6">
      <c r="B373" s="22"/>
      <c r="F373" s="22"/>
    </row>
    <row r="374" spans="2:6">
      <c r="B374" s="22"/>
      <c r="F374" s="22"/>
    </row>
    <row r="375" spans="2:6">
      <c r="B375" s="22"/>
      <c r="F375" s="22"/>
    </row>
    <row r="376" spans="2:6">
      <c r="B376" s="22"/>
      <c r="F376" s="22"/>
    </row>
    <row r="377" spans="2:6">
      <c r="B377" s="22"/>
      <c r="F377" s="22"/>
    </row>
    <row r="378" spans="2:6">
      <c r="B378" s="22"/>
      <c r="F378" s="22"/>
    </row>
    <row r="379" spans="2:6">
      <c r="B379" s="22"/>
      <c r="F379" s="22"/>
    </row>
    <row r="380" spans="2:6">
      <c r="B380" s="22"/>
      <c r="F380" s="22"/>
    </row>
    <row r="381" spans="2:6">
      <c r="B381" s="22"/>
      <c r="F381" s="22"/>
    </row>
    <row r="382" spans="2:6">
      <c r="B382" s="22"/>
      <c r="F382" s="22"/>
    </row>
    <row r="383" spans="2:6">
      <c r="B383" s="22"/>
      <c r="F383" s="22"/>
    </row>
    <row r="384" spans="2:6">
      <c r="B384" s="22"/>
      <c r="F384" s="22"/>
    </row>
    <row r="385" spans="2:6">
      <c r="B385" s="22"/>
      <c r="F385" s="22"/>
    </row>
    <row r="386" spans="2:6">
      <c r="B386" s="22"/>
      <c r="F386" s="22"/>
    </row>
    <row r="387" spans="2:6">
      <c r="B387" s="22"/>
      <c r="F387" s="22"/>
    </row>
    <row r="388" spans="2:6">
      <c r="B388" s="22"/>
      <c r="F388" s="22"/>
    </row>
    <row r="389" spans="2:6">
      <c r="B389" s="22"/>
      <c r="F389" s="22"/>
    </row>
    <row r="390" spans="2:6">
      <c r="B390" s="22"/>
      <c r="F390" s="22"/>
    </row>
    <row r="391" spans="2:6">
      <c r="B391" s="22"/>
      <c r="F391" s="22"/>
    </row>
    <row r="392" spans="2:6">
      <c r="B392" s="22"/>
      <c r="F392" s="22"/>
    </row>
    <row r="393" spans="2:6">
      <c r="B393" s="22"/>
      <c r="F393" s="22"/>
    </row>
    <row r="394" spans="2:6">
      <c r="B394" s="22"/>
      <c r="F394" s="22"/>
    </row>
    <row r="395" spans="2:6">
      <c r="B395" s="22"/>
      <c r="F395" s="22"/>
    </row>
    <row r="396" spans="2:6">
      <c r="B396" s="22"/>
      <c r="F396" s="22"/>
    </row>
    <row r="397" spans="2:6">
      <c r="B397" s="22"/>
      <c r="F397" s="22"/>
    </row>
    <row r="398" spans="2:6">
      <c r="B398" s="22"/>
      <c r="F398" s="22"/>
    </row>
    <row r="399" spans="2:6">
      <c r="B399" s="22"/>
      <c r="F399" s="22"/>
    </row>
    <row r="400" spans="2:6">
      <c r="B400" s="22"/>
      <c r="F400" s="22"/>
    </row>
    <row r="401" spans="2:6">
      <c r="B401" s="22"/>
      <c r="F401" s="22"/>
    </row>
    <row r="402" spans="2:6">
      <c r="B402" s="22"/>
      <c r="F402" s="22"/>
    </row>
    <row r="403" spans="2:6">
      <c r="B403" s="22"/>
      <c r="F403" s="22"/>
    </row>
    <row r="404" spans="2:6">
      <c r="B404" s="22"/>
      <c r="F404" s="22"/>
    </row>
    <row r="405" spans="2:6">
      <c r="B405" s="22"/>
      <c r="F405" s="22"/>
    </row>
    <row r="406" spans="2:6">
      <c r="B406" s="22"/>
      <c r="F406" s="22"/>
    </row>
    <row r="407" spans="2:6">
      <c r="B407" s="22"/>
      <c r="F407" s="22"/>
    </row>
    <row r="408" spans="2:6">
      <c r="B408" s="22"/>
      <c r="F408" s="22"/>
    </row>
    <row r="409" spans="2:6">
      <c r="B409" s="22"/>
      <c r="F409" s="22"/>
    </row>
    <row r="410" spans="2:6">
      <c r="B410" s="22"/>
      <c r="F410" s="22"/>
    </row>
    <row r="411" spans="2:6">
      <c r="B411" s="22"/>
      <c r="F411" s="22"/>
    </row>
    <row r="412" spans="2:6">
      <c r="B412" s="22"/>
      <c r="F412" s="22"/>
    </row>
    <row r="413" spans="2:6">
      <c r="B413" s="22"/>
      <c r="F413" s="22"/>
    </row>
    <row r="414" spans="2:6">
      <c r="B414" s="22"/>
      <c r="F414" s="22"/>
    </row>
    <row r="415" spans="2:6">
      <c r="B415" s="22"/>
      <c r="F415" s="22"/>
    </row>
    <row r="416" spans="2:6">
      <c r="B416" s="22"/>
      <c r="F416" s="22"/>
    </row>
    <row r="417" spans="2:6">
      <c r="B417" s="22"/>
      <c r="F417" s="22"/>
    </row>
    <row r="418" spans="2:6">
      <c r="B418" s="22"/>
      <c r="F418" s="22"/>
    </row>
    <row r="419" spans="2:6">
      <c r="B419" s="22"/>
      <c r="F419" s="22"/>
    </row>
    <row r="420" spans="2:6">
      <c r="B420" s="22"/>
      <c r="F420" s="22"/>
    </row>
    <row r="421" spans="2:6">
      <c r="B421" s="22"/>
      <c r="F421" s="22"/>
    </row>
    <row r="422" spans="2:6">
      <c r="B422" s="22"/>
      <c r="F422" s="22"/>
    </row>
    <row r="423" spans="2:6">
      <c r="B423" s="22"/>
      <c r="F423" s="22"/>
    </row>
    <row r="424" spans="2:6">
      <c r="B424" s="22"/>
      <c r="F424" s="22"/>
    </row>
    <row r="425" spans="2:6">
      <c r="B425" s="22"/>
      <c r="F425" s="22"/>
    </row>
    <row r="426" spans="2:6">
      <c r="B426" s="22"/>
      <c r="F426" s="22"/>
    </row>
    <row r="427" spans="2:6">
      <c r="B427" s="22"/>
      <c r="F427" s="22"/>
    </row>
    <row r="428" spans="2:6">
      <c r="B428" s="22"/>
      <c r="F428" s="22"/>
    </row>
    <row r="429" spans="2:6">
      <c r="B429" s="22"/>
      <c r="F429" s="22"/>
    </row>
    <row r="430" spans="2:6">
      <c r="B430" s="22"/>
      <c r="F430" s="22"/>
    </row>
    <row r="431" spans="2:6">
      <c r="B431" s="22"/>
      <c r="F431" s="22"/>
    </row>
    <row r="432" spans="2:6">
      <c r="B432" s="22"/>
      <c r="F432" s="22"/>
    </row>
    <row r="433" spans="2:6">
      <c r="B433" s="22"/>
      <c r="F433" s="22"/>
    </row>
    <row r="434" spans="2:6">
      <c r="B434" s="22"/>
      <c r="F434" s="22"/>
    </row>
    <row r="435" spans="2:6">
      <c r="B435" s="22"/>
      <c r="F435" s="22"/>
    </row>
    <row r="436" spans="2:6">
      <c r="B436" s="22"/>
      <c r="F436" s="22"/>
    </row>
    <row r="437" spans="2:6">
      <c r="B437" s="22"/>
      <c r="F437" s="22"/>
    </row>
    <row r="438" spans="2:6">
      <c r="B438" s="22"/>
      <c r="F438" s="22"/>
    </row>
    <row r="439" spans="2:6">
      <c r="B439" s="22"/>
      <c r="F439" s="22"/>
    </row>
    <row r="440" spans="2:6">
      <c r="B440" s="22"/>
      <c r="F440" s="22"/>
    </row>
    <row r="441" spans="2:6">
      <c r="B441" s="22"/>
      <c r="F441" s="22"/>
    </row>
    <row r="442" spans="2:6">
      <c r="B442" s="22"/>
      <c r="F442" s="22"/>
    </row>
    <row r="443" spans="2:6">
      <c r="B443" s="22"/>
      <c r="F443" s="22"/>
    </row>
    <row r="444" spans="2:6">
      <c r="B444" s="22"/>
      <c r="F444" s="22"/>
    </row>
    <row r="445" spans="2:6">
      <c r="B445" s="22"/>
      <c r="F445" s="22"/>
    </row>
    <row r="446" spans="2:6">
      <c r="B446" s="22"/>
      <c r="F446" s="22"/>
    </row>
    <row r="447" spans="2:6">
      <c r="B447" s="22"/>
      <c r="F447" s="22"/>
    </row>
    <row r="448" spans="2:6">
      <c r="B448" s="22"/>
      <c r="F448" s="22"/>
    </row>
    <row r="449" spans="2:6">
      <c r="B449" s="22"/>
      <c r="F449" s="22"/>
    </row>
    <row r="450" spans="2:6">
      <c r="B450" s="22"/>
      <c r="F450" s="22"/>
    </row>
    <row r="451" spans="2:6">
      <c r="B451" s="22"/>
      <c r="F451" s="22"/>
    </row>
    <row r="452" spans="2:6">
      <c r="B452" s="22"/>
      <c r="F452" s="22"/>
    </row>
    <row r="453" spans="2:6">
      <c r="B453" s="22"/>
      <c r="F453" s="22"/>
    </row>
    <row r="454" spans="2:6">
      <c r="B454" s="22"/>
      <c r="F454" s="22"/>
    </row>
    <row r="455" spans="2:6">
      <c r="B455" s="22"/>
      <c r="F455" s="22"/>
    </row>
    <row r="456" spans="2:6">
      <c r="B456" s="22"/>
      <c r="F456" s="22"/>
    </row>
    <row r="457" spans="2:6">
      <c r="B457" s="22"/>
      <c r="F457" s="22"/>
    </row>
    <row r="458" spans="2:6">
      <c r="B458" s="22"/>
      <c r="F458" s="22"/>
    </row>
    <row r="459" spans="2:6">
      <c r="B459" s="22"/>
      <c r="F459" s="22"/>
    </row>
    <row r="460" spans="2:6">
      <c r="B460" s="22"/>
      <c r="F460" s="22"/>
    </row>
    <row r="461" spans="2:6">
      <c r="B461" s="22"/>
      <c r="F461" s="22"/>
    </row>
    <row r="462" spans="2:6">
      <c r="B462" s="22"/>
      <c r="F462" s="22"/>
    </row>
    <row r="463" spans="2:6">
      <c r="B463" s="22"/>
      <c r="F463" s="22"/>
    </row>
    <row r="464" spans="2:6">
      <c r="B464" s="22"/>
      <c r="F464" s="22"/>
    </row>
    <row r="465" spans="2:6">
      <c r="B465" s="22"/>
      <c r="F465" s="22"/>
    </row>
    <row r="466" spans="2:6">
      <c r="B466" s="22"/>
      <c r="F466" s="22"/>
    </row>
    <row r="467" spans="2:6">
      <c r="B467" s="22"/>
      <c r="F467" s="22"/>
    </row>
    <row r="468" spans="2:6">
      <c r="B468" s="22"/>
      <c r="F468" s="22"/>
    </row>
    <row r="469" spans="2:6">
      <c r="B469" s="22"/>
      <c r="F469" s="22"/>
    </row>
    <row r="470" spans="2:6">
      <c r="B470" s="22"/>
      <c r="F470" s="22"/>
    </row>
    <row r="471" spans="2:6">
      <c r="B471" s="22"/>
      <c r="F471" s="22"/>
    </row>
    <row r="472" spans="2:6">
      <c r="B472" s="22"/>
      <c r="F472" s="22"/>
    </row>
    <row r="473" spans="2:6">
      <c r="B473" s="22"/>
      <c r="F473" s="22"/>
    </row>
    <row r="474" spans="2:6">
      <c r="B474" s="22"/>
      <c r="F474" s="22"/>
    </row>
    <row r="475" spans="2:6">
      <c r="B475" s="22"/>
      <c r="F475" s="22"/>
    </row>
    <row r="476" spans="2:6">
      <c r="B476" s="22"/>
      <c r="F476" s="22"/>
    </row>
    <row r="477" spans="2:6">
      <c r="B477" s="22"/>
      <c r="F477" s="22"/>
    </row>
    <row r="478" spans="2:6">
      <c r="B478" s="22"/>
      <c r="F478" s="22"/>
    </row>
    <row r="479" spans="2:6">
      <c r="B479" s="22"/>
      <c r="F479" s="22"/>
    </row>
    <row r="480" spans="2:6">
      <c r="B480" s="22"/>
      <c r="F480" s="22"/>
    </row>
    <row r="481" spans="2:6">
      <c r="B481" s="22"/>
      <c r="F481" s="22"/>
    </row>
    <row r="482" spans="2:6">
      <c r="B482" s="22"/>
      <c r="F482" s="22"/>
    </row>
    <row r="483" spans="2:6">
      <c r="B483" s="22"/>
      <c r="F483" s="22"/>
    </row>
    <row r="484" spans="2:6">
      <c r="B484" s="22"/>
      <c r="F484" s="22"/>
    </row>
    <row r="485" spans="2:6">
      <c r="B485" s="22"/>
      <c r="F485" s="22"/>
    </row>
    <row r="486" spans="2:6">
      <c r="B486" s="22"/>
      <c r="F486" s="22"/>
    </row>
    <row r="487" spans="2:6">
      <c r="B487" s="22"/>
      <c r="F487" s="22"/>
    </row>
    <row r="488" spans="2:6">
      <c r="B488" s="22"/>
      <c r="F488" s="22"/>
    </row>
    <row r="489" spans="2:6">
      <c r="B489" s="22"/>
      <c r="F489" s="22"/>
    </row>
    <row r="490" spans="2:6">
      <c r="B490" s="22"/>
      <c r="F490" s="22"/>
    </row>
    <row r="491" spans="2:6">
      <c r="B491" s="22"/>
      <c r="F491" s="22"/>
    </row>
    <row r="492" spans="2:6">
      <c r="B492" s="22"/>
      <c r="F492" s="22"/>
    </row>
    <row r="493" spans="2:6">
      <c r="B493" s="22"/>
      <c r="F493" s="22"/>
    </row>
    <row r="494" spans="2:6">
      <c r="B494" s="22"/>
      <c r="F494" s="22"/>
    </row>
    <row r="495" spans="2:6">
      <c r="B495" s="22"/>
      <c r="F495" s="22"/>
    </row>
    <row r="496" spans="2:6">
      <c r="B496" s="22"/>
      <c r="F496" s="22"/>
    </row>
    <row r="497" spans="2:6">
      <c r="B497" s="22"/>
      <c r="F497" s="22"/>
    </row>
    <row r="498" spans="2:6">
      <c r="B498" s="22"/>
      <c r="F498" s="22"/>
    </row>
    <row r="499" spans="2:6">
      <c r="B499" s="22"/>
      <c r="F499" s="22"/>
    </row>
    <row r="500" spans="2:6">
      <c r="B500" s="22"/>
      <c r="F500" s="22"/>
    </row>
    <row r="501" spans="2:6">
      <c r="B501" s="22"/>
      <c r="F501" s="22"/>
    </row>
    <row r="502" spans="2:6">
      <c r="B502" s="22"/>
      <c r="F502" s="22"/>
    </row>
    <row r="503" spans="2:6">
      <c r="B503" s="22"/>
      <c r="F503" s="22"/>
    </row>
    <row r="504" spans="2:6">
      <c r="B504" s="22"/>
      <c r="F504" s="22"/>
    </row>
    <row r="505" spans="2:6">
      <c r="B505" s="22"/>
      <c r="F505" s="22"/>
    </row>
    <row r="506" spans="2:6">
      <c r="B506" s="22"/>
      <c r="F506" s="22"/>
    </row>
    <row r="507" spans="2:6">
      <c r="B507" s="22"/>
      <c r="F507" s="22"/>
    </row>
    <row r="508" spans="2:6">
      <c r="B508" s="22"/>
      <c r="F508" s="22"/>
    </row>
    <row r="509" spans="2:6">
      <c r="B509" s="22"/>
      <c r="F509" s="22"/>
    </row>
    <row r="510" spans="2:6">
      <c r="B510" s="22"/>
      <c r="F510" s="22"/>
    </row>
    <row r="511" spans="2:6">
      <c r="B511" s="22"/>
      <c r="F511" s="22"/>
    </row>
    <row r="512" spans="2:6">
      <c r="B512" s="22"/>
      <c r="F512" s="22"/>
    </row>
    <row r="513" spans="2:6">
      <c r="B513" s="22"/>
      <c r="F513" s="22"/>
    </row>
    <row r="514" spans="2:6">
      <c r="B514" s="22"/>
      <c r="F514" s="22"/>
    </row>
    <row r="515" spans="2:6">
      <c r="B515" s="22"/>
      <c r="F515" s="22"/>
    </row>
    <row r="516" spans="2:6">
      <c r="B516" s="22"/>
      <c r="F516" s="22"/>
    </row>
    <row r="517" spans="2:6">
      <c r="B517" s="22"/>
      <c r="F517" s="22"/>
    </row>
    <row r="518" spans="2:6">
      <c r="B518" s="22"/>
      <c r="F518" s="22"/>
    </row>
    <row r="519" spans="2:6">
      <c r="B519" s="22"/>
      <c r="F519" s="22"/>
    </row>
    <row r="520" spans="2:6">
      <c r="B520" s="22"/>
      <c r="F520" s="22"/>
    </row>
    <row r="521" spans="2:6">
      <c r="B521" s="22"/>
      <c r="F521" s="22"/>
    </row>
    <row r="522" spans="2:6">
      <c r="B522" s="22"/>
      <c r="F522" s="22"/>
    </row>
    <row r="523" spans="2:6">
      <c r="B523" s="22"/>
      <c r="F523" s="22"/>
    </row>
    <row r="524" spans="2:6">
      <c r="B524" s="22"/>
      <c r="F524" s="22"/>
    </row>
    <row r="525" spans="2:6">
      <c r="B525" s="22"/>
      <c r="F525" s="22"/>
    </row>
    <row r="526" spans="2:6">
      <c r="B526" s="22"/>
      <c r="F526" s="22"/>
    </row>
    <row r="527" spans="2:6">
      <c r="B527" s="22"/>
      <c r="F527" s="22"/>
    </row>
    <row r="528" spans="2:6">
      <c r="B528" s="22"/>
      <c r="F528" s="22"/>
    </row>
    <row r="529" spans="2:6">
      <c r="B529" s="22"/>
      <c r="F529" s="22"/>
    </row>
    <row r="530" spans="2:6">
      <c r="B530" s="22"/>
      <c r="F530" s="22"/>
    </row>
    <row r="531" spans="2:6">
      <c r="B531" s="22"/>
      <c r="F531" s="22"/>
    </row>
    <row r="532" spans="2:6">
      <c r="B532" s="22"/>
      <c r="F532" s="22"/>
    </row>
    <row r="533" spans="2:6">
      <c r="B533" s="22"/>
      <c r="F533" s="22"/>
    </row>
    <row r="534" spans="2:6">
      <c r="B534" s="22"/>
      <c r="F534" s="22"/>
    </row>
    <row r="535" spans="2:6">
      <c r="B535" s="22"/>
      <c r="F535" s="22"/>
    </row>
    <row r="536" spans="2:6">
      <c r="B536" s="22"/>
      <c r="F536" s="22"/>
    </row>
    <row r="537" spans="2:6">
      <c r="B537" s="22"/>
      <c r="F537" s="22"/>
    </row>
    <row r="538" spans="2:6">
      <c r="B538" s="22"/>
      <c r="F538" s="22"/>
    </row>
    <row r="539" spans="2:6">
      <c r="B539" s="22"/>
      <c r="F539" s="22"/>
    </row>
    <row r="540" spans="2:6">
      <c r="B540" s="22"/>
      <c r="F540" s="22"/>
    </row>
    <row r="541" spans="2:6">
      <c r="B541" s="22"/>
      <c r="F541" s="22"/>
    </row>
    <row r="542" spans="2:6">
      <c r="B542" s="22"/>
      <c r="F542" s="22"/>
    </row>
    <row r="543" spans="2:6">
      <c r="B543" s="22"/>
      <c r="F543" s="22"/>
    </row>
    <row r="544" spans="2:6">
      <c r="B544" s="22"/>
      <c r="F544" s="22"/>
    </row>
    <row r="545" spans="2:6">
      <c r="B545" s="22"/>
      <c r="F545" s="22"/>
    </row>
    <row r="546" spans="2:6">
      <c r="B546" s="22"/>
      <c r="F546" s="22"/>
    </row>
    <row r="547" spans="2:6">
      <c r="B547" s="22"/>
      <c r="F547" s="22"/>
    </row>
    <row r="548" spans="2:6">
      <c r="B548" s="22"/>
      <c r="F548" s="22"/>
    </row>
    <row r="549" spans="2:6">
      <c r="B549" s="22"/>
      <c r="F549" s="22"/>
    </row>
    <row r="550" spans="2:6">
      <c r="B550" s="22"/>
      <c r="F550" s="22"/>
    </row>
    <row r="551" spans="2:6">
      <c r="B551" s="22"/>
      <c r="F551" s="22"/>
    </row>
    <row r="552" spans="2:6">
      <c r="B552" s="22"/>
      <c r="F552" s="22"/>
    </row>
    <row r="553" spans="2:6">
      <c r="B553" s="22"/>
      <c r="F553" s="22"/>
    </row>
    <row r="554" spans="2:6">
      <c r="B554" s="22"/>
      <c r="F554" s="22"/>
    </row>
    <row r="555" spans="2:6">
      <c r="B555" s="22"/>
      <c r="F555" s="22"/>
    </row>
    <row r="556" spans="2:6">
      <c r="B556" s="22"/>
      <c r="F556" s="22"/>
    </row>
    <row r="557" spans="2:6">
      <c r="B557" s="22"/>
      <c r="F557" s="22"/>
    </row>
    <row r="558" spans="2:6">
      <c r="B558" s="22"/>
      <c r="F558" s="22"/>
    </row>
    <row r="559" spans="2:6">
      <c r="B559" s="22"/>
      <c r="F559" s="22"/>
    </row>
    <row r="560" spans="2:6">
      <c r="B560" s="22"/>
      <c r="F560" s="22"/>
    </row>
    <row r="561" spans="2:6">
      <c r="B561" s="22"/>
      <c r="F561" s="22"/>
    </row>
    <row r="562" spans="2:6">
      <c r="B562" s="22"/>
      <c r="F562" s="22"/>
    </row>
    <row r="563" spans="2:6">
      <c r="B563" s="22"/>
      <c r="F563" s="22"/>
    </row>
    <row r="564" spans="2:6">
      <c r="B564" s="22"/>
      <c r="F564" s="22"/>
    </row>
    <row r="565" spans="2:6">
      <c r="B565" s="22"/>
      <c r="F565" s="22"/>
    </row>
    <row r="566" spans="2:6">
      <c r="B566" s="22"/>
      <c r="F566" s="22"/>
    </row>
    <row r="567" spans="2:6">
      <c r="B567" s="22"/>
      <c r="F567" s="22"/>
    </row>
    <row r="568" spans="2:6">
      <c r="B568" s="22"/>
      <c r="F568" s="22"/>
    </row>
    <row r="569" spans="2:6">
      <c r="B569" s="22"/>
      <c r="F569" s="22"/>
    </row>
    <row r="570" spans="2:6">
      <c r="B570" s="22"/>
      <c r="F570" s="22"/>
    </row>
    <row r="571" spans="2:6">
      <c r="B571" s="22"/>
      <c r="F571" s="22"/>
    </row>
    <row r="572" spans="2:6">
      <c r="B572" s="22"/>
      <c r="F572" s="22"/>
    </row>
    <row r="573" spans="2:6">
      <c r="B573" s="22"/>
      <c r="F573" s="22"/>
    </row>
    <row r="574" spans="2:6">
      <c r="B574" s="22"/>
      <c r="F574" s="22"/>
    </row>
    <row r="575" spans="2:6">
      <c r="B575" s="22"/>
      <c r="F575" s="22"/>
    </row>
    <row r="576" spans="2:6">
      <c r="B576" s="22"/>
      <c r="F576" s="22"/>
    </row>
    <row r="577" spans="2:6">
      <c r="B577" s="22"/>
      <c r="F577" s="22"/>
    </row>
    <row r="578" spans="2:6">
      <c r="B578" s="22"/>
      <c r="F578" s="22"/>
    </row>
    <row r="579" spans="2:6">
      <c r="B579" s="22"/>
      <c r="F579" s="22"/>
    </row>
    <row r="580" spans="2:6">
      <c r="B580" s="22"/>
      <c r="F580" s="22"/>
    </row>
    <row r="581" spans="2:6">
      <c r="B581" s="22"/>
      <c r="F581" s="22"/>
    </row>
    <row r="582" spans="2:6">
      <c r="B582" s="22"/>
      <c r="F582" s="22"/>
    </row>
    <row r="583" spans="2:6">
      <c r="B583" s="22"/>
      <c r="F583" s="22"/>
    </row>
    <row r="584" spans="2:6">
      <c r="B584" s="22"/>
      <c r="F584" s="22"/>
    </row>
    <row r="585" spans="2:6">
      <c r="B585" s="22"/>
      <c r="F585" s="22"/>
    </row>
    <row r="586" spans="2:6">
      <c r="B586" s="22"/>
      <c r="F586" s="22"/>
    </row>
    <row r="587" spans="2:6">
      <c r="B587" s="22"/>
      <c r="F587" s="22"/>
    </row>
    <row r="588" spans="2:6">
      <c r="B588" s="22"/>
      <c r="F588" s="22"/>
    </row>
    <row r="589" spans="2:6">
      <c r="B589" s="22"/>
      <c r="F589" s="22"/>
    </row>
    <row r="590" spans="2:6">
      <c r="B590" s="22"/>
      <c r="F590" s="22"/>
    </row>
    <row r="591" spans="2:6">
      <c r="B591" s="22"/>
      <c r="F591" s="22"/>
    </row>
    <row r="592" spans="2:6">
      <c r="B592" s="22"/>
      <c r="F592" s="22"/>
    </row>
    <row r="593" spans="2:6">
      <c r="B593" s="22"/>
      <c r="F593" s="22"/>
    </row>
    <row r="594" spans="2:6">
      <c r="B594" s="22"/>
      <c r="F594" s="22"/>
    </row>
    <row r="595" spans="2:6">
      <c r="B595" s="22"/>
      <c r="F595" s="22"/>
    </row>
    <row r="596" spans="2:6">
      <c r="B596" s="22"/>
      <c r="F596" s="22"/>
    </row>
    <row r="597" spans="2:6">
      <c r="B597" s="22"/>
      <c r="F597" s="22"/>
    </row>
    <row r="598" spans="2:6">
      <c r="B598" s="22"/>
      <c r="F598" s="22"/>
    </row>
    <row r="599" spans="2:6">
      <c r="B599" s="22"/>
      <c r="F599" s="22"/>
    </row>
    <row r="600" spans="2:6">
      <c r="B600" s="22"/>
      <c r="F600" s="22"/>
    </row>
    <row r="601" spans="2:6">
      <c r="B601" s="22"/>
      <c r="F601" s="22"/>
    </row>
    <row r="602" spans="2:6">
      <c r="B602" s="22"/>
      <c r="F602" s="22"/>
    </row>
    <row r="603" spans="2:6">
      <c r="B603" s="22"/>
      <c r="F603" s="22"/>
    </row>
    <row r="604" spans="2:6">
      <c r="B604" s="22"/>
      <c r="F604" s="22"/>
    </row>
    <row r="605" spans="2:6">
      <c r="B605" s="22"/>
      <c r="F605" s="22"/>
    </row>
    <row r="606" spans="2:6">
      <c r="B606" s="22"/>
      <c r="F606" s="22"/>
    </row>
    <row r="607" spans="2:6">
      <c r="B607" s="22"/>
      <c r="F607" s="22"/>
    </row>
    <row r="608" spans="2:6">
      <c r="B608" s="22"/>
      <c r="F608" s="22"/>
    </row>
    <row r="609" spans="2:6">
      <c r="B609" s="22"/>
      <c r="F609" s="22"/>
    </row>
    <row r="610" spans="2:6">
      <c r="B610" s="22"/>
      <c r="F610" s="22"/>
    </row>
    <row r="611" spans="2:6">
      <c r="B611" s="22"/>
      <c r="F611" s="22"/>
    </row>
    <row r="612" spans="2:6">
      <c r="B612" s="22"/>
      <c r="F612" s="22"/>
    </row>
    <row r="613" spans="2:6">
      <c r="B613" s="22"/>
      <c r="F613" s="22"/>
    </row>
    <row r="614" spans="2:6">
      <c r="B614" s="22"/>
      <c r="F614" s="22"/>
    </row>
    <row r="615" spans="2:6">
      <c r="B615" s="22"/>
      <c r="F615" s="22"/>
    </row>
    <row r="616" spans="2:6">
      <c r="B616" s="22"/>
      <c r="F616" s="22"/>
    </row>
    <row r="617" spans="2:6">
      <c r="B617" s="22"/>
      <c r="F617" s="22"/>
    </row>
    <row r="618" spans="2:6">
      <c r="B618" s="22"/>
      <c r="F618" s="22"/>
    </row>
    <row r="619" spans="2:6">
      <c r="B619" s="22"/>
      <c r="F619" s="22"/>
    </row>
    <row r="620" spans="2:6">
      <c r="B620" s="22"/>
      <c r="F620" s="22"/>
    </row>
    <row r="621" spans="2:6">
      <c r="B621" s="22"/>
      <c r="F621" s="22"/>
    </row>
    <row r="622" spans="2:6">
      <c r="B622" s="22"/>
      <c r="F622" s="22"/>
    </row>
    <row r="623" spans="2:6">
      <c r="B623" s="22"/>
      <c r="F623" s="22"/>
    </row>
    <row r="624" spans="2:6">
      <c r="B624" s="22"/>
      <c r="F624" s="22"/>
    </row>
    <row r="625" spans="2:6">
      <c r="B625" s="22"/>
      <c r="F625" s="22"/>
    </row>
    <row r="626" spans="2:6">
      <c r="B626" s="22"/>
      <c r="F626" s="22"/>
    </row>
    <row r="627" spans="2:6">
      <c r="B627" s="22"/>
      <c r="F627" s="22"/>
    </row>
    <row r="628" spans="2:6">
      <c r="B628" s="22"/>
      <c r="F628" s="22"/>
    </row>
    <row r="629" spans="2:6">
      <c r="B629" s="22"/>
      <c r="F629" s="22"/>
    </row>
    <row r="630" spans="2:6">
      <c r="B630" s="22"/>
      <c r="F630" s="22"/>
    </row>
    <row r="631" spans="2:6">
      <c r="B631" s="22"/>
      <c r="F631" s="22"/>
    </row>
    <row r="632" spans="2:6">
      <c r="B632" s="22"/>
      <c r="F632" s="22"/>
    </row>
    <row r="633" spans="2:6">
      <c r="B633" s="22"/>
      <c r="F633" s="22"/>
    </row>
    <row r="634" spans="2:6">
      <c r="B634" s="22"/>
      <c r="F634" s="22"/>
    </row>
    <row r="635" spans="2:6">
      <c r="B635" s="22"/>
      <c r="F635" s="22"/>
    </row>
    <row r="636" spans="2:6">
      <c r="B636" s="22"/>
      <c r="F636" s="22"/>
    </row>
    <row r="637" spans="2:6">
      <c r="B637" s="22"/>
      <c r="F637" s="22"/>
    </row>
    <row r="638" spans="2:6">
      <c r="B638" s="22"/>
      <c r="F638" s="22"/>
    </row>
    <row r="639" spans="2:6">
      <c r="B639" s="22"/>
      <c r="F639" s="22"/>
    </row>
    <row r="640" spans="2:6">
      <c r="B640" s="22"/>
      <c r="F640" s="22"/>
    </row>
    <row r="641" spans="2:6">
      <c r="B641" s="22"/>
      <c r="F641" s="22"/>
    </row>
    <row r="642" spans="2:6">
      <c r="B642" s="22"/>
      <c r="F642" s="22"/>
    </row>
    <row r="643" spans="2:6">
      <c r="B643" s="22"/>
      <c r="F643" s="22"/>
    </row>
    <row r="644" spans="2:6">
      <c r="B644" s="22"/>
      <c r="F644" s="22"/>
    </row>
    <row r="645" spans="2:6">
      <c r="B645" s="22"/>
      <c r="F645" s="22"/>
    </row>
    <row r="646" spans="2:6">
      <c r="B646" s="22"/>
      <c r="F646" s="22"/>
    </row>
    <row r="647" spans="2:6">
      <c r="B647" s="22"/>
      <c r="F647" s="22"/>
    </row>
    <row r="648" spans="2:6">
      <c r="B648" s="22"/>
      <c r="F648" s="22"/>
    </row>
    <row r="649" spans="2:6">
      <c r="B649" s="22"/>
      <c r="F649" s="22"/>
    </row>
    <row r="650" spans="2:6">
      <c r="B650" s="22"/>
      <c r="F650" s="22"/>
    </row>
    <row r="651" spans="2:6">
      <c r="B651" s="22"/>
      <c r="F651" s="22"/>
    </row>
    <row r="652" spans="2:6">
      <c r="B652" s="22"/>
      <c r="F652" s="22"/>
    </row>
    <row r="653" spans="2:6">
      <c r="B653" s="22"/>
      <c r="F653" s="22"/>
    </row>
    <row r="654" spans="2:6">
      <c r="B654" s="22"/>
      <c r="F654" s="22"/>
    </row>
    <row r="655" spans="2:6">
      <c r="B655" s="22"/>
      <c r="F655" s="22"/>
    </row>
    <row r="656" spans="2:6">
      <c r="B656" s="22"/>
      <c r="F656" s="22"/>
    </row>
    <row r="657" spans="2:6">
      <c r="B657" s="22"/>
      <c r="F657" s="22"/>
    </row>
    <row r="658" spans="2:6">
      <c r="B658" s="22"/>
      <c r="F658" s="22"/>
    </row>
    <row r="659" spans="2:6">
      <c r="B659" s="22"/>
      <c r="F659" s="22"/>
    </row>
    <row r="660" spans="2:6">
      <c r="B660" s="22"/>
      <c r="F660" s="22"/>
    </row>
    <row r="661" spans="2:6">
      <c r="B661" s="22"/>
      <c r="F661" s="22"/>
    </row>
    <row r="662" spans="2:6">
      <c r="B662" s="22"/>
      <c r="F662" s="22"/>
    </row>
    <row r="663" spans="2:6">
      <c r="B663" s="22"/>
      <c r="F663" s="22"/>
    </row>
    <row r="664" spans="2:6">
      <c r="B664" s="22"/>
      <c r="F664" s="22"/>
    </row>
    <row r="665" spans="2:6">
      <c r="B665" s="22"/>
      <c r="F665" s="22"/>
    </row>
    <row r="666" spans="2:6">
      <c r="B666" s="22"/>
      <c r="F666" s="22"/>
    </row>
    <row r="667" spans="2:6">
      <c r="B667" s="22"/>
      <c r="F667" s="22"/>
    </row>
    <row r="668" spans="2:6">
      <c r="B668" s="22"/>
      <c r="F668" s="22"/>
    </row>
    <row r="669" spans="2:6">
      <c r="B669" s="22"/>
      <c r="F669" s="22"/>
    </row>
    <row r="670" spans="2:6">
      <c r="B670" s="22"/>
      <c r="F670" s="22"/>
    </row>
    <row r="671" spans="2:6">
      <c r="B671" s="22"/>
      <c r="F671" s="22"/>
    </row>
    <row r="672" spans="2:6">
      <c r="B672" s="22"/>
      <c r="F672" s="22"/>
    </row>
    <row r="673" spans="2:6">
      <c r="B673" s="22"/>
      <c r="F673" s="22"/>
    </row>
    <row r="674" spans="2:6">
      <c r="B674" s="22"/>
      <c r="F674" s="22"/>
    </row>
    <row r="675" spans="2:6">
      <c r="B675" s="22"/>
      <c r="F675" s="22"/>
    </row>
    <row r="676" spans="2:6">
      <c r="B676" s="22"/>
      <c r="F676" s="22"/>
    </row>
    <row r="677" spans="2:6">
      <c r="B677" s="22"/>
      <c r="F677" s="22"/>
    </row>
    <row r="678" spans="2:6">
      <c r="B678" s="22"/>
      <c r="F678" s="22"/>
    </row>
    <row r="679" spans="2:6">
      <c r="B679" s="22"/>
      <c r="F679" s="22"/>
    </row>
    <row r="680" spans="2:6">
      <c r="B680" s="22"/>
      <c r="F680" s="22"/>
    </row>
    <row r="681" spans="2:6">
      <c r="B681" s="22"/>
      <c r="F681" s="22"/>
    </row>
    <row r="682" spans="2:6">
      <c r="B682" s="22"/>
      <c r="F682" s="22"/>
    </row>
    <row r="683" spans="2:6">
      <c r="B683" s="22"/>
      <c r="F683" s="22"/>
    </row>
    <row r="684" spans="2:6">
      <c r="B684" s="22"/>
      <c r="F684" s="22"/>
    </row>
    <row r="685" spans="2:6">
      <c r="B685" s="22"/>
      <c r="F685" s="22"/>
    </row>
    <row r="686" spans="2:6">
      <c r="B686" s="22"/>
      <c r="F686" s="22"/>
    </row>
    <row r="687" spans="2:6">
      <c r="B687" s="22"/>
      <c r="F687" s="22"/>
    </row>
    <row r="688" spans="2:6">
      <c r="B688" s="22"/>
      <c r="F688" s="22"/>
    </row>
    <row r="689" spans="2:6">
      <c r="B689" s="22"/>
      <c r="F689" s="22"/>
    </row>
    <row r="690" spans="2:6">
      <c r="B690" s="22"/>
      <c r="F690" s="22"/>
    </row>
    <row r="691" spans="2:6">
      <c r="B691" s="22"/>
      <c r="F691" s="22"/>
    </row>
    <row r="692" spans="2:6">
      <c r="B692" s="22"/>
      <c r="F692" s="22"/>
    </row>
    <row r="693" spans="2:6">
      <c r="B693" s="22"/>
      <c r="F693" s="22"/>
    </row>
    <row r="694" spans="2:6">
      <c r="B694" s="22"/>
      <c r="F694" s="22"/>
    </row>
    <row r="695" spans="2:6">
      <c r="B695" s="22"/>
      <c r="F695" s="22"/>
    </row>
    <row r="696" spans="2:6">
      <c r="B696" s="22"/>
      <c r="F696" s="22"/>
    </row>
    <row r="697" spans="2:6">
      <c r="B697" s="22"/>
      <c r="F697" s="22"/>
    </row>
    <row r="698" spans="2:6">
      <c r="B698" s="22"/>
      <c r="F698" s="22"/>
    </row>
    <row r="699" spans="2:6">
      <c r="B699" s="22"/>
      <c r="F699" s="22"/>
    </row>
    <row r="700" spans="2:6">
      <c r="B700" s="22"/>
      <c r="F700" s="22"/>
    </row>
    <row r="701" spans="2:6">
      <c r="B701" s="22"/>
      <c r="F701" s="22"/>
    </row>
    <row r="702" spans="2:6">
      <c r="B702" s="22"/>
      <c r="F702" s="22"/>
    </row>
    <row r="703" spans="2:6">
      <c r="B703" s="22"/>
      <c r="F703" s="22"/>
    </row>
    <row r="704" spans="2:6">
      <c r="B704" s="22"/>
      <c r="F704" s="22"/>
    </row>
    <row r="705" spans="2:6">
      <c r="B705" s="22"/>
      <c r="F705" s="22"/>
    </row>
    <row r="706" spans="2:6">
      <c r="B706" s="22"/>
      <c r="F706" s="22"/>
    </row>
    <row r="707" spans="2:6">
      <c r="B707" s="22"/>
      <c r="F707" s="22"/>
    </row>
    <row r="708" spans="2:6">
      <c r="B708" s="22"/>
      <c r="F708" s="22"/>
    </row>
    <row r="709" spans="2:6">
      <c r="B709" s="22"/>
      <c r="F709" s="22"/>
    </row>
    <row r="710" spans="2:6">
      <c r="B710" s="22"/>
      <c r="F710" s="22"/>
    </row>
    <row r="711" spans="2:6">
      <c r="B711" s="22"/>
      <c r="F711" s="22"/>
    </row>
    <row r="712" spans="2:6">
      <c r="B712" s="22"/>
      <c r="F712" s="22"/>
    </row>
    <row r="713" spans="2:6">
      <c r="B713" s="22"/>
      <c r="F713" s="22"/>
    </row>
    <row r="714" spans="2:6">
      <c r="B714" s="22"/>
      <c r="F714" s="22"/>
    </row>
    <row r="715" spans="2:6">
      <c r="B715" s="22"/>
      <c r="F715" s="22"/>
    </row>
    <row r="716" spans="2:6">
      <c r="B716" s="22"/>
      <c r="F716" s="22"/>
    </row>
    <row r="717" spans="2:6">
      <c r="B717" s="22"/>
      <c r="F717" s="22"/>
    </row>
    <row r="718" spans="2:6">
      <c r="B718" s="22"/>
      <c r="F718" s="22"/>
    </row>
    <row r="719" spans="2:6">
      <c r="B719" s="22"/>
      <c r="F719" s="22"/>
    </row>
    <row r="720" spans="2:6">
      <c r="B720" s="22"/>
      <c r="F720" s="22"/>
    </row>
    <row r="721" spans="2:6">
      <c r="B721" s="22"/>
      <c r="F721" s="22"/>
    </row>
    <row r="722" spans="2:6">
      <c r="B722" s="22"/>
      <c r="F722" s="22"/>
    </row>
    <row r="723" spans="2:6">
      <c r="B723" s="22"/>
      <c r="F723" s="22"/>
    </row>
    <row r="724" spans="2:6">
      <c r="B724" s="22"/>
      <c r="F724" s="22"/>
    </row>
    <row r="725" spans="2:6">
      <c r="B725" s="22"/>
      <c r="F725" s="22"/>
    </row>
    <row r="726" spans="2:6">
      <c r="B726" s="22"/>
      <c r="F726" s="22"/>
    </row>
    <row r="727" spans="2:6">
      <c r="B727" s="22"/>
      <c r="F727" s="22"/>
    </row>
    <row r="728" spans="2:6">
      <c r="B728" s="22"/>
      <c r="F728" s="22"/>
    </row>
    <row r="729" spans="2:6">
      <c r="B729" s="22"/>
      <c r="F729" s="22"/>
    </row>
    <row r="730" spans="2:6">
      <c r="B730" s="22"/>
      <c r="F730" s="22"/>
    </row>
    <row r="731" spans="2:6">
      <c r="B731" s="22"/>
      <c r="F731" s="22"/>
    </row>
    <row r="732" spans="2:6">
      <c r="B732" s="22"/>
      <c r="F732" s="22"/>
    </row>
    <row r="733" spans="2:6">
      <c r="B733" s="22"/>
      <c r="F733" s="22"/>
    </row>
    <row r="734" spans="2:6">
      <c r="B734" s="22"/>
      <c r="F734" s="22"/>
    </row>
    <row r="735" spans="2:6">
      <c r="B735" s="22"/>
      <c r="F735" s="22"/>
    </row>
    <row r="736" spans="2:6">
      <c r="B736" s="22"/>
      <c r="F736" s="22"/>
    </row>
    <row r="737" spans="2:6">
      <c r="B737" s="22"/>
      <c r="F737" s="22"/>
    </row>
    <row r="738" spans="2:6">
      <c r="B738" s="22"/>
      <c r="F738" s="22"/>
    </row>
    <row r="739" spans="2:6">
      <c r="B739" s="22"/>
      <c r="F739" s="22"/>
    </row>
    <row r="740" spans="2:6">
      <c r="B740" s="22"/>
      <c r="F740" s="22"/>
    </row>
    <row r="741" spans="2:6">
      <c r="B741" s="22"/>
      <c r="F741" s="22"/>
    </row>
    <row r="742" spans="2:6">
      <c r="B742" s="22"/>
      <c r="F742" s="22"/>
    </row>
    <row r="743" spans="2:6">
      <c r="B743" s="22"/>
      <c r="F743" s="22"/>
    </row>
    <row r="744" spans="2:6">
      <c r="B744" s="22"/>
      <c r="F744" s="22"/>
    </row>
    <row r="745" spans="2:6">
      <c r="B745" s="22"/>
      <c r="F745" s="22"/>
    </row>
    <row r="746" spans="2:6">
      <c r="B746" s="22"/>
      <c r="F746" s="22"/>
    </row>
    <row r="747" spans="2:6">
      <c r="B747" s="22"/>
      <c r="F747" s="22"/>
    </row>
    <row r="748" spans="2:6">
      <c r="B748" s="22"/>
      <c r="F748" s="22"/>
    </row>
    <row r="749" spans="2:6">
      <c r="B749" s="22"/>
      <c r="F749" s="22"/>
    </row>
    <row r="750" spans="2:6">
      <c r="B750" s="22"/>
      <c r="F750" s="22"/>
    </row>
    <row r="751" spans="2:6">
      <c r="B751" s="22"/>
      <c r="F751" s="22"/>
    </row>
    <row r="752" spans="2:6">
      <c r="B752" s="22"/>
      <c r="F752" s="22"/>
    </row>
    <row r="753" spans="2:6">
      <c r="B753" s="22"/>
      <c r="F753" s="22"/>
    </row>
    <row r="754" spans="2:6">
      <c r="B754" s="22"/>
      <c r="F754" s="22"/>
    </row>
    <row r="755" spans="2:6">
      <c r="B755" s="22"/>
      <c r="F755" s="22"/>
    </row>
    <row r="756" spans="2:6">
      <c r="B756" s="22"/>
      <c r="F756" s="22"/>
    </row>
    <row r="757" spans="2:6">
      <c r="B757" s="22"/>
      <c r="F757" s="22"/>
    </row>
    <row r="758" spans="2:6">
      <c r="B758" s="22"/>
      <c r="F758" s="22"/>
    </row>
    <row r="759" spans="2:6">
      <c r="B759" s="22"/>
      <c r="F759" s="22"/>
    </row>
    <row r="760" spans="2:6">
      <c r="B760" s="22"/>
      <c r="F760" s="22"/>
    </row>
    <row r="761" spans="2:6">
      <c r="B761" s="22"/>
      <c r="F761" s="22"/>
    </row>
    <row r="762" spans="2:6">
      <c r="B762" s="22"/>
      <c r="F762" s="22"/>
    </row>
    <row r="763" spans="2:6">
      <c r="B763" s="22"/>
      <c r="F763" s="22"/>
    </row>
    <row r="764" spans="2:6">
      <c r="B764" s="22"/>
      <c r="F764" s="22"/>
    </row>
    <row r="765" spans="2:6">
      <c r="B765" s="22"/>
      <c r="F765" s="22"/>
    </row>
    <row r="766" spans="2:6">
      <c r="B766" s="22"/>
      <c r="F766" s="22"/>
    </row>
    <row r="767" spans="2:6">
      <c r="B767" s="22"/>
      <c r="F767" s="22"/>
    </row>
    <row r="768" spans="2:6">
      <c r="B768" s="22"/>
      <c r="F768" s="22"/>
    </row>
    <row r="769" spans="2:6">
      <c r="B769" s="22"/>
      <c r="F769" s="22"/>
    </row>
    <row r="770" spans="2:6">
      <c r="B770" s="22"/>
      <c r="F770" s="22"/>
    </row>
    <row r="771" spans="2:6">
      <c r="B771" s="22"/>
      <c r="F771" s="22"/>
    </row>
    <row r="772" spans="2:6">
      <c r="B772" s="22"/>
      <c r="F772" s="22"/>
    </row>
    <row r="773" spans="2:6">
      <c r="B773" s="22"/>
      <c r="F773" s="22"/>
    </row>
    <row r="774" spans="2:6">
      <c r="B774" s="22"/>
      <c r="F774" s="22"/>
    </row>
    <row r="775" spans="2:6">
      <c r="B775" s="22"/>
      <c r="F775" s="22"/>
    </row>
    <row r="776" spans="2:6">
      <c r="B776" s="22"/>
      <c r="F776" s="22"/>
    </row>
    <row r="777" spans="2:6">
      <c r="B777" s="22"/>
      <c r="F777" s="22"/>
    </row>
    <row r="778" spans="2:6">
      <c r="B778" s="22"/>
      <c r="F778" s="22"/>
    </row>
    <row r="779" spans="2:6">
      <c r="B779" s="22"/>
      <c r="F779" s="22"/>
    </row>
    <row r="780" spans="2:6">
      <c r="B780" s="22"/>
      <c r="F780" s="22"/>
    </row>
    <row r="781" spans="2:6">
      <c r="B781" s="22"/>
      <c r="F781" s="22"/>
    </row>
    <row r="782" spans="2:6">
      <c r="B782" s="22"/>
      <c r="F782" s="22"/>
    </row>
    <row r="783" spans="2:6">
      <c r="B783" s="22"/>
      <c r="F783" s="22"/>
    </row>
    <row r="784" spans="2:6">
      <c r="B784" s="22"/>
      <c r="F784" s="22"/>
    </row>
    <row r="785" spans="2:6">
      <c r="B785" s="22"/>
      <c r="F785" s="22"/>
    </row>
    <row r="786" spans="2:6">
      <c r="B786" s="22"/>
      <c r="F786" s="22"/>
    </row>
    <row r="787" spans="2:6">
      <c r="B787" s="22"/>
      <c r="F787" s="22"/>
    </row>
    <row r="788" spans="2:6">
      <c r="B788" s="22"/>
      <c r="F788" s="22"/>
    </row>
    <row r="789" spans="2:6">
      <c r="B789" s="22"/>
      <c r="F789" s="22"/>
    </row>
    <row r="790" spans="2:6">
      <c r="B790" s="22"/>
      <c r="F790" s="22"/>
    </row>
    <row r="791" spans="2:6">
      <c r="B791" s="22"/>
      <c r="F791" s="22"/>
    </row>
    <row r="792" spans="2:6">
      <c r="B792" s="22"/>
      <c r="F792" s="22"/>
    </row>
    <row r="793" spans="2:6">
      <c r="B793" s="22"/>
      <c r="F793" s="22"/>
    </row>
    <row r="794" spans="2:6">
      <c r="B794" s="22"/>
      <c r="F794" s="22"/>
    </row>
    <row r="795" spans="2:6">
      <c r="B795" s="22"/>
      <c r="F795" s="22"/>
    </row>
    <row r="796" spans="2:6">
      <c r="B796" s="22"/>
      <c r="F796" s="22"/>
    </row>
    <row r="797" spans="2:6">
      <c r="B797" s="22"/>
      <c r="F797" s="22"/>
    </row>
    <row r="798" spans="2:6">
      <c r="B798" s="22"/>
      <c r="F798" s="22"/>
    </row>
    <row r="799" spans="2:6">
      <c r="B799" s="22"/>
      <c r="F799" s="22"/>
    </row>
    <row r="800" spans="2:6">
      <c r="B800" s="22"/>
      <c r="F800" s="22"/>
    </row>
    <row r="801" spans="2:6">
      <c r="B801" s="22"/>
      <c r="F801" s="22"/>
    </row>
    <row r="802" spans="2:6">
      <c r="B802" s="22"/>
      <c r="F802" s="22"/>
    </row>
    <row r="803" spans="2:6">
      <c r="B803" s="22"/>
      <c r="F803" s="22"/>
    </row>
    <row r="804" spans="2:6">
      <c r="B804" s="22"/>
      <c r="F804" s="22"/>
    </row>
    <row r="805" spans="2:6">
      <c r="B805" s="22"/>
      <c r="F805" s="22"/>
    </row>
    <row r="806" spans="2:6">
      <c r="B806" s="22"/>
      <c r="F806" s="22"/>
    </row>
    <row r="807" spans="2:6">
      <c r="B807" s="22"/>
      <c r="F807" s="22"/>
    </row>
    <row r="808" spans="2:6">
      <c r="B808" s="22"/>
      <c r="F808" s="22"/>
    </row>
    <row r="809" spans="2:6">
      <c r="B809" s="22"/>
      <c r="F809" s="22"/>
    </row>
    <row r="810" spans="2:6">
      <c r="B810" s="22"/>
      <c r="F810" s="22"/>
    </row>
    <row r="811" spans="2:6">
      <c r="B811" s="22"/>
      <c r="F811" s="22"/>
    </row>
    <row r="812" spans="2:6">
      <c r="B812" s="22"/>
      <c r="F812" s="22"/>
    </row>
    <row r="813" spans="2:6">
      <c r="B813" s="22"/>
      <c r="F813" s="22"/>
    </row>
    <row r="814" spans="2:6">
      <c r="B814" s="22"/>
      <c r="F814" s="22"/>
    </row>
    <row r="815" spans="2:6">
      <c r="B815" s="22"/>
      <c r="F815" s="22"/>
    </row>
    <row r="816" spans="2:6">
      <c r="B816" s="22"/>
      <c r="F816" s="22"/>
    </row>
    <row r="817" spans="2:6">
      <c r="B817" s="22"/>
      <c r="F817" s="22"/>
    </row>
    <row r="818" spans="2:6">
      <c r="B818" s="22"/>
      <c r="F818" s="22"/>
    </row>
    <row r="819" spans="2:6">
      <c r="B819" s="22"/>
      <c r="F819" s="22"/>
    </row>
    <row r="820" spans="2:6">
      <c r="B820" s="22"/>
      <c r="F820" s="22"/>
    </row>
    <row r="821" spans="2:6">
      <c r="B821" s="22"/>
      <c r="F821" s="22"/>
    </row>
    <row r="822" spans="2:6">
      <c r="B822" s="22"/>
      <c r="F822" s="22"/>
    </row>
    <row r="823" spans="2:6">
      <c r="B823" s="22"/>
      <c r="F823" s="22"/>
    </row>
    <row r="824" spans="2:6">
      <c r="B824" s="22"/>
      <c r="F824" s="22"/>
    </row>
    <row r="825" spans="2:6">
      <c r="B825" s="22"/>
      <c r="F825" s="22"/>
    </row>
    <row r="826" spans="2:6">
      <c r="B826" s="22"/>
      <c r="F826" s="22"/>
    </row>
    <row r="827" spans="2:6">
      <c r="B827" s="22"/>
      <c r="F827" s="22"/>
    </row>
    <row r="828" spans="2:6">
      <c r="B828" s="22"/>
      <c r="F828" s="22"/>
    </row>
    <row r="829" spans="2:6">
      <c r="B829" s="22"/>
      <c r="F829" s="22"/>
    </row>
    <row r="830" spans="2:6">
      <c r="B830" s="22"/>
      <c r="F830" s="22"/>
    </row>
    <row r="831" spans="2:6">
      <c r="B831" s="22"/>
      <c r="F831" s="22"/>
    </row>
    <row r="832" spans="2:6">
      <c r="B832" s="22"/>
      <c r="F832" s="22"/>
    </row>
    <row r="833" spans="2:6">
      <c r="B833" s="22"/>
      <c r="F833" s="22"/>
    </row>
    <row r="834" spans="2:6">
      <c r="B834" s="22"/>
      <c r="F834" s="22"/>
    </row>
    <row r="835" spans="2:6">
      <c r="B835" s="22"/>
      <c r="F835" s="22"/>
    </row>
    <row r="836" spans="2:6">
      <c r="B836" s="22"/>
      <c r="F836" s="22"/>
    </row>
    <row r="837" spans="2:6">
      <c r="B837" s="22"/>
      <c r="F837" s="22"/>
    </row>
    <row r="838" spans="2:6">
      <c r="B838" s="22"/>
      <c r="F838" s="22"/>
    </row>
    <row r="839" spans="2:6">
      <c r="B839" s="22"/>
      <c r="F839" s="22"/>
    </row>
    <row r="840" spans="2:6">
      <c r="B840" s="22"/>
      <c r="F840" s="22"/>
    </row>
    <row r="841" spans="2:6">
      <c r="B841" s="22"/>
      <c r="F841" s="22"/>
    </row>
    <row r="842" spans="2:6">
      <c r="B842" s="22"/>
      <c r="F842" s="22"/>
    </row>
    <row r="843" spans="2:6">
      <c r="B843" s="22"/>
      <c r="F843" s="22"/>
    </row>
    <row r="844" spans="2:6">
      <c r="B844" s="22"/>
      <c r="F844" s="22"/>
    </row>
    <row r="845" spans="2:6">
      <c r="B845" s="22"/>
      <c r="F845" s="22"/>
    </row>
    <row r="846" spans="2:6">
      <c r="B846" s="22"/>
      <c r="F846" s="22"/>
    </row>
    <row r="847" spans="2:6">
      <c r="B847" s="22"/>
      <c r="F847" s="22"/>
    </row>
    <row r="848" spans="2:6">
      <c r="B848" s="22"/>
      <c r="F848" s="22"/>
    </row>
    <row r="849" spans="2:6">
      <c r="B849" s="22"/>
      <c r="F849" s="22"/>
    </row>
    <row r="850" spans="2:6">
      <c r="B850" s="22"/>
      <c r="F850" s="22"/>
    </row>
    <row r="851" spans="2:6">
      <c r="B851" s="22"/>
      <c r="F851" s="22"/>
    </row>
    <row r="852" spans="2:6">
      <c r="B852" s="22"/>
      <c r="F852" s="22"/>
    </row>
    <row r="853" spans="2:6">
      <c r="B853" s="22"/>
      <c r="F853" s="22"/>
    </row>
    <row r="854" spans="2:6">
      <c r="B854" s="22"/>
      <c r="F854" s="22"/>
    </row>
    <row r="855" spans="2:6">
      <c r="B855" s="22"/>
      <c r="F855" s="22"/>
    </row>
    <row r="856" spans="2:6">
      <c r="B856" s="22"/>
      <c r="F856" s="22"/>
    </row>
    <row r="857" spans="2:6">
      <c r="B857" s="22"/>
      <c r="F857" s="22"/>
    </row>
    <row r="858" spans="2:6">
      <c r="B858" s="22"/>
      <c r="F858" s="22"/>
    </row>
    <row r="859" spans="2:6">
      <c r="B859" s="22"/>
      <c r="F859" s="22"/>
    </row>
    <row r="860" spans="2:6">
      <c r="B860" s="22"/>
      <c r="F860" s="22"/>
    </row>
    <row r="861" spans="2:6">
      <c r="B861" s="22"/>
      <c r="F861" s="22"/>
    </row>
    <row r="862" spans="2:6">
      <c r="B862" s="22"/>
      <c r="F862" s="22"/>
    </row>
    <row r="863" spans="2:6">
      <c r="B863" s="22"/>
      <c r="F863" s="22"/>
    </row>
    <row r="864" spans="2:6">
      <c r="B864" s="22"/>
      <c r="F864" s="22"/>
    </row>
    <row r="865" spans="2:6">
      <c r="B865" s="22"/>
      <c r="F865" s="22"/>
    </row>
    <row r="866" spans="2:6">
      <c r="B866" s="22"/>
      <c r="F866" s="22"/>
    </row>
    <row r="867" spans="2:6">
      <c r="B867" s="22"/>
      <c r="F867" s="22"/>
    </row>
    <row r="868" spans="2:6">
      <c r="B868" s="22"/>
      <c r="F868" s="22"/>
    </row>
    <row r="869" spans="2:6">
      <c r="B869" s="22"/>
      <c r="F869" s="22"/>
    </row>
    <row r="870" spans="2:6">
      <c r="B870" s="22"/>
      <c r="F870" s="22"/>
    </row>
    <row r="871" spans="2:6">
      <c r="B871" s="22"/>
      <c r="F871" s="22"/>
    </row>
    <row r="872" spans="2:6">
      <c r="B872" s="22"/>
      <c r="F872" s="22"/>
    </row>
    <row r="873" spans="2:6">
      <c r="B873" s="22"/>
      <c r="F873" s="22"/>
    </row>
    <row r="874" spans="2:6">
      <c r="B874" s="22"/>
      <c r="F874" s="22"/>
    </row>
    <row r="875" spans="2:6">
      <c r="B875" s="22"/>
      <c r="F875" s="22"/>
    </row>
    <row r="876" spans="2:6">
      <c r="B876" s="22"/>
      <c r="F876" s="22"/>
    </row>
    <row r="877" spans="2:6">
      <c r="B877" s="22"/>
      <c r="F877" s="22"/>
    </row>
    <row r="878" spans="2:6">
      <c r="B878" s="22"/>
      <c r="F878" s="22"/>
    </row>
    <row r="879" spans="2:6">
      <c r="B879" s="22"/>
      <c r="F879" s="22"/>
    </row>
    <row r="880" spans="2:6">
      <c r="B880" s="22"/>
      <c r="F880" s="22"/>
    </row>
    <row r="881" spans="2:6">
      <c r="B881" s="22"/>
      <c r="F881" s="22"/>
    </row>
    <row r="882" spans="2:6">
      <c r="B882" s="22"/>
      <c r="F882" s="22"/>
    </row>
    <row r="883" spans="2:6">
      <c r="B883" s="22"/>
      <c r="F883" s="22"/>
    </row>
    <row r="884" spans="2:6">
      <c r="B884" s="22"/>
      <c r="F884" s="22"/>
    </row>
    <row r="885" spans="2:6">
      <c r="B885" s="22"/>
      <c r="F885" s="22"/>
    </row>
    <row r="886" spans="2:6">
      <c r="B886" s="22"/>
      <c r="F886" s="22"/>
    </row>
    <row r="887" spans="2:6">
      <c r="B887" s="22"/>
      <c r="F887" s="22"/>
    </row>
    <row r="888" spans="2:6">
      <c r="B888" s="22"/>
      <c r="F888" s="22"/>
    </row>
    <row r="889" spans="2:6">
      <c r="B889" s="22"/>
      <c r="F889" s="22"/>
    </row>
    <row r="890" spans="2:6">
      <c r="B890" s="22"/>
      <c r="F890" s="22"/>
    </row>
    <row r="891" spans="2:6">
      <c r="B891" s="22"/>
      <c r="F891" s="22"/>
    </row>
    <row r="892" spans="2:6">
      <c r="B892" s="22"/>
      <c r="F892" s="22"/>
    </row>
    <row r="893" spans="2:6">
      <c r="B893" s="22"/>
      <c r="F893" s="22"/>
    </row>
    <row r="894" spans="2:6">
      <c r="B894" s="22"/>
      <c r="F894" s="22"/>
    </row>
    <row r="895" spans="2:6">
      <c r="B895" s="22"/>
      <c r="F895" s="22"/>
    </row>
    <row r="896" spans="2:6">
      <c r="B896" s="22"/>
      <c r="F896" s="22"/>
    </row>
    <row r="897" spans="2:6">
      <c r="B897" s="22"/>
      <c r="F897" s="22"/>
    </row>
    <row r="898" spans="2:6">
      <c r="B898" s="22"/>
      <c r="F898" s="22"/>
    </row>
    <row r="899" spans="2:6">
      <c r="B899" s="22"/>
      <c r="F899" s="22"/>
    </row>
    <row r="900" spans="2:6">
      <c r="B900" s="22"/>
      <c r="F900" s="22"/>
    </row>
    <row r="901" spans="2:6">
      <c r="B901" s="22"/>
      <c r="F901" s="22"/>
    </row>
    <row r="902" spans="2:6">
      <c r="B902" s="22"/>
      <c r="F902" s="22"/>
    </row>
    <row r="903" spans="2:6">
      <c r="B903" s="22"/>
      <c r="F903" s="22"/>
    </row>
    <row r="904" spans="2:6">
      <c r="B904" s="22"/>
      <c r="F904" s="22"/>
    </row>
    <row r="905" spans="2:6">
      <c r="B905" s="22"/>
      <c r="F905" s="22"/>
    </row>
    <row r="906" spans="2:6">
      <c r="B906" s="22"/>
      <c r="F906" s="22"/>
    </row>
    <row r="907" spans="2:6">
      <c r="B907" s="22"/>
      <c r="F907" s="22"/>
    </row>
    <row r="908" spans="2:6">
      <c r="B908" s="22"/>
      <c r="F908" s="22"/>
    </row>
    <row r="909" spans="2:6">
      <c r="B909" s="22"/>
      <c r="F909" s="22"/>
    </row>
    <row r="910" spans="2:6">
      <c r="B910" s="22"/>
      <c r="F910" s="22"/>
    </row>
    <row r="911" spans="2:6">
      <c r="B911" s="22"/>
      <c r="F911" s="22"/>
    </row>
    <row r="912" spans="2:6">
      <c r="B912" s="22"/>
      <c r="F912" s="22"/>
    </row>
    <row r="913" spans="2:6">
      <c r="B913" s="22"/>
      <c r="F913" s="22"/>
    </row>
    <row r="914" spans="2:6">
      <c r="B914" s="22"/>
      <c r="F914" s="22"/>
    </row>
    <row r="915" spans="2:6">
      <c r="B915" s="22"/>
      <c r="F915" s="22"/>
    </row>
    <row r="916" spans="2:6">
      <c r="B916" s="22"/>
      <c r="F916" s="22"/>
    </row>
    <row r="917" spans="2:6">
      <c r="B917" s="22"/>
      <c r="F917" s="22"/>
    </row>
    <row r="918" spans="2:6">
      <c r="B918" s="22"/>
      <c r="F918" s="22"/>
    </row>
    <row r="919" spans="2:6">
      <c r="B919" s="22"/>
      <c r="F919" s="22"/>
    </row>
    <row r="920" spans="2:6">
      <c r="B920" s="22"/>
      <c r="F920" s="22"/>
    </row>
    <row r="921" spans="2:6">
      <c r="B921" s="22"/>
      <c r="F921" s="22"/>
    </row>
    <row r="922" spans="2:6">
      <c r="B922" s="22"/>
      <c r="F922" s="22"/>
    </row>
    <row r="923" spans="2:6">
      <c r="B923" s="22"/>
      <c r="F923" s="22"/>
    </row>
    <row r="924" spans="2:6">
      <c r="B924" s="22"/>
      <c r="F924" s="22"/>
    </row>
    <row r="925" spans="2:6">
      <c r="B925" s="22"/>
      <c r="F925" s="22"/>
    </row>
    <row r="926" spans="2:6">
      <c r="B926" s="22"/>
      <c r="F926" s="22"/>
    </row>
    <row r="927" spans="2:6">
      <c r="B927" s="22"/>
      <c r="F927" s="22"/>
    </row>
    <row r="928" spans="2:6">
      <c r="B928" s="22"/>
      <c r="F928" s="22"/>
    </row>
    <row r="929" spans="2:6">
      <c r="B929" s="22"/>
      <c r="F929" s="22"/>
    </row>
    <row r="930" spans="2:6">
      <c r="B930" s="22"/>
      <c r="F930" s="22"/>
    </row>
    <row r="931" spans="2:6">
      <c r="B931" s="22"/>
      <c r="F931" s="22"/>
    </row>
    <row r="932" spans="2:6">
      <c r="B932" s="22"/>
      <c r="F932" s="22"/>
    </row>
    <row r="933" spans="2:6">
      <c r="B933" s="22"/>
      <c r="F933" s="22"/>
    </row>
    <row r="934" spans="2:6">
      <c r="B934" s="22"/>
      <c r="F934" s="22"/>
    </row>
    <row r="935" spans="2:6">
      <c r="B935" s="22"/>
      <c r="F935" s="22"/>
    </row>
    <row r="936" spans="2:6">
      <c r="B936" s="22"/>
      <c r="F936" s="22"/>
    </row>
    <row r="937" spans="2:6">
      <c r="B937" s="22"/>
      <c r="F937" s="22"/>
    </row>
    <row r="938" spans="2:6">
      <c r="B938" s="22"/>
      <c r="F938" s="22"/>
    </row>
    <row r="939" spans="2:6">
      <c r="B939" s="22"/>
      <c r="F939" s="22"/>
    </row>
    <row r="940" spans="2:6">
      <c r="B940" s="22"/>
      <c r="F940" s="22"/>
    </row>
    <row r="941" spans="2:6">
      <c r="B941" s="22"/>
      <c r="F941" s="22"/>
    </row>
    <row r="942" spans="2:6">
      <c r="B942" s="22"/>
      <c r="F942" s="22"/>
    </row>
    <row r="943" spans="2:6">
      <c r="B943" s="22"/>
      <c r="F943" s="22"/>
    </row>
    <row r="944" spans="2:6">
      <c r="B944" s="22"/>
      <c r="F944" s="22"/>
    </row>
    <row r="945" spans="2:6">
      <c r="B945" s="22"/>
      <c r="F945" s="22"/>
    </row>
    <row r="946" spans="2:6">
      <c r="B946" s="22"/>
      <c r="F946" s="22"/>
    </row>
    <row r="947" spans="2:6">
      <c r="B947" s="22"/>
      <c r="F947" s="22"/>
    </row>
    <row r="948" spans="2:6">
      <c r="B948" s="22"/>
      <c r="F948" s="22"/>
    </row>
    <row r="949" spans="2:6">
      <c r="B949" s="22"/>
      <c r="F949" s="22"/>
    </row>
    <row r="950" spans="2:6">
      <c r="B950" s="22"/>
      <c r="F950" s="22"/>
    </row>
    <row r="951" spans="2:6">
      <c r="B951" s="22"/>
      <c r="F951" s="22"/>
    </row>
    <row r="952" spans="2:6">
      <c r="B952" s="22"/>
      <c r="F952" s="22"/>
    </row>
    <row r="953" spans="2:6">
      <c r="B953" s="22"/>
      <c r="F953" s="22"/>
    </row>
    <row r="954" spans="2:6">
      <c r="B954" s="22"/>
      <c r="F954" s="22"/>
    </row>
    <row r="955" spans="2:6">
      <c r="B955" s="22"/>
      <c r="F955" s="22"/>
    </row>
    <row r="956" spans="2:6">
      <c r="B956" s="22"/>
      <c r="F956" s="22"/>
    </row>
    <row r="957" spans="2:6">
      <c r="B957" s="22"/>
      <c r="F957" s="22"/>
    </row>
    <row r="958" spans="2:6">
      <c r="B958" s="22"/>
      <c r="F958" s="22"/>
    </row>
    <row r="959" spans="2:6">
      <c r="B959" s="22"/>
      <c r="F959" s="22"/>
    </row>
    <row r="960" spans="2:6">
      <c r="B960" s="22"/>
      <c r="F960" s="22"/>
    </row>
    <row r="961" spans="2:6">
      <c r="B961" s="22"/>
      <c r="F961" s="22"/>
    </row>
    <row r="962" spans="2:6">
      <c r="B962" s="22"/>
      <c r="F962" s="22"/>
    </row>
    <row r="963" spans="2:6">
      <c r="B963" s="22"/>
      <c r="F963" s="22"/>
    </row>
    <row r="964" spans="2:6">
      <c r="B964" s="22"/>
      <c r="F964" s="22"/>
    </row>
    <row r="965" spans="2:6">
      <c r="B965" s="22"/>
      <c r="F965" s="22"/>
    </row>
    <row r="966" spans="2:6">
      <c r="B966" s="22"/>
      <c r="F966" s="22"/>
    </row>
    <row r="967" spans="2:6">
      <c r="B967" s="22"/>
      <c r="F967" s="22"/>
    </row>
    <row r="968" spans="2:6">
      <c r="B968" s="22"/>
      <c r="F968" s="22"/>
    </row>
    <row r="969" spans="2:6">
      <c r="B969" s="22"/>
      <c r="F969" s="22"/>
    </row>
    <row r="970" spans="2:6">
      <c r="B970" s="22"/>
      <c r="F970" s="22"/>
    </row>
    <row r="971" spans="2:6">
      <c r="B971" s="22"/>
      <c r="F971" s="22"/>
    </row>
    <row r="972" spans="2:6">
      <c r="B972" s="22"/>
      <c r="F972" s="22"/>
    </row>
    <row r="973" spans="2:6">
      <c r="B973" s="22"/>
      <c r="F973" s="22"/>
    </row>
    <row r="974" spans="2:6">
      <c r="B974" s="22"/>
      <c r="F974" s="22"/>
    </row>
    <row r="975" spans="2:6">
      <c r="B975" s="22"/>
      <c r="F975" s="22"/>
    </row>
    <row r="976" spans="2:6">
      <c r="B976" s="22"/>
      <c r="F976" s="22"/>
    </row>
    <row r="977" spans="2:6">
      <c r="B977" s="22"/>
      <c r="F977" s="22"/>
    </row>
    <row r="978" spans="2:6">
      <c r="B978" s="22"/>
      <c r="F978" s="22"/>
    </row>
    <row r="979" spans="2:6">
      <c r="B979" s="22"/>
      <c r="F979" s="22"/>
    </row>
    <row r="980" spans="2:6">
      <c r="B980" s="22"/>
      <c r="F980" s="22"/>
    </row>
    <row r="981" spans="2:6">
      <c r="B981" s="22"/>
      <c r="F981" s="22"/>
    </row>
    <row r="982" spans="2:6">
      <c r="B982" s="22"/>
      <c r="F982" s="22"/>
    </row>
    <row r="983" spans="2:6">
      <c r="B983" s="22"/>
      <c r="F983" s="22"/>
    </row>
    <row r="984" spans="2:6">
      <c r="B984" s="22"/>
      <c r="F984" s="22"/>
    </row>
    <row r="985" spans="2:6">
      <c r="B985" s="22"/>
      <c r="F985" s="22"/>
    </row>
    <row r="986" spans="2:6">
      <c r="B986" s="22"/>
      <c r="F986" s="22"/>
    </row>
    <row r="987" spans="2:6">
      <c r="B987" s="22"/>
      <c r="F987" s="22"/>
    </row>
    <row r="988" spans="2:6">
      <c r="B988" s="22"/>
      <c r="F988" s="22"/>
    </row>
    <row r="989" spans="2:6">
      <c r="B989" s="22"/>
      <c r="F989" s="22"/>
    </row>
    <row r="990" spans="2:6">
      <c r="B990" s="22"/>
      <c r="F990" s="22"/>
    </row>
    <row r="991" spans="2:6">
      <c r="B991" s="22"/>
      <c r="F991" s="22"/>
    </row>
    <row r="992" spans="2:6">
      <c r="B992" s="22"/>
      <c r="F992" s="22"/>
    </row>
    <row r="993" spans="2:6">
      <c r="B993" s="22"/>
      <c r="F993" s="22"/>
    </row>
    <row r="994" spans="2:6">
      <c r="B994" s="22"/>
      <c r="F994" s="22"/>
    </row>
    <row r="995" spans="2:6">
      <c r="B995" s="22"/>
      <c r="F995" s="22"/>
    </row>
    <row r="996" spans="2:6">
      <c r="B996" s="22"/>
      <c r="F996" s="22"/>
    </row>
    <row r="997" spans="2:6">
      <c r="B997" s="22"/>
      <c r="F997" s="22"/>
    </row>
    <row r="998" spans="2:6">
      <c r="B998" s="22"/>
      <c r="F998" s="22"/>
    </row>
    <row r="999" spans="2:6">
      <c r="B999" s="22"/>
      <c r="F999" s="22"/>
    </row>
    <row r="1000" spans="2:6">
      <c r="B1000" s="22"/>
      <c r="F1000" s="22"/>
    </row>
    <row r="1001" spans="2:6">
      <c r="B1001" s="22"/>
      <c r="F1001" s="22"/>
    </row>
    <row r="1002" spans="2:6">
      <c r="B1002" s="22"/>
      <c r="F1002" s="22"/>
    </row>
    <row r="1003" spans="2:6">
      <c r="B1003" s="22"/>
      <c r="F1003" s="22"/>
    </row>
    <row r="1004" spans="2:6">
      <c r="B1004" s="22"/>
      <c r="F1004" s="22"/>
    </row>
    <row r="1005" spans="2:6">
      <c r="B1005" s="22"/>
      <c r="F1005" s="22"/>
    </row>
    <row r="1006" spans="2:6">
      <c r="B1006" s="22"/>
      <c r="F1006" s="22"/>
    </row>
    <row r="1007" spans="2:6">
      <c r="B1007" s="22"/>
      <c r="F1007" s="22"/>
    </row>
    <row r="1008" spans="2:6">
      <c r="B1008" s="22"/>
      <c r="F1008" s="22"/>
    </row>
    <row r="1009" spans="2:6">
      <c r="B1009" s="22"/>
      <c r="F1009" s="22"/>
    </row>
    <row r="1010" spans="2:6">
      <c r="B1010" s="22"/>
      <c r="F1010" s="22"/>
    </row>
    <row r="1011" spans="2:6">
      <c r="B1011" s="22"/>
      <c r="F1011" s="22"/>
    </row>
    <row r="1012" spans="2:6">
      <c r="B1012" s="22"/>
      <c r="F1012" s="22"/>
    </row>
    <row r="1013" spans="2:6">
      <c r="B1013" s="22"/>
      <c r="F1013" s="22"/>
    </row>
    <row r="1014" spans="2:6">
      <c r="B1014" s="22"/>
      <c r="F1014" s="22"/>
    </row>
    <row r="1015" spans="2:6">
      <c r="B1015" s="22"/>
      <c r="F1015" s="22"/>
    </row>
    <row r="1016" spans="2:6">
      <c r="B1016" s="22"/>
      <c r="F1016" s="22"/>
    </row>
    <row r="1017" spans="2:6">
      <c r="B1017" s="22"/>
      <c r="F1017" s="22"/>
    </row>
    <row r="1018" spans="2:6">
      <c r="B1018" s="22"/>
      <c r="F1018" s="22"/>
    </row>
    <row r="1019" spans="2:6">
      <c r="B1019" s="22"/>
      <c r="F1019" s="22"/>
    </row>
    <row r="1020" spans="2:6">
      <c r="B1020" s="22"/>
      <c r="F1020" s="22"/>
    </row>
    <row r="1021" spans="2:6">
      <c r="B1021" s="22"/>
      <c r="F1021" s="22"/>
    </row>
    <row r="1022" spans="2:6">
      <c r="B1022" s="22"/>
      <c r="F1022" s="22"/>
    </row>
    <row r="1023" spans="2:6">
      <c r="B1023" s="22"/>
      <c r="F1023" s="22"/>
    </row>
    <row r="1024" spans="2:6">
      <c r="B1024" s="22"/>
      <c r="F1024" s="22"/>
    </row>
    <row r="1025" spans="2:6">
      <c r="B1025" s="22"/>
      <c r="F1025" s="22"/>
    </row>
    <row r="1026" spans="2:6">
      <c r="B1026" s="22"/>
      <c r="F1026" s="22"/>
    </row>
    <row r="1027" spans="2:6">
      <c r="B1027" s="22"/>
      <c r="F1027" s="22"/>
    </row>
    <row r="1028" spans="2:6">
      <c r="B1028" s="22"/>
      <c r="F1028" s="22"/>
    </row>
    <row r="1029" spans="2:6">
      <c r="B1029" s="22"/>
      <c r="F1029" s="22"/>
    </row>
    <row r="1030" spans="2:6">
      <c r="B1030" s="22"/>
      <c r="F1030" s="22"/>
    </row>
    <row r="1031" spans="2:6">
      <c r="B1031" s="22"/>
      <c r="F1031" s="22"/>
    </row>
    <row r="1032" spans="2:6">
      <c r="B1032" s="22"/>
      <c r="F1032" s="22"/>
    </row>
    <row r="1033" spans="2:6">
      <c r="B1033" s="22"/>
      <c r="F1033" s="22"/>
    </row>
    <row r="1034" spans="2:6">
      <c r="B1034" s="22"/>
      <c r="F1034" s="22"/>
    </row>
    <row r="1035" spans="2:6">
      <c r="B1035" s="22"/>
      <c r="F1035" s="22"/>
    </row>
    <row r="1036" spans="2:6">
      <c r="B1036" s="22"/>
      <c r="F1036" s="22"/>
    </row>
    <row r="1037" spans="2:6">
      <c r="B1037" s="22"/>
      <c r="F1037" s="22"/>
    </row>
    <row r="1038" spans="2:6">
      <c r="B1038" s="22"/>
      <c r="F1038" s="22"/>
    </row>
    <row r="1039" spans="2:6">
      <c r="B1039" s="22"/>
      <c r="F1039" s="22"/>
    </row>
    <row r="1040" spans="2:6">
      <c r="B1040" s="22"/>
      <c r="F1040" s="22"/>
    </row>
    <row r="1041" spans="2:6">
      <c r="B1041" s="22"/>
      <c r="F1041" s="22"/>
    </row>
    <row r="1042" spans="2:6">
      <c r="B1042" s="22"/>
      <c r="F1042" s="22"/>
    </row>
    <row r="1043" spans="2:6">
      <c r="B1043" s="22"/>
      <c r="F1043" s="22"/>
    </row>
    <row r="1044" spans="2:6">
      <c r="B1044" s="22"/>
      <c r="F1044" s="22"/>
    </row>
    <row r="1045" spans="2:6">
      <c r="B1045" s="22"/>
      <c r="F1045" s="22"/>
    </row>
    <row r="1046" spans="2:6">
      <c r="B1046" s="22"/>
      <c r="F1046" s="22"/>
    </row>
    <row r="1047" spans="2:6">
      <c r="B1047" s="22"/>
      <c r="F1047" s="22"/>
    </row>
    <row r="1048" spans="2:6">
      <c r="B1048" s="22"/>
      <c r="F1048" s="22"/>
    </row>
    <row r="1049" spans="2:6">
      <c r="B1049" s="22"/>
      <c r="F1049" s="22"/>
    </row>
    <row r="1050" spans="2:6">
      <c r="B1050" s="22"/>
      <c r="F1050" s="22"/>
    </row>
    <row r="1051" spans="2:6">
      <c r="B1051" s="22"/>
      <c r="F1051" s="22"/>
    </row>
    <row r="1052" spans="2:6">
      <c r="B1052" s="22"/>
      <c r="F1052" s="22"/>
    </row>
    <row r="1053" spans="2:6">
      <c r="B1053" s="22"/>
      <c r="F1053" s="22"/>
    </row>
    <row r="1054" spans="2:6">
      <c r="B1054" s="22"/>
      <c r="F1054" s="22"/>
    </row>
    <row r="1055" spans="2:6">
      <c r="B1055" s="22"/>
      <c r="F1055" s="22"/>
    </row>
    <row r="1056" spans="2:6">
      <c r="B1056" s="22"/>
      <c r="F1056" s="22"/>
    </row>
    <row r="1057" spans="2:6">
      <c r="B1057" s="22"/>
      <c r="F1057" s="22"/>
    </row>
    <row r="1058" spans="2:6">
      <c r="B1058" s="22"/>
      <c r="F1058" s="22"/>
    </row>
    <row r="1059" spans="2:6">
      <c r="B1059" s="22"/>
      <c r="F1059" s="22"/>
    </row>
    <row r="1060" spans="2:6">
      <c r="B1060" s="22"/>
      <c r="F1060" s="22"/>
    </row>
    <row r="1061" spans="2:6">
      <c r="B1061" s="22"/>
      <c r="F1061" s="22"/>
    </row>
    <row r="1062" spans="2:6">
      <c r="B1062" s="22"/>
      <c r="F1062" s="22"/>
    </row>
    <row r="1063" spans="2:6">
      <c r="B1063" s="22"/>
      <c r="F1063" s="22"/>
    </row>
    <row r="1064" spans="2:6">
      <c r="B1064" s="22"/>
      <c r="F1064" s="22"/>
    </row>
    <row r="1065" spans="2:6">
      <c r="B1065" s="22"/>
      <c r="F1065" s="22"/>
    </row>
    <row r="1066" spans="2:6">
      <c r="B1066" s="22"/>
      <c r="F1066" s="22"/>
    </row>
    <row r="1067" spans="2:6">
      <c r="B1067" s="22"/>
      <c r="F1067" s="22"/>
    </row>
    <row r="1068" spans="2:6">
      <c r="B1068" s="22"/>
      <c r="F1068" s="22"/>
    </row>
    <row r="1069" spans="2:6">
      <c r="B1069" s="22"/>
      <c r="F1069" s="22"/>
    </row>
    <row r="1070" spans="2:6">
      <c r="B1070" s="22"/>
      <c r="F1070" s="22"/>
    </row>
    <row r="1071" spans="2:6">
      <c r="B1071" s="22"/>
      <c r="F1071" s="22"/>
    </row>
    <row r="1072" spans="2:6">
      <c r="B1072" s="22"/>
      <c r="F1072" s="22"/>
    </row>
    <row r="1073" spans="2:6">
      <c r="B1073" s="22"/>
      <c r="F1073" s="22"/>
    </row>
    <row r="1074" spans="2:6">
      <c r="B1074" s="22"/>
      <c r="F1074" s="22"/>
    </row>
    <row r="1075" spans="2:6">
      <c r="B1075" s="22"/>
      <c r="F1075" s="22"/>
    </row>
    <row r="1076" spans="2:6">
      <c r="B1076" s="22"/>
      <c r="F1076" s="22"/>
    </row>
    <row r="1077" spans="2:6">
      <c r="B1077" s="22"/>
      <c r="F1077" s="22"/>
    </row>
    <row r="1078" spans="2:6">
      <c r="B1078" s="22"/>
      <c r="F1078" s="22"/>
    </row>
    <row r="1079" spans="2:6">
      <c r="B1079" s="22"/>
      <c r="F1079" s="22"/>
    </row>
    <row r="1080" spans="2:6">
      <c r="B1080" s="22"/>
      <c r="F1080" s="22"/>
    </row>
    <row r="1081" spans="2:6">
      <c r="B1081" s="22"/>
      <c r="F1081" s="22"/>
    </row>
    <row r="1082" spans="2:6">
      <c r="B1082" s="22"/>
      <c r="F1082" s="22"/>
    </row>
    <row r="1083" spans="2:6">
      <c r="B1083" s="22"/>
      <c r="F1083" s="22"/>
    </row>
    <row r="1084" spans="2:6">
      <c r="B1084" s="22"/>
      <c r="F1084" s="22"/>
    </row>
    <row r="1085" spans="2:6">
      <c r="B1085" s="22"/>
      <c r="F1085" s="22"/>
    </row>
    <row r="1086" spans="2:6">
      <c r="B1086" s="22"/>
      <c r="F1086" s="22"/>
    </row>
    <row r="1087" spans="2:6">
      <c r="B1087" s="22"/>
      <c r="F1087" s="22"/>
    </row>
    <row r="1088" spans="2:6">
      <c r="B1088" s="22"/>
      <c r="F1088" s="22"/>
    </row>
    <row r="1089" spans="2:6">
      <c r="B1089" s="22"/>
      <c r="F1089" s="22"/>
    </row>
    <row r="1090" spans="2:6">
      <c r="B1090" s="22"/>
      <c r="F1090" s="22"/>
    </row>
    <row r="1091" spans="2:6">
      <c r="B1091" s="22"/>
      <c r="F1091" s="22"/>
    </row>
    <row r="1092" spans="2:6">
      <c r="B1092" s="22"/>
      <c r="F1092" s="22"/>
    </row>
    <row r="1093" spans="2:6">
      <c r="B1093" s="22"/>
      <c r="F1093" s="22"/>
    </row>
    <row r="1094" spans="2:6">
      <c r="B1094" s="22"/>
      <c r="F1094" s="22"/>
    </row>
    <row r="1095" spans="2:6">
      <c r="B1095" s="22"/>
      <c r="F1095" s="22"/>
    </row>
    <row r="1096" spans="2:6">
      <c r="B1096" s="22"/>
      <c r="F1096" s="22"/>
    </row>
    <row r="1097" spans="2:6">
      <c r="B1097" s="22"/>
      <c r="F1097" s="22"/>
    </row>
    <row r="1098" spans="2:6">
      <c r="B1098" s="22"/>
      <c r="F1098" s="22"/>
    </row>
    <row r="1099" spans="2:6">
      <c r="B1099" s="22"/>
      <c r="F1099" s="22"/>
    </row>
    <row r="1100" spans="2:6">
      <c r="B1100" s="22"/>
      <c r="F1100" s="22"/>
    </row>
    <row r="1101" spans="2:6">
      <c r="B1101" s="22"/>
      <c r="F1101" s="22"/>
    </row>
    <row r="1102" spans="2:6">
      <c r="B1102" s="22"/>
      <c r="F1102" s="22"/>
    </row>
    <row r="1103" spans="2:6">
      <c r="B1103" s="22"/>
      <c r="F1103" s="22"/>
    </row>
    <row r="1104" spans="2:6">
      <c r="B1104" s="22"/>
      <c r="F1104" s="22"/>
    </row>
    <row r="1105" spans="2:6">
      <c r="B1105" s="22"/>
      <c r="F1105" s="22"/>
    </row>
    <row r="1106" spans="2:6">
      <c r="B1106" s="22"/>
      <c r="F1106" s="22"/>
    </row>
    <row r="1107" spans="2:6">
      <c r="B1107" s="22"/>
      <c r="F1107" s="22"/>
    </row>
    <row r="1108" spans="2:6">
      <c r="B1108" s="22"/>
      <c r="F1108" s="22"/>
    </row>
    <row r="1109" spans="2:6">
      <c r="B1109" s="22"/>
      <c r="F1109" s="22"/>
    </row>
    <row r="1110" spans="2:6">
      <c r="B1110" s="22"/>
      <c r="F1110" s="22"/>
    </row>
    <row r="1111" spans="2:6">
      <c r="B1111" s="22"/>
      <c r="F1111" s="22"/>
    </row>
    <row r="1112" spans="2:6">
      <c r="B1112" s="22"/>
      <c r="F1112" s="22"/>
    </row>
    <row r="1113" spans="2:6">
      <c r="B1113" s="22"/>
      <c r="F1113" s="22"/>
    </row>
    <row r="1114" spans="2:6">
      <c r="B1114" s="22"/>
      <c r="F1114" s="22"/>
    </row>
    <row r="1115" spans="2:6">
      <c r="B1115" s="22"/>
      <c r="F1115" s="22"/>
    </row>
    <row r="1116" spans="2:6">
      <c r="B1116" s="22"/>
      <c r="F1116" s="22"/>
    </row>
    <row r="1117" spans="2:6">
      <c r="B1117" s="22"/>
      <c r="F1117" s="22"/>
    </row>
    <row r="1118" spans="2:6">
      <c r="B1118" s="22"/>
      <c r="F1118" s="22"/>
    </row>
    <row r="1119" spans="2:6">
      <c r="B1119" s="22"/>
      <c r="F1119" s="22"/>
    </row>
    <row r="1120" spans="2:6">
      <c r="B1120" s="22"/>
      <c r="F1120" s="22"/>
    </row>
    <row r="1121" spans="2:6">
      <c r="B1121" s="22"/>
      <c r="F1121" s="22"/>
    </row>
    <row r="1122" spans="2:6">
      <c r="B1122" s="22"/>
      <c r="F1122" s="22"/>
    </row>
    <row r="1123" spans="2:6">
      <c r="B1123" s="22"/>
      <c r="F1123" s="22"/>
    </row>
    <row r="1124" spans="2:6">
      <c r="B1124" s="22"/>
      <c r="F1124" s="22"/>
    </row>
    <row r="1125" spans="2:6">
      <c r="B1125" s="22"/>
      <c r="F1125" s="22"/>
    </row>
    <row r="1126" spans="2:6">
      <c r="B1126" s="22"/>
      <c r="F1126" s="22"/>
    </row>
    <row r="1127" spans="2:6">
      <c r="B1127" s="22"/>
      <c r="F1127" s="22"/>
    </row>
    <row r="1128" spans="2:6">
      <c r="B1128" s="22"/>
      <c r="F1128" s="22"/>
    </row>
    <row r="1129" spans="2:6">
      <c r="B1129" s="22"/>
      <c r="F1129" s="22"/>
    </row>
    <row r="1130" spans="2:6">
      <c r="B1130" s="22"/>
      <c r="F1130" s="22"/>
    </row>
    <row r="1131" spans="2:6">
      <c r="B1131" s="22"/>
      <c r="F1131" s="22"/>
    </row>
    <row r="1132" spans="2:6">
      <c r="B1132" s="22"/>
      <c r="F1132" s="22"/>
    </row>
    <row r="1133" spans="2:6">
      <c r="B1133" s="22"/>
      <c r="F1133" s="22"/>
    </row>
    <row r="1134" spans="2:6">
      <c r="B1134" s="22"/>
      <c r="F1134" s="22"/>
    </row>
    <row r="1135" spans="2:6">
      <c r="B1135" s="22"/>
      <c r="F1135" s="22"/>
    </row>
    <row r="1136" spans="2:6">
      <c r="B1136" s="22"/>
      <c r="F1136" s="22"/>
    </row>
    <row r="1137" spans="2:6">
      <c r="B1137" s="22"/>
      <c r="F1137" s="22"/>
    </row>
    <row r="1138" spans="2:6">
      <c r="B1138" s="22"/>
      <c r="F1138" s="22"/>
    </row>
    <row r="1139" spans="2:6">
      <c r="B1139" s="22"/>
      <c r="F1139" s="22"/>
    </row>
  </sheetData>
  <phoneticPr fontId="8" type="noConversion"/>
  <hyperlinks>
    <hyperlink ref="P14" r:id="rId1" display="http://www.konkoly.hu/cgi-bin/IBVS?937"/>
    <hyperlink ref="P15" r:id="rId2" display="http://www.konkoly.hu/cgi-bin/IBVS?937"/>
    <hyperlink ref="P21" r:id="rId3" display="http://www.konkoly.hu/cgi-bin/IBVS?1358"/>
    <hyperlink ref="P24" r:id="rId4" display="http://www.bav-astro.de/sfs/BAVM_link.php?BAVMnr=31"/>
    <hyperlink ref="P44" r:id="rId5" display="http://www.konkoly.hu/cgi-bin/IBVS?3078"/>
    <hyperlink ref="P56" r:id="rId6" display="http://www.bav-astro.de/sfs/BAVM_link.php?BAVMnr=52"/>
    <hyperlink ref="P235" r:id="rId7" display="http://www.bav-astro.de/sfs/BAVM_link.php?BAVMnr=56"/>
    <hyperlink ref="P236" r:id="rId8" display="http://www.bav-astro.de/sfs/BAVM_link.php?BAVMnr=59"/>
    <hyperlink ref="P237" r:id="rId9" display="http://www.bav-astro.de/sfs/BAVM_link.php?BAVMnr=59"/>
    <hyperlink ref="P246" r:id="rId10" display="http://var.astro.cz/oejv/issues/oejv0074.pdf"/>
    <hyperlink ref="P247" r:id="rId11" display="http://vsolj.cetus-net.org/no40.pdf"/>
    <hyperlink ref="P248" r:id="rId12" display="http://var.astro.cz/oejv/issues/oejv0074.pdf"/>
    <hyperlink ref="P249" r:id="rId13" display="http://vsolj.cetus-net.org/no42.pdf"/>
    <hyperlink ref="P70" r:id="rId14" display="http://var.astro.cz/oejv/issues/oejv0074.pdf"/>
    <hyperlink ref="P71" r:id="rId15" display="http://www.bav-astro.de/sfs/BAVM_link.php?BAVMnr=172"/>
    <hyperlink ref="P72" r:id="rId16" display="http://www.bav-astro.de/sfs/BAVM_link.php?BAVMnr=172"/>
    <hyperlink ref="P73" r:id="rId17" display="http://var.astro.cz/oejv/issues/oejv0074.pdf"/>
    <hyperlink ref="P74" r:id="rId18" display="http://www.bav-astro.de/sfs/BAVM_link.php?BAVMnr=173"/>
    <hyperlink ref="P75" r:id="rId19" display="http://www.bav-astro.de/sfs/BAVM_link.php?BAVMnr=173"/>
    <hyperlink ref="P250" r:id="rId20" display="http://var.astro.cz/oejv/issues/oejv0074.pdf"/>
    <hyperlink ref="P251" r:id="rId21" display="http://var.astro.cz/oejv/issues/oejv0074.pdf"/>
    <hyperlink ref="P76" r:id="rId22" display="http://www.konkoly.hu/cgi-bin/IBVS?5917"/>
    <hyperlink ref="P77" r:id="rId23" display="http://var.astro.cz/oejv/issues/oejv0074.pdf"/>
    <hyperlink ref="P78" r:id="rId24" display="http://var.astro.cz/oejv/issues/oejv0074.pdf"/>
    <hyperlink ref="P252" r:id="rId25" display="http://var.astro.cz/oejv/issues/oejv0094.pdf"/>
    <hyperlink ref="P79" r:id="rId26" display="http://www.bav-astro.de/sfs/BAVM_link.php?BAVMnr=209"/>
    <hyperlink ref="P80" r:id="rId27" display="http://www.bav-astro.de/sfs/BAVM_link.php?BAVMnr=214"/>
    <hyperlink ref="P253" r:id="rId28" display="http://www.bav-astro.de/sfs/BAVM_link.php?BAVMnr=212"/>
    <hyperlink ref="P81" r:id="rId29" display="http://www.bav-astro.de/sfs/BAVM_link.php?BAVMnr=220"/>
    <hyperlink ref="P82" r:id="rId30" display="http://www.konkoly.hu/cgi-bin/IBVS?5992"/>
    <hyperlink ref="P83" r:id="rId31" display="http://www.konkoly.hu/cgi-bin/IBVS?6029"/>
    <hyperlink ref="P84" r:id="rId32" display="http://var.astro.cz/oejv/issues/oejv0155.pdf"/>
    <hyperlink ref="P85" r:id="rId33" display="http://www.konkoly.hu/cgi-bin/IBVS?6029"/>
    <hyperlink ref="P86" r:id="rId34" display="http://www.bav-astro.de/sfs/BAVM_link.php?BAVMnr=232"/>
    <hyperlink ref="P87" r:id="rId35" display="http://www.bav-astro.de/sfs/BAVM_link.php?BAVMnr=232"/>
    <hyperlink ref="P88" r:id="rId36" display="http://www.bav-astro.de/sfs/BAVM_link.php?BAVMnr=238"/>
    <hyperlink ref="P89" r:id="rId37" display="http://www.bav-astro.de/sfs/BAVM_link.php?BAVMnr=238"/>
    <hyperlink ref="P90" r:id="rId38" display="http://www.bav-astro.de/sfs/BAVM_link.php?BAVMnr=238"/>
    <hyperlink ref="P91" r:id="rId39" display="http://www.bav-astro.de/sfs/BAVM_link.php?BAVMnr=238"/>
    <hyperlink ref="P92" r:id="rId40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2023-01-12T03:59:26Z</dcterms:modified>
</cp:coreProperties>
</file>