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7B794BAA-8362-46B8-9092-D3C85859E8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40" i="1" l="1"/>
  <c r="Q42" i="1"/>
  <c r="Q41" i="1"/>
  <c r="Q35" i="1"/>
  <c r="Q37" i="1"/>
  <c r="Q38" i="1"/>
  <c r="Q39" i="1"/>
  <c r="Q36" i="1"/>
  <c r="H23" i="2"/>
  <c r="B23" i="2"/>
  <c r="G23" i="2"/>
  <c r="C23" i="2"/>
  <c r="D23" i="2"/>
  <c r="A23" i="2"/>
  <c r="H22" i="2"/>
  <c r="G22" i="2"/>
  <c r="C22" i="2"/>
  <c r="D22" i="2"/>
  <c r="B22" i="2"/>
  <c r="A22" i="2"/>
  <c r="H21" i="2"/>
  <c r="G21" i="2"/>
  <c r="D21" i="2"/>
  <c r="C21" i="2"/>
  <c r="B21" i="2"/>
  <c r="A21" i="2"/>
  <c r="H20" i="2"/>
  <c r="B20" i="2"/>
  <c r="G20" i="2"/>
  <c r="D20" i="2"/>
  <c r="C20" i="2"/>
  <c r="A20" i="2"/>
  <c r="H19" i="2"/>
  <c r="B19" i="2"/>
  <c r="G19" i="2"/>
  <c r="C19" i="2"/>
  <c r="D19" i="2"/>
  <c r="A19" i="2"/>
  <c r="H18" i="2"/>
  <c r="G18" i="2"/>
  <c r="C18" i="2"/>
  <c r="D18" i="2"/>
  <c r="B18" i="2"/>
  <c r="A18" i="2"/>
  <c r="H17" i="2"/>
  <c r="G17" i="2"/>
  <c r="D17" i="2"/>
  <c r="C17" i="2"/>
  <c r="B17" i="2"/>
  <c r="A17" i="2"/>
  <c r="H16" i="2"/>
  <c r="B16" i="2"/>
  <c r="G16" i="2"/>
  <c r="D16" i="2"/>
  <c r="C16" i="2"/>
  <c r="A16" i="2"/>
  <c r="H15" i="2"/>
  <c r="B15" i="2"/>
  <c r="G15" i="2"/>
  <c r="C15" i="2"/>
  <c r="D15" i="2"/>
  <c r="A15" i="2"/>
  <c r="H14" i="2"/>
  <c r="G14" i="2"/>
  <c r="C14" i="2"/>
  <c r="D14" i="2"/>
  <c r="B14" i="2"/>
  <c r="A14" i="2"/>
  <c r="H13" i="2"/>
  <c r="G13" i="2"/>
  <c r="D13" i="2"/>
  <c r="C13" i="2"/>
  <c r="B13" i="2"/>
  <c r="A13" i="2"/>
  <c r="H12" i="2"/>
  <c r="B12" i="2"/>
  <c r="G12" i="2"/>
  <c r="D12" i="2"/>
  <c r="C12" i="2"/>
  <c r="A12" i="2"/>
  <c r="H11" i="2"/>
  <c r="B11" i="2"/>
  <c r="G11" i="2"/>
  <c r="C11" i="2"/>
  <c r="D11" i="2"/>
  <c r="A11" i="2"/>
  <c r="C9" i="1"/>
  <c r="D9" i="1"/>
  <c r="Q34" i="1"/>
  <c r="Q32" i="1"/>
  <c r="Q33" i="1"/>
  <c r="Q28" i="1"/>
  <c r="Q29" i="1"/>
  <c r="Q31" i="1"/>
  <c r="Q30" i="1"/>
  <c r="Q27" i="1"/>
  <c r="Q26" i="1"/>
  <c r="F16" i="1"/>
  <c r="C17" i="1"/>
  <c r="Q22" i="1"/>
  <c r="Q23" i="1"/>
  <c r="Q24" i="1"/>
  <c r="Q25" i="1"/>
  <c r="C7" i="1"/>
  <c r="E40" i="1" s="1"/>
  <c r="F40" i="1" s="1"/>
  <c r="G40" i="1" s="1"/>
  <c r="K40" i="1" s="1"/>
  <c r="C8" i="1"/>
  <c r="E39" i="1" s="1"/>
  <c r="F39" i="1" s="1"/>
  <c r="G39" i="1" s="1"/>
  <c r="K39" i="1" s="1"/>
  <c r="Q21" i="1"/>
  <c r="E30" i="1"/>
  <c r="F30" i="1" s="1"/>
  <c r="G30" i="1" s="1"/>
  <c r="K30" i="1" s="1"/>
  <c r="E24" i="1" l="1"/>
  <c r="F24" i="1" s="1"/>
  <c r="G24" i="1" s="1"/>
  <c r="K24" i="1" s="1"/>
  <c r="E31" i="1"/>
  <c r="F31" i="1" s="1"/>
  <c r="E26" i="1"/>
  <c r="F26" i="1" s="1"/>
  <c r="G26" i="1" s="1"/>
  <c r="K26" i="1" s="1"/>
  <c r="E28" i="1"/>
  <c r="F28" i="1" s="1"/>
  <c r="G28" i="1" s="1"/>
  <c r="K28" i="1" s="1"/>
  <c r="E21" i="1"/>
  <c r="F21" i="1" s="1"/>
  <c r="G21" i="1" s="1"/>
  <c r="E36" i="1"/>
  <c r="F36" i="1" s="1"/>
  <c r="G36" i="1" s="1"/>
  <c r="K36" i="1" s="1"/>
  <c r="E27" i="1"/>
  <c r="F27" i="1" s="1"/>
  <c r="G27" i="1" s="1"/>
  <c r="K27" i="1" s="1"/>
  <c r="E32" i="1"/>
  <c r="F32" i="1" s="1"/>
  <c r="G32" i="1" s="1"/>
  <c r="K32" i="1" s="1"/>
  <c r="E25" i="1"/>
  <c r="F25" i="1" s="1"/>
  <c r="G25" i="1" s="1"/>
  <c r="K25" i="1" s="1"/>
  <c r="E37" i="1"/>
  <c r="F37" i="1" s="1"/>
  <c r="G37" i="1" s="1"/>
  <c r="K37" i="1" s="1"/>
  <c r="G34" i="1"/>
  <c r="J34" i="1" s="1"/>
  <c r="E38" i="1"/>
  <c r="F38" i="1" s="1"/>
  <c r="G38" i="1" s="1"/>
  <c r="K38" i="1" s="1"/>
  <c r="E22" i="1"/>
  <c r="F22" i="1" s="1"/>
  <c r="G22" i="1" s="1"/>
  <c r="K22" i="1" s="1"/>
  <c r="E34" i="1"/>
  <c r="F34" i="1" s="1"/>
  <c r="E23" i="1"/>
  <c r="F23" i="1" s="1"/>
  <c r="G23" i="1" s="1"/>
  <c r="K23" i="1" s="1"/>
  <c r="E42" i="1"/>
  <c r="F42" i="1" s="1"/>
  <c r="G42" i="1" s="1"/>
  <c r="K42" i="1" s="1"/>
  <c r="G31" i="1"/>
  <c r="J31" i="1" s="1"/>
  <c r="E35" i="1"/>
  <c r="F35" i="1" s="1"/>
  <c r="G35" i="1" s="1"/>
  <c r="K35" i="1" s="1"/>
  <c r="E33" i="1"/>
  <c r="F33" i="1" s="1"/>
  <c r="G33" i="1" s="1"/>
  <c r="K33" i="1" s="1"/>
  <c r="E29" i="1"/>
  <c r="F29" i="1" s="1"/>
  <c r="G29" i="1" s="1"/>
  <c r="K29" i="1" s="1"/>
  <c r="E41" i="1"/>
  <c r="F41" i="1" s="1"/>
  <c r="G41" i="1" s="1"/>
  <c r="K41" i="1" s="1"/>
  <c r="F17" i="1"/>
  <c r="C11" i="1"/>
  <c r="C12" i="1"/>
  <c r="C16" i="1" l="1"/>
  <c r="D18" i="1" s="1"/>
  <c r="O42" i="1"/>
  <c r="O41" i="1"/>
  <c r="O25" i="1"/>
  <c r="O24" i="1"/>
  <c r="O32" i="1"/>
  <c r="O38" i="1"/>
  <c r="O35" i="1"/>
  <c r="O26" i="1"/>
  <c r="O40" i="1"/>
  <c r="O28" i="1"/>
  <c r="O34" i="1"/>
  <c r="O39" i="1"/>
  <c r="O36" i="1"/>
  <c r="O27" i="1"/>
  <c r="O22" i="1"/>
  <c r="C15" i="1"/>
  <c r="F18" i="1" s="1"/>
  <c r="F19" i="1" s="1"/>
  <c r="O21" i="1"/>
  <c r="O23" i="1"/>
  <c r="O31" i="1"/>
  <c r="O37" i="1"/>
  <c r="O30" i="1"/>
  <c r="O33" i="1"/>
  <c r="O29" i="1"/>
  <c r="I21" i="1"/>
  <c r="C18" i="1" l="1"/>
</calcChain>
</file>

<file path=xl/sharedStrings.xml><?xml version="1.0" encoding="utf-8"?>
<sst xmlns="http://schemas.openxmlformats.org/spreadsheetml/2006/main" count="198" uniqueCount="118">
  <si>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</si>
  <si>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</si>
  <si>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</si>
  <si>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</si>
  <si>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</si>
  <si>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</si>
  <si>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</si>
  <si>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</si>
  <si>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</si>
  <si>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</si>
  <si>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</si>
  <si>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</si>
  <si>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</si>
  <si>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</si>
  <si>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</si>
  <si>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</si>
  <si>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</si>
  <si>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</si>
  <si>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</si>
  <si>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</si>
  <si>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</si>
  <si>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</si>
  <si>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</si>
  <si>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</si>
  <si>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</si>
  <si>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</si>
  <si>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</si>
  <si>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</si>
  <si>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</si>
  <si>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</si>
  <si>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</si>
  <si>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</si>
  <si>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</si>
  <si>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</si>
  <si>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</si>
  <si>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</si>
  <si>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CV Cam / GSC 3716-0900               </t>
  </si>
  <si>
    <t xml:space="preserve">EB        </t>
  </si>
  <si>
    <t>IBVS 5809</t>
  </si>
  <si>
    <t>II</t>
  </si>
  <si>
    <t>Add cycle</t>
  </si>
  <si>
    <t>Old Cycle</t>
  </si>
  <si>
    <t>OEJV 0137</t>
  </si>
  <si>
    <t>IBVS 6007</t>
  </si>
  <si>
    <t>OEJV 0160</t>
  </si>
  <si>
    <t>IBVS 6084</t>
  </si>
  <si>
    <t>IBVS 6114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</si>
  <si>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</si>
  <si>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</si>
  <si>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</si>
  <si>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</si>
  <si>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</si>
  <si>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</si>
  <si>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</si>
  <si>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</si>
  <si>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</si>
  <si>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</si>
  <si>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</si>
  <si>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</si>
  <si>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=VLOOKUP(C11,A!C$21:E$973,3,FALSE)</t>
  </si>
  <si>
    <t>2453377.1949 </t>
  </si>
  <si>
    <t> 06.01.2005 16:40 </t>
  </si>
  <si>
    <t> -0.0024 </t>
  </si>
  <si>
    <t>C </t>
  </si>
  <si>
    <t> P.Sobotka </t>
  </si>
  <si>
    <t>IBVS 5809 </t>
  </si>
  <si>
    <t>2453394.709 </t>
  </si>
  <si>
    <t> 24.01.2005 05:00 </t>
  </si>
  <si>
    <t> -0.007 </t>
  </si>
  <si>
    <t>2453410.779 </t>
  </si>
  <si>
    <t> 09.02.2005 06:41 </t>
  </si>
  <si>
    <t> 0.004 </t>
  </si>
  <si>
    <t>2453411.755 </t>
  </si>
  <si>
    <t> 10.02.2005 06:07 </t>
  </si>
  <si>
    <t> 0.007 </t>
  </si>
  <si>
    <t>2455478.46434 </t>
  </si>
  <si>
    <t> 08.10.2010 23:08 </t>
  </si>
  <si>
    <t> -0.00357 </t>
  </si>
  <si>
    <t> M.Lehky </t>
  </si>
  <si>
    <t>OEJV 0137 </t>
  </si>
  <si>
    <t>2455496.47080 </t>
  </si>
  <si>
    <t> 26.10.2010 23:17 </t>
  </si>
  <si>
    <t> -0.00244 </t>
  </si>
  <si>
    <t> R.Uhlar </t>
  </si>
  <si>
    <t>IBVS 6007 </t>
  </si>
  <si>
    <t>2455803.53491 </t>
  </si>
  <si>
    <t> 30.08.2011 00:50 </t>
  </si>
  <si>
    <t> -0.00219 </t>
  </si>
  <si>
    <t> L.Brat </t>
  </si>
  <si>
    <t>OEJV 0160 </t>
  </si>
  <si>
    <t>2455803.53558 </t>
  </si>
  <si>
    <t> 30.08.2011 00:51 </t>
  </si>
  <si>
    <t> -0.00152 </t>
  </si>
  <si>
    <t>2455879.44866 </t>
  </si>
  <si>
    <t> 13.11.2011 22:46 </t>
  </si>
  <si>
    <t> -0.00281 </t>
  </si>
  <si>
    <t>2456187.4847 </t>
  </si>
  <si>
    <t> 16.09.2012 23:37 </t>
  </si>
  <si>
    <t> -0.0039 </t>
  </si>
  <si>
    <t> P.Frank </t>
  </si>
  <si>
    <t>BAVM 232 </t>
  </si>
  <si>
    <t>2456356.34765 </t>
  </si>
  <si>
    <t> 04.03.2013 20:20 </t>
  </si>
  <si>
    <t> -0.00173 </t>
  </si>
  <si>
    <t>IBVS 6114 </t>
  </si>
  <si>
    <t>2456587.4912 </t>
  </si>
  <si>
    <t> 21.10.2013 23:47 </t>
  </si>
  <si>
    <t> -0.0077 </t>
  </si>
  <si>
    <t>2456978.2631 </t>
  </si>
  <si>
    <t> 16.11.2014 18:18 </t>
  </si>
  <si>
    <t> -0.0001 </t>
  </si>
  <si>
    <t> F.Agerer </t>
  </si>
  <si>
    <t>BAVM 239 </t>
  </si>
  <si>
    <t>IBVS 6195</t>
  </si>
  <si>
    <t>IBVS 6262</t>
  </si>
  <si>
    <t>OEJV 0211</t>
  </si>
  <si>
    <t>RHN 2021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</si>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</sst>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name val="Arial Unicode MS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6" fillId="0" borderId="1" applyNumberFormat="0" applyFont="0" applyFill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>
      <alignment vertical="top"/>
    </xf>
    <xf numFmtId="0" fontId="5" fillId="0" borderId="0" xfId="0" applyFont="1" applyAlignment="1">
      <alignment horizontal="left" wrapText="1"/>
    </xf>
    <xf numFmtId="0" fontId="5" fillId="0" borderId="0" xfId="0" applyFo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2" borderId="11" xfId="7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165" fontId="0" fillId="0" borderId="0" xfId="0" applyNumberFormat="1" applyAlignment="1">
      <alignment horizontal="left"/>
    </xf>
    <xf numFmtId="0" fontId="21" fillId="0" borderId="0" xfId="8" applyFont="1"/>
    <xf numFmtId="0" fontId="21" fillId="0" borderId="0" xfId="8" applyFont="1" applyAlignment="1">
      <alignment horizontal="center"/>
    </xf>
    <xf numFmtId="0" fontId="21" fillId="0" borderId="0" xfId="8" applyFont="1" applyAlignment="1">
      <alignment horizontal="left"/>
    </xf>
    <xf numFmtId="0" fontId="20" fillId="0" borderId="0" xfId="8" applyFont="1"/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66" fontId="23" fillId="0" borderId="0" xfId="0" applyNumberFormat="1" applyFont="1" applyAlignment="1">
      <alignment vertical="center" wrapText="1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CV Cam - O-C Diagr.</a:t>
            </a:r>
          </a:p>
        </c:rich>
      </c:tx>
      <c:layout>
        <c:manualLayout>
          <c:xMode val="edge"/>
          <c:yMode val="edge"/>
          <c:x val="0.3908205841446453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0959666203059"/>
          <c:y val="0.14035127795846455"/>
          <c:w val="0.8261474269819193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1.2999999999999999E-3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901</c:v>
                </c:pt>
                <c:pt idx="2">
                  <c:v>919</c:v>
                </c:pt>
                <c:pt idx="3">
                  <c:v>935.5</c:v>
                </c:pt>
                <c:pt idx="4">
                  <c:v>936.5</c:v>
                </c:pt>
                <c:pt idx="5">
                  <c:v>3060</c:v>
                </c:pt>
                <c:pt idx="6">
                  <c:v>3078.5</c:v>
                </c:pt>
                <c:pt idx="7">
                  <c:v>3394</c:v>
                </c:pt>
                <c:pt idx="8">
                  <c:v>3394</c:v>
                </c:pt>
                <c:pt idx="9">
                  <c:v>3472</c:v>
                </c:pt>
                <c:pt idx="10">
                  <c:v>3788.5</c:v>
                </c:pt>
                <c:pt idx="11">
                  <c:v>3962</c:v>
                </c:pt>
                <c:pt idx="12">
                  <c:v>4199.5</c:v>
                </c:pt>
                <c:pt idx="13">
                  <c:v>4601</c:v>
                </c:pt>
                <c:pt idx="14">
                  <c:v>5383</c:v>
                </c:pt>
                <c:pt idx="15">
                  <c:v>5391.5</c:v>
                </c:pt>
                <c:pt idx="16">
                  <c:v>5696.5</c:v>
                </c:pt>
                <c:pt idx="17">
                  <c:v>5696.5</c:v>
                </c:pt>
                <c:pt idx="18">
                  <c:v>6037</c:v>
                </c:pt>
                <c:pt idx="19">
                  <c:v>6858.5</c:v>
                </c:pt>
                <c:pt idx="20">
                  <c:v>7198</c:v>
                </c:pt>
                <c:pt idx="21">
                  <c:v>7250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87-4AFC-99E0-37F2BA697FF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1.2999999999999999E-3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901</c:v>
                </c:pt>
                <c:pt idx="2">
                  <c:v>919</c:v>
                </c:pt>
                <c:pt idx="3">
                  <c:v>935.5</c:v>
                </c:pt>
                <c:pt idx="4">
                  <c:v>936.5</c:v>
                </c:pt>
                <c:pt idx="5">
                  <c:v>3060</c:v>
                </c:pt>
                <c:pt idx="6">
                  <c:v>3078.5</c:v>
                </c:pt>
                <c:pt idx="7">
                  <c:v>3394</c:v>
                </c:pt>
                <c:pt idx="8">
                  <c:v>3394</c:v>
                </c:pt>
                <c:pt idx="9">
                  <c:v>3472</c:v>
                </c:pt>
                <c:pt idx="10">
                  <c:v>3788.5</c:v>
                </c:pt>
                <c:pt idx="11">
                  <c:v>3962</c:v>
                </c:pt>
                <c:pt idx="12">
                  <c:v>4199.5</c:v>
                </c:pt>
                <c:pt idx="13">
                  <c:v>4601</c:v>
                </c:pt>
                <c:pt idx="14">
                  <c:v>5383</c:v>
                </c:pt>
                <c:pt idx="15">
                  <c:v>5391.5</c:v>
                </c:pt>
                <c:pt idx="16">
                  <c:v>5696.5</c:v>
                </c:pt>
                <c:pt idx="17">
                  <c:v>5696.5</c:v>
                </c:pt>
                <c:pt idx="18">
                  <c:v>6037</c:v>
                </c:pt>
                <c:pt idx="19">
                  <c:v>6858.5</c:v>
                </c:pt>
                <c:pt idx="20">
                  <c:v>7198</c:v>
                </c:pt>
                <c:pt idx="21">
                  <c:v>7250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87-4AFC-99E0-37F2BA697FF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1.2999999999999999E-3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901</c:v>
                </c:pt>
                <c:pt idx="2">
                  <c:v>919</c:v>
                </c:pt>
                <c:pt idx="3">
                  <c:v>935.5</c:v>
                </c:pt>
                <c:pt idx="4">
                  <c:v>936.5</c:v>
                </c:pt>
                <c:pt idx="5">
                  <c:v>3060</c:v>
                </c:pt>
                <c:pt idx="6">
                  <c:v>3078.5</c:v>
                </c:pt>
                <c:pt idx="7">
                  <c:v>3394</c:v>
                </c:pt>
                <c:pt idx="8">
                  <c:v>3394</c:v>
                </c:pt>
                <c:pt idx="9">
                  <c:v>3472</c:v>
                </c:pt>
                <c:pt idx="10">
                  <c:v>3788.5</c:v>
                </c:pt>
                <c:pt idx="11">
                  <c:v>3962</c:v>
                </c:pt>
                <c:pt idx="12">
                  <c:v>4199.5</c:v>
                </c:pt>
                <c:pt idx="13">
                  <c:v>4601</c:v>
                </c:pt>
                <c:pt idx="14">
                  <c:v>5383</c:v>
                </c:pt>
                <c:pt idx="15">
                  <c:v>5391.5</c:v>
                </c:pt>
                <c:pt idx="16">
                  <c:v>5696.5</c:v>
                </c:pt>
                <c:pt idx="17">
                  <c:v>5696.5</c:v>
                </c:pt>
                <c:pt idx="18">
                  <c:v>6037</c:v>
                </c:pt>
                <c:pt idx="19">
                  <c:v>6858.5</c:v>
                </c:pt>
                <c:pt idx="20">
                  <c:v>7198</c:v>
                </c:pt>
                <c:pt idx="21">
                  <c:v>7250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  <c:pt idx="10">
                  <c:v>-3.8879249987076037E-3</c:v>
                </c:pt>
                <c:pt idx="13">
                  <c:v>-9.1050002083647996E-5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87-4AFC-99E0-37F2BA697FF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1.2999999999999999E-3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901</c:v>
                </c:pt>
                <c:pt idx="2">
                  <c:v>919</c:v>
                </c:pt>
                <c:pt idx="3">
                  <c:v>935.5</c:v>
                </c:pt>
                <c:pt idx="4">
                  <c:v>936.5</c:v>
                </c:pt>
                <c:pt idx="5">
                  <c:v>3060</c:v>
                </c:pt>
                <c:pt idx="6">
                  <c:v>3078.5</c:v>
                </c:pt>
                <c:pt idx="7">
                  <c:v>3394</c:v>
                </c:pt>
                <c:pt idx="8">
                  <c:v>3394</c:v>
                </c:pt>
                <c:pt idx="9">
                  <c:v>3472</c:v>
                </c:pt>
                <c:pt idx="10">
                  <c:v>3788.5</c:v>
                </c:pt>
                <c:pt idx="11">
                  <c:v>3962</c:v>
                </c:pt>
                <c:pt idx="12">
                  <c:v>4199.5</c:v>
                </c:pt>
                <c:pt idx="13">
                  <c:v>4601</c:v>
                </c:pt>
                <c:pt idx="14">
                  <c:v>5383</c:v>
                </c:pt>
                <c:pt idx="15">
                  <c:v>5391.5</c:v>
                </c:pt>
                <c:pt idx="16">
                  <c:v>5696.5</c:v>
                </c:pt>
                <c:pt idx="17">
                  <c:v>5696.5</c:v>
                </c:pt>
                <c:pt idx="18">
                  <c:v>6037</c:v>
                </c:pt>
                <c:pt idx="19">
                  <c:v>6858.5</c:v>
                </c:pt>
                <c:pt idx="20">
                  <c:v>7198</c:v>
                </c:pt>
                <c:pt idx="21">
                  <c:v>7250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1">
                  <c:v>-2.4060499999905005E-3</c:v>
                </c:pt>
                <c:pt idx="2">
                  <c:v>-7.004949999100063E-3</c:v>
                </c:pt>
                <c:pt idx="3">
                  <c:v>4.1877249968820252E-3</c:v>
                </c:pt>
                <c:pt idx="4">
                  <c:v>6.9266749924281612E-3</c:v>
                </c:pt>
                <c:pt idx="5">
                  <c:v>-3.5730000017792918E-3</c:v>
                </c:pt>
                <c:pt idx="6">
                  <c:v>-2.4424250004813075E-3</c:v>
                </c:pt>
                <c:pt idx="7">
                  <c:v>-2.1936999983154237E-3</c:v>
                </c:pt>
                <c:pt idx="8">
                  <c:v>-1.5236999970511533E-3</c:v>
                </c:pt>
                <c:pt idx="9">
                  <c:v>-2.8056000010110438E-3</c:v>
                </c:pt>
                <c:pt idx="11">
                  <c:v>-1.7300999970757402E-3</c:v>
                </c:pt>
                <c:pt idx="12">
                  <c:v>-7.6794750057160854E-3</c:v>
                </c:pt>
                <c:pt idx="14">
                  <c:v>-8.5621501493733376E-3</c:v>
                </c:pt>
                <c:pt idx="15">
                  <c:v>-4.051074996823445E-3</c:v>
                </c:pt>
                <c:pt idx="16">
                  <c:v>7.4486750963842496E-3</c:v>
                </c:pt>
                <c:pt idx="17">
                  <c:v>8.7286750640487298E-3</c:v>
                </c:pt>
                <c:pt idx="18">
                  <c:v>-3.058850001252722E-3</c:v>
                </c:pt>
                <c:pt idx="19">
                  <c:v>-3.0114250039332546E-3</c:v>
                </c:pt>
                <c:pt idx="20">
                  <c:v>-2.7379000021028332E-3</c:v>
                </c:pt>
                <c:pt idx="21">
                  <c:v>-1.2500000593718141E-5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87-4AFC-99E0-37F2BA697FF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1.2999999999999999E-3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901</c:v>
                </c:pt>
                <c:pt idx="2">
                  <c:v>919</c:v>
                </c:pt>
                <c:pt idx="3">
                  <c:v>935.5</c:v>
                </c:pt>
                <c:pt idx="4">
                  <c:v>936.5</c:v>
                </c:pt>
                <c:pt idx="5">
                  <c:v>3060</c:v>
                </c:pt>
                <c:pt idx="6">
                  <c:v>3078.5</c:v>
                </c:pt>
                <c:pt idx="7">
                  <c:v>3394</c:v>
                </c:pt>
                <c:pt idx="8">
                  <c:v>3394</c:v>
                </c:pt>
                <c:pt idx="9">
                  <c:v>3472</c:v>
                </c:pt>
                <c:pt idx="10">
                  <c:v>3788.5</c:v>
                </c:pt>
                <c:pt idx="11">
                  <c:v>3962</c:v>
                </c:pt>
                <c:pt idx="12">
                  <c:v>4199.5</c:v>
                </c:pt>
                <c:pt idx="13">
                  <c:v>4601</c:v>
                </c:pt>
                <c:pt idx="14">
                  <c:v>5383</c:v>
                </c:pt>
                <c:pt idx="15">
                  <c:v>5391.5</c:v>
                </c:pt>
                <c:pt idx="16">
                  <c:v>5696.5</c:v>
                </c:pt>
                <c:pt idx="17">
                  <c:v>5696.5</c:v>
                </c:pt>
                <c:pt idx="18">
                  <c:v>6037</c:v>
                </c:pt>
                <c:pt idx="19">
                  <c:v>6858.5</c:v>
                </c:pt>
                <c:pt idx="20">
                  <c:v>7198</c:v>
                </c:pt>
                <c:pt idx="21">
                  <c:v>7250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87-4AFC-99E0-37F2BA697FF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1.2999999999999999E-3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901</c:v>
                </c:pt>
                <c:pt idx="2">
                  <c:v>919</c:v>
                </c:pt>
                <c:pt idx="3">
                  <c:v>935.5</c:v>
                </c:pt>
                <c:pt idx="4">
                  <c:v>936.5</c:v>
                </c:pt>
                <c:pt idx="5">
                  <c:v>3060</c:v>
                </c:pt>
                <c:pt idx="6">
                  <c:v>3078.5</c:v>
                </c:pt>
                <c:pt idx="7">
                  <c:v>3394</c:v>
                </c:pt>
                <c:pt idx="8">
                  <c:v>3394</c:v>
                </c:pt>
                <c:pt idx="9">
                  <c:v>3472</c:v>
                </c:pt>
                <c:pt idx="10">
                  <c:v>3788.5</c:v>
                </c:pt>
                <c:pt idx="11">
                  <c:v>3962</c:v>
                </c:pt>
                <c:pt idx="12">
                  <c:v>4199.5</c:v>
                </c:pt>
                <c:pt idx="13">
                  <c:v>4601</c:v>
                </c:pt>
                <c:pt idx="14">
                  <c:v>5383</c:v>
                </c:pt>
                <c:pt idx="15">
                  <c:v>5391.5</c:v>
                </c:pt>
                <c:pt idx="16">
                  <c:v>5696.5</c:v>
                </c:pt>
                <c:pt idx="17">
                  <c:v>5696.5</c:v>
                </c:pt>
                <c:pt idx="18">
                  <c:v>6037</c:v>
                </c:pt>
                <c:pt idx="19">
                  <c:v>6858.5</c:v>
                </c:pt>
                <c:pt idx="20">
                  <c:v>7198</c:v>
                </c:pt>
                <c:pt idx="21">
                  <c:v>7250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87-4AFC-99E0-37F2BA697FF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1.2999999999999999E-3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901</c:v>
                </c:pt>
                <c:pt idx="2">
                  <c:v>919</c:v>
                </c:pt>
                <c:pt idx="3">
                  <c:v>935.5</c:v>
                </c:pt>
                <c:pt idx="4">
                  <c:v>936.5</c:v>
                </c:pt>
                <c:pt idx="5">
                  <c:v>3060</c:v>
                </c:pt>
                <c:pt idx="6">
                  <c:v>3078.5</c:v>
                </c:pt>
                <c:pt idx="7">
                  <c:v>3394</c:v>
                </c:pt>
                <c:pt idx="8">
                  <c:v>3394</c:v>
                </c:pt>
                <c:pt idx="9">
                  <c:v>3472</c:v>
                </c:pt>
                <c:pt idx="10">
                  <c:v>3788.5</c:v>
                </c:pt>
                <c:pt idx="11">
                  <c:v>3962</c:v>
                </c:pt>
                <c:pt idx="12">
                  <c:v>4199.5</c:v>
                </c:pt>
                <c:pt idx="13">
                  <c:v>4601</c:v>
                </c:pt>
                <c:pt idx="14">
                  <c:v>5383</c:v>
                </c:pt>
                <c:pt idx="15">
                  <c:v>5391.5</c:v>
                </c:pt>
                <c:pt idx="16">
                  <c:v>5696.5</c:v>
                </c:pt>
                <c:pt idx="17">
                  <c:v>5696.5</c:v>
                </c:pt>
                <c:pt idx="18">
                  <c:v>6037</c:v>
                </c:pt>
                <c:pt idx="19">
                  <c:v>6858.5</c:v>
                </c:pt>
                <c:pt idx="20">
                  <c:v>7198</c:v>
                </c:pt>
                <c:pt idx="21">
                  <c:v>7250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87-4AFC-99E0-37F2BA697FF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901</c:v>
                </c:pt>
                <c:pt idx="2">
                  <c:v>919</c:v>
                </c:pt>
                <c:pt idx="3">
                  <c:v>935.5</c:v>
                </c:pt>
                <c:pt idx="4">
                  <c:v>936.5</c:v>
                </c:pt>
                <c:pt idx="5">
                  <c:v>3060</c:v>
                </c:pt>
                <c:pt idx="6">
                  <c:v>3078.5</c:v>
                </c:pt>
                <c:pt idx="7">
                  <c:v>3394</c:v>
                </c:pt>
                <c:pt idx="8">
                  <c:v>3394</c:v>
                </c:pt>
                <c:pt idx="9">
                  <c:v>3472</c:v>
                </c:pt>
                <c:pt idx="10">
                  <c:v>3788.5</c:v>
                </c:pt>
                <c:pt idx="11">
                  <c:v>3962</c:v>
                </c:pt>
                <c:pt idx="12">
                  <c:v>4199.5</c:v>
                </c:pt>
                <c:pt idx="13">
                  <c:v>4601</c:v>
                </c:pt>
                <c:pt idx="14">
                  <c:v>5383</c:v>
                </c:pt>
                <c:pt idx="15">
                  <c:v>5391.5</c:v>
                </c:pt>
                <c:pt idx="16">
                  <c:v>5696.5</c:v>
                </c:pt>
                <c:pt idx="17">
                  <c:v>5696.5</c:v>
                </c:pt>
                <c:pt idx="18">
                  <c:v>6037</c:v>
                </c:pt>
                <c:pt idx="19">
                  <c:v>6858.5</c:v>
                </c:pt>
                <c:pt idx="20">
                  <c:v>7198</c:v>
                </c:pt>
                <c:pt idx="21">
                  <c:v>7250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0">
                  <c:v>-8.4808886968513509E-4</c:v>
                </c:pt>
                <c:pt idx="1">
                  <c:v>-9.6126927716245851E-4</c:v>
                </c:pt>
                <c:pt idx="2">
                  <c:v>-9.6353037298331512E-4</c:v>
                </c:pt>
                <c:pt idx="3">
                  <c:v>-9.6560304415243365E-4</c:v>
                </c:pt>
                <c:pt idx="4">
                  <c:v>-9.6572866058692577E-4</c:v>
                </c:pt>
                <c:pt idx="5">
                  <c:v>-1.2324751592307618E-3</c:v>
                </c:pt>
                <c:pt idx="6">
                  <c:v>-1.2347990632688645E-3</c:v>
                </c:pt>
                <c:pt idx="7">
                  <c:v>-1.2744310483511015E-3</c:v>
                </c:pt>
                <c:pt idx="8">
                  <c:v>-1.2744310483511015E-3</c:v>
                </c:pt>
                <c:pt idx="9">
                  <c:v>-1.2842291302414802E-3</c:v>
                </c:pt>
                <c:pt idx="10">
                  <c:v>-1.3239867317582092E-3</c:v>
                </c:pt>
                <c:pt idx="11">
                  <c:v>-1.3457811831425774E-3</c:v>
                </c:pt>
                <c:pt idx="12">
                  <c:v>-1.3756150863344354E-3</c:v>
                </c:pt>
                <c:pt idx="13">
                  <c:v>-1.4260500847829874E-3</c:v>
                </c:pt>
                <c:pt idx="14">
                  <c:v>-1.5242821365557587E-3</c:v>
                </c:pt>
                <c:pt idx="15">
                  <c:v>-1.5253498762489411E-3</c:v>
                </c:pt>
                <c:pt idx="16">
                  <c:v>-1.5636628887690117E-3</c:v>
                </c:pt>
                <c:pt idx="17">
                  <c:v>-1.5636628887690117E-3</c:v>
                </c:pt>
                <c:pt idx="18">
                  <c:v>-1.6064352847135494E-3</c:v>
                </c:pt>
                <c:pt idx="19">
                  <c:v>-1.7096291856487562E-3</c:v>
                </c:pt>
                <c:pt idx="20">
                  <c:v>-1.752275965158802E-3</c:v>
                </c:pt>
                <c:pt idx="21">
                  <c:v>-1.7588080197523878E-3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87-4AFC-99E0-37F2BA697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3994816"/>
        <c:axId val="1"/>
      </c:scatterChart>
      <c:valAx>
        <c:axId val="723994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2934631432545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3994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955493741307369"/>
          <c:y val="0.92397937099967764"/>
          <c:w val="0.5813630041724617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1114425</xdr:colOff>
      <xdr:row>0</xdr:row>
      <xdr:rowOff>0</xdr:rowOff>
    </xdr:from>
    <xdr:to>
      <xdr:col>17</xdr:col>
      <xdr:colOff>590550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EEFAB95-1FCC-39F1-5DEE-D42B9318E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13" Type="http://schemas.openxmlformats.org/officeDocument/2006/relationships/hyperlink" Target="http://www.konkoly.hu/cgi-bin/IBVS?6114" TargetMode="External"/><Relationship Id="rId3" Type="http://schemas.openxmlformats.org/officeDocument/2006/relationships/hyperlink" Target="http://www.konkoly.hu/cgi-bin/IBVS?5809" TargetMode="External"/><Relationship Id="rId7" Type="http://schemas.openxmlformats.org/officeDocument/2006/relationships/hyperlink" Target="http://www.konkoly.hu/cgi-bin/IBVS?6007" TargetMode="External"/><Relationship Id="rId12" Type="http://schemas.openxmlformats.org/officeDocument/2006/relationships/hyperlink" Target="http://www.konkoly.hu/cgi-bin/IBVS?6114" TargetMode="External"/><Relationship Id="rId2" Type="http://schemas.openxmlformats.org/officeDocument/2006/relationships/hyperlink" Target="http://www.konkoly.hu/cgi-bin/IBVS?5809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var.astro.cz/oejv/issues/oejv0137.pdf" TargetMode="External"/><Relationship Id="rId11" Type="http://schemas.openxmlformats.org/officeDocument/2006/relationships/hyperlink" Target="http://www.bav-astro.de/sfs/BAVM_link.php?BAVMnr=232" TargetMode="External"/><Relationship Id="rId5" Type="http://schemas.openxmlformats.org/officeDocument/2006/relationships/hyperlink" Target="http://www.konkoly.hu/cgi-bin/IBVS?5809" TargetMode="External"/><Relationship Id="rId10" Type="http://schemas.openxmlformats.org/officeDocument/2006/relationships/hyperlink" Target="http://www.konkoly.hu/cgi-bin/IBVS?6007" TargetMode="External"/><Relationship Id="rId4" Type="http://schemas.openxmlformats.org/officeDocument/2006/relationships/hyperlink" Target="http://www.konkoly.hu/cgi-bin/IBVS?5809" TargetMode="External"/><Relationship Id="rId9" Type="http://schemas.openxmlformats.org/officeDocument/2006/relationships/hyperlink" Target="http://var.astro.cz/oejv/issues/oejv0160.pdf" TargetMode="External"/><Relationship Id="rId14" Type="http://schemas.openxmlformats.org/officeDocument/2006/relationships/hyperlink" Target="http://www.bav-astro.de/sfs/BAVM_link.php?BAVMnr=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22"/>
  <sheetViews>
    <sheetView tabSelected="1" workbookViewId="0">
      <selection activeCell="F11" sqref="F11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36</v>
      </c>
    </row>
    <row r="2" spans="1:6">
      <c r="A2" t="s">
        <v>22</v>
      </c>
      <c r="B2" s="32" t="s">
        <v>37</v>
      </c>
      <c r="C2" s="3"/>
      <c r="D2" s="3"/>
    </row>
    <row r="3" spans="1:6" ht="13.5" thickBot="1"/>
    <row r="4" spans="1:6" ht="14.25" thickTop="1" thickBot="1">
      <c r="A4" s="5" t="s">
        <v>35</v>
      </c>
      <c r="C4" s="8">
        <v>52500.289100000002</v>
      </c>
      <c r="D4" s="9">
        <v>0.97326104999999996</v>
      </c>
    </row>
    <row r="5" spans="1:6" ht="13.5" thickTop="1">
      <c r="A5" s="11" t="s">
        <v>27</v>
      </c>
      <c r="B5" s="12"/>
      <c r="C5" s="13">
        <v>-9.5</v>
      </c>
      <c r="D5" s="12" t="s">
        <v>28</v>
      </c>
    </row>
    <row r="6" spans="1:6">
      <c r="A6" s="5" t="s">
        <v>0</v>
      </c>
    </row>
    <row r="7" spans="1:6">
      <c r="A7" t="s">
        <v>1</v>
      </c>
      <c r="C7">
        <f>C4</f>
        <v>52500.289100000002</v>
      </c>
    </row>
    <row r="8" spans="1:6">
      <c r="A8" t="s">
        <v>2</v>
      </c>
      <c r="C8">
        <f>D4</f>
        <v>0.97326104999999996</v>
      </c>
      <c r="D8" s="29"/>
    </row>
    <row r="9" spans="1:6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>
      <c r="A10" s="12"/>
      <c r="B10" s="12"/>
      <c r="C10" s="4" t="s">
        <v>18</v>
      </c>
      <c r="D10" s="4" t="s">
        <v>19</v>
      </c>
      <c r="E10" s="12"/>
    </row>
    <row r="11" spans="1:6">
      <c r="A11" s="12" t="s">
        <v>14</v>
      </c>
      <c r="B11" s="12"/>
      <c r="C11" s="23">
        <f ca="1">INTERCEPT(INDIRECT($D$9):G991,INDIRECT($C$9):F991)</f>
        <v>-8.4808886968513509E-4</v>
      </c>
      <c r="D11" s="3"/>
      <c r="E11" s="12"/>
    </row>
    <row r="12" spans="1:6">
      <c r="A12" s="12" t="s">
        <v>15</v>
      </c>
      <c r="B12" s="12"/>
      <c r="C12" s="23">
        <f ca="1">SLOPE(INDIRECT($D$9):G991,INDIRECT($C$9):F991)</f>
        <v>-1.2561643449203487E-7</v>
      </c>
      <c r="D12" s="3"/>
      <c r="E12" s="12"/>
    </row>
    <row r="13" spans="1:6">
      <c r="A13" s="12" t="s">
        <v>17</v>
      </c>
      <c r="B13" s="12"/>
      <c r="C13" s="3" t="s">
        <v>12</v>
      </c>
    </row>
    <row r="14" spans="1:6">
      <c r="A14" s="12"/>
      <c r="B14" s="12"/>
      <c r="C14" s="12"/>
    </row>
    <row r="15" spans="1:6">
      <c r="A15" s="14" t="s">
        <v>16</v>
      </c>
      <c r="B15" s="12"/>
      <c r="C15" s="15">
        <f ca="1">(C7+C11)+(C8+C12)*INT(MAX(F21:F3532))</f>
        <v>59556.429953691979</v>
      </c>
      <c r="E15" s="16" t="s">
        <v>40</v>
      </c>
      <c r="F15" s="13">
        <v>1</v>
      </c>
    </row>
    <row r="16" spans="1:6">
      <c r="A16" s="18" t="s">
        <v>3</v>
      </c>
      <c r="B16" s="12"/>
      <c r="C16" s="19">
        <f ca="1">+C8+C12</f>
        <v>0.97326092438356548</v>
      </c>
      <c r="E16" s="16" t="s">
        <v>29</v>
      </c>
      <c r="F16" s="17">
        <f ca="1">NOW()+15018.5+$C$5/24</f>
        <v>59970.789474999998</v>
      </c>
    </row>
    <row r="17" spans="1:17" ht="13.5" thickBot="1">
      <c r="A17" s="16" t="s">
        <v>26</v>
      </c>
      <c r="B17" s="12"/>
      <c r="C17" s="12">
        <f>COUNT(C21:C2190)</f>
        <v>22</v>
      </c>
      <c r="E17" s="16" t="s">
        <v>41</v>
      </c>
      <c r="F17" s="17">
        <f ca="1">ROUND(2*(F16-$C$7)/$C$8,0)/2+F15</f>
        <v>7676.5</v>
      </c>
    </row>
    <row r="18" spans="1:17" ht="14.25" thickTop="1" thickBot="1">
      <c r="A18" s="18" t="s">
        <v>4</v>
      </c>
      <c r="B18" s="12"/>
      <c r="C18" s="21">
        <f ca="1">+C15</f>
        <v>59556.429953691979</v>
      </c>
      <c r="D18" s="22">
        <f ca="1">+C16</f>
        <v>0.97326092438356548</v>
      </c>
      <c r="E18" s="16" t="s">
        <v>30</v>
      </c>
      <c r="F18" s="25">
        <f ca="1">ROUND(2*(F16-$C$15)/$C$16,0)/2+F15</f>
        <v>426.5</v>
      </c>
    </row>
    <row r="19" spans="1:17" ht="13.5" thickTop="1">
      <c r="E19" s="16" t="s">
        <v>31</v>
      </c>
      <c r="F19" s="20">
        <f ca="1">+$C$15+$C$16*F18-15018.5-$C$5/24</f>
        <v>44953.421571274906</v>
      </c>
    </row>
    <row r="20" spans="1:17" ht="13.5" thickBot="1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55</v>
      </c>
      <c r="I20" s="7" t="s">
        <v>58</v>
      </c>
      <c r="J20" s="7" t="s">
        <v>52</v>
      </c>
      <c r="K20" s="7" t="s">
        <v>50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17">
      <c r="A21" s="31" t="s">
        <v>34</v>
      </c>
      <c r="B21" s="30" t="s">
        <v>33</v>
      </c>
      <c r="C21" s="31">
        <v>52500.289100000002</v>
      </c>
      <c r="D21" s="28"/>
      <c r="E21">
        <f t="shared" ref="E21:E42" si="0">+(C21-C$7)/C$8</f>
        <v>0</v>
      </c>
      <c r="F21">
        <f t="shared" ref="F21:F42" si="1">ROUND(2*E21,0)/2</f>
        <v>0</v>
      </c>
      <c r="G21">
        <f t="shared" ref="G21:G42" si="2">+C21-(C$7+F21*C$8)</f>
        <v>0</v>
      </c>
      <c r="I21">
        <f>+G21</f>
        <v>0</v>
      </c>
      <c r="O21">
        <f t="shared" ref="O21:O42" ca="1" si="3">+C$11+C$12*$F21</f>
        <v>-8.4808886968513509E-4</v>
      </c>
      <c r="Q21" s="2">
        <f t="shared" ref="Q21:Q42" si="4">+C21-15018.5</f>
        <v>37481.789100000002</v>
      </c>
    </row>
    <row r="22" spans="1:17">
      <c r="A22" s="31" t="s">
        <v>38</v>
      </c>
      <c r="B22" s="31" t="s">
        <v>33</v>
      </c>
      <c r="C22" s="33">
        <v>53377.194900000002</v>
      </c>
      <c r="D22" s="33">
        <v>5.9999999999999995E-4</v>
      </c>
      <c r="E22">
        <f t="shared" si="0"/>
        <v>900.99752784723125</v>
      </c>
      <c r="F22">
        <f t="shared" si="1"/>
        <v>901</v>
      </c>
      <c r="G22">
        <f t="shared" si="2"/>
        <v>-2.4060499999905005E-3</v>
      </c>
      <c r="K22">
        <f t="shared" ref="K22:K30" si="5">+G22</f>
        <v>-2.4060499999905005E-3</v>
      </c>
      <c r="O22">
        <f t="shared" ca="1" si="3"/>
        <v>-9.6126927716245851E-4</v>
      </c>
      <c r="Q22" s="2">
        <f t="shared" si="4"/>
        <v>38358.694900000002</v>
      </c>
    </row>
    <row r="23" spans="1:17">
      <c r="A23" s="31" t="s">
        <v>38</v>
      </c>
      <c r="B23" s="31" t="s">
        <v>33</v>
      </c>
      <c r="C23" s="33">
        <v>53394.709000000003</v>
      </c>
      <c r="D23" s="33">
        <v>2E-3</v>
      </c>
      <c r="E23">
        <f t="shared" si="0"/>
        <v>918.99280259905686</v>
      </c>
      <c r="F23">
        <f t="shared" si="1"/>
        <v>919</v>
      </c>
      <c r="G23">
        <f t="shared" si="2"/>
        <v>-7.004949999100063E-3</v>
      </c>
      <c r="K23">
        <f t="shared" si="5"/>
        <v>-7.004949999100063E-3</v>
      </c>
      <c r="O23">
        <f t="shared" ca="1" si="3"/>
        <v>-9.6353037298331512E-4</v>
      </c>
      <c r="Q23" s="2">
        <f t="shared" si="4"/>
        <v>38376.209000000003</v>
      </c>
    </row>
    <row r="24" spans="1:17">
      <c r="A24" s="31" t="s">
        <v>38</v>
      </c>
      <c r="B24" s="31" t="s">
        <v>39</v>
      </c>
      <c r="C24" s="33">
        <v>53410.779000000002</v>
      </c>
      <c r="D24" s="33">
        <v>1E-3</v>
      </c>
      <c r="E24">
        <f t="shared" si="0"/>
        <v>935.5043027767324</v>
      </c>
      <c r="F24">
        <f t="shared" si="1"/>
        <v>935.5</v>
      </c>
      <c r="G24">
        <f t="shared" si="2"/>
        <v>4.1877249968820252E-3</v>
      </c>
      <c r="K24">
        <f t="shared" si="5"/>
        <v>4.1877249968820252E-3</v>
      </c>
      <c r="O24">
        <f t="shared" ca="1" si="3"/>
        <v>-9.6560304415243365E-4</v>
      </c>
      <c r="Q24" s="2">
        <f t="shared" si="4"/>
        <v>38392.279000000002</v>
      </c>
    </row>
    <row r="25" spans="1:17">
      <c r="A25" s="31" t="s">
        <v>38</v>
      </c>
      <c r="B25" s="31" t="s">
        <v>39</v>
      </c>
      <c r="C25" s="33">
        <v>53411.754999999997</v>
      </c>
      <c r="D25" s="33">
        <v>1E-3</v>
      </c>
      <c r="E25">
        <f t="shared" si="0"/>
        <v>936.50711697544625</v>
      </c>
      <c r="F25">
        <f t="shared" si="1"/>
        <v>936.5</v>
      </c>
      <c r="G25">
        <f t="shared" si="2"/>
        <v>6.9266749924281612E-3</v>
      </c>
      <c r="K25">
        <f t="shared" si="5"/>
        <v>6.9266749924281612E-3</v>
      </c>
      <c r="O25">
        <f t="shared" ca="1" si="3"/>
        <v>-9.6572866058692577E-4</v>
      </c>
      <c r="Q25" s="2">
        <f t="shared" si="4"/>
        <v>38393.254999999997</v>
      </c>
    </row>
    <row r="26" spans="1:17">
      <c r="A26" s="34" t="s">
        <v>42</v>
      </c>
      <c r="B26" s="30" t="s">
        <v>33</v>
      </c>
      <c r="C26" s="31">
        <v>55478.464339999999</v>
      </c>
      <c r="D26" s="31">
        <v>2.0000000000000001E-4</v>
      </c>
      <c r="E26">
        <f t="shared" si="0"/>
        <v>3059.9963288369518</v>
      </c>
      <c r="F26">
        <f t="shared" si="1"/>
        <v>3060</v>
      </c>
      <c r="G26">
        <f t="shared" si="2"/>
        <v>-3.5730000017792918E-3</v>
      </c>
      <c r="K26">
        <f t="shared" si="5"/>
        <v>-3.5730000017792918E-3</v>
      </c>
      <c r="O26">
        <f t="shared" ca="1" si="3"/>
        <v>-1.2324751592307618E-3</v>
      </c>
      <c r="Q26" s="2">
        <f t="shared" si="4"/>
        <v>40459.964339999999</v>
      </c>
    </row>
    <row r="27" spans="1:17">
      <c r="A27" s="35" t="s">
        <v>43</v>
      </c>
      <c r="B27" s="36" t="s">
        <v>39</v>
      </c>
      <c r="C27" s="35">
        <v>55496.470800000003</v>
      </c>
      <c r="D27" s="35">
        <v>5.1999999999999995E-4</v>
      </c>
      <c r="E27">
        <f t="shared" si="0"/>
        <v>3078.4974904728811</v>
      </c>
      <c r="F27">
        <f t="shared" si="1"/>
        <v>3078.5</v>
      </c>
      <c r="G27">
        <f t="shared" si="2"/>
        <v>-2.4424250004813075E-3</v>
      </c>
      <c r="K27">
        <f t="shared" si="5"/>
        <v>-2.4424250004813075E-3</v>
      </c>
      <c r="O27">
        <f t="shared" ca="1" si="3"/>
        <v>-1.2347990632688645E-3</v>
      </c>
      <c r="Q27" s="2">
        <f t="shared" si="4"/>
        <v>40477.970800000003</v>
      </c>
    </row>
    <row r="28" spans="1:17">
      <c r="A28" s="34" t="s">
        <v>44</v>
      </c>
      <c r="B28" s="30" t="s">
        <v>33</v>
      </c>
      <c r="C28" s="31">
        <v>55803.534910000002</v>
      </c>
      <c r="D28" s="31">
        <v>1E-3</v>
      </c>
      <c r="E28">
        <f t="shared" si="0"/>
        <v>3393.9977460312425</v>
      </c>
      <c r="F28">
        <f t="shared" si="1"/>
        <v>3394</v>
      </c>
      <c r="G28">
        <f t="shared" si="2"/>
        <v>-2.1936999983154237E-3</v>
      </c>
      <c r="K28">
        <f t="shared" si="5"/>
        <v>-2.1936999983154237E-3</v>
      </c>
      <c r="O28">
        <f t="shared" ca="1" si="3"/>
        <v>-1.2744310483511015E-3</v>
      </c>
      <c r="Q28" s="2">
        <f t="shared" si="4"/>
        <v>40785.034910000002</v>
      </c>
    </row>
    <row r="29" spans="1:17">
      <c r="A29" s="34" t="s">
        <v>44</v>
      </c>
      <c r="B29" s="30" t="s">
        <v>33</v>
      </c>
      <c r="C29" s="31">
        <v>55803.535580000003</v>
      </c>
      <c r="D29" s="31">
        <v>1E-3</v>
      </c>
      <c r="E29">
        <f t="shared" si="0"/>
        <v>3393.9984344385321</v>
      </c>
      <c r="F29">
        <f t="shared" si="1"/>
        <v>3394</v>
      </c>
      <c r="G29">
        <f t="shared" si="2"/>
        <v>-1.5236999970511533E-3</v>
      </c>
      <c r="K29">
        <f t="shared" si="5"/>
        <v>-1.5236999970511533E-3</v>
      </c>
      <c r="O29">
        <f t="shared" ca="1" si="3"/>
        <v>-1.2744310483511015E-3</v>
      </c>
      <c r="Q29" s="2">
        <f t="shared" si="4"/>
        <v>40785.035580000003</v>
      </c>
    </row>
    <row r="30" spans="1:17">
      <c r="A30" s="35" t="s">
        <v>43</v>
      </c>
      <c r="B30" s="36" t="s">
        <v>33</v>
      </c>
      <c r="C30" s="35">
        <v>55879.448660000002</v>
      </c>
      <c r="D30" s="35">
        <v>5.1999999999999995E-4</v>
      </c>
      <c r="E30">
        <f t="shared" si="0"/>
        <v>3471.9971173201684</v>
      </c>
      <c r="F30">
        <f t="shared" si="1"/>
        <v>3472</v>
      </c>
      <c r="G30">
        <f t="shared" si="2"/>
        <v>-2.8056000010110438E-3</v>
      </c>
      <c r="K30">
        <f t="shared" si="5"/>
        <v>-2.8056000010110438E-3</v>
      </c>
      <c r="O30">
        <f t="shared" ca="1" si="3"/>
        <v>-1.2842291302414802E-3</v>
      </c>
      <c r="Q30" s="2">
        <f t="shared" si="4"/>
        <v>40860.948660000002</v>
      </c>
    </row>
    <row r="31" spans="1:17">
      <c r="A31" s="31" t="s">
        <v>45</v>
      </c>
      <c r="B31" s="30" t="s">
        <v>33</v>
      </c>
      <c r="C31" s="31">
        <v>56187.484700000001</v>
      </c>
      <c r="D31" s="31">
        <v>3.8E-3</v>
      </c>
      <c r="E31">
        <f t="shared" si="0"/>
        <v>3788.4960052598417</v>
      </c>
      <c r="F31">
        <f t="shared" si="1"/>
        <v>3788.5</v>
      </c>
      <c r="G31">
        <f t="shared" si="2"/>
        <v>-3.8879249987076037E-3</v>
      </c>
      <c r="J31">
        <f>+G31</f>
        <v>-3.8879249987076037E-3</v>
      </c>
      <c r="O31">
        <f t="shared" ca="1" si="3"/>
        <v>-1.3239867317582092E-3</v>
      </c>
      <c r="Q31" s="2">
        <f t="shared" si="4"/>
        <v>41168.984700000001</v>
      </c>
    </row>
    <row r="32" spans="1:17">
      <c r="A32" s="31" t="s">
        <v>46</v>
      </c>
      <c r="B32" s="30" t="s">
        <v>33</v>
      </c>
      <c r="C32" s="31">
        <v>56356.347650000003</v>
      </c>
      <c r="D32" s="31">
        <v>3.8999999999999999E-4</v>
      </c>
      <c r="E32">
        <f t="shared" si="0"/>
        <v>3961.9982223679881</v>
      </c>
      <c r="F32">
        <f t="shared" si="1"/>
        <v>3962</v>
      </c>
      <c r="G32">
        <f t="shared" si="2"/>
        <v>-1.7300999970757402E-3</v>
      </c>
      <c r="K32">
        <f>+G32</f>
        <v>-1.7300999970757402E-3</v>
      </c>
      <c r="O32">
        <f t="shared" ca="1" si="3"/>
        <v>-1.3457811831425774E-3</v>
      </c>
      <c r="Q32" s="2">
        <f t="shared" si="4"/>
        <v>41337.847650000003</v>
      </c>
    </row>
    <row r="33" spans="1:17">
      <c r="A33" s="31" t="s">
        <v>46</v>
      </c>
      <c r="B33" s="30" t="s">
        <v>39</v>
      </c>
      <c r="C33" s="31">
        <v>56587.491199999997</v>
      </c>
      <c r="D33" s="31">
        <v>2.97E-3</v>
      </c>
      <c r="E33">
        <f t="shared" si="0"/>
        <v>4199.4921095424452</v>
      </c>
      <c r="F33">
        <f t="shared" si="1"/>
        <v>4199.5</v>
      </c>
      <c r="G33">
        <f t="shared" si="2"/>
        <v>-7.6794750057160854E-3</v>
      </c>
      <c r="K33">
        <f>+G33</f>
        <v>-7.6794750057160854E-3</v>
      </c>
      <c r="O33">
        <f t="shared" ca="1" si="3"/>
        <v>-1.3756150863344354E-3</v>
      </c>
      <c r="Q33" s="2">
        <f t="shared" si="4"/>
        <v>41568.991199999997</v>
      </c>
    </row>
    <row r="34" spans="1:17">
      <c r="A34" s="38" t="s">
        <v>47</v>
      </c>
      <c r="B34" s="37"/>
      <c r="C34" s="38">
        <v>56978.263099999996</v>
      </c>
      <c r="D34" s="38">
        <v>5.4999999999999997E-3</v>
      </c>
      <c r="E34">
        <f t="shared" si="0"/>
        <v>4600.9999064485264</v>
      </c>
      <c r="F34">
        <f t="shared" si="1"/>
        <v>4601</v>
      </c>
      <c r="G34">
        <f t="shared" si="2"/>
        <v>-9.1050002083647996E-5</v>
      </c>
      <c r="J34">
        <f>+G34</f>
        <v>-9.1050002083647996E-5</v>
      </c>
      <c r="O34">
        <f t="shared" ca="1" si="3"/>
        <v>-1.4260500847829874E-3</v>
      </c>
      <c r="Q34" s="2">
        <f t="shared" si="4"/>
        <v>41959.763099999996</v>
      </c>
    </row>
    <row r="35" spans="1:17">
      <c r="A35" s="54" t="s">
        <v>115</v>
      </c>
      <c r="B35" s="55" t="s">
        <v>33</v>
      </c>
      <c r="C35" s="56">
        <v>57739.344769999851</v>
      </c>
      <c r="D35" s="56">
        <v>2.0000000000000001E-4</v>
      </c>
      <c r="E35">
        <f t="shared" si="0"/>
        <v>5382.9912026170668</v>
      </c>
      <c r="F35">
        <f t="shared" si="1"/>
        <v>5383</v>
      </c>
      <c r="G35">
        <f t="shared" si="2"/>
        <v>-8.5621501493733376E-3</v>
      </c>
      <c r="K35">
        <f t="shared" ref="K35:K42" si="6">+G35</f>
        <v>-8.5621501493733376E-3</v>
      </c>
      <c r="O35">
        <f t="shared" ca="1" si="3"/>
        <v>-1.5242821365557587E-3</v>
      </c>
      <c r="Q35" s="2">
        <f t="shared" si="4"/>
        <v>42720.844769999851</v>
      </c>
    </row>
    <row r="36" spans="1:17">
      <c r="A36" s="52" t="s">
        <v>113</v>
      </c>
      <c r="C36" s="53">
        <v>57747.622000000003</v>
      </c>
      <c r="D36" s="10">
        <v>2.0000000000000001E-4</v>
      </c>
      <c r="E36">
        <f t="shared" si="0"/>
        <v>5391.4958376275317</v>
      </c>
      <c r="F36">
        <f t="shared" si="1"/>
        <v>5391.5</v>
      </c>
      <c r="G36">
        <f t="shared" si="2"/>
        <v>-4.051074996823445E-3</v>
      </c>
      <c r="K36">
        <f t="shared" si="6"/>
        <v>-4.051074996823445E-3</v>
      </c>
      <c r="O36">
        <f t="shared" ca="1" si="3"/>
        <v>-1.5253498762489411E-3</v>
      </c>
      <c r="Q36" s="2">
        <f t="shared" si="4"/>
        <v>42729.122000000003</v>
      </c>
    </row>
    <row r="37" spans="1:17">
      <c r="A37" s="54" t="s">
        <v>115</v>
      </c>
      <c r="B37" s="55" t="s">
        <v>39</v>
      </c>
      <c r="C37" s="56">
        <v>58044.478120000102</v>
      </c>
      <c r="D37" s="56">
        <v>1.1000000000000001E-3</v>
      </c>
      <c r="E37">
        <f t="shared" si="0"/>
        <v>5696.5076533167539</v>
      </c>
      <c r="F37">
        <f t="shared" si="1"/>
        <v>5696.5</v>
      </c>
      <c r="G37">
        <f t="shared" si="2"/>
        <v>7.4486750963842496E-3</v>
      </c>
      <c r="K37">
        <f t="shared" si="6"/>
        <v>7.4486750963842496E-3</v>
      </c>
      <c r="O37">
        <f t="shared" ca="1" si="3"/>
        <v>-1.5636628887690117E-3</v>
      </c>
      <c r="Q37" s="2">
        <f t="shared" si="4"/>
        <v>43025.978120000102</v>
      </c>
    </row>
    <row r="38" spans="1:17">
      <c r="A38" s="54" t="s">
        <v>115</v>
      </c>
      <c r="B38" s="55" t="s">
        <v>39</v>
      </c>
      <c r="C38" s="56">
        <v>58044.479400000069</v>
      </c>
      <c r="D38" s="56">
        <v>4.0000000000000002E-4</v>
      </c>
      <c r="E38">
        <f t="shared" si="0"/>
        <v>5696.5089684828827</v>
      </c>
      <c r="F38">
        <f t="shared" si="1"/>
        <v>5696.5</v>
      </c>
      <c r="G38">
        <f t="shared" si="2"/>
        <v>8.7286750640487298E-3</v>
      </c>
      <c r="K38">
        <f t="shared" si="6"/>
        <v>8.7286750640487298E-3</v>
      </c>
      <c r="O38">
        <f t="shared" ca="1" si="3"/>
        <v>-1.5636628887690117E-3</v>
      </c>
      <c r="Q38" s="2">
        <f t="shared" si="4"/>
        <v>43025.979400000069</v>
      </c>
    </row>
    <row r="39" spans="1:17">
      <c r="A39" s="52" t="s">
        <v>114</v>
      </c>
      <c r="C39" s="53">
        <v>58375.862999999998</v>
      </c>
      <c r="D39" s="10">
        <v>2.9999999999999997E-4</v>
      </c>
      <c r="E39">
        <f t="shared" si="0"/>
        <v>6036.9968571124837</v>
      </c>
      <c r="F39">
        <f t="shared" si="1"/>
        <v>6037</v>
      </c>
      <c r="G39">
        <f t="shared" si="2"/>
        <v>-3.058850001252722E-3</v>
      </c>
      <c r="K39">
        <f t="shared" si="6"/>
        <v>-3.058850001252722E-3</v>
      </c>
      <c r="O39">
        <f t="shared" ca="1" si="3"/>
        <v>-1.6064352847135494E-3</v>
      </c>
      <c r="Q39" s="2">
        <f t="shared" si="4"/>
        <v>43357.362999999998</v>
      </c>
    </row>
    <row r="40" spans="1:17">
      <c r="A40" s="58" t="s">
        <v>117</v>
      </c>
      <c r="B40" s="59" t="s">
        <v>33</v>
      </c>
      <c r="C40" s="60">
        <v>59175.396999999997</v>
      </c>
      <c r="D40" s="58">
        <v>1.1999999999999999E-3</v>
      </c>
      <c r="E40">
        <f t="shared" si="0"/>
        <v>6858.4969058404176</v>
      </c>
      <c r="F40">
        <f t="shared" si="1"/>
        <v>6858.5</v>
      </c>
      <c r="G40">
        <f t="shared" si="2"/>
        <v>-3.0114250039332546E-3</v>
      </c>
      <c r="K40">
        <f t="shared" si="6"/>
        <v>-3.0114250039332546E-3</v>
      </c>
      <c r="O40">
        <f t="shared" ca="1" si="3"/>
        <v>-1.7096291856487562E-3</v>
      </c>
      <c r="Q40" s="2">
        <f t="shared" si="4"/>
        <v>44156.896999999997</v>
      </c>
    </row>
    <row r="41" spans="1:17">
      <c r="A41" s="57" t="s">
        <v>116</v>
      </c>
      <c r="C41" s="10">
        <v>59505.8194</v>
      </c>
      <c r="D41" s="10">
        <v>4.0000000000000002E-4</v>
      </c>
      <c r="E41">
        <f t="shared" si="0"/>
        <v>7197.9971868801276</v>
      </c>
      <c r="F41">
        <f t="shared" si="1"/>
        <v>7198</v>
      </c>
      <c r="G41">
        <f t="shared" si="2"/>
        <v>-2.7379000021028332E-3</v>
      </c>
      <c r="K41">
        <f t="shared" si="6"/>
        <v>-2.7379000021028332E-3</v>
      </c>
      <c r="O41">
        <f t="shared" ca="1" si="3"/>
        <v>-1.752275965158802E-3</v>
      </c>
      <c r="Q41" s="2">
        <f t="shared" si="4"/>
        <v>44487.3194</v>
      </c>
    </row>
    <row r="42" spans="1:17">
      <c r="A42" s="58" t="s">
        <v>117</v>
      </c>
      <c r="B42" s="59" t="s">
        <v>33</v>
      </c>
      <c r="C42" s="60">
        <v>59556.431700000001</v>
      </c>
      <c r="D42" s="58">
        <v>1.2999999999999999E-3</v>
      </c>
      <c r="E42">
        <f t="shared" si="0"/>
        <v>7249.9999871565797</v>
      </c>
      <c r="F42">
        <f t="shared" si="1"/>
        <v>7250</v>
      </c>
      <c r="G42">
        <f t="shared" si="2"/>
        <v>-1.2500000593718141E-5</v>
      </c>
      <c r="K42">
        <f t="shared" si="6"/>
        <v>-1.2500000593718141E-5</v>
      </c>
      <c r="O42">
        <f t="shared" ca="1" si="3"/>
        <v>-1.7588080197523878E-3</v>
      </c>
      <c r="Q42" s="2">
        <f t="shared" si="4"/>
        <v>44537.931700000001</v>
      </c>
    </row>
    <row r="43" spans="1:17">
      <c r="C43" s="10"/>
      <c r="D43" s="10"/>
    </row>
    <row r="44" spans="1:17">
      <c r="C44" s="10"/>
      <c r="D44" s="10"/>
    </row>
    <row r="45" spans="1:17">
      <c r="C45" s="10"/>
      <c r="D45" s="10"/>
    </row>
    <row r="46" spans="1:17">
      <c r="C46" s="10"/>
      <c r="D46" s="10"/>
    </row>
    <row r="47" spans="1:17">
      <c r="C47" s="10"/>
      <c r="D47" s="10"/>
    </row>
    <row r="48" spans="1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</sheetData>
  <protectedRanges>
    <protectedRange sqref="A37:D39" name="Range1"/>
  </protectedRanges>
  <sortState xmlns:xlrd2="http://schemas.microsoft.com/office/spreadsheetml/2017/richdata2" ref="A21:V42">
    <sortCondition ref="C21:C42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4"/>
  <sheetViews>
    <sheetView topLeftCell="L1" workbookViewId="0">
      <selection activeCell="N1" sqref="N1:N65536"/>
    </sheetView>
  </sheetViews>
  <sheetFormatPr defaultRowHeight="12.75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39" t="s">
        <v>48</v>
      </c>
      <c r="I1" s="40" t="s">
        <v>49</v>
      </c>
      <c r="J1" s="41" t="s">
        <v>50</v>
      </c>
    </row>
    <row r="2" spans="1:16">
      <c r="I2" s="42" t="s">
        <v>51</v>
      </c>
      <c r="J2" s="43" t="s">
        <v>52</v>
      </c>
    </row>
    <row r="3" spans="1:16">
      <c r="A3" s="44" t="s">
        <v>53</v>
      </c>
      <c r="I3" s="42" t="s">
        <v>54</v>
      </c>
      <c r="J3" s="43" t="s">
        <v>55</v>
      </c>
    </row>
    <row r="4" spans="1:16">
      <c r="I4" s="42" t="s">
        <v>56</v>
      </c>
      <c r="J4" s="43" t="s">
        <v>55</v>
      </c>
    </row>
    <row r="5" spans="1:16" ht="13.5" thickBot="1">
      <c r="I5" s="45" t="s">
        <v>57</v>
      </c>
      <c r="J5" s="46" t="s">
        <v>58</v>
      </c>
    </row>
    <row r="10" spans="1:16" ht="13.5" thickBot="1"/>
    <row r="11" spans="1:16" ht="12.75" customHeight="1" thickBot="1">
      <c r="A11" s="10" t="str">
        <f t="shared" ref="A11:A23" si="0">P11</f>
        <v>IBVS 5809 </v>
      </c>
      <c r="B11" s="3" t="str">
        <f t="shared" ref="B11:B23" si="1">IF(H11=INT(H11),"I","II")</f>
        <v>I</v>
      </c>
      <c r="C11" s="10">
        <f t="shared" ref="C11:C23" si="2">1*G11</f>
        <v>53377.194900000002</v>
      </c>
      <c r="D11" s="12" t="str">
        <f t="shared" ref="D11:D23" si="3">VLOOKUP(F11,I$1:J$5,2,FALSE)</f>
        <v>vis</v>
      </c>
      <c r="E11" s="47" t="s">
        <v>59</v>
      </c>
      <c r="F11" s="3" t="s">
        <v>57</v>
      </c>
      <c r="G11" s="12" t="str">
        <f t="shared" ref="G11:G23" si="4">MID(I11,3,LEN(I11)-3)</f>
        <v>53377.1949</v>
      </c>
      <c r="H11" s="10">
        <f t="shared" ref="H11:H23" si="5">1*K11</f>
        <v>901</v>
      </c>
      <c r="I11" s="48" t="s">
        <v>60</v>
      </c>
      <c r="J11" s="49" t="s">
        <v>61</v>
      </c>
      <c r="K11" s="48">
        <v>901</v>
      </c>
      <c r="L11" s="48" t="s">
        <v>62</v>
      </c>
      <c r="M11" s="49" t="s">
        <v>63</v>
      </c>
      <c r="N11" s="49"/>
      <c r="O11" s="50" t="s">
        <v>64</v>
      </c>
      <c r="P11" s="51" t="s">
        <v>65</v>
      </c>
    </row>
    <row r="12" spans="1:16" ht="12.75" customHeight="1" thickBot="1">
      <c r="A12" s="10" t="str">
        <f t="shared" si="0"/>
        <v>IBVS 5809 </v>
      </c>
      <c r="B12" s="3" t="str">
        <f t="shared" si="1"/>
        <v>I</v>
      </c>
      <c r="C12" s="10">
        <f t="shared" si="2"/>
        <v>53394.709000000003</v>
      </c>
      <c r="D12" s="12" t="str">
        <f t="shared" si="3"/>
        <v>vis</v>
      </c>
      <c r="E12" s="47" t="s">
        <v>59</v>
      </c>
      <c r="F12" s="3" t="s">
        <v>57</v>
      </c>
      <c r="G12" s="12" t="str">
        <f t="shared" si="4"/>
        <v>53394.709</v>
      </c>
      <c r="H12" s="10">
        <f t="shared" si="5"/>
        <v>919</v>
      </c>
      <c r="I12" s="48" t="s">
        <v>66</v>
      </c>
      <c r="J12" s="49" t="s">
        <v>67</v>
      </c>
      <c r="K12" s="48">
        <v>919</v>
      </c>
      <c r="L12" s="48" t="s">
        <v>68</v>
      </c>
      <c r="M12" s="49" t="s">
        <v>63</v>
      </c>
      <c r="N12" s="49"/>
      <c r="O12" s="50" t="s">
        <v>64</v>
      </c>
      <c r="P12" s="51" t="s">
        <v>65</v>
      </c>
    </row>
    <row r="13" spans="1:16" ht="12.75" customHeight="1" thickBot="1">
      <c r="A13" s="10" t="str">
        <f t="shared" si="0"/>
        <v>IBVS 5809 </v>
      </c>
      <c r="B13" s="3" t="str">
        <f t="shared" si="1"/>
        <v>II</v>
      </c>
      <c r="C13" s="10">
        <f t="shared" si="2"/>
        <v>53410.779000000002</v>
      </c>
      <c r="D13" s="12" t="str">
        <f t="shared" si="3"/>
        <v>vis</v>
      </c>
      <c r="E13" s="47" t="s">
        <v>59</v>
      </c>
      <c r="F13" s="3" t="s">
        <v>57</v>
      </c>
      <c r="G13" s="12" t="str">
        <f t="shared" si="4"/>
        <v>53410.779</v>
      </c>
      <c r="H13" s="10">
        <f t="shared" si="5"/>
        <v>935.5</v>
      </c>
      <c r="I13" s="48" t="s">
        <v>69</v>
      </c>
      <c r="J13" s="49" t="s">
        <v>70</v>
      </c>
      <c r="K13" s="48">
        <v>935.5</v>
      </c>
      <c r="L13" s="48" t="s">
        <v>71</v>
      </c>
      <c r="M13" s="49" t="s">
        <v>63</v>
      </c>
      <c r="N13" s="49"/>
      <c r="O13" s="50" t="s">
        <v>64</v>
      </c>
      <c r="P13" s="51" t="s">
        <v>65</v>
      </c>
    </row>
    <row r="14" spans="1:16" ht="12.75" customHeight="1" thickBot="1">
      <c r="A14" s="10" t="str">
        <f t="shared" si="0"/>
        <v>IBVS 5809 </v>
      </c>
      <c r="B14" s="3" t="str">
        <f t="shared" si="1"/>
        <v>II</v>
      </c>
      <c r="C14" s="10">
        <f t="shared" si="2"/>
        <v>53411.754999999997</v>
      </c>
      <c r="D14" s="12" t="str">
        <f t="shared" si="3"/>
        <v>vis</v>
      </c>
      <c r="E14" s="47" t="s">
        <v>59</v>
      </c>
      <c r="F14" s="3" t="s">
        <v>57</v>
      </c>
      <c r="G14" s="12" t="str">
        <f t="shared" si="4"/>
        <v>53411.755</v>
      </c>
      <c r="H14" s="10">
        <f t="shared" si="5"/>
        <v>936.5</v>
      </c>
      <c r="I14" s="48" t="s">
        <v>72</v>
      </c>
      <c r="J14" s="49" t="s">
        <v>73</v>
      </c>
      <c r="K14" s="48">
        <v>936.5</v>
      </c>
      <c r="L14" s="48" t="s">
        <v>74</v>
      </c>
      <c r="M14" s="49" t="s">
        <v>63</v>
      </c>
      <c r="N14" s="49"/>
      <c r="O14" s="50" t="s">
        <v>64</v>
      </c>
      <c r="P14" s="51" t="s">
        <v>65</v>
      </c>
    </row>
    <row r="15" spans="1:16" ht="12.75" customHeight="1" thickBot="1">
      <c r="A15" s="10" t="str">
        <f t="shared" si="0"/>
        <v>OEJV 0137 </v>
      </c>
      <c r="B15" s="3" t="str">
        <f t="shared" si="1"/>
        <v>I</v>
      </c>
      <c r="C15" s="10">
        <f t="shared" si="2"/>
        <v>55478.464339999999</v>
      </c>
      <c r="D15" s="12" t="str">
        <f t="shared" si="3"/>
        <v>vis</v>
      </c>
      <c r="E15" s="47" t="s">
        <v>59</v>
      </c>
      <c r="F15" s="3" t="s">
        <v>57</v>
      </c>
      <c r="G15" s="12" t="str">
        <f t="shared" si="4"/>
        <v>55478.46434</v>
      </c>
      <c r="H15" s="10">
        <f t="shared" si="5"/>
        <v>3060</v>
      </c>
      <c r="I15" s="48" t="s">
        <v>75</v>
      </c>
      <c r="J15" s="49" t="s">
        <v>76</v>
      </c>
      <c r="K15" s="48">
        <v>3060</v>
      </c>
      <c r="L15" s="48" t="s">
        <v>77</v>
      </c>
      <c r="M15" s="49" t="s">
        <v>63</v>
      </c>
      <c r="N15" s="49"/>
      <c r="O15" s="50" t="s">
        <v>78</v>
      </c>
      <c r="P15" s="51" t="s">
        <v>79</v>
      </c>
    </row>
    <row r="16" spans="1:16" ht="12.75" customHeight="1" thickBot="1">
      <c r="A16" s="10" t="str">
        <f t="shared" si="0"/>
        <v>IBVS 6007 </v>
      </c>
      <c r="B16" s="3" t="str">
        <f t="shared" si="1"/>
        <v>II</v>
      </c>
      <c r="C16" s="10">
        <f t="shared" si="2"/>
        <v>55496.470800000003</v>
      </c>
      <c r="D16" s="12" t="str">
        <f t="shared" si="3"/>
        <v>vis</v>
      </c>
      <c r="E16" s="47" t="s">
        <v>59</v>
      </c>
      <c r="F16" s="3" t="s">
        <v>57</v>
      </c>
      <c r="G16" s="12" t="str">
        <f t="shared" si="4"/>
        <v>55496.47080</v>
      </c>
      <c r="H16" s="10">
        <f t="shared" si="5"/>
        <v>3078.5</v>
      </c>
      <c r="I16" s="48" t="s">
        <v>80</v>
      </c>
      <c r="J16" s="49" t="s">
        <v>81</v>
      </c>
      <c r="K16" s="48">
        <v>3078.5</v>
      </c>
      <c r="L16" s="48" t="s">
        <v>82</v>
      </c>
      <c r="M16" s="49" t="s">
        <v>63</v>
      </c>
      <c r="N16" s="49"/>
      <c r="O16" s="50" t="s">
        <v>83</v>
      </c>
      <c r="P16" s="51" t="s">
        <v>84</v>
      </c>
    </row>
    <row r="17" spans="1:16" ht="12.75" customHeight="1" thickBot="1">
      <c r="A17" s="10" t="str">
        <f t="shared" si="0"/>
        <v>OEJV 0160 </v>
      </c>
      <c r="B17" s="3" t="str">
        <f t="shared" si="1"/>
        <v>I</v>
      </c>
      <c r="C17" s="10">
        <f t="shared" si="2"/>
        <v>55803.534910000002</v>
      </c>
      <c r="D17" s="12" t="str">
        <f t="shared" si="3"/>
        <v>vis</v>
      </c>
      <c r="E17" s="47" t="s">
        <v>59</v>
      </c>
      <c r="F17" s="3" t="s">
        <v>57</v>
      </c>
      <c r="G17" s="12" t="str">
        <f t="shared" si="4"/>
        <v>55803.53491</v>
      </c>
      <c r="H17" s="10">
        <f t="shared" si="5"/>
        <v>3394</v>
      </c>
      <c r="I17" s="48" t="s">
        <v>85</v>
      </c>
      <c r="J17" s="49" t="s">
        <v>86</v>
      </c>
      <c r="K17" s="48">
        <v>3394</v>
      </c>
      <c r="L17" s="48" t="s">
        <v>87</v>
      </c>
      <c r="M17" s="49" t="s">
        <v>63</v>
      </c>
      <c r="N17" s="49"/>
      <c r="O17" s="50" t="s">
        <v>88</v>
      </c>
      <c r="P17" s="51" t="s">
        <v>89</v>
      </c>
    </row>
    <row r="18" spans="1:16" ht="12.75" customHeight="1" thickBot="1">
      <c r="A18" s="10" t="str">
        <f t="shared" si="0"/>
        <v>OEJV 0160 </v>
      </c>
      <c r="B18" s="3" t="str">
        <f t="shared" si="1"/>
        <v>I</v>
      </c>
      <c r="C18" s="10">
        <f t="shared" si="2"/>
        <v>55803.535580000003</v>
      </c>
      <c r="D18" s="12" t="str">
        <f t="shared" si="3"/>
        <v>vis</v>
      </c>
      <c r="E18" s="47" t="s">
        <v>59</v>
      </c>
      <c r="F18" s="3" t="s">
        <v>57</v>
      </c>
      <c r="G18" s="12" t="str">
        <f t="shared" si="4"/>
        <v>55803.53558</v>
      </c>
      <c r="H18" s="10">
        <f t="shared" si="5"/>
        <v>3394</v>
      </c>
      <c r="I18" s="48" t="s">
        <v>90</v>
      </c>
      <c r="J18" s="49" t="s">
        <v>91</v>
      </c>
      <c r="K18" s="48">
        <v>3394</v>
      </c>
      <c r="L18" s="48" t="s">
        <v>92</v>
      </c>
      <c r="M18" s="49" t="s">
        <v>63</v>
      </c>
      <c r="N18" s="49"/>
      <c r="O18" s="50" t="s">
        <v>88</v>
      </c>
      <c r="P18" s="51" t="s">
        <v>89</v>
      </c>
    </row>
    <row r="19" spans="1:16" ht="12.75" customHeight="1" thickBot="1">
      <c r="A19" s="10" t="str">
        <f t="shared" si="0"/>
        <v>IBVS 6007 </v>
      </c>
      <c r="B19" s="3" t="str">
        <f t="shared" si="1"/>
        <v>I</v>
      </c>
      <c r="C19" s="10">
        <f t="shared" si="2"/>
        <v>55879.448660000002</v>
      </c>
      <c r="D19" s="12" t="str">
        <f t="shared" si="3"/>
        <v>vis</v>
      </c>
      <c r="E19" s="47" t="s">
        <v>59</v>
      </c>
      <c r="F19" s="3" t="s">
        <v>57</v>
      </c>
      <c r="G19" s="12" t="str">
        <f t="shared" si="4"/>
        <v>55879.44866</v>
      </c>
      <c r="H19" s="10">
        <f t="shared" si="5"/>
        <v>3472</v>
      </c>
      <c r="I19" s="48" t="s">
        <v>93</v>
      </c>
      <c r="J19" s="49" t="s">
        <v>94</v>
      </c>
      <c r="K19" s="48">
        <v>3472</v>
      </c>
      <c r="L19" s="48" t="s">
        <v>95</v>
      </c>
      <c r="M19" s="49" t="s">
        <v>63</v>
      </c>
      <c r="N19" s="49"/>
      <c r="O19" s="50" t="s">
        <v>83</v>
      </c>
      <c r="P19" s="51" t="s">
        <v>84</v>
      </c>
    </row>
    <row r="20" spans="1:16" ht="12.75" customHeight="1" thickBot="1">
      <c r="A20" s="10" t="str">
        <f t="shared" si="0"/>
        <v>BAVM 232 </v>
      </c>
      <c r="B20" s="3" t="str">
        <f t="shared" si="1"/>
        <v>II</v>
      </c>
      <c r="C20" s="10">
        <f t="shared" si="2"/>
        <v>56187.484700000001</v>
      </c>
      <c r="D20" s="12" t="str">
        <f t="shared" si="3"/>
        <v>vis</v>
      </c>
      <c r="E20" s="47" t="s">
        <v>59</v>
      </c>
      <c r="F20" s="3" t="s">
        <v>57</v>
      </c>
      <c r="G20" s="12" t="str">
        <f t="shared" si="4"/>
        <v>56187.4847</v>
      </c>
      <c r="H20" s="10">
        <f t="shared" si="5"/>
        <v>3788.5</v>
      </c>
      <c r="I20" s="48" t="s">
        <v>96</v>
      </c>
      <c r="J20" s="49" t="s">
        <v>97</v>
      </c>
      <c r="K20" s="48">
        <v>3788.5</v>
      </c>
      <c r="L20" s="48" t="s">
        <v>98</v>
      </c>
      <c r="M20" s="49" t="s">
        <v>63</v>
      </c>
      <c r="N20" s="49"/>
      <c r="O20" s="50" t="s">
        <v>99</v>
      </c>
      <c r="P20" s="51" t="s">
        <v>100</v>
      </c>
    </row>
    <row r="21" spans="1:16" ht="12.75" customHeight="1" thickBot="1">
      <c r="A21" s="10" t="str">
        <f t="shared" si="0"/>
        <v>IBVS 6114 </v>
      </c>
      <c r="B21" s="3" t="str">
        <f t="shared" si="1"/>
        <v>I</v>
      </c>
      <c r="C21" s="10">
        <f t="shared" si="2"/>
        <v>56356.347650000003</v>
      </c>
      <c r="D21" s="12" t="str">
        <f t="shared" si="3"/>
        <v>vis</v>
      </c>
      <c r="E21" s="47" t="s">
        <v>59</v>
      </c>
      <c r="F21" s="3" t="s">
        <v>57</v>
      </c>
      <c r="G21" s="12" t="str">
        <f t="shared" si="4"/>
        <v>56356.34765</v>
      </c>
      <c r="H21" s="10">
        <f t="shared" si="5"/>
        <v>3962</v>
      </c>
      <c r="I21" s="48" t="s">
        <v>101</v>
      </c>
      <c r="J21" s="49" t="s">
        <v>102</v>
      </c>
      <c r="K21" s="48">
        <v>3962</v>
      </c>
      <c r="L21" s="48" t="s">
        <v>103</v>
      </c>
      <c r="M21" s="49" t="s">
        <v>63</v>
      </c>
      <c r="N21" s="49"/>
      <c r="O21" s="50" t="s">
        <v>83</v>
      </c>
      <c r="P21" s="51" t="s">
        <v>104</v>
      </c>
    </row>
    <row r="22" spans="1:16" ht="12.75" customHeight="1" thickBot="1">
      <c r="A22" s="10" t="str">
        <f t="shared" si="0"/>
        <v>IBVS 6114 </v>
      </c>
      <c r="B22" s="3" t="str">
        <f t="shared" si="1"/>
        <v>II</v>
      </c>
      <c r="C22" s="10">
        <f t="shared" si="2"/>
        <v>56587.491199999997</v>
      </c>
      <c r="D22" s="12" t="str">
        <f t="shared" si="3"/>
        <v>vis</v>
      </c>
      <c r="E22" s="47" t="s">
        <v>59</v>
      </c>
      <c r="F22" s="3" t="s">
        <v>57</v>
      </c>
      <c r="G22" s="12" t="str">
        <f t="shared" si="4"/>
        <v>56587.4912</v>
      </c>
      <c r="H22" s="10">
        <f t="shared" si="5"/>
        <v>4199.5</v>
      </c>
      <c r="I22" s="48" t="s">
        <v>105</v>
      </c>
      <c r="J22" s="49" t="s">
        <v>106</v>
      </c>
      <c r="K22" s="48">
        <v>4199.5</v>
      </c>
      <c r="L22" s="48" t="s">
        <v>107</v>
      </c>
      <c r="M22" s="49" t="s">
        <v>63</v>
      </c>
      <c r="N22" s="49"/>
      <c r="O22" s="50" t="s">
        <v>83</v>
      </c>
      <c r="P22" s="51" t="s">
        <v>104</v>
      </c>
    </row>
    <row r="23" spans="1:16" ht="12.75" customHeight="1" thickBot="1">
      <c r="A23" s="10" t="str">
        <f t="shared" si="0"/>
        <v>BAVM 239 </v>
      </c>
      <c r="B23" s="3" t="str">
        <f t="shared" si="1"/>
        <v>I</v>
      </c>
      <c r="C23" s="10">
        <f t="shared" si="2"/>
        <v>56978.263099999996</v>
      </c>
      <c r="D23" s="12" t="str">
        <f t="shared" si="3"/>
        <v>vis</v>
      </c>
      <c r="E23" s="47" t="s">
        <v>59</v>
      </c>
      <c r="F23" s="3" t="s">
        <v>57</v>
      </c>
      <c r="G23" s="12" t="str">
        <f t="shared" si="4"/>
        <v>56978.2631</v>
      </c>
      <c r="H23" s="10">
        <f t="shared" si="5"/>
        <v>4601</v>
      </c>
      <c r="I23" s="48" t="s">
        <v>108</v>
      </c>
      <c r="J23" s="49" t="s">
        <v>109</v>
      </c>
      <c r="K23" s="48">
        <v>4601</v>
      </c>
      <c r="L23" s="48" t="s">
        <v>110</v>
      </c>
      <c r="M23" s="49" t="s">
        <v>63</v>
      </c>
      <c r="N23" s="49"/>
      <c r="O23" s="50" t="s">
        <v>111</v>
      </c>
      <c r="P23" s="51" t="s">
        <v>112</v>
      </c>
    </row>
    <row r="24" spans="1:16">
      <c r="B24" s="3"/>
      <c r="F24" s="3"/>
    </row>
    <row r="25" spans="1:16">
      <c r="B25" s="3"/>
      <c r="F25" s="3"/>
    </row>
    <row r="26" spans="1:16">
      <c r="B26" s="3"/>
      <c r="F26" s="3"/>
    </row>
    <row r="27" spans="1:16">
      <c r="B27" s="3"/>
      <c r="F27" s="3"/>
    </row>
    <row r="28" spans="1:16">
      <c r="B28" s="3"/>
      <c r="F28" s="3"/>
    </row>
    <row r="29" spans="1:16">
      <c r="B29" s="3"/>
      <c r="F29" s="3"/>
    </row>
    <row r="30" spans="1:16">
      <c r="B30" s="3"/>
      <c r="F30" s="3"/>
    </row>
    <row r="31" spans="1:16">
      <c r="B31" s="3"/>
      <c r="F31" s="3"/>
    </row>
    <row r="32" spans="1:16">
      <c r="B32" s="3"/>
      <c r="F32" s="3"/>
    </row>
    <row r="33" spans="2:6">
      <c r="B33" s="3"/>
      <c r="F33" s="3"/>
    </row>
    <row r="34" spans="2:6">
      <c r="B34" s="3"/>
      <c r="F34" s="3"/>
    </row>
    <row r="35" spans="2:6">
      <c r="B35" s="3"/>
      <c r="F35" s="3"/>
    </row>
    <row r="36" spans="2:6">
      <c r="B36" s="3"/>
      <c r="F36" s="3"/>
    </row>
    <row r="37" spans="2:6">
      <c r="B37" s="3"/>
      <c r="F37" s="3"/>
    </row>
    <row r="38" spans="2:6">
      <c r="B38" s="3"/>
      <c r="F38" s="3"/>
    </row>
    <row r="39" spans="2:6">
      <c r="B39" s="3"/>
      <c r="F39" s="3"/>
    </row>
    <row r="40" spans="2:6">
      <c r="B40" s="3"/>
      <c r="F40" s="3"/>
    </row>
    <row r="41" spans="2:6">
      <c r="B41" s="3"/>
      <c r="F41" s="3"/>
    </row>
    <row r="42" spans="2:6">
      <c r="B42" s="3"/>
      <c r="F42" s="3"/>
    </row>
    <row r="43" spans="2:6">
      <c r="B43" s="3"/>
      <c r="F43" s="3"/>
    </row>
    <row r="44" spans="2:6">
      <c r="B44" s="3"/>
      <c r="F44" s="3"/>
    </row>
    <row r="45" spans="2:6">
      <c r="B45" s="3"/>
      <c r="F45" s="3"/>
    </row>
    <row r="46" spans="2:6">
      <c r="B46" s="3"/>
      <c r="F46" s="3"/>
    </row>
    <row r="47" spans="2:6">
      <c r="B47" s="3"/>
      <c r="F47" s="3"/>
    </row>
    <row r="48" spans="2: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</sheetData>
  <phoneticPr fontId="8" type="noConversion"/>
  <hyperlinks>
    <hyperlink ref="A3" r:id="rId1" xr:uid="{00000000-0004-0000-0100-000000000000}"/>
    <hyperlink ref="P11" r:id="rId2" display="http://www.konkoly.hu/cgi-bin/IBVS?5809" xr:uid="{00000000-0004-0000-0100-000001000000}"/>
    <hyperlink ref="P12" r:id="rId3" display="http://www.konkoly.hu/cgi-bin/IBVS?5809" xr:uid="{00000000-0004-0000-0100-000002000000}"/>
    <hyperlink ref="P13" r:id="rId4" display="http://www.konkoly.hu/cgi-bin/IBVS?5809" xr:uid="{00000000-0004-0000-0100-000003000000}"/>
    <hyperlink ref="P14" r:id="rId5" display="http://www.konkoly.hu/cgi-bin/IBVS?5809" xr:uid="{00000000-0004-0000-0100-000004000000}"/>
    <hyperlink ref="P15" r:id="rId6" display="http://var.astro.cz/oejv/issues/oejv0137.pdf" xr:uid="{00000000-0004-0000-0100-000005000000}"/>
    <hyperlink ref="P16" r:id="rId7" display="http://www.konkoly.hu/cgi-bin/IBVS?6007" xr:uid="{00000000-0004-0000-0100-000006000000}"/>
    <hyperlink ref="P17" r:id="rId8" display="http://var.astro.cz/oejv/issues/oejv0160.pdf" xr:uid="{00000000-0004-0000-0100-000007000000}"/>
    <hyperlink ref="P18" r:id="rId9" display="http://var.astro.cz/oejv/issues/oejv0160.pdf" xr:uid="{00000000-0004-0000-0100-000008000000}"/>
    <hyperlink ref="P19" r:id="rId10" display="http://www.konkoly.hu/cgi-bin/IBVS?6007" xr:uid="{00000000-0004-0000-0100-000009000000}"/>
    <hyperlink ref="P20" r:id="rId11" display="http://www.bav-astro.de/sfs/BAVM_link.php?BAVMnr=232" xr:uid="{00000000-0004-0000-0100-00000A000000}"/>
    <hyperlink ref="P21" r:id="rId12" display="http://www.konkoly.hu/cgi-bin/IBVS?6114" xr:uid="{00000000-0004-0000-0100-00000B000000}"/>
    <hyperlink ref="P22" r:id="rId13" display="http://www.konkoly.hu/cgi-bin/IBVS?6114" xr:uid="{00000000-0004-0000-0100-00000C000000}"/>
    <hyperlink ref="P23" r:id="rId14" display="http://www.bav-astro.de/sfs/BAVM_link.php?BAVMnr=239" xr:uid="{00000000-0004-0000-0100-00000D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2023-01-26T05:56:50Z</dcterms:modified>
</cp:coreProperties>
</file>