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0B097B9E-E0BB-4D48-88CB-414680A295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 s="1"/>
  <c r="K29" i="1" s="1"/>
  <c r="Q29" i="1"/>
  <c r="E26" i="1"/>
  <c r="F26" i="1"/>
  <c r="G26" i="1"/>
  <c r="K26" i="1"/>
  <c r="E27" i="1"/>
  <c r="F27" i="1"/>
  <c r="G27" i="1"/>
  <c r="K27" i="1"/>
  <c r="E28" i="1"/>
  <c r="F28" i="1"/>
  <c r="G28" i="1"/>
  <c r="K28" i="1"/>
  <c r="Q26" i="1"/>
  <c r="Q27" i="1"/>
  <c r="Q28" i="1"/>
  <c r="E25" i="1"/>
  <c r="F25" i="1"/>
  <c r="G25" i="1"/>
  <c r="J25" i="1"/>
  <c r="E21" i="1"/>
  <c r="F21" i="1"/>
  <c r="G21" i="1"/>
  <c r="I21" i="1"/>
  <c r="E22" i="1"/>
  <c r="F22" i="1"/>
  <c r="G22" i="1"/>
  <c r="J22" i="1"/>
  <c r="E23" i="1"/>
  <c r="F23" i="1"/>
  <c r="G23" i="1"/>
  <c r="J23" i="1"/>
  <c r="E24" i="1"/>
  <c r="F24" i="1"/>
  <c r="G24" i="1"/>
  <c r="I24" i="1"/>
  <c r="Q25" i="1"/>
  <c r="C9" i="1"/>
  <c r="D9" i="1"/>
  <c r="Q24" i="1"/>
  <c r="Q23" i="1"/>
  <c r="Q22" i="1"/>
  <c r="F16" i="1"/>
  <c r="C17" i="1"/>
  <c r="Q21" i="1"/>
  <c r="C11" i="1"/>
  <c r="C12" i="1"/>
  <c r="O29" i="1" l="1"/>
  <c r="O26" i="1"/>
  <c r="O24" i="1"/>
  <c r="O22" i="1"/>
  <c r="O21" i="1"/>
  <c r="O27" i="1"/>
  <c r="O25" i="1"/>
  <c r="C15" i="1"/>
  <c r="O23" i="1"/>
  <c r="O28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<sst xmlns="http://schemas.openxmlformats.org/spreadsheetml/2006/main" count="65" uniqueCount="52">
  <si>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</si>
  <si>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</si>
  <si>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</si>
  <si>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</si>
  <si>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</si>
  <si>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</si>
  <si>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</si>
  <si>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</si>
  <si>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</si>
  <si>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</si>
  <si>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</si>
  <si>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</si>
  <si>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</si>
  <si>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</si>
  <si>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</si>
  <si>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</si>
  <si>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</si>
  <si>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</si>
  <si>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</si>
  <si>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</si>
  <si>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</si>
  <si>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</si>
  <si>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</si>
  <si>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</si>
  <si>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</si>
  <si>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</si>
  <si>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</si>
  <si>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</si>
  <si>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</si>
  <si>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</si>
  <si>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</si>
  <si>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</si>
  <si>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</si>
  <si>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</si>
  <si>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</si>
  <si>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</si>
  <si>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</si>
  <si>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</si>
  <si>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</si>
  <si>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</si>
  <si>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</si>
  <si>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PP Cam / GSC 4339-0250</t>
  </si>
  <si>
    <t>EA</t>
  </si>
  <si>
    <t>IBVS 5570</t>
  </si>
  <si>
    <t>IBVS 6042</t>
  </si>
  <si>
    <t>I</t>
  </si>
  <si>
    <t>II</t>
  </si>
  <si>
    <t>IBVS 6118</t>
  </si>
  <si>
    <t>vis</t>
  </si>
  <si>
    <t>OEJV 0179</t>
  </si>
  <si>
    <t>OEJV 0210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</si>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</sst>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6" fillId="0" borderId="0"/>
    <xf numFmtId="0" fontId="16" fillId="0" borderId="0"/>
    <xf numFmtId="0" fontId="16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PP Cam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7D-4734-87B7-B818A085E0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3">
                  <c:v>-5.1400000003923196E-2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7D-4734-87B7-B818A085E0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-4.860000000189757E-2</c:v>
                </c:pt>
                <c:pt idx="2">
                  <c:v>-4.7599999998055864E-2</c:v>
                </c:pt>
                <c:pt idx="4">
                  <c:v>-5.6199999999080319E-2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7D-4734-87B7-B818A085E0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-7.9153999940899666E-2</c:v>
                </c:pt>
                <c:pt idx="6">
                  <c:v>-7.7968999998120125E-2</c:v>
                </c:pt>
                <c:pt idx="7">
                  <c:v>-7.7483999797550496E-2</c:v>
                </c:pt>
                <c:pt idx="8">
                  <c:v>-8.7700000003678724E-2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7D-4734-87B7-B818A085E0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7D-4734-87B7-B818A085E0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7D-4734-87B7-B818A085E0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3.1289999999999998E-3</c:v>
                  </c:pt>
                  <c:pt idx="6">
                    <c:v>1.39E-3</c:v>
                  </c:pt>
                  <c:pt idx="7">
                    <c:v>2.6949999999999999E-3</c:v>
                  </c:pt>
                  <c:pt idx="8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7D-4734-87B7-B818A085E0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1.5585789743925507E-3</c:v>
                </c:pt>
                <c:pt idx="1">
                  <c:v>-4.8945926476227544E-2</c:v>
                </c:pt>
                <c:pt idx="2">
                  <c:v>-4.9083010765604063E-2</c:v>
                </c:pt>
                <c:pt idx="3">
                  <c:v>-5.2319968824430255E-2</c:v>
                </c:pt>
                <c:pt idx="4">
                  <c:v>-5.7453996565273432E-2</c:v>
                </c:pt>
                <c:pt idx="5">
                  <c:v>-7.88391457080104E-2</c:v>
                </c:pt>
                <c:pt idx="6">
                  <c:v>-7.88391457080104E-2</c:v>
                </c:pt>
                <c:pt idx="7">
                  <c:v>-7.88391457080104E-2</c:v>
                </c:pt>
                <c:pt idx="8">
                  <c:v>-8.3345238962032081E-2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7D-4734-87B7-B818A085E0F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5710.5</c:v>
                </c:pt>
                <c:pt idx="2">
                  <c:v>5726</c:v>
                </c:pt>
                <c:pt idx="3">
                  <c:v>6092</c:v>
                </c:pt>
                <c:pt idx="4">
                  <c:v>6672.5</c:v>
                </c:pt>
                <c:pt idx="5">
                  <c:v>9090.5</c:v>
                </c:pt>
                <c:pt idx="6">
                  <c:v>9090.5</c:v>
                </c:pt>
                <c:pt idx="7">
                  <c:v>9090.5</c:v>
                </c:pt>
                <c:pt idx="8">
                  <c:v>9600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7D-4734-87B7-B818A085E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16688"/>
        <c:axId val="1"/>
      </c:scatterChart>
      <c:valAx>
        <c:axId val="697116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16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08C477-FB34-0D4C-63BB-54BC997BD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x14ac:dyDescent="0.2">
      <c r="A2" t="s">
        <v>26</v>
      </c>
      <c r="B2" s="29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8">
        <v>51421.781999999999</v>
      </c>
      <c r="D7" s="30" t="s">
        <v>43</v>
      </c>
    </row>
    <row r="8" spans="1:6" x14ac:dyDescent="0.2">
      <c r="A8" t="s">
        <v>6</v>
      </c>
      <c r="C8" s="8">
        <v>0.84040000000000004</v>
      </c>
      <c r="D8" s="30" t="s">
        <v>43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1.5585789743925507E-3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-8.8441477017109002E-6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59489.53865476104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0.84039115585229829</v>
      </c>
      <c r="E16" s="14" t="s">
        <v>33</v>
      </c>
      <c r="F16" s="15">
        <f ca="1">NOW()+15018.5+$C$5/24</f>
        <v>59970.791369907405</v>
      </c>
    </row>
    <row r="17" spans="1:21" ht="13.5" thickBot="1" x14ac:dyDescent="0.25">
      <c r="A17" s="14" t="s">
        <v>30</v>
      </c>
      <c r="B17" s="10"/>
      <c r="C17" s="10">
        <f>COUNT(C21:C2191)</f>
        <v>9</v>
      </c>
      <c r="E17" s="14" t="s">
        <v>38</v>
      </c>
      <c r="F17" s="15">
        <f ca="1">ROUND(2*(F16-$C$7)/$C$8,0)/2+F15</f>
        <v>10173.5</v>
      </c>
    </row>
    <row r="18" spans="1:21" ht="14.25" thickTop="1" thickBot="1" x14ac:dyDescent="0.25">
      <c r="A18" s="16" t="s">
        <v>8</v>
      </c>
      <c r="B18" s="10"/>
      <c r="C18" s="19">
        <f ca="1">+C15</f>
        <v>59489.53865476104</v>
      </c>
      <c r="D18" s="20">
        <f ca="1">+C16</f>
        <v>0.84039115585229829</v>
      </c>
      <c r="E18" s="14" t="s">
        <v>39</v>
      </c>
      <c r="F18" s="23">
        <f ca="1">ROUND(2*(F16-$C$15)/$C$16,0)/2+F15</f>
        <v>573.5</v>
      </c>
    </row>
    <row r="19" spans="1:21" ht="13.5" thickTop="1" x14ac:dyDescent="0.2">
      <c r="E19" s="14" t="s">
        <v>34</v>
      </c>
      <c r="F19" s="18">
        <f ca="1">+$C$15+$C$16*F18-15018.5-$C$5/24</f>
        <v>44953.39881597567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s="29" t="s">
        <v>43</v>
      </c>
      <c r="C21" s="8">
        <v>51421.781999999999</v>
      </c>
      <c r="D21" s="8" t="s">
        <v>16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I21">
        <f>+G21</f>
        <v>0</v>
      </c>
      <c r="O21">
        <f t="shared" ref="O21:O28" ca="1" si="3">+C$11+C$12*$F21</f>
        <v>1.5585789743925507E-3</v>
      </c>
      <c r="Q21" s="2">
        <f t="shared" ref="Q21:Q28" si="4">+C21-15018.5</f>
        <v>36403.281999999999</v>
      </c>
    </row>
    <row r="22" spans="1:21" x14ac:dyDescent="0.2">
      <c r="A22" s="31" t="s">
        <v>44</v>
      </c>
      <c r="B22" s="32" t="s">
        <v>46</v>
      </c>
      <c r="C22" s="33">
        <v>56220.837599999999</v>
      </c>
      <c r="D22" s="33">
        <v>2.3000000000000001E-4</v>
      </c>
      <c r="E22">
        <f t="shared" si="0"/>
        <v>5710.4421703950493</v>
      </c>
      <c r="F22">
        <f t="shared" si="1"/>
        <v>5710.5</v>
      </c>
      <c r="G22">
        <f t="shared" si="2"/>
        <v>-4.860000000189757E-2</v>
      </c>
      <c r="J22">
        <f>+G22</f>
        <v>-4.860000000189757E-2</v>
      </c>
      <c r="O22">
        <f t="shared" ca="1" si="3"/>
        <v>-4.8945926476227544E-2</v>
      </c>
      <c r="Q22" s="2">
        <f t="shared" si="4"/>
        <v>41202.337599999999</v>
      </c>
    </row>
    <row r="23" spans="1:21" x14ac:dyDescent="0.2">
      <c r="A23" s="31" t="s">
        <v>44</v>
      </c>
      <c r="B23" s="32" t="s">
        <v>45</v>
      </c>
      <c r="C23" s="33">
        <v>56233.864800000003</v>
      </c>
      <c r="D23" s="33">
        <v>2.0000000000000001E-4</v>
      </c>
      <c r="E23">
        <f t="shared" si="0"/>
        <v>5725.9433603046209</v>
      </c>
      <c r="F23">
        <f t="shared" si="1"/>
        <v>5726</v>
      </c>
      <c r="G23">
        <f t="shared" si="2"/>
        <v>-4.7599999998055864E-2</v>
      </c>
      <c r="J23">
        <f>+G23</f>
        <v>-4.7599999998055864E-2</v>
      </c>
      <c r="O23">
        <f t="shared" ca="1" si="3"/>
        <v>-4.9083010765604063E-2</v>
      </c>
      <c r="Q23" s="2">
        <f t="shared" si="4"/>
        <v>41215.364800000003</v>
      </c>
    </row>
    <row r="24" spans="1:21" x14ac:dyDescent="0.2">
      <c r="A24" s="34" t="s">
        <v>47</v>
      </c>
      <c r="B24" s="35" t="s">
        <v>45</v>
      </c>
      <c r="C24" s="36">
        <v>56541.447399999997</v>
      </c>
      <c r="D24" s="37">
        <v>2.0000000000000001E-4</v>
      </c>
      <c r="E24">
        <f t="shared" si="0"/>
        <v>6091.9388386482606</v>
      </c>
      <c r="F24">
        <f t="shared" si="1"/>
        <v>6092</v>
      </c>
      <c r="G24">
        <f t="shared" si="2"/>
        <v>-5.1400000003923196E-2</v>
      </c>
      <c r="I24">
        <f>+G24</f>
        <v>-5.1400000003923196E-2</v>
      </c>
      <c r="O24">
        <f t="shared" ca="1" si="3"/>
        <v>-5.2319968824430255E-2</v>
      </c>
      <c r="Q24" s="2">
        <f t="shared" si="4"/>
        <v>41522.947399999997</v>
      </c>
    </row>
    <row r="25" spans="1:21" x14ac:dyDescent="0.2">
      <c r="A25" s="38" t="s">
        <v>49</v>
      </c>
      <c r="B25" s="39" t="s">
        <v>46</v>
      </c>
      <c r="C25" s="40">
        <v>57029.294800000003</v>
      </c>
      <c r="D25" s="40">
        <v>2.0000000000000001E-4</v>
      </c>
      <c r="E25">
        <f t="shared" si="0"/>
        <v>6672.4331270823459</v>
      </c>
      <c r="F25">
        <f t="shared" si="1"/>
        <v>6672.5</v>
      </c>
      <c r="G25">
        <f t="shared" si="2"/>
        <v>-5.6199999999080319E-2</v>
      </c>
      <c r="J25">
        <f>+G25</f>
        <v>-5.6199999999080319E-2</v>
      </c>
      <c r="O25">
        <f t="shared" ca="1" si="3"/>
        <v>-5.7453996565273432E-2</v>
      </c>
      <c r="Q25" s="2">
        <f t="shared" si="4"/>
        <v>42010.794800000003</v>
      </c>
    </row>
    <row r="26" spans="1:21" x14ac:dyDescent="0.2">
      <c r="A26" s="41" t="s">
        <v>50</v>
      </c>
      <c r="B26" s="42" t="s">
        <v>45</v>
      </c>
      <c r="C26" s="43">
        <v>59061.359046000056</v>
      </c>
      <c r="D26" s="43">
        <v>3.1289999999999998E-3</v>
      </c>
      <c r="E26">
        <f t="shared" si="0"/>
        <v>9090.4058138982109</v>
      </c>
      <c r="F26">
        <f t="shared" si="1"/>
        <v>9090.5</v>
      </c>
      <c r="G26">
        <f t="shared" si="2"/>
        <v>-7.9153999940899666E-2</v>
      </c>
      <c r="K26">
        <f>+G26</f>
        <v>-7.9153999940899666E-2</v>
      </c>
      <c r="O26">
        <f t="shared" ca="1" si="3"/>
        <v>-7.88391457080104E-2</v>
      </c>
      <c r="Q26" s="2">
        <f t="shared" si="4"/>
        <v>44042.859046000056</v>
      </c>
    </row>
    <row r="27" spans="1:21" x14ac:dyDescent="0.2">
      <c r="A27" s="41" t="s">
        <v>50</v>
      </c>
      <c r="B27" s="42" t="s">
        <v>45</v>
      </c>
      <c r="C27" s="43">
        <v>59061.360230999999</v>
      </c>
      <c r="D27" s="43">
        <v>1.39E-3</v>
      </c>
      <c r="E27">
        <f t="shared" si="0"/>
        <v>9090.4072239409797</v>
      </c>
      <c r="F27">
        <f t="shared" si="1"/>
        <v>9090.5</v>
      </c>
      <c r="G27">
        <f t="shared" si="2"/>
        <v>-7.7968999998120125E-2</v>
      </c>
      <c r="K27">
        <f>+G27</f>
        <v>-7.7968999998120125E-2</v>
      </c>
      <c r="O27">
        <f t="shared" ca="1" si="3"/>
        <v>-7.88391457080104E-2</v>
      </c>
      <c r="Q27" s="2">
        <f t="shared" si="4"/>
        <v>44042.860230999999</v>
      </c>
    </row>
    <row r="28" spans="1:21" x14ac:dyDescent="0.2">
      <c r="A28" s="41" t="s">
        <v>50</v>
      </c>
      <c r="B28" s="42" t="s">
        <v>45</v>
      </c>
      <c r="C28" s="43">
        <v>59061.360716000199</v>
      </c>
      <c r="D28" s="43">
        <v>2.6949999999999999E-3</v>
      </c>
      <c r="E28">
        <f t="shared" si="0"/>
        <v>9090.4078010473586</v>
      </c>
      <c r="F28">
        <f t="shared" si="1"/>
        <v>9090.5</v>
      </c>
      <c r="G28">
        <f t="shared" si="2"/>
        <v>-7.7483999797550496E-2</v>
      </c>
      <c r="K28">
        <f>+G28</f>
        <v>-7.7483999797550496E-2</v>
      </c>
      <c r="O28">
        <f t="shared" ca="1" si="3"/>
        <v>-7.88391457080104E-2</v>
      </c>
      <c r="Q28" s="2">
        <f t="shared" si="4"/>
        <v>44042.860716000199</v>
      </c>
    </row>
    <row r="29" spans="1:21" x14ac:dyDescent="0.2">
      <c r="A29" s="44" t="s">
        <v>51</v>
      </c>
      <c r="B29" s="45" t="s">
        <v>45</v>
      </c>
      <c r="C29" s="46">
        <v>59489.534299999999</v>
      </c>
      <c r="D29" s="44">
        <v>2.5000000000000001E-3</v>
      </c>
      <c r="E29">
        <f t="shared" ref="E29" si="5">+(C29-C$7)/C$8</f>
        <v>9599.8956449309844</v>
      </c>
      <c r="F29">
        <f t="shared" ref="F29" si="6">ROUND(2*E29,0)/2</f>
        <v>9600</v>
      </c>
      <c r="G29">
        <f t="shared" ref="G29" si="7">+C29-(C$7+F29*C$8)</f>
        <v>-8.7700000003678724E-2</v>
      </c>
      <c r="K29">
        <f>+G29</f>
        <v>-8.7700000003678724E-2</v>
      </c>
      <c r="O29">
        <f t="shared" ref="O29" ca="1" si="8">+C$11+C$12*$F29</f>
        <v>-8.3345238962032081E-2</v>
      </c>
      <c r="Q29" s="2">
        <f t="shared" ref="Q29" si="9">+C29-15018.5</f>
        <v>44471.034299999999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8" name="Range1"/>
  </protectedRanges>
  <phoneticPr fontId="8" type="noConversion"/>
  <hyperlinks>
    <hyperlink ref="H261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2023-01-26T05:59:34Z</dcterms:modified>
</cp:coreProperties>
</file>