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91CED30-3906-4CBD-920A-92DDDA100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1" i="1"/>
  <c r="C12" i="1"/>
  <c r="O23" i="1" l="1"/>
  <c r="C16" i="1"/>
  <c r="D18" i="1" s="1"/>
  <c r="C15" i="1"/>
  <c r="O21" i="1"/>
  <c r="O22" i="1"/>
  <c r="F17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<sst xmlns="http://schemas.openxmlformats.org/spreadsheetml/2006/main" count="57" uniqueCount="51">
  <si>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</si>
  <si>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</si>
  <si>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</si>
  <si>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</si>
  <si>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</si>
  <si>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</si>
  <si>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</si>
  <si>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</si>
  <si>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</si>
  <si>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</si>
  <si>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</si>
  <si>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</si>
  <si>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</si>
  <si>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</si>
  <si>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</si>
  <si>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</si>
  <si>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</si>
  <si>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</si>
  <si>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</si>
  <si>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</si>
  <si>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</si>
  <si>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</si>
  <si>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</si>
  <si>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</si>
  <si>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</si>
  <si>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</si>
  <si>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</si>
  <si>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</si>
  <si>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</si>
  <si>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</si>
  <si>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</si>
  <si>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</si>
  <si>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</si>
  <si>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</si>
  <si>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</si>
  <si>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</si>
  <si>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</si>
  <si>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</si>
  <si>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</si>
  <si>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</si>
  <si>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</si>
  <si>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PR Cam</t>
  </si>
  <si>
    <t>2013a</t>
  </si>
  <si>
    <t>G3717-0834</t>
  </si>
  <si>
    <t>EW</t>
  </si>
  <si>
    <t>BRNO</t>
  </si>
  <si>
    <t>PR Cam / GSC 3717-0834</t>
  </si>
  <si>
    <t>OEJV 0211</t>
  </si>
  <si>
    <t>I</t>
  </si>
  <si>
    <t>as of 2021-06-08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</si>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</sst>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6" fontId="20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Cam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48-4800-B0A5-117700B4DE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48-4800-B0A5-117700B4DE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48-4800-B0A5-117700B4DE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-9.6840000005613547E-2</c:v>
                </c:pt>
                <c:pt idx="2">
                  <c:v>-7.4199999995471444E-2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48-4800-B0A5-117700B4DE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48-4800-B0A5-117700B4DE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48-4800-B0A5-117700B4DE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48-4800-B0A5-117700B4DE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-3.697936409054893E-3</c:v>
                </c:pt>
                <c:pt idx="1">
                  <c:v>-7.5918227818143169E-2</c:v>
                </c:pt>
                <c:pt idx="2">
                  <c:v>-9.1423835773886908E-2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48-4800-B0A5-117700B4DE7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16341.5</c:v>
                </c:pt>
                <c:pt idx="2">
                  <c:v>19850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48-4800-B0A5-117700B4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225192"/>
        <c:axId val="1"/>
      </c:scatterChart>
      <c:valAx>
        <c:axId val="72422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22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85C505-C106-7C19-7153-4DA77C943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3" t="s">
        <v>41</v>
      </c>
      <c r="G1" s="30" t="s">
        <v>42</v>
      </c>
      <c r="H1" s="34"/>
      <c r="I1" s="35" t="s">
        <v>43</v>
      </c>
      <c r="J1" s="36" t="s">
        <v>41</v>
      </c>
      <c r="K1" s="37">
        <v>3.5152999999999999</v>
      </c>
      <c r="L1" s="38">
        <v>54.095320000000001</v>
      </c>
      <c r="M1" s="39">
        <v>51488.468000000001</v>
      </c>
      <c r="N1" s="39">
        <v>0.38735999999999998</v>
      </c>
      <c r="O1" s="40" t="s">
        <v>44</v>
      </c>
      <c r="P1" s="41">
        <v>13.1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51488.468000000001</v>
      </c>
      <c r="D4" s="28">
        <v>0.38735999999999998</v>
      </c>
      <c r="E4" s="42" t="s">
        <v>49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51488.468000000001</v>
      </c>
      <c r="D7" s="43" t="s">
        <v>45</v>
      </c>
    </row>
    <row r="8" spans="1:16" x14ac:dyDescent="0.2">
      <c r="A8" t="s">
        <v>3</v>
      </c>
      <c r="C8" s="8">
        <v>0.38735999999999998</v>
      </c>
      <c r="D8" s="43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-3.697936409054893E-3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-4.419440774046953E-6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59177.472576164226</v>
      </c>
      <c r="E15" s="14" t="s">
        <v>34</v>
      </c>
      <c r="F15" s="31">
        <v>1</v>
      </c>
    </row>
    <row r="16" spans="1:16" x14ac:dyDescent="0.2">
      <c r="A16" s="16" t="s">
        <v>4</v>
      </c>
      <c r="B16" s="10"/>
      <c r="C16" s="17">
        <f ca="1">+C8+C12</f>
        <v>0.38735558055922592</v>
      </c>
      <c r="E16" s="14" t="s">
        <v>30</v>
      </c>
      <c r="F16" s="32">
        <f ca="1">NOW()+15018.5+$C$5/24</f>
        <v>59970.791595023147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21899</v>
      </c>
    </row>
    <row r="18" spans="1:21" ht="14.25" thickTop="1" thickBot="1" x14ac:dyDescent="0.25">
      <c r="A18" s="16" t="s">
        <v>5</v>
      </c>
      <c r="B18" s="10"/>
      <c r="C18" s="19">
        <f ca="1">+C15</f>
        <v>59177.472576164226</v>
      </c>
      <c r="D18" s="20">
        <f ca="1">+C16</f>
        <v>0.38735558055922592</v>
      </c>
      <c r="E18" s="14" t="s">
        <v>36</v>
      </c>
      <c r="F18" s="23">
        <f ca="1">ROUND(2*(F16-$C$15)/$C$16,0)/2+F15</f>
        <v>2049</v>
      </c>
    </row>
    <row r="19" spans="1:21" ht="13.5" thickTop="1" x14ac:dyDescent="0.2">
      <c r="E19" s="14" t="s">
        <v>31</v>
      </c>
      <c r="F19" s="18">
        <f ca="1">+$C$15+$C$16*F18-15018.5-$C$5/24</f>
        <v>44953.059994063413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51488.468000000001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-3.697936409054893E-3</v>
      </c>
      <c r="Q21" s="2">
        <f>+C21-15018.5</f>
        <v>36469.968000000001</v>
      </c>
    </row>
    <row r="22" spans="1:21" x14ac:dyDescent="0.2">
      <c r="A22" t="s">
        <v>47</v>
      </c>
      <c r="B22" t="s">
        <v>48</v>
      </c>
      <c r="C22" s="8">
        <v>57818.414599999996</v>
      </c>
      <c r="D22" s="8">
        <v>5.0000000000000001E-4</v>
      </c>
      <c r="E22">
        <f>+(C22-C$7)/C$8</f>
        <v>16341.249999999989</v>
      </c>
      <c r="F22">
        <f>ROUND(2*E22,0)/2</f>
        <v>16341.5</v>
      </c>
      <c r="G22">
        <f>+C22-(C$7+F22*C$8)</f>
        <v>-9.6840000005613547E-2</v>
      </c>
      <c r="K22">
        <f>+G22</f>
        <v>-9.6840000005613547E-2</v>
      </c>
      <c r="O22">
        <f ca="1">+C$11+C$12*$F22</f>
        <v>-7.5918227818143169E-2</v>
      </c>
      <c r="Q22" s="2">
        <f>+C22-15018.5</f>
        <v>42799.914599999996</v>
      </c>
    </row>
    <row r="23" spans="1:21" x14ac:dyDescent="0.2">
      <c r="A23" s="44" t="s">
        <v>50</v>
      </c>
      <c r="B23" s="45" t="s">
        <v>48</v>
      </c>
      <c r="C23" s="46">
        <v>59177.489800000003</v>
      </c>
      <c r="D23" s="44">
        <v>4.0000000000000002E-4</v>
      </c>
      <c r="E23">
        <f>+(C23-C$7)/C$8</f>
        <v>19849.808446922765</v>
      </c>
      <c r="F23">
        <f>ROUND(2*E23,0)/2</f>
        <v>19850</v>
      </c>
      <c r="G23">
        <f>+C23-(C$7+F23*C$8)</f>
        <v>-7.4199999995471444E-2</v>
      </c>
      <c r="K23">
        <f>+G23</f>
        <v>-7.4199999995471444E-2</v>
      </c>
      <c r="O23">
        <f ca="1">+C$11+C$12*$F23</f>
        <v>-9.1423835773886908E-2</v>
      </c>
      <c r="Q23" s="2">
        <f>+C23-15018.5</f>
        <v>44158.989800000003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2023-01-26T05:59:53Z</dcterms:modified>
</cp:coreProperties>
</file>