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B5D50E69-7A9C-4E49-B1B0-49E81CA5D1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E33" i="1"/>
  <c r="F33" i="1" s="1"/>
  <c r="G33" i="1" s="1"/>
  <c r="K33" i="1" s="1"/>
  <c r="Q33" i="1"/>
  <c r="E34" i="1"/>
  <c r="F34" i="1"/>
  <c r="G34" i="1"/>
  <c r="K34" i="1" s="1"/>
  <c r="Q34" i="1"/>
  <c r="E26" i="1"/>
  <c r="F26" i="1"/>
  <c r="E28" i="1"/>
  <c r="F28" i="1"/>
  <c r="G28" i="1"/>
  <c r="K28" i="1"/>
  <c r="E31" i="1"/>
  <c r="F31" i="1"/>
  <c r="E23" i="1"/>
  <c r="F23" i="1"/>
  <c r="U23" i="1"/>
  <c r="Q24" i="1"/>
  <c r="Q25" i="1"/>
  <c r="Q26" i="1"/>
  <c r="Q27" i="1"/>
  <c r="Q28" i="1"/>
  <c r="Q29" i="1"/>
  <c r="Q30" i="1"/>
  <c r="Q31" i="1"/>
  <c r="Q23" i="1"/>
  <c r="C9" i="1"/>
  <c r="D9" i="1"/>
  <c r="Q22" i="1"/>
  <c r="C21" i="1"/>
  <c r="Q21" i="1"/>
  <c r="A21" i="1"/>
  <c r="C7" i="1"/>
  <c r="E24" i="1"/>
  <c r="F24" i="1"/>
  <c r="C8" i="1"/>
  <c r="E25" i="1"/>
  <c r="F25" i="1"/>
  <c r="G25" i="1"/>
  <c r="K25" i="1"/>
  <c r="F17" i="1"/>
  <c r="C17" i="1"/>
  <c r="E30" i="1"/>
  <c r="F30" i="1"/>
  <c r="G30" i="1"/>
  <c r="K30" i="1"/>
  <c r="E27" i="1"/>
  <c r="F27" i="1"/>
  <c r="G27" i="1"/>
  <c r="K27" i="1"/>
  <c r="G24" i="1"/>
  <c r="K24" i="1"/>
  <c r="R22" i="1"/>
  <c r="E22" i="1"/>
  <c r="F22" i="1"/>
  <c r="G22" i="1"/>
  <c r="K22" i="1"/>
  <c r="G26" i="1"/>
  <c r="K26" i="1"/>
  <c r="E21" i="1"/>
  <c r="F21" i="1"/>
  <c r="G21" i="1"/>
  <c r="G31" i="1"/>
  <c r="K31" i="1"/>
  <c r="E29" i="1"/>
  <c r="F29" i="1"/>
  <c r="G29" i="1"/>
  <c r="K29" i="1"/>
  <c r="K21" i="1"/>
  <c r="C12" i="1"/>
  <c r="C11" i="1"/>
  <c r="O34" i="1" l="1"/>
  <c r="O33" i="1"/>
  <c r="O32" i="1"/>
  <c r="C16" i="1"/>
  <c r="D18" i="1" s="1"/>
  <c r="O29" i="1"/>
  <c r="O22" i="1"/>
  <c r="O23" i="1"/>
  <c r="O31" i="1"/>
  <c r="O28" i="1"/>
  <c r="O26" i="1"/>
  <c r="O24" i="1"/>
  <c r="O21" i="1"/>
  <c r="C15" i="1"/>
  <c r="O30" i="1"/>
  <c r="O27" i="1"/>
  <c r="O25" i="1"/>
  <c r="F18" i="1" l="1"/>
  <c r="F19" i="1" s="1"/>
  <c r="C18" i="1"/>
</calcChain>
</file>

<file path=xl/sharedStrings.xml><?xml version="1.0" encoding="utf-8"?>
<sst xmlns="http://schemas.openxmlformats.org/spreadsheetml/2006/main" count="73" uniqueCount="50">
  <si>
    <t>OEJV 0198</t>
  </si>
  <si>
    <t>BAD?</t>
  </si>
  <si>
    <t>I</t>
  </si>
  <si>
    <t>PE</t>
  </si>
  <si>
    <t>II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</si>
  <si>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</si>
  <si>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</si>
  <si>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</si>
  <si>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</si>
  <si>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</si>
  <si>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</si>
  <si>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</si>
  <si>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</si>
  <si>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</si>
  <si>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</si>
  <si>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</si>
  <si>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</si>
  <si>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</si>
  <si>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</si>
  <si>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</si>
  <si>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</si>
  <si>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</si>
  <si>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</si>
  <si>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</si>
  <si>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</si>
  <si>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</si>
  <si>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</si>
  <si>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</si>
  <si>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</si>
  <si>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</si>
  <si>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</si>
  <si>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</si>
  <si>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</si>
  <si>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</si>
  <si>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</si>
  <si>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</si>
  <si>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</si>
  <si>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</si>
  <si>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</si>
  <si>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</si>
  <si>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G8954-0441_Car.xls</t>
  </si>
  <si>
    <t>EW</t>
  </si>
  <si>
    <t>IBVS 5495 Eph.</t>
  </si>
  <si>
    <t>IBVS 5495</t>
  </si>
  <si>
    <t>Car</t>
  </si>
  <si>
    <t>V0625 Car / GSC 8954 0441  / NSV 04657</t>
  </si>
  <si>
    <t>Pavlov 2015</t>
  </si>
  <si>
    <t>vis</t>
  </si>
  <si>
    <t>OEJV 0179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</si>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</sst>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1" fillId="0" borderId="8" xfId="0" applyFont="1" applyBorder="1" applyAlignment="1">
      <alignment horizont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V0625 Car - O-C Diagr.</a:t>
            </a:r>
          </a:p>
        </c:rich>
      </c:tx>
      <c:layout>
        <c:manualLayout>
          <c:xMode val="edge"/>
          <c:yMode val="edge"/>
          <c:x val="0.3796940194714881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15773.5</c:v>
                </c:pt>
                <c:pt idx="2">
                  <c:v>16892.5</c:v>
                </c:pt>
                <c:pt idx="3">
                  <c:v>19532.5</c:v>
                </c:pt>
                <c:pt idx="4">
                  <c:v>19533</c:v>
                </c:pt>
                <c:pt idx="5">
                  <c:v>19540</c:v>
                </c:pt>
                <c:pt idx="6">
                  <c:v>19540.5</c:v>
                </c:pt>
                <c:pt idx="7">
                  <c:v>19543.5</c:v>
                </c:pt>
                <c:pt idx="8">
                  <c:v>19544</c:v>
                </c:pt>
                <c:pt idx="9">
                  <c:v>19615.5</c:v>
                </c:pt>
                <c:pt idx="10">
                  <c:v>19616</c:v>
                </c:pt>
                <c:pt idx="11">
                  <c:v>21009.5</c:v>
                </c:pt>
                <c:pt idx="12">
                  <c:v>21038</c:v>
                </c:pt>
                <c:pt idx="13">
                  <c:v>21038.5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DD-45AB-96A4-28DCB17666E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15773.5</c:v>
                </c:pt>
                <c:pt idx="2">
                  <c:v>16892.5</c:v>
                </c:pt>
                <c:pt idx="3">
                  <c:v>19532.5</c:v>
                </c:pt>
                <c:pt idx="4">
                  <c:v>19533</c:v>
                </c:pt>
                <c:pt idx="5">
                  <c:v>19540</c:v>
                </c:pt>
                <c:pt idx="6">
                  <c:v>19540.5</c:v>
                </c:pt>
                <c:pt idx="7">
                  <c:v>19543.5</c:v>
                </c:pt>
                <c:pt idx="8">
                  <c:v>19544</c:v>
                </c:pt>
                <c:pt idx="9">
                  <c:v>19615.5</c:v>
                </c:pt>
                <c:pt idx="10">
                  <c:v>19616</c:v>
                </c:pt>
                <c:pt idx="11">
                  <c:v>21009.5</c:v>
                </c:pt>
                <c:pt idx="12">
                  <c:v>21038</c:v>
                </c:pt>
                <c:pt idx="13">
                  <c:v>21038.5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DD-45AB-96A4-28DCB17666E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15773.5</c:v>
                </c:pt>
                <c:pt idx="2">
                  <c:v>16892.5</c:v>
                </c:pt>
                <c:pt idx="3">
                  <c:v>19532.5</c:v>
                </c:pt>
                <c:pt idx="4">
                  <c:v>19533</c:v>
                </c:pt>
                <c:pt idx="5">
                  <c:v>19540</c:v>
                </c:pt>
                <c:pt idx="6">
                  <c:v>19540.5</c:v>
                </c:pt>
                <c:pt idx="7">
                  <c:v>19543.5</c:v>
                </c:pt>
                <c:pt idx="8">
                  <c:v>19544</c:v>
                </c:pt>
                <c:pt idx="9">
                  <c:v>19615.5</c:v>
                </c:pt>
                <c:pt idx="10">
                  <c:v>19616</c:v>
                </c:pt>
                <c:pt idx="11">
                  <c:v>21009.5</c:v>
                </c:pt>
                <c:pt idx="12">
                  <c:v>21038</c:v>
                </c:pt>
                <c:pt idx="13">
                  <c:v>21038.5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DD-45AB-96A4-28DCB17666E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15773.5</c:v>
                </c:pt>
                <c:pt idx="2">
                  <c:v>16892.5</c:v>
                </c:pt>
                <c:pt idx="3">
                  <c:v>19532.5</c:v>
                </c:pt>
                <c:pt idx="4">
                  <c:v>19533</c:v>
                </c:pt>
                <c:pt idx="5">
                  <c:v>19540</c:v>
                </c:pt>
                <c:pt idx="6">
                  <c:v>19540.5</c:v>
                </c:pt>
                <c:pt idx="7">
                  <c:v>19543.5</c:v>
                </c:pt>
                <c:pt idx="8">
                  <c:v>19544</c:v>
                </c:pt>
                <c:pt idx="9">
                  <c:v>19615.5</c:v>
                </c:pt>
                <c:pt idx="10">
                  <c:v>19616</c:v>
                </c:pt>
                <c:pt idx="11">
                  <c:v>21009.5</c:v>
                </c:pt>
                <c:pt idx="12">
                  <c:v>21038</c:v>
                </c:pt>
                <c:pt idx="13">
                  <c:v>21038.5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9.6027499967021868E-3</c:v>
                </c:pt>
                <c:pt idx="3">
                  <c:v>1.3702249991183635E-2</c:v>
                </c:pt>
                <c:pt idx="4">
                  <c:v>1.3970499996503349E-2</c:v>
                </c:pt>
                <c:pt idx="5">
                  <c:v>1.4145999994070735E-2</c:v>
                </c:pt>
                <c:pt idx="6">
                  <c:v>1.3914249990193639E-2</c:v>
                </c:pt>
                <c:pt idx="7">
                  <c:v>1.3877749996026978E-2</c:v>
                </c:pt>
                <c:pt idx="8">
                  <c:v>1.4039999994565733E-2</c:v>
                </c:pt>
                <c:pt idx="9">
                  <c:v>1.4415749996260274E-2</c:v>
                </c:pt>
                <c:pt idx="10">
                  <c:v>1.4013999993039761E-2</c:v>
                </c:pt>
                <c:pt idx="11">
                  <c:v>1.7156749869172927E-2</c:v>
                </c:pt>
                <c:pt idx="12">
                  <c:v>1.720700003352249E-2</c:v>
                </c:pt>
                <c:pt idx="13">
                  <c:v>1.6995249956380576E-2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DD-45AB-96A4-28DCB17666E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15773.5</c:v>
                </c:pt>
                <c:pt idx="2">
                  <c:v>16892.5</c:v>
                </c:pt>
                <c:pt idx="3">
                  <c:v>19532.5</c:v>
                </c:pt>
                <c:pt idx="4">
                  <c:v>19533</c:v>
                </c:pt>
                <c:pt idx="5">
                  <c:v>19540</c:v>
                </c:pt>
                <c:pt idx="6">
                  <c:v>19540.5</c:v>
                </c:pt>
                <c:pt idx="7">
                  <c:v>19543.5</c:v>
                </c:pt>
                <c:pt idx="8">
                  <c:v>19544</c:v>
                </c:pt>
                <c:pt idx="9">
                  <c:v>19615.5</c:v>
                </c:pt>
                <c:pt idx="10">
                  <c:v>19616</c:v>
                </c:pt>
                <c:pt idx="11">
                  <c:v>21009.5</c:v>
                </c:pt>
                <c:pt idx="12">
                  <c:v>21038</c:v>
                </c:pt>
                <c:pt idx="13">
                  <c:v>21038.5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DD-45AB-96A4-28DCB17666E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15773.5</c:v>
                </c:pt>
                <c:pt idx="2">
                  <c:v>16892.5</c:v>
                </c:pt>
                <c:pt idx="3">
                  <c:v>19532.5</c:v>
                </c:pt>
                <c:pt idx="4">
                  <c:v>19533</c:v>
                </c:pt>
                <c:pt idx="5">
                  <c:v>19540</c:v>
                </c:pt>
                <c:pt idx="6">
                  <c:v>19540.5</c:v>
                </c:pt>
                <c:pt idx="7">
                  <c:v>19543.5</c:v>
                </c:pt>
                <c:pt idx="8">
                  <c:v>19544</c:v>
                </c:pt>
                <c:pt idx="9">
                  <c:v>19615.5</c:v>
                </c:pt>
                <c:pt idx="10">
                  <c:v>19616</c:v>
                </c:pt>
                <c:pt idx="11">
                  <c:v>21009.5</c:v>
                </c:pt>
                <c:pt idx="12">
                  <c:v>21038</c:v>
                </c:pt>
                <c:pt idx="13">
                  <c:v>21038.5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DD-45AB-96A4-28DCB17666E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15773.5</c:v>
                </c:pt>
                <c:pt idx="2">
                  <c:v>16892.5</c:v>
                </c:pt>
                <c:pt idx="3">
                  <c:v>19532.5</c:v>
                </c:pt>
                <c:pt idx="4">
                  <c:v>19533</c:v>
                </c:pt>
                <c:pt idx="5">
                  <c:v>19540</c:v>
                </c:pt>
                <c:pt idx="6">
                  <c:v>19540.5</c:v>
                </c:pt>
                <c:pt idx="7">
                  <c:v>19543.5</c:v>
                </c:pt>
                <c:pt idx="8">
                  <c:v>19544</c:v>
                </c:pt>
                <c:pt idx="9">
                  <c:v>19615.5</c:v>
                </c:pt>
                <c:pt idx="10">
                  <c:v>19616</c:v>
                </c:pt>
                <c:pt idx="11">
                  <c:v>21009.5</c:v>
                </c:pt>
                <c:pt idx="12">
                  <c:v>21038</c:v>
                </c:pt>
                <c:pt idx="13">
                  <c:v>21038.5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DD-45AB-96A4-28DCB17666E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15773.5</c:v>
                </c:pt>
                <c:pt idx="2">
                  <c:v>16892.5</c:v>
                </c:pt>
                <c:pt idx="3">
                  <c:v>19532.5</c:v>
                </c:pt>
                <c:pt idx="4">
                  <c:v>19533</c:v>
                </c:pt>
                <c:pt idx="5">
                  <c:v>19540</c:v>
                </c:pt>
                <c:pt idx="6">
                  <c:v>19540.5</c:v>
                </c:pt>
                <c:pt idx="7">
                  <c:v>19543.5</c:v>
                </c:pt>
                <c:pt idx="8">
                  <c:v>19544</c:v>
                </c:pt>
                <c:pt idx="9">
                  <c:v>19615.5</c:v>
                </c:pt>
                <c:pt idx="10">
                  <c:v>19616</c:v>
                </c:pt>
                <c:pt idx="11">
                  <c:v>21009.5</c:v>
                </c:pt>
                <c:pt idx="12">
                  <c:v>21038</c:v>
                </c:pt>
                <c:pt idx="13">
                  <c:v>21038.5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-7.1716376791096381E-4</c:v>
                </c:pt>
                <c:pt idx="1">
                  <c:v>1.1506554129508968E-2</c:v>
                </c:pt>
                <c:pt idx="2">
                  <c:v>1.237372630608442E-2</c:v>
                </c:pt>
                <c:pt idx="3">
                  <c:v>1.4419601682455461E-2</c:v>
                </c:pt>
                <c:pt idx="4">
                  <c:v>1.4419989158852502E-2</c:v>
                </c:pt>
                <c:pt idx="5">
                  <c:v>1.4425413828411062E-2</c:v>
                </c:pt>
                <c:pt idx="6">
                  <c:v>1.4425801304808101E-2</c:v>
                </c:pt>
                <c:pt idx="7">
                  <c:v>1.4428126163190341E-2</c:v>
                </c:pt>
                <c:pt idx="8">
                  <c:v>1.442851363958738E-2</c:v>
                </c:pt>
                <c:pt idx="9">
                  <c:v>1.4483922764364096E-2</c:v>
                </c:pt>
                <c:pt idx="10">
                  <c:v>1.4484310240761137E-2</c:v>
                </c:pt>
                <c:pt idx="11">
                  <c:v>1.5564206959311534E-2</c:v>
                </c:pt>
                <c:pt idx="12">
                  <c:v>1.5586293113942811E-2</c:v>
                </c:pt>
                <c:pt idx="13">
                  <c:v>1.5586680590339852E-2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DD-45AB-96A4-28DCB17666E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1E-4</c:v>
                  </c:pt>
                  <c:pt idx="2">
                    <c:v>0.05</c:v>
                  </c:pt>
                  <c:pt idx="3">
                    <c:v>6.8999999999999997E-5</c:v>
                  </c:pt>
                  <c:pt idx="4">
                    <c:v>7.4999999999999993E-5</c:v>
                  </c:pt>
                  <c:pt idx="5">
                    <c:v>8.7999999999999998E-5</c:v>
                  </c:pt>
                  <c:pt idx="6">
                    <c:v>7.1000000000000005E-5</c:v>
                  </c:pt>
                  <c:pt idx="7">
                    <c:v>2.9999999999999997E-4</c:v>
                  </c:pt>
                  <c:pt idx="8">
                    <c:v>9.0000000000000006E-5</c:v>
                  </c:pt>
                  <c:pt idx="9">
                    <c:v>1.2999999999999999E-4</c:v>
                  </c:pt>
                  <c:pt idx="10">
                    <c:v>3.2000000000000003E-4</c:v>
                  </c:pt>
                  <c:pt idx="11">
                    <c:v>3.8999999999999999E-4</c:v>
                  </c:pt>
                  <c:pt idx="12">
                    <c:v>4.4000000000000002E-4</c:v>
                  </c:pt>
                  <c:pt idx="13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15773.5</c:v>
                </c:pt>
                <c:pt idx="2">
                  <c:v>16892.5</c:v>
                </c:pt>
                <c:pt idx="3">
                  <c:v>19532.5</c:v>
                </c:pt>
                <c:pt idx="4">
                  <c:v>19533</c:v>
                </c:pt>
                <c:pt idx="5">
                  <c:v>19540</c:v>
                </c:pt>
                <c:pt idx="6">
                  <c:v>19540.5</c:v>
                </c:pt>
                <c:pt idx="7">
                  <c:v>19543.5</c:v>
                </c:pt>
                <c:pt idx="8">
                  <c:v>19544</c:v>
                </c:pt>
                <c:pt idx="9">
                  <c:v>19615.5</c:v>
                </c:pt>
                <c:pt idx="10">
                  <c:v>19616</c:v>
                </c:pt>
                <c:pt idx="11">
                  <c:v>21009.5</c:v>
                </c:pt>
                <c:pt idx="12">
                  <c:v>21038</c:v>
                </c:pt>
                <c:pt idx="13">
                  <c:v>21038.5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">
                  <c:v>-3.0433749998337589E-2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DD-45AB-96A4-28DCB1766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572032"/>
        <c:axId val="1"/>
      </c:scatterChart>
      <c:valAx>
        <c:axId val="59157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572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87621696801114"/>
          <c:y val="0.92397937099967764"/>
          <c:w val="0.6689847009735743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5CD5C71-A207-C73C-5ED6-AF2FE74E3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4" sqref="F1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45</v>
      </c>
      <c r="E1" s="30"/>
      <c r="F1" s="30"/>
      <c r="G1" s="31" t="s">
        <v>41</v>
      </c>
      <c r="H1" s="10" t="s">
        <v>42</v>
      </c>
      <c r="I1" s="32">
        <v>52783.535000000003</v>
      </c>
      <c r="J1" s="32">
        <v>0.27694350000000001</v>
      </c>
      <c r="K1" s="31" t="s">
        <v>43</v>
      </c>
      <c r="L1" s="29" t="s">
        <v>44</v>
      </c>
    </row>
    <row r="2" spans="1:12" x14ac:dyDescent="0.2">
      <c r="A2" t="s">
        <v>29</v>
      </c>
      <c r="B2" t="s">
        <v>41</v>
      </c>
      <c r="C2" s="9" t="s">
        <v>44</v>
      </c>
      <c r="D2" t="s">
        <v>40</v>
      </c>
    </row>
    <row r="3" spans="1:12" ht="13.5" thickBot="1" x14ac:dyDescent="0.25"/>
    <row r="4" spans="1:12" ht="14.25" thickTop="1" thickBot="1" x14ac:dyDescent="0.25">
      <c r="A4" s="28" t="s">
        <v>42</v>
      </c>
      <c r="C4" s="7">
        <v>52783.535000000003</v>
      </c>
      <c r="D4" s="8">
        <v>0.27694350000000001</v>
      </c>
    </row>
    <row r="5" spans="1:12" ht="13.5" thickTop="1" x14ac:dyDescent="0.2">
      <c r="A5" s="10" t="s">
        <v>34</v>
      </c>
      <c r="B5" s="11"/>
      <c r="C5" s="12">
        <v>-9.5</v>
      </c>
      <c r="D5" s="11" t="s">
        <v>35</v>
      </c>
    </row>
    <row r="6" spans="1:12" x14ac:dyDescent="0.2">
      <c r="A6" s="4" t="s">
        <v>7</v>
      </c>
    </row>
    <row r="7" spans="1:12" x14ac:dyDescent="0.2">
      <c r="A7" t="s">
        <v>8</v>
      </c>
      <c r="C7">
        <f>+C4</f>
        <v>52783.535000000003</v>
      </c>
    </row>
    <row r="8" spans="1:12" x14ac:dyDescent="0.2">
      <c r="A8" t="s">
        <v>9</v>
      </c>
      <c r="C8">
        <f>+D4</f>
        <v>0.27694350000000001</v>
      </c>
    </row>
    <row r="9" spans="1:12" x14ac:dyDescent="0.2">
      <c r="A9" s="26" t="s">
        <v>39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1"/>
      <c r="B10" s="11"/>
      <c r="C10" s="3" t="s">
        <v>25</v>
      </c>
      <c r="D10" s="3" t="s">
        <v>26</v>
      </c>
      <c r="E10" s="11"/>
    </row>
    <row r="11" spans="1:12" x14ac:dyDescent="0.2">
      <c r="A11" s="11" t="s">
        <v>21</v>
      </c>
      <c r="B11" s="11"/>
      <c r="C11" s="23">
        <f ca="1">INTERCEPT(INDIRECT($D$9):G992,INDIRECT($C$9):F992)</f>
        <v>-7.1716376791096381E-4</v>
      </c>
      <c r="D11" s="13"/>
      <c r="E11" s="11"/>
    </row>
    <row r="12" spans="1:12" x14ac:dyDescent="0.2">
      <c r="A12" s="11" t="s">
        <v>22</v>
      </c>
      <c r="B12" s="11"/>
      <c r="C12" s="23">
        <f ca="1">SLOPE(INDIRECT($D$9):G992,INDIRECT($C$9):F992)</f>
        <v>7.7495279407993986E-7</v>
      </c>
      <c r="D12" s="13"/>
      <c r="E12" s="11"/>
    </row>
    <row r="13" spans="1:12" x14ac:dyDescent="0.2">
      <c r="A13" s="11" t="s">
        <v>24</v>
      </c>
      <c r="B13" s="11"/>
      <c r="C13" s="13" t="s">
        <v>19</v>
      </c>
    </row>
    <row r="14" spans="1:12" x14ac:dyDescent="0.2">
      <c r="A14" s="11"/>
      <c r="B14" s="11"/>
      <c r="C14" s="11"/>
    </row>
    <row r="15" spans="1:12" x14ac:dyDescent="0.2">
      <c r="A15" s="14" t="s">
        <v>23</v>
      </c>
      <c r="B15" s="11"/>
      <c r="C15" s="15">
        <f ca="1">(C7+C11)+(C8+C12)*INT(MAX(F21:F3533))</f>
        <v>58609.887939293112</v>
      </c>
      <c r="E15" s="13"/>
      <c r="F15" s="11"/>
    </row>
    <row r="16" spans="1:12" x14ac:dyDescent="0.2">
      <c r="A16" s="18" t="s">
        <v>10</v>
      </c>
      <c r="B16" s="11"/>
      <c r="C16" s="19">
        <f ca="1">+C8+C12</f>
        <v>0.27694427495279411</v>
      </c>
      <c r="E16" s="11"/>
      <c r="F16" s="11"/>
    </row>
    <row r="17" spans="1:21" ht="13.5" thickBot="1" x14ac:dyDescent="0.25">
      <c r="A17" s="16" t="s">
        <v>33</v>
      </c>
      <c r="B17" s="11"/>
      <c r="C17" s="11">
        <f>COUNT(C21:C2191)</f>
        <v>14</v>
      </c>
      <c r="E17" s="16" t="s">
        <v>36</v>
      </c>
      <c r="F17" s="17">
        <f ca="1">TODAY()+15018.5-B5/24</f>
        <v>59970.5</v>
      </c>
    </row>
    <row r="18" spans="1:21" ht="14.25" thickTop="1" thickBot="1" x14ac:dyDescent="0.25">
      <c r="A18" s="18" t="s">
        <v>11</v>
      </c>
      <c r="B18" s="11"/>
      <c r="C18" s="21">
        <f ca="1">+C15</f>
        <v>58609.887939293112</v>
      </c>
      <c r="D18" s="22">
        <f ca="1">+C16</f>
        <v>0.27694427495279411</v>
      </c>
      <c r="E18" s="16" t="s">
        <v>37</v>
      </c>
      <c r="F18" s="17">
        <f ca="1">ROUND(2*(F17-C15)/C16,0)/2+1</f>
        <v>4914</v>
      </c>
    </row>
    <row r="19" spans="1:21" ht="13.5" thickTop="1" x14ac:dyDescent="0.2">
      <c r="E19" s="16" t="s">
        <v>38</v>
      </c>
      <c r="F19" s="20">
        <f ca="1">+C15+C16*F18-15018.5-C5/24</f>
        <v>44952.687939744479</v>
      </c>
    </row>
    <row r="20" spans="1:21" ht="13.5" thickBot="1" x14ac:dyDescent="0.25">
      <c r="A20" s="3" t="s">
        <v>12</v>
      </c>
      <c r="B20" s="3" t="s">
        <v>13</v>
      </c>
      <c r="C20" s="3" t="s">
        <v>14</v>
      </c>
      <c r="D20" s="3" t="s">
        <v>18</v>
      </c>
      <c r="E20" s="3" t="s">
        <v>15</v>
      </c>
      <c r="F20" s="3" t="s">
        <v>16</v>
      </c>
      <c r="G20" s="3" t="s">
        <v>17</v>
      </c>
      <c r="H20" s="6" t="s">
        <v>6</v>
      </c>
      <c r="I20" s="6" t="s">
        <v>47</v>
      </c>
      <c r="J20" s="6" t="s">
        <v>3</v>
      </c>
      <c r="K20" s="6" t="s">
        <v>5</v>
      </c>
      <c r="L20" s="6" t="s">
        <v>30</v>
      </c>
      <c r="M20" s="6" t="s">
        <v>31</v>
      </c>
      <c r="N20" s="6" t="s">
        <v>32</v>
      </c>
      <c r="O20" s="6" t="s">
        <v>28</v>
      </c>
      <c r="P20" s="5" t="s">
        <v>27</v>
      </c>
      <c r="Q20" s="3" t="s">
        <v>20</v>
      </c>
      <c r="U20" s="39" t="s">
        <v>1</v>
      </c>
    </row>
    <row r="21" spans="1:21" x14ac:dyDescent="0.2">
      <c r="A21" t="str">
        <f>$K$1</f>
        <v>IBVS 5495</v>
      </c>
      <c r="C21" s="9">
        <f>+$C$4</f>
        <v>52783.535000000003</v>
      </c>
      <c r="D21" s="9" t="s">
        <v>19</v>
      </c>
      <c r="E21">
        <f t="shared" ref="E21:E31" si="0">+(C21-C$7)/C$8</f>
        <v>0</v>
      </c>
      <c r="F21">
        <f t="shared" ref="F21:F31" si="1">ROUND(2*E21,0)/2</f>
        <v>0</v>
      </c>
      <c r="G21">
        <f>+C21-(C$7+F21*C$8)</f>
        <v>0</v>
      </c>
      <c r="K21">
        <f>+G21</f>
        <v>0</v>
      </c>
      <c r="O21">
        <f t="shared" ref="O21:O31" ca="1" si="2">+C$11+C$12*$F21</f>
        <v>-7.1716376791096381E-4</v>
      </c>
      <c r="Q21" s="2">
        <f t="shared" ref="Q21:Q31" si="3">+C21-15018.5</f>
        <v>37765.035000000003</v>
      </c>
    </row>
    <row r="22" spans="1:21" ht="15" x14ac:dyDescent="0.2">
      <c r="A22" t="s">
        <v>46</v>
      </c>
      <c r="C22" s="9">
        <v>57151.912900000003</v>
      </c>
      <c r="D22" s="33">
        <v>1E-4</v>
      </c>
      <c r="E22">
        <f t="shared" si="0"/>
        <v>15773.534674040009</v>
      </c>
      <c r="F22">
        <f t="shared" si="1"/>
        <v>15773.5</v>
      </c>
      <c r="G22">
        <f>+C22-(C$7+F22*C$8)</f>
        <v>9.6027499967021868E-3</v>
      </c>
      <c r="K22">
        <f>+G22</f>
        <v>9.6027499967021868E-3</v>
      </c>
      <c r="O22">
        <f t="shared" ca="1" si="2"/>
        <v>1.1506554129508968E-2</v>
      </c>
      <c r="Q22" s="2">
        <f t="shared" si="3"/>
        <v>42133.412900000003</v>
      </c>
      <c r="R22" t="str">
        <f>IF(ABS(C22-C21)&lt;0.00001,1,"")</f>
        <v/>
      </c>
    </row>
    <row r="23" spans="1:21" x14ac:dyDescent="0.2">
      <c r="A23" s="36" t="s">
        <v>48</v>
      </c>
      <c r="B23" s="37" t="s">
        <v>4</v>
      </c>
      <c r="C23" s="38">
        <v>57461.772640000003</v>
      </c>
      <c r="D23" s="38">
        <v>0.05</v>
      </c>
      <c r="E23">
        <f t="shared" si="0"/>
        <v>16892.39010845172</v>
      </c>
      <c r="F23">
        <f t="shared" si="1"/>
        <v>16892.5</v>
      </c>
      <c r="O23">
        <f t="shared" ca="1" si="2"/>
        <v>1.237372630608442E-2</v>
      </c>
      <c r="Q23" s="2">
        <f t="shared" si="3"/>
        <v>42443.272640000003</v>
      </c>
      <c r="U23">
        <f>+C23-(C$7+F23*C$8)</f>
        <v>-3.0433749998337589E-2</v>
      </c>
    </row>
    <row r="24" spans="1:21" x14ac:dyDescent="0.2">
      <c r="A24" s="35" t="s">
        <v>0</v>
      </c>
      <c r="B24" s="34" t="s">
        <v>2</v>
      </c>
      <c r="C24" s="35">
        <v>58192.947615999998</v>
      </c>
      <c r="D24" s="35">
        <v>6.8999999999999997E-5</v>
      </c>
      <c r="E24">
        <f t="shared" si="0"/>
        <v>19532.549476698296</v>
      </c>
      <c r="F24">
        <f t="shared" si="1"/>
        <v>19532.5</v>
      </c>
      <c r="G24">
        <f t="shared" ref="G24:G31" si="4">+C24-(C$7+F24*C$8)</f>
        <v>1.3702249991183635E-2</v>
      </c>
      <c r="K24">
        <f t="shared" ref="K24:K31" si="5">+G24</f>
        <v>1.3702249991183635E-2</v>
      </c>
      <c r="O24">
        <f t="shared" ca="1" si="2"/>
        <v>1.4419601682455461E-2</v>
      </c>
      <c r="Q24" s="2">
        <f t="shared" si="3"/>
        <v>43174.447615999998</v>
      </c>
    </row>
    <row r="25" spans="1:21" x14ac:dyDescent="0.2">
      <c r="A25" s="35" t="s">
        <v>0</v>
      </c>
      <c r="B25" s="34" t="s">
        <v>4</v>
      </c>
      <c r="C25" s="35">
        <v>58193.086356</v>
      </c>
      <c r="D25" s="35">
        <v>7.4999999999999993E-5</v>
      </c>
      <c r="E25">
        <f t="shared" si="0"/>
        <v>19533.050445307421</v>
      </c>
      <c r="F25">
        <f t="shared" si="1"/>
        <v>19533</v>
      </c>
      <c r="G25">
        <f t="shared" si="4"/>
        <v>1.3970499996503349E-2</v>
      </c>
      <c r="K25">
        <f t="shared" si="5"/>
        <v>1.3970499996503349E-2</v>
      </c>
      <c r="O25">
        <f t="shared" ca="1" si="2"/>
        <v>1.4419989158852502E-2</v>
      </c>
      <c r="Q25" s="2">
        <f t="shared" si="3"/>
        <v>43174.586356</v>
      </c>
    </row>
    <row r="26" spans="1:21" x14ac:dyDescent="0.2">
      <c r="A26" s="35" t="s">
        <v>0</v>
      </c>
      <c r="B26" s="34" t="s">
        <v>2</v>
      </c>
      <c r="C26" s="35">
        <v>58195.025135999997</v>
      </c>
      <c r="D26" s="35">
        <v>8.7999999999999998E-5</v>
      </c>
      <c r="E26">
        <f t="shared" si="0"/>
        <v>19540.051079010675</v>
      </c>
      <c r="F26">
        <f t="shared" si="1"/>
        <v>19540</v>
      </c>
      <c r="G26">
        <f t="shared" si="4"/>
        <v>1.4145999994070735E-2</v>
      </c>
      <c r="K26">
        <f t="shared" si="5"/>
        <v>1.4145999994070735E-2</v>
      </c>
      <c r="O26">
        <f t="shared" ca="1" si="2"/>
        <v>1.4425413828411062E-2</v>
      </c>
      <c r="Q26" s="2">
        <f t="shared" si="3"/>
        <v>43176.525135999997</v>
      </c>
    </row>
    <row r="27" spans="1:21" x14ac:dyDescent="0.2">
      <c r="A27" s="35" t="s">
        <v>0</v>
      </c>
      <c r="B27" s="34" t="s">
        <v>4</v>
      </c>
      <c r="C27" s="35">
        <v>58195.163375999997</v>
      </c>
      <c r="D27" s="35">
        <v>7.1000000000000005E-5</v>
      </c>
      <c r="E27">
        <f t="shared" si="0"/>
        <v>19540.550242197391</v>
      </c>
      <c r="F27">
        <f t="shared" si="1"/>
        <v>19540.5</v>
      </c>
      <c r="G27">
        <f t="shared" si="4"/>
        <v>1.3914249990193639E-2</v>
      </c>
      <c r="K27">
        <f t="shared" si="5"/>
        <v>1.3914249990193639E-2</v>
      </c>
      <c r="O27">
        <f t="shared" ca="1" si="2"/>
        <v>1.4425801304808101E-2</v>
      </c>
      <c r="Q27" s="2">
        <f t="shared" si="3"/>
        <v>43176.663375999997</v>
      </c>
    </row>
    <row r="28" spans="1:21" x14ac:dyDescent="0.2">
      <c r="A28" s="35" t="s">
        <v>0</v>
      </c>
      <c r="B28" s="34" t="s">
        <v>4</v>
      </c>
      <c r="C28" s="35">
        <v>58195.994169999998</v>
      </c>
      <c r="D28" s="35">
        <v>2.9999999999999997E-4</v>
      </c>
      <c r="E28">
        <f t="shared" si="0"/>
        <v>19543.55011040156</v>
      </c>
      <c r="F28">
        <f t="shared" si="1"/>
        <v>19543.5</v>
      </c>
      <c r="G28">
        <f t="shared" si="4"/>
        <v>1.3877749996026978E-2</v>
      </c>
      <c r="K28">
        <f t="shared" si="5"/>
        <v>1.3877749996026978E-2</v>
      </c>
      <c r="O28">
        <f t="shared" ca="1" si="2"/>
        <v>1.4428126163190341E-2</v>
      </c>
      <c r="Q28" s="2">
        <f t="shared" si="3"/>
        <v>43177.494169999998</v>
      </c>
    </row>
    <row r="29" spans="1:21" x14ac:dyDescent="0.2">
      <c r="A29" s="35" t="s">
        <v>0</v>
      </c>
      <c r="B29" s="34" t="s">
        <v>2</v>
      </c>
      <c r="C29" s="35">
        <v>58196.132804000001</v>
      </c>
      <c r="D29" s="35">
        <v>9.0000000000000006E-5</v>
      </c>
      <c r="E29">
        <f t="shared" si="0"/>
        <v>19544.05069626114</v>
      </c>
      <c r="F29">
        <f t="shared" si="1"/>
        <v>19544</v>
      </c>
      <c r="G29">
        <f t="shared" si="4"/>
        <v>1.4039999994565733E-2</v>
      </c>
      <c r="K29">
        <f t="shared" si="5"/>
        <v>1.4039999994565733E-2</v>
      </c>
      <c r="O29">
        <f t="shared" ca="1" si="2"/>
        <v>1.442851363958738E-2</v>
      </c>
      <c r="Q29" s="2">
        <f t="shared" si="3"/>
        <v>43177.632804000001</v>
      </c>
    </row>
    <row r="30" spans="1:21" x14ac:dyDescent="0.2">
      <c r="A30" s="35" t="s">
        <v>0</v>
      </c>
      <c r="B30" s="34" t="s">
        <v>4</v>
      </c>
      <c r="C30" s="35">
        <v>58215.934639999999</v>
      </c>
      <c r="D30" s="35">
        <v>1.2999999999999999E-4</v>
      </c>
      <c r="E30">
        <f t="shared" si="0"/>
        <v>19615.552053036074</v>
      </c>
      <c r="F30">
        <f t="shared" si="1"/>
        <v>19615.5</v>
      </c>
      <c r="G30">
        <f t="shared" si="4"/>
        <v>1.4415749996260274E-2</v>
      </c>
      <c r="K30">
        <f t="shared" si="5"/>
        <v>1.4415749996260274E-2</v>
      </c>
      <c r="O30">
        <f t="shared" ca="1" si="2"/>
        <v>1.4483922764364096E-2</v>
      </c>
      <c r="Q30" s="2">
        <f t="shared" si="3"/>
        <v>43197.434639999999</v>
      </c>
    </row>
    <row r="31" spans="1:21" x14ac:dyDescent="0.2">
      <c r="A31" s="35" t="s">
        <v>0</v>
      </c>
      <c r="B31" s="34" t="s">
        <v>2</v>
      </c>
      <c r="C31" s="35">
        <v>58216.07271</v>
      </c>
      <c r="D31" s="35">
        <v>3.2000000000000003E-4</v>
      </c>
      <c r="E31">
        <f t="shared" si="0"/>
        <v>19616.050602379175</v>
      </c>
      <c r="F31">
        <f t="shared" si="1"/>
        <v>19616</v>
      </c>
      <c r="G31">
        <f t="shared" si="4"/>
        <v>1.4013999993039761E-2</v>
      </c>
      <c r="K31">
        <f t="shared" si="5"/>
        <v>1.4013999993039761E-2</v>
      </c>
      <c r="O31">
        <f t="shared" ca="1" si="2"/>
        <v>1.4484310240761137E-2</v>
      </c>
      <c r="Q31" s="2">
        <f t="shared" si="3"/>
        <v>43197.57271</v>
      </c>
    </row>
    <row r="32" spans="1:21" ht="12.75" customHeight="1" x14ac:dyDescent="0.2">
      <c r="A32" s="40" t="s">
        <v>49</v>
      </c>
      <c r="B32" s="41" t="s">
        <v>4</v>
      </c>
      <c r="C32" s="42">
        <v>58601.996619999874</v>
      </c>
      <c r="D32" s="40">
        <v>3.8999999999999999E-4</v>
      </c>
      <c r="E32">
        <f t="shared" ref="E32:E34" si="6">+(C32-C$7)/C$8</f>
        <v>21009.561950361251</v>
      </c>
      <c r="F32">
        <f t="shared" ref="F32:F34" si="7">ROUND(2*E32,0)/2</f>
        <v>21009.5</v>
      </c>
      <c r="G32">
        <f t="shared" ref="G32:G34" si="8">+C32-(C$7+F32*C$8)</f>
        <v>1.7156749869172927E-2</v>
      </c>
      <c r="K32">
        <f t="shared" ref="K32:K34" si="9">+G32</f>
        <v>1.7156749869172927E-2</v>
      </c>
      <c r="O32">
        <f t="shared" ref="O32:O34" ca="1" si="10">+C$11+C$12*$F32</f>
        <v>1.5564206959311534E-2</v>
      </c>
      <c r="Q32" s="2">
        <f t="shared" ref="Q32:Q34" si="11">+C32-15018.5</f>
        <v>43583.496619999874</v>
      </c>
    </row>
    <row r="33" spans="1:17" ht="12.75" customHeight="1" x14ac:dyDescent="0.2">
      <c r="A33" s="40" t="s">
        <v>49</v>
      </c>
      <c r="B33" s="41" t="s">
        <v>2</v>
      </c>
      <c r="C33" s="42">
        <v>58609.88956000004</v>
      </c>
      <c r="D33" s="40">
        <v>4.4000000000000002E-4</v>
      </c>
      <c r="E33">
        <f t="shared" si="6"/>
        <v>21038.062131806797</v>
      </c>
      <c r="F33">
        <f t="shared" si="7"/>
        <v>21038</v>
      </c>
      <c r="G33">
        <f t="shared" si="8"/>
        <v>1.720700003352249E-2</v>
      </c>
      <c r="K33">
        <f t="shared" si="9"/>
        <v>1.720700003352249E-2</v>
      </c>
      <c r="O33">
        <f t="shared" ca="1" si="10"/>
        <v>1.5586293113942811E-2</v>
      </c>
      <c r="Q33" s="2">
        <f t="shared" si="11"/>
        <v>43591.38956000004</v>
      </c>
    </row>
    <row r="34" spans="1:17" ht="12.75" customHeight="1" x14ac:dyDescent="0.2">
      <c r="A34" s="40" t="s">
        <v>49</v>
      </c>
      <c r="B34" s="41" t="s">
        <v>4</v>
      </c>
      <c r="C34" s="42">
        <v>58610.027819999959</v>
      </c>
      <c r="D34" s="40">
        <v>4.6999999999999999E-4</v>
      </c>
      <c r="E34">
        <f t="shared" si="6"/>
        <v>21038.561367210121</v>
      </c>
      <c r="F34">
        <f t="shared" si="7"/>
        <v>21038.5</v>
      </c>
      <c r="G34">
        <f t="shared" si="8"/>
        <v>1.6995249956380576E-2</v>
      </c>
      <c r="K34">
        <f t="shared" si="9"/>
        <v>1.6995249956380576E-2</v>
      </c>
      <c r="O34">
        <f t="shared" ca="1" si="10"/>
        <v>1.5586680590339852E-2</v>
      </c>
      <c r="Q34" s="2">
        <f t="shared" si="11"/>
        <v>43591.527819999959</v>
      </c>
    </row>
    <row r="35" spans="1:17" x14ac:dyDescent="0.2">
      <c r="C35" s="9"/>
      <c r="D35" s="9"/>
    </row>
    <row r="36" spans="1:17" x14ac:dyDescent="0.2">
      <c r="C36" s="9"/>
      <c r="D36" s="9"/>
    </row>
    <row r="37" spans="1:17" x14ac:dyDescent="0.2">
      <c r="C37" s="9"/>
      <c r="D37" s="9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hyperlinks>
    <hyperlink ref="H2483" r:id="rId1" display="http://vsolj.cetus-net.org/bulletin.html" xr:uid="{00000000-0004-0000-0000-000000000000}"/>
    <hyperlink ref="H64770" r:id="rId2" display="http://vsolj.cetus-net.org/bulletin.html" xr:uid="{00000000-0004-0000-0000-000001000000}"/>
    <hyperlink ref="H64763" r:id="rId3" display="https://www.aavso.org/ejaavso" xr:uid="{00000000-0004-0000-0000-000002000000}"/>
    <hyperlink ref="I64770" r:id="rId4" display="http://vsolj.cetus-net.org/bulletin.html" xr:uid="{00000000-0004-0000-0000-000003000000}"/>
    <hyperlink ref="AQ58421" r:id="rId5" display="http://cdsbib.u-strasbg.fr/cgi-bin/cdsbib?1990RMxAA..21..381G" xr:uid="{00000000-0004-0000-0000-000004000000}"/>
    <hyperlink ref="H64767" r:id="rId6" display="https://www.aavso.org/ejaavso" xr:uid="{00000000-0004-0000-0000-000005000000}"/>
    <hyperlink ref="AP5785" r:id="rId7" display="http://cdsbib.u-strasbg.fr/cgi-bin/cdsbib?1990RMxAA..21..381G" xr:uid="{00000000-0004-0000-0000-000006000000}"/>
    <hyperlink ref="AP5788" r:id="rId8" display="http://cdsbib.u-strasbg.fr/cgi-bin/cdsbib?1990RMxAA..21..381G" xr:uid="{00000000-0004-0000-0000-000007000000}"/>
    <hyperlink ref="AP5786" r:id="rId9" display="http://cdsbib.u-strasbg.fr/cgi-bin/cdsbib?1990RMxAA..21..381G" xr:uid="{00000000-0004-0000-0000-000008000000}"/>
    <hyperlink ref="AP5770" r:id="rId10" display="http://cdsbib.u-strasbg.fr/cgi-bin/cdsbib?1990RMxAA..21..381G" xr:uid="{00000000-0004-0000-0000-000009000000}"/>
    <hyperlink ref="AQ5999" r:id="rId11" display="http://cdsbib.u-strasbg.fr/cgi-bin/cdsbib?1990RMxAA..21..381G" xr:uid="{00000000-0004-0000-0000-00000A000000}"/>
    <hyperlink ref="AQ6003" r:id="rId12" display="http://cdsbib.u-strasbg.fr/cgi-bin/cdsbib?1990RMxAA..21..381G" xr:uid="{00000000-0004-0000-0000-00000B000000}"/>
    <hyperlink ref="AQ147" r:id="rId13" display="http://cdsbib.u-strasbg.fr/cgi-bin/cdsbib?1990RMxAA..21..381G" xr:uid="{00000000-0004-0000-0000-00000C000000}"/>
    <hyperlink ref="I2891" r:id="rId14" display="http://vsolj.cetus-net.org/bulletin.html" xr:uid="{00000000-0004-0000-0000-00000D000000}"/>
    <hyperlink ref="H2891" r:id="rId15" display="http://vsolj.cetus-net.org/bulletin.html" xr:uid="{00000000-0004-0000-0000-00000E000000}"/>
    <hyperlink ref="AQ808" r:id="rId16" display="http://cdsbib.u-strasbg.fr/cgi-bin/cdsbib?1990RMxAA..21..381G" xr:uid="{00000000-0004-0000-0000-00000F000000}"/>
    <hyperlink ref="AQ807" r:id="rId17" display="http://cdsbib.u-strasbg.fr/cgi-bin/cdsbib?1990RMxAA..21..381G" xr:uid="{00000000-0004-0000-0000-000010000000}"/>
    <hyperlink ref="AP4061" r:id="rId18" display="http://cdsbib.u-strasbg.fr/cgi-bin/cdsbib?1990RMxAA..21..381G" xr:uid="{00000000-0004-0000-0000-000011000000}"/>
    <hyperlink ref="AP4079" r:id="rId19" display="http://cdsbib.u-strasbg.fr/cgi-bin/cdsbib?1990RMxAA..21..381G" xr:uid="{00000000-0004-0000-0000-000012000000}"/>
    <hyperlink ref="AP4080" r:id="rId20" display="http://cdsbib.u-strasbg.fr/cgi-bin/cdsbib?1990RMxAA..21..381G" xr:uid="{00000000-0004-0000-0000-000013000000}"/>
    <hyperlink ref="AP4076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2023-01-26T06:10:02Z</dcterms:modified>
</cp:coreProperties>
</file>