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6F215D6-249B-435F-B62C-A68421F376EC}" xr6:coauthVersionLast="47" xr6:coauthVersionMax="47" xr10:uidLastSave="{00000000-0000-0000-0000-000000000000}"/>
  <bookViews>
    <workbookView xWindow="15225" yWindow="480" windowWidth="12975" windowHeight="15060"/>
  </bookViews>
  <sheets>
    <sheet name="Active" sheetId="1" r:id="rId1"/>
    <sheet name="Q_fit" sheetId="2" r:id="rId2"/>
    <sheet name="BAV" sheetId="3" r:id="rId3"/>
    <sheet name="A (2)" sheetId="4" r:id="rId4"/>
  </sheets>
  <definedNames>
    <definedName name="solver_adj" localSheetId="3" hidden="1">'A (2)'!$E$11:$E$13</definedName>
    <definedName name="solver_adj" localSheetId="0" hidden="1">Active!$E$11:$E$13</definedName>
    <definedName name="solver_cvg" localSheetId="3" hidden="1">0.0001</definedName>
    <definedName name="solver_cvg" localSheetId="0" hidden="1">0.0001</definedName>
    <definedName name="solver_drv" localSheetId="3" hidden="1">1</definedName>
    <definedName name="solver_drv" localSheetId="0" hidden="1">1</definedName>
    <definedName name="solver_est" localSheetId="3" hidden="1">1</definedName>
    <definedName name="solver_est" localSheetId="0" hidden="1">1</definedName>
    <definedName name="solver_itr" localSheetId="3" hidden="1">100</definedName>
    <definedName name="solver_itr" localSheetId="0" hidden="1">100</definedName>
    <definedName name="solver_lin" localSheetId="3" hidden="1">2</definedName>
    <definedName name="solver_lin" localSheetId="0" hidden="1">2</definedName>
    <definedName name="solver_neg" localSheetId="3" hidden="1">2</definedName>
    <definedName name="solver_neg" localSheetId="0" hidden="1">2</definedName>
    <definedName name="solver_num" localSheetId="3" hidden="1">0</definedName>
    <definedName name="solver_num" localSheetId="0" hidden="1">0</definedName>
    <definedName name="solver_nwt" localSheetId="3" hidden="1">1</definedName>
    <definedName name="solver_nwt" localSheetId="0" hidden="1">1</definedName>
    <definedName name="solver_opt" localSheetId="3" hidden="1">'A (2)'!$E$14</definedName>
    <definedName name="solver_opt" localSheetId="0" hidden="1">Active!$E$14</definedName>
    <definedName name="solver_pre" localSheetId="3" hidden="1">0.000001</definedName>
    <definedName name="solver_pre" localSheetId="0" hidden="1">0.000001</definedName>
    <definedName name="solver_scl" localSheetId="3" hidden="1">2</definedName>
    <definedName name="solver_scl" localSheetId="0" hidden="1">2</definedName>
    <definedName name="solver_sho" localSheetId="3" hidden="1">2</definedName>
    <definedName name="solver_sho" localSheetId="0" hidden="1">2</definedName>
    <definedName name="solver_tim" localSheetId="3" hidden="1">100</definedName>
    <definedName name="solver_tim" localSheetId="0" hidden="1">100</definedName>
    <definedName name="solver_tol" localSheetId="3" hidden="1">0.05</definedName>
    <definedName name="solver_tol" localSheetId="0" hidden="1">0.05</definedName>
    <definedName name="solver_typ" localSheetId="3" hidden="1">2</definedName>
    <definedName name="solver_typ" localSheetId="0" hidden="1">2</definedName>
    <definedName name="solver_val" localSheetId="3" hidden="1">0</definedName>
    <definedName name="solver_val" localSheetId="0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" i="1" l="1"/>
  <c r="F82" i="1" s="1"/>
  <c r="Q82" i="1"/>
  <c r="E79" i="4"/>
  <c r="F79" i="4"/>
  <c r="Q79" i="4"/>
  <c r="E80" i="4"/>
  <c r="F80" i="4"/>
  <c r="Q80" i="4"/>
  <c r="D11" i="1"/>
  <c r="D12" i="1"/>
  <c r="D13" i="1"/>
  <c r="E81" i="1"/>
  <c r="F81" i="1"/>
  <c r="G81" i="1"/>
  <c r="K81" i="1"/>
  <c r="Q81" i="1"/>
  <c r="E71" i="1"/>
  <c r="F71" i="1"/>
  <c r="G71" i="1"/>
  <c r="K71" i="1" s="1"/>
  <c r="Q71" i="1"/>
  <c r="E73" i="1"/>
  <c r="F73" i="1"/>
  <c r="G73" i="1"/>
  <c r="K73" i="1"/>
  <c r="Q73" i="1"/>
  <c r="E21" i="1"/>
  <c r="F21" i="1"/>
  <c r="E24" i="1"/>
  <c r="F24" i="1"/>
  <c r="G24" i="1"/>
  <c r="J24" i="1"/>
  <c r="E25" i="1"/>
  <c r="F25" i="1"/>
  <c r="G25" i="1"/>
  <c r="J25" i="1"/>
  <c r="E26" i="1"/>
  <c r="F26" i="1"/>
  <c r="G26" i="1"/>
  <c r="E27" i="1"/>
  <c r="F27" i="1"/>
  <c r="G27" i="1"/>
  <c r="J27" i="1"/>
  <c r="E28" i="1"/>
  <c r="F28" i="1"/>
  <c r="G28" i="1"/>
  <c r="J28" i="1"/>
  <c r="E29" i="1"/>
  <c r="F29" i="1"/>
  <c r="G29" i="1"/>
  <c r="J29" i="1"/>
  <c r="E23" i="1"/>
  <c r="F23" i="1"/>
  <c r="G23" i="1"/>
  <c r="J23" i="1"/>
  <c r="E22" i="1"/>
  <c r="F22" i="1"/>
  <c r="E30" i="1"/>
  <c r="F30" i="1"/>
  <c r="G30" i="1"/>
  <c r="I30" i="1"/>
  <c r="E67" i="1"/>
  <c r="F67" i="1"/>
  <c r="G67" i="1"/>
  <c r="K67" i="1"/>
  <c r="E68" i="1"/>
  <c r="F68" i="1"/>
  <c r="G68" i="1"/>
  <c r="K68" i="1" s="1"/>
  <c r="E70" i="1"/>
  <c r="F70" i="1"/>
  <c r="G70" i="1"/>
  <c r="K70" i="1"/>
  <c r="E72" i="1"/>
  <c r="F72" i="1"/>
  <c r="G72" i="1"/>
  <c r="K72" i="1" s="1"/>
  <c r="E76" i="1"/>
  <c r="F76" i="1"/>
  <c r="E77" i="1"/>
  <c r="F77" i="1"/>
  <c r="G77" i="1"/>
  <c r="K77" i="1" s="1"/>
  <c r="E78" i="1"/>
  <c r="F78" i="1"/>
  <c r="G78" i="1"/>
  <c r="K78" i="1"/>
  <c r="E79" i="1"/>
  <c r="F79" i="1"/>
  <c r="G79" i="1"/>
  <c r="K79" i="1" s="1"/>
  <c r="E66" i="1"/>
  <c r="F66" i="1"/>
  <c r="E55" i="1"/>
  <c r="F55" i="1"/>
  <c r="G55" i="1"/>
  <c r="K55" i="1"/>
  <c r="J26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J34" i="1"/>
  <c r="E35" i="1"/>
  <c r="F35" i="1"/>
  <c r="G35" i="1"/>
  <c r="J35" i="1"/>
  <c r="E39" i="1"/>
  <c r="F39" i="1"/>
  <c r="G39" i="1"/>
  <c r="J39" i="1"/>
  <c r="E40" i="1"/>
  <c r="F40" i="1"/>
  <c r="G40" i="1"/>
  <c r="J40" i="1"/>
  <c r="E41" i="1"/>
  <c r="F41" i="1"/>
  <c r="G41" i="1"/>
  <c r="J41" i="1"/>
  <c r="E42" i="1"/>
  <c r="F42" i="1"/>
  <c r="G42" i="1"/>
  <c r="J42" i="1"/>
  <c r="E43" i="1"/>
  <c r="F43" i="1"/>
  <c r="G43" i="1"/>
  <c r="J43" i="1"/>
  <c r="E44" i="1"/>
  <c r="F44" i="1"/>
  <c r="G44" i="1"/>
  <c r="J44" i="1"/>
  <c r="E45" i="1"/>
  <c r="F45" i="1"/>
  <c r="G45" i="1"/>
  <c r="J45" i="1"/>
  <c r="E48" i="1"/>
  <c r="F48" i="1"/>
  <c r="G48" i="1"/>
  <c r="J48" i="1"/>
  <c r="E52" i="1"/>
  <c r="F52" i="1"/>
  <c r="G52" i="1"/>
  <c r="J52" i="1"/>
  <c r="E53" i="1"/>
  <c r="F53" i="1"/>
  <c r="G53" i="1"/>
  <c r="J53" i="1"/>
  <c r="E56" i="1"/>
  <c r="F56" i="1"/>
  <c r="G56" i="1"/>
  <c r="J56" i="1"/>
  <c r="E57" i="1"/>
  <c r="F57" i="1"/>
  <c r="G57" i="1"/>
  <c r="J57" i="1"/>
  <c r="E58" i="1"/>
  <c r="F58" i="1"/>
  <c r="G58" i="1"/>
  <c r="J58" i="1"/>
  <c r="E59" i="1"/>
  <c r="F59" i="1"/>
  <c r="G59" i="1"/>
  <c r="J59" i="1"/>
  <c r="E62" i="1"/>
  <c r="F62" i="1"/>
  <c r="G62" i="1"/>
  <c r="J62" i="1"/>
  <c r="E63" i="1"/>
  <c r="F63" i="1"/>
  <c r="G63" i="1"/>
  <c r="J63" i="1"/>
  <c r="E64" i="1"/>
  <c r="F64" i="1"/>
  <c r="G64" i="1"/>
  <c r="J64" i="1"/>
  <c r="E65" i="1"/>
  <c r="F65" i="1"/>
  <c r="G65" i="1"/>
  <c r="J65" i="1"/>
  <c r="E75" i="1"/>
  <c r="F75" i="1"/>
  <c r="G75" i="1"/>
  <c r="J75" i="1"/>
  <c r="E47" i="1"/>
  <c r="F47" i="1"/>
  <c r="G47" i="1"/>
  <c r="J47" i="1"/>
  <c r="E49" i="1"/>
  <c r="F49" i="1"/>
  <c r="G49" i="1"/>
  <c r="K49" i="1"/>
  <c r="E51" i="1"/>
  <c r="F51" i="1"/>
  <c r="G51" i="1"/>
  <c r="K51" i="1"/>
  <c r="E50" i="1"/>
  <c r="F50" i="1"/>
  <c r="G50" i="1"/>
  <c r="K50" i="1"/>
  <c r="E54" i="1"/>
  <c r="F54" i="1"/>
  <c r="G54" i="1"/>
  <c r="K54" i="1" s="1"/>
  <c r="E61" i="1"/>
  <c r="F61" i="1"/>
  <c r="G61" i="1"/>
  <c r="K61" i="1"/>
  <c r="E60" i="1"/>
  <c r="F60" i="1"/>
  <c r="G60" i="1"/>
  <c r="K60" i="1" s="1"/>
  <c r="E69" i="1"/>
  <c r="F69" i="1"/>
  <c r="G69" i="1"/>
  <c r="K69" i="1"/>
  <c r="E80" i="1"/>
  <c r="F80" i="1"/>
  <c r="G80" i="1"/>
  <c r="K80" i="1" s="1"/>
  <c r="E74" i="1"/>
  <c r="F74" i="1"/>
  <c r="G74" i="1"/>
  <c r="K74" i="1"/>
  <c r="E38" i="1"/>
  <c r="F38" i="1"/>
  <c r="G38" i="1"/>
  <c r="J38" i="1"/>
  <c r="E46" i="1"/>
  <c r="F46" i="1"/>
  <c r="G46" i="1"/>
  <c r="K46" i="1"/>
  <c r="D11" i="4"/>
  <c r="W6" i="4" s="1"/>
  <c r="D12" i="4"/>
  <c r="W4" i="4"/>
  <c r="D9" i="4"/>
  <c r="E9" i="4"/>
  <c r="W10" i="4"/>
  <c r="D13" i="4"/>
  <c r="W13" i="4"/>
  <c r="P39" i="4"/>
  <c r="R39" i="4" s="1"/>
  <c r="T39" i="4" s="1"/>
  <c r="P47" i="4"/>
  <c r="P55" i="4"/>
  <c r="W15" i="4"/>
  <c r="F16" i="4"/>
  <c r="F17" i="4" s="1"/>
  <c r="W16" i="4"/>
  <c r="C17" i="4"/>
  <c r="W18" i="4"/>
  <c r="E21" i="4"/>
  <c r="F21" i="4"/>
  <c r="G21" i="4"/>
  <c r="I21" i="4"/>
  <c r="P21" i="4"/>
  <c r="R21" i="4" s="1"/>
  <c r="Q21" i="4"/>
  <c r="E22" i="4"/>
  <c r="F22" i="4"/>
  <c r="Q22" i="4"/>
  <c r="E23" i="4"/>
  <c r="F23" i="4"/>
  <c r="Q23" i="4"/>
  <c r="E24" i="4"/>
  <c r="F24" i="4"/>
  <c r="Q24" i="4"/>
  <c r="E25" i="4"/>
  <c r="F25" i="4"/>
  <c r="Q25" i="4"/>
  <c r="E26" i="4"/>
  <c r="F26" i="4"/>
  <c r="P26" i="4"/>
  <c r="R26" i="4" s="1"/>
  <c r="G26" i="4"/>
  <c r="I26" i="4"/>
  <c r="Q26" i="4"/>
  <c r="E27" i="4"/>
  <c r="F27" i="4"/>
  <c r="G27" i="4"/>
  <c r="I27" i="4"/>
  <c r="Q27" i="4"/>
  <c r="E28" i="4"/>
  <c r="F28" i="4"/>
  <c r="G28" i="4"/>
  <c r="H28" i="4"/>
  <c r="Q28" i="4"/>
  <c r="E29" i="4"/>
  <c r="F29" i="4"/>
  <c r="G29" i="4"/>
  <c r="I29" i="4"/>
  <c r="Q29" i="4"/>
  <c r="E30" i="4"/>
  <c r="F30" i="4"/>
  <c r="P30" i="4"/>
  <c r="G30" i="4"/>
  <c r="I30" i="4"/>
  <c r="Q30" i="4"/>
  <c r="E31" i="4"/>
  <c r="F31" i="4"/>
  <c r="G31" i="4"/>
  <c r="I31" i="4"/>
  <c r="Q31" i="4"/>
  <c r="E32" i="4"/>
  <c r="F32" i="4"/>
  <c r="G32" i="4"/>
  <c r="I32" i="4"/>
  <c r="Q32" i="4"/>
  <c r="E33" i="4"/>
  <c r="F33" i="4"/>
  <c r="Q33" i="4"/>
  <c r="E34" i="4"/>
  <c r="F34" i="4"/>
  <c r="G34" i="4"/>
  <c r="I34" i="4"/>
  <c r="Q34" i="4"/>
  <c r="E35" i="4"/>
  <c r="F35" i="4"/>
  <c r="Q35" i="4"/>
  <c r="E36" i="4"/>
  <c r="F36" i="4"/>
  <c r="G36" i="4"/>
  <c r="I36" i="4"/>
  <c r="Q36" i="4"/>
  <c r="E37" i="4"/>
  <c r="F37" i="4"/>
  <c r="G37" i="4"/>
  <c r="I37" i="4"/>
  <c r="Q37" i="4"/>
  <c r="E38" i="4"/>
  <c r="F38" i="4"/>
  <c r="P38" i="4"/>
  <c r="Q38" i="4"/>
  <c r="E39" i="4"/>
  <c r="F39" i="4"/>
  <c r="G39" i="4"/>
  <c r="I39" i="4"/>
  <c r="Q39" i="4"/>
  <c r="E40" i="4"/>
  <c r="F40" i="4"/>
  <c r="G40" i="4"/>
  <c r="I40" i="4"/>
  <c r="Q40" i="4"/>
  <c r="E41" i="4"/>
  <c r="F41" i="4"/>
  <c r="Q41" i="4"/>
  <c r="E42" i="4"/>
  <c r="F42" i="4"/>
  <c r="G42" i="4"/>
  <c r="I42" i="4"/>
  <c r="Q42" i="4"/>
  <c r="E43" i="4"/>
  <c r="F43" i="4"/>
  <c r="Q43" i="4"/>
  <c r="E44" i="4"/>
  <c r="F44" i="4"/>
  <c r="G44" i="4"/>
  <c r="I44" i="4"/>
  <c r="Q44" i="4"/>
  <c r="E45" i="4"/>
  <c r="F45" i="4"/>
  <c r="G45" i="4"/>
  <c r="J45" i="4"/>
  <c r="Q45" i="4"/>
  <c r="E46" i="4"/>
  <c r="F46" i="4"/>
  <c r="P46" i="4"/>
  <c r="Q46" i="4"/>
  <c r="E47" i="4"/>
  <c r="F47" i="4"/>
  <c r="G47" i="4"/>
  <c r="I47" i="4"/>
  <c r="Q47" i="4"/>
  <c r="E48" i="4"/>
  <c r="F48" i="4"/>
  <c r="G48" i="4"/>
  <c r="I48" i="4"/>
  <c r="Q48" i="4"/>
  <c r="E49" i="4"/>
  <c r="F49" i="4"/>
  <c r="Q49" i="4"/>
  <c r="E50" i="4"/>
  <c r="F50" i="4"/>
  <c r="Q50" i="4"/>
  <c r="E51" i="4"/>
  <c r="F51" i="4"/>
  <c r="P51" i="4"/>
  <c r="G51" i="4"/>
  <c r="I51" i="4"/>
  <c r="Q51" i="4"/>
  <c r="E52" i="4"/>
  <c r="F52" i="4"/>
  <c r="P52" i="4"/>
  <c r="R52" i="4" s="1"/>
  <c r="T52" i="4" s="1"/>
  <c r="G52" i="4"/>
  <c r="I52" i="4"/>
  <c r="Q52" i="4"/>
  <c r="E53" i="4"/>
  <c r="F53" i="4"/>
  <c r="Q53" i="4"/>
  <c r="E54" i="4"/>
  <c r="F54" i="4"/>
  <c r="P54" i="4"/>
  <c r="G54" i="4"/>
  <c r="I54" i="4"/>
  <c r="Q54" i="4"/>
  <c r="E55" i="4"/>
  <c r="F55" i="4"/>
  <c r="G55" i="4"/>
  <c r="J55" i="4"/>
  <c r="Q55" i="4"/>
  <c r="E56" i="4"/>
  <c r="F56" i="4"/>
  <c r="Q56" i="4"/>
  <c r="E57" i="4"/>
  <c r="F57" i="4"/>
  <c r="Q57" i="4"/>
  <c r="E58" i="4"/>
  <c r="F58" i="4"/>
  <c r="P58" i="4"/>
  <c r="R58" i="4" s="1"/>
  <c r="T58" i="4" s="1"/>
  <c r="G58" i="4"/>
  <c r="I58" i="4"/>
  <c r="Q58" i="4"/>
  <c r="E59" i="4"/>
  <c r="F59" i="4"/>
  <c r="P59" i="4"/>
  <c r="Q59" i="4"/>
  <c r="E60" i="4"/>
  <c r="F60" i="4"/>
  <c r="P60" i="4"/>
  <c r="Q60" i="4"/>
  <c r="E61" i="4"/>
  <c r="F61" i="4"/>
  <c r="Q61" i="4"/>
  <c r="E62" i="4"/>
  <c r="F62" i="4"/>
  <c r="P62" i="4"/>
  <c r="R62" i="4" s="1"/>
  <c r="T62" i="4" s="1"/>
  <c r="G62" i="4"/>
  <c r="I62" i="4"/>
  <c r="Q62" i="4"/>
  <c r="E63" i="4"/>
  <c r="F63" i="4"/>
  <c r="G63" i="4"/>
  <c r="I63" i="4"/>
  <c r="Q63" i="4"/>
  <c r="E64" i="4"/>
  <c r="F64" i="4"/>
  <c r="Q64" i="4"/>
  <c r="E65" i="4"/>
  <c r="F65" i="4"/>
  <c r="P65" i="4"/>
  <c r="Q65" i="4"/>
  <c r="E66" i="4"/>
  <c r="F66" i="4"/>
  <c r="P66" i="4"/>
  <c r="R66" i="4" s="1"/>
  <c r="G66" i="4"/>
  <c r="I66" i="4"/>
  <c r="Q66" i="4"/>
  <c r="E67" i="4"/>
  <c r="F67" i="4"/>
  <c r="P67" i="4"/>
  <c r="G67" i="4"/>
  <c r="I67" i="4"/>
  <c r="Q67" i="4"/>
  <c r="E68" i="4"/>
  <c r="F68" i="4"/>
  <c r="P68" i="4"/>
  <c r="Q68" i="4"/>
  <c r="E69" i="4"/>
  <c r="F69" i="4"/>
  <c r="P69" i="4"/>
  <c r="R69" i="4" s="1"/>
  <c r="T69" i="4" s="1"/>
  <c r="G69" i="4"/>
  <c r="I69" i="4"/>
  <c r="Q69" i="4"/>
  <c r="E70" i="4"/>
  <c r="F70" i="4"/>
  <c r="Q70" i="4"/>
  <c r="E71" i="4"/>
  <c r="F71" i="4"/>
  <c r="P71" i="4"/>
  <c r="R71" i="4" s="1"/>
  <c r="Q71" i="4"/>
  <c r="E72" i="4"/>
  <c r="F72" i="4"/>
  <c r="Q72" i="4"/>
  <c r="E73" i="4"/>
  <c r="F73" i="4"/>
  <c r="Q73" i="4"/>
  <c r="E74" i="4"/>
  <c r="F74" i="4"/>
  <c r="P74" i="4"/>
  <c r="G74" i="4"/>
  <c r="I74" i="4"/>
  <c r="Q74" i="4"/>
  <c r="E75" i="4"/>
  <c r="F75" i="4"/>
  <c r="Q75" i="4"/>
  <c r="E76" i="4"/>
  <c r="F76" i="4"/>
  <c r="P76" i="4"/>
  <c r="R76" i="4"/>
  <c r="T76" i="4"/>
  <c r="G76" i="4"/>
  <c r="I76" i="4"/>
  <c r="Q76" i="4"/>
  <c r="E77" i="4"/>
  <c r="F77" i="4"/>
  <c r="P77" i="4"/>
  <c r="G77" i="4"/>
  <c r="I77" i="4"/>
  <c r="Q77" i="4"/>
  <c r="E78" i="4"/>
  <c r="F78" i="4"/>
  <c r="P78" i="4"/>
  <c r="Q78" i="4"/>
  <c r="E36" i="1"/>
  <c r="F36" i="1"/>
  <c r="G36" i="1"/>
  <c r="E37" i="1"/>
  <c r="F37" i="1"/>
  <c r="Q22" i="1"/>
  <c r="Q23" i="1"/>
  <c r="Q36" i="1"/>
  <c r="Q37" i="1"/>
  <c r="Q55" i="1"/>
  <c r="Q66" i="1"/>
  <c r="Q67" i="1"/>
  <c r="Q68" i="1"/>
  <c r="Q70" i="1"/>
  <c r="Q72" i="1"/>
  <c r="Q76" i="1"/>
  <c r="Q77" i="1"/>
  <c r="Q78" i="1"/>
  <c r="Q79" i="1"/>
  <c r="G53" i="3"/>
  <c r="C53" i="3"/>
  <c r="E53" i="3"/>
  <c r="G11" i="3"/>
  <c r="C11" i="3"/>
  <c r="E11" i="3"/>
  <c r="G12" i="3"/>
  <c r="C12" i="3"/>
  <c r="E12" i="3"/>
  <c r="G13" i="3"/>
  <c r="C13" i="3"/>
  <c r="E13" i="3"/>
  <c r="G14" i="3"/>
  <c r="C14" i="3"/>
  <c r="E14" i="3"/>
  <c r="G15" i="3"/>
  <c r="C15" i="3"/>
  <c r="E15" i="3"/>
  <c r="G16" i="3"/>
  <c r="C16" i="3"/>
  <c r="E16" i="3"/>
  <c r="G17" i="3"/>
  <c r="C17" i="3"/>
  <c r="G18" i="3"/>
  <c r="C18" i="3"/>
  <c r="G19" i="3"/>
  <c r="C19" i="3"/>
  <c r="E19" i="3"/>
  <c r="G20" i="3"/>
  <c r="C20" i="3"/>
  <c r="E20" i="3"/>
  <c r="G54" i="3"/>
  <c r="C54" i="3"/>
  <c r="E54" i="3"/>
  <c r="G55" i="3"/>
  <c r="C55" i="3"/>
  <c r="E55" i="3"/>
  <c r="G21" i="3"/>
  <c r="C21" i="3"/>
  <c r="G22" i="3"/>
  <c r="C22" i="3"/>
  <c r="E22" i="3"/>
  <c r="G23" i="3"/>
  <c r="C23" i="3"/>
  <c r="E23" i="3"/>
  <c r="G24" i="3"/>
  <c r="C24" i="3"/>
  <c r="E24" i="3"/>
  <c r="G25" i="3"/>
  <c r="C25" i="3"/>
  <c r="E25" i="3"/>
  <c r="G26" i="3"/>
  <c r="C26" i="3"/>
  <c r="G27" i="3"/>
  <c r="C27" i="3"/>
  <c r="G28" i="3"/>
  <c r="C28" i="3"/>
  <c r="E28" i="3"/>
  <c r="G29" i="3"/>
  <c r="C29" i="3"/>
  <c r="E29" i="3"/>
  <c r="G30" i="3"/>
  <c r="C30" i="3"/>
  <c r="E30" i="3"/>
  <c r="G31" i="3"/>
  <c r="C31" i="3"/>
  <c r="E31" i="3"/>
  <c r="G32" i="3"/>
  <c r="C32" i="3"/>
  <c r="G33" i="3"/>
  <c r="C33" i="3"/>
  <c r="E33" i="3"/>
  <c r="G34" i="3"/>
  <c r="C34" i="3"/>
  <c r="G35" i="3"/>
  <c r="C35" i="3"/>
  <c r="E35" i="3"/>
  <c r="G36" i="3"/>
  <c r="C36" i="3"/>
  <c r="E36" i="3"/>
  <c r="G37" i="3"/>
  <c r="C37" i="3"/>
  <c r="E37" i="3"/>
  <c r="G56" i="3"/>
  <c r="C56" i="3"/>
  <c r="E56" i="3"/>
  <c r="G38" i="3"/>
  <c r="C38" i="3"/>
  <c r="E38" i="3"/>
  <c r="G39" i="3"/>
  <c r="C39" i="3"/>
  <c r="E39" i="3"/>
  <c r="G40" i="3"/>
  <c r="C40" i="3"/>
  <c r="E40" i="3"/>
  <c r="G41" i="3"/>
  <c r="C41" i="3"/>
  <c r="E41" i="3"/>
  <c r="G42" i="3"/>
  <c r="C42" i="3"/>
  <c r="E42" i="3"/>
  <c r="G43" i="3"/>
  <c r="C43" i="3"/>
  <c r="E43" i="3"/>
  <c r="G44" i="3"/>
  <c r="C44" i="3"/>
  <c r="E44" i="3"/>
  <c r="G45" i="3"/>
  <c r="C45" i="3"/>
  <c r="E45" i="3"/>
  <c r="G46" i="3"/>
  <c r="C46" i="3"/>
  <c r="E46" i="3"/>
  <c r="G47" i="3"/>
  <c r="C47" i="3"/>
  <c r="E47" i="3"/>
  <c r="G57" i="3"/>
  <c r="C57" i="3"/>
  <c r="E57" i="3"/>
  <c r="G58" i="3"/>
  <c r="C58" i="3"/>
  <c r="E58" i="3"/>
  <c r="G59" i="3"/>
  <c r="C59" i="3"/>
  <c r="E59" i="3"/>
  <c r="G48" i="3"/>
  <c r="C48" i="3"/>
  <c r="E48" i="3"/>
  <c r="G60" i="3"/>
  <c r="C60" i="3"/>
  <c r="E60" i="3"/>
  <c r="G61" i="3"/>
  <c r="C61" i="3"/>
  <c r="E61" i="3"/>
  <c r="G49" i="3"/>
  <c r="C49" i="3"/>
  <c r="G50" i="3"/>
  <c r="C50" i="3"/>
  <c r="E50" i="3"/>
  <c r="G62" i="3"/>
  <c r="C62" i="3"/>
  <c r="E62" i="3"/>
  <c r="G63" i="3"/>
  <c r="C63" i="3"/>
  <c r="E63" i="3"/>
  <c r="G64" i="3"/>
  <c r="C64" i="3"/>
  <c r="E64" i="3"/>
  <c r="G65" i="3"/>
  <c r="C65" i="3"/>
  <c r="G51" i="3"/>
  <c r="C51" i="3"/>
  <c r="E51" i="3"/>
  <c r="G52" i="3"/>
  <c r="C52" i="3"/>
  <c r="H51" i="3"/>
  <c r="D51" i="3"/>
  <c r="B51" i="3"/>
  <c r="A51" i="3"/>
  <c r="H65" i="3"/>
  <c r="D65" i="3"/>
  <c r="B65" i="3"/>
  <c r="A65" i="3"/>
  <c r="H64" i="3"/>
  <c r="D64" i="3"/>
  <c r="B64" i="3"/>
  <c r="A64" i="3"/>
  <c r="H63" i="3"/>
  <c r="D63" i="3"/>
  <c r="B63" i="3"/>
  <c r="A63" i="3"/>
  <c r="H62" i="3"/>
  <c r="D62" i="3"/>
  <c r="B62" i="3"/>
  <c r="A62" i="3"/>
  <c r="H50" i="3"/>
  <c r="D50" i="3"/>
  <c r="B50" i="3"/>
  <c r="A50" i="3"/>
  <c r="H49" i="3"/>
  <c r="D49" i="3"/>
  <c r="B49" i="3"/>
  <c r="A49" i="3"/>
  <c r="H61" i="3"/>
  <c r="D61" i="3"/>
  <c r="B61" i="3"/>
  <c r="A61" i="3"/>
  <c r="H60" i="3"/>
  <c r="D60" i="3"/>
  <c r="B60" i="3"/>
  <c r="A60" i="3"/>
  <c r="H48" i="3"/>
  <c r="D48" i="3"/>
  <c r="B48" i="3"/>
  <c r="A48" i="3"/>
  <c r="H59" i="3"/>
  <c r="D59" i="3"/>
  <c r="B59" i="3"/>
  <c r="A59" i="3"/>
  <c r="H58" i="3"/>
  <c r="D58" i="3"/>
  <c r="B58" i="3"/>
  <c r="A58" i="3"/>
  <c r="H57" i="3"/>
  <c r="D57" i="3"/>
  <c r="B57" i="3"/>
  <c r="A57" i="3"/>
  <c r="H47" i="3"/>
  <c r="D47" i="3"/>
  <c r="B47" i="3"/>
  <c r="A47" i="3"/>
  <c r="H46" i="3"/>
  <c r="D46" i="3"/>
  <c r="B46" i="3"/>
  <c r="A46" i="3"/>
  <c r="H45" i="3"/>
  <c r="D45" i="3"/>
  <c r="B45" i="3"/>
  <c r="A45" i="3"/>
  <c r="H44" i="3"/>
  <c r="D44" i="3"/>
  <c r="B44" i="3"/>
  <c r="A44" i="3"/>
  <c r="H43" i="3"/>
  <c r="D43" i="3"/>
  <c r="B43" i="3"/>
  <c r="A43" i="3"/>
  <c r="H42" i="3"/>
  <c r="D42" i="3"/>
  <c r="B42" i="3"/>
  <c r="A42" i="3"/>
  <c r="H41" i="3"/>
  <c r="D41" i="3"/>
  <c r="B41" i="3"/>
  <c r="A41" i="3"/>
  <c r="H40" i="3"/>
  <c r="D40" i="3"/>
  <c r="B40" i="3"/>
  <c r="A40" i="3"/>
  <c r="H39" i="3"/>
  <c r="D39" i="3"/>
  <c r="B39" i="3"/>
  <c r="A39" i="3"/>
  <c r="H38" i="3"/>
  <c r="D38" i="3"/>
  <c r="B38" i="3"/>
  <c r="A38" i="3"/>
  <c r="H56" i="3"/>
  <c r="D56" i="3"/>
  <c r="B56" i="3"/>
  <c r="A56" i="3"/>
  <c r="H37" i="3"/>
  <c r="D37" i="3"/>
  <c r="B37" i="3"/>
  <c r="A37" i="3"/>
  <c r="H36" i="3"/>
  <c r="D36" i="3"/>
  <c r="B36" i="3"/>
  <c r="A36" i="3"/>
  <c r="H35" i="3"/>
  <c r="D35" i="3"/>
  <c r="B35" i="3"/>
  <c r="A35" i="3"/>
  <c r="H34" i="3"/>
  <c r="D34" i="3"/>
  <c r="B34" i="3"/>
  <c r="A34" i="3"/>
  <c r="H33" i="3"/>
  <c r="D33" i="3"/>
  <c r="B33" i="3"/>
  <c r="A33" i="3"/>
  <c r="H32" i="3"/>
  <c r="D32" i="3"/>
  <c r="B32" i="3"/>
  <c r="A32" i="3"/>
  <c r="H31" i="3"/>
  <c r="D31" i="3"/>
  <c r="B31" i="3"/>
  <c r="A31" i="3"/>
  <c r="H30" i="3"/>
  <c r="D30" i="3"/>
  <c r="B30" i="3"/>
  <c r="A30" i="3"/>
  <c r="H29" i="3"/>
  <c r="D29" i="3"/>
  <c r="B29" i="3"/>
  <c r="A29" i="3"/>
  <c r="H28" i="3"/>
  <c r="D28" i="3"/>
  <c r="B28" i="3"/>
  <c r="A28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55" i="3"/>
  <c r="D55" i="3"/>
  <c r="B55" i="3"/>
  <c r="A55" i="3"/>
  <c r="H54" i="3"/>
  <c r="D54" i="3"/>
  <c r="B54" i="3"/>
  <c r="A54" i="3"/>
  <c r="H20" i="3"/>
  <c r="D20" i="3"/>
  <c r="B20" i="3"/>
  <c r="A20" i="3"/>
  <c r="H19" i="3"/>
  <c r="D19" i="3"/>
  <c r="B19" i="3"/>
  <c r="A19" i="3"/>
  <c r="H18" i="3"/>
  <c r="D18" i="3"/>
  <c r="B18" i="3"/>
  <c r="A18" i="3"/>
  <c r="H17" i="3"/>
  <c r="D17" i="3"/>
  <c r="B17" i="3"/>
  <c r="A17" i="3"/>
  <c r="H16" i="3"/>
  <c r="D16" i="3"/>
  <c r="B16" i="3"/>
  <c r="A16" i="3"/>
  <c r="H15" i="3"/>
  <c r="D15" i="3"/>
  <c r="B15" i="3"/>
  <c r="A15" i="3"/>
  <c r="H14" i="3"/>
  <c r="D14" i="3"/>
  <c r="B14" i="3"/>
  <c r="A14" i="3"/>
  <c r="H13" i="3"/>
  <c r="D13" i="3"/>
  <c r="B13" i="3"/>
  <c r="A13" i="3"/>
  <c r="H12" i="3"/>
  <c r="D12" i="3"/>
  <c r="B12" i="3"/>
  <c r="A12" i="3"/>
  <c r="H11" i="3"/>
  <c r="D11" i="3"/>
  <c r="B11" i="3"/>
  <c r="A11" i="3"/>
  <c r="H53" i="3"/>
  <c r="D53" i="3"/>
  <c r="B53" i="3"/>
  <c r="A53" i="3"/>
  <c r="H52" i="3"/>
  <c r="D52" i="3"/>
  <c r="B52" i="3"/>
  <c r="A52" i="3"/>
  <c r="A9" i="2"/>
  <c r="C9" i="2" s="1"/>
  <c r="D21" i="2"/>
  <c r="D22" i="2"/>
  <c r="F22" i="2"/>
  <c r="D23" i="2"/>
  <c r="I23" i="2"/>
  <c r="F23" i="2"/>
  <c r="D24" i="2"/>
  <c r="F24" i="2"/>
  <c r="D25" i="2"/>
  <c r="F25" i="2"/>
  <c r="D26" i="2"/>
  <c r="F26" i="2"/>
  <c r="D27" i="2"/>
  <c r="H27" i="2"/>
  <c r="F27" i="2"/>
  <c r="D28" i="2"/>
  <c r="H28" i="2"/>
  <c r="F28" i="2"/>
  <c r="D29" i="2"/>
  <c r="F29" i="2"/>
  <c r="D30" i="2"/>
  <c r="F30" i="2"/>
  <c r="D31" i="2"/>
  <c r="I31" i="2"/>
  <c r="F31" i="2"/>
  <c r="D32" i="2"/>
  <c r="H32" i="2"/>
  <c r="F32" i="2"/>
  <c r="D33" i="2"/>
  <c r="F33" i="2"/>
  <c r="D34" i="2"/>
  <c r="F34" i="2"/>
  <c r="D35" i="2"/>
  <c r="H35" i="2"/>
  <c r="F35" i="2"/>
  <c r="D36" i="2"/>
  <c r="H36" i="2"/>
  <c r="F36" i="2"/>
  <c r="D37" i="2"/>
  <c r="F37" i="2"/>
  <c r="D38" i="2"/>
  <c r="F38" i="2"/>
  <c r="D39" i="2"/>
  <c r="I39" i="2"/>
  <c r="F39" i="2"/>
  <c r="D40" i="2"/>
  <c r="H40" i="2"/>
  <c r="F40" i="2"/>
  <c r="D41" i="2"/>
  <c r="F41" i="2"/>
  <c r="D42" i="2"/>
  <c r="F42" i="2"/>
  <c r="D43" i="2"/>
  <c r="H43" i="2"/>
  <c r="F43" i="2"/>
  <c r="D44" i="2"/>
  <c r="H44" i="2"/>
  <c r="F44" i="2"/>
  <c r="D45" i="2"/>
  <c r="F45" i="2"/>
  <c r="D46" i="2"/>
  <c r="F46" i="2"/>
  <c r="D47" i="2"/>
  <c r="I47" i="2"/>
  <c r="F47" i="2"/>
  <c r="D48" i="2"/>
  <c r="F48" i="2"/>
  <c r="D49" i="2"/>
  <c r="F49" i="2"/>
  <c r="D50" i="2"/>
  <c r="F50" i="2"/>
  <c r="D51" i="2"/>
  <c r="H51" i="2"/>
  <c r="F51" i="2"/>
  <c r="D52" i="2"/>
  <c r="H52" i="2"/>
  <c r="F52" i="2"/>
  <c r="D53" i="2"/>
  <c r="F53" i="2"/>
  <c r="D54" i="2"/>
  <c r="F54" i="2"/>
  <c r="D55" i="2"/>
  <c r="I55" i="2"/>
  <c r="F55" i="2"/>
  <c r="D56" i="2"/>
  <c r="F56" i="2"/>
  <c r="D57" i="2"/>
  <c r="F57" i="2"/>
  <c r="D58" i="2"/>
  <c r="F58" i="2"/>
  <c r="D59" i="2"/>
  <c r="H59" i="2"/>
  <c r="F59" i="2"/>
  <c r="D60" i="2"/>
  <c r="H60" i="2"/>
  <c r="D61" i="2"/>
  <c r="F61" i="2"/>
  <c r="D62" i="2"/>
  <c r="F62" i="2"/>
  <c r="D63" i="2"/>
  <c r="I63" i="2"/>
  <c r="F63" i="2"/>
  <c r="D64" i="2"/>
  <c r="F64" i="2"/>
  <c r="D65" i="2"/>
  <c r="F65" i="2"/>
  <c r="D66" i="2"/>
  <c r="F66" i="2"/>
  <c r="D67" i="2"/>
  <c r="H67" i="2"/>
  <c r="F67" i="2"/>
  <c r="D68" i="2"/>
  <c r="H68" i="2"/>
  <c r="D69" i="2"/>
  <c r="F69" i="2"/>
  <c r="D70" i="2"/>
  <c r="F70" i="2"/>
  <c r="D71" i="2"/>
  <c r="I71" i="2"/>
  <c r="F71" i="2"/>
  <c r="D72" i="2"/>
  <c r="F72" i="2"/>
  <c r="D73" i="2"/>
  <c r="F73" i="2"/>
  <c r="D74" i="2"/>
  <c r="F74" i="2"/>
  <c r="D75" i="2"/>
  <c r="H75" i="2"/>
  <c r="F75" i="2"/>
  <c r="D76" i="2"/>
  <c r="H76" i="2"/>
  <c r="D77" i="2"/>
  <c r="F77" i="2"/>
  <c r="D78" i="2"/>
  <c r="F78" i="2"/>
  <c r="I21" i="2"/>
  <c r="I22" i="2"/>
  <c r="I25" i="2"/>
  <c r="I26" i="2"/>
  <c r="I27" i="2"/>
  <c r="I29" i="2"/>
  <c r="I30" i="2"/>
  <c r="I33" i="2"/>
  <c r="I34" i="2"/>
  <c r="I35" i="2"/>
  <c r="I37" i="2"/>
  <c r="I41" i="2"/>
  <c r="I42" i="2"/>
  <c r="I43" i="2"/>
  <c r="I44" i="2"/>
  <c r="I45" i="2"/>
  <c r="I46" i="2"/>
  <c r="I49" i="2"/>
  <c r="I51" i="2"/>
  <c r="I53" i="2"/>
  <c r="I54" i="2"/>
  <c r="I57" i="2"/>
  <c r="I58" i="2"/>
  <c r="I59" i="2"/>
  <c r="I61" i="2"/>
  <c r="I62" i="2"/>
  <c r="I65" i="2"/>
  <c r="I66" i="2"/>
  <c r="I67" i="2"/>
  <c r="I69" i="2"/>
  <c r="I73" i="2"/>
  <c r="I74" i="2"/>
  <c r="I75" i="2"/>
  <c r="I76" i="2"/>
  <c r="I77" i="2"/>
  <c r="I78" i="2"/>
  <c r="H23" i="2"/>
  <c r="H25" i="2"/>
  <c r="H26" i="2"/>
  <c r="H29" i="2"/>
  <c r="H30" i="2"/>
  <c r="H31" i="2"/>
  <c r="H33" i="2"/>
  <c r="H34" i="2"/>
  <c r="H37" i="2"/>
  <c r="H38" i="2"/>
  <c r="H39" i="2"/>
  <c r="H41" i="2"/>
  <c r="H45" i="2"/>
  <c r="H46" i="2"/>
  <c r="H47" i="2"/>
  <c r="H48" i="2"/>
  <c r="H49" i="2"/>
  <c r="H50" i="2"/>
  <c r="H53" i="2"/>
  <c r="H55" i="2"/>
  <c r="H57" i="2"/>
  <c r="H58" i="2"/>
  <c r="H61" i="2"/>
  <c r="H62" i="2"/>
  <c r="H63" i="2"/>
  <c r="H65" i="2"/>
  <c r="H66" i="2"/>
  <c r="H69" i="2"/>
  <c r="H70" i="2"/>
  <c r="H71" i="2"/>
  <c r="H73" i="2"/>
  <c r="H77" i="2"/>
  <c r="H78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K27" i="2"/>
  <c r="G27" i="2"/>
  <c r="E28" i="2"/>
  <c r="K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K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K43" i="2"/>
  <c r="E44" i="2"/>
  <c r="G44" i="2"/>
  <c r="E45" i="2"/>
  <c r="G45" i="2"/>
  <c r="E46" i="2"/>
  <c r="G46" i="2"/>
  <c r="E47" i="2"/>
  <c r="K47" i="2"/>
  <c r="G47" i="2"/>
  <c r="E48" i="2"/>
  <c r="G48" i="2"/>
  <c r="E49" i="2"/>
  <c r="G49" i="2"/>
  <c r="E50" i="2"/>
  <c r="G50" i="2"/>
  <c r="E51" i="2"/>
  <c r="K51" i="2"/>
  <c r="G51" i="2"/>
  <c r="E52" i="2"/>
  <c r="G52" i="2"/>
  <c r="E53" i="2"/>
  <c r="G53" i="2"/>
  <c r="E54" i="2"/>
  <c r="G54" i="2"/>
  <c r="E55" i="2"/>
  <c r="G55" i="2"/>
  <c r="E56" i="2"/>
  <c r="K56" i="2"/>
  <c r="G56" i="2"/>
  <c r="E57" i="2"/>
  <c r="G57" i="2"/>
  <c r="E58" i="2"/>
  <c r="L58" i="2"/>
  <c r="E59" i="2"/>
  <c r="K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K66" i="2"/>
  <c r="E67" i="2"/>
  <c r="K67" i="2"/>
  <c r="E68" i="2"/>
  <c r="G68" i="2"/>
  <c r="E69" i="2"/>
  <c r="G69" i="2"/>
  <c r="E70" i="2"/>
  <c r="L70" i="2"/>
  <c r="G70" i="2"/>
  <c r="E71" i="2"/>
  <c r="G71" i="2"/>
  <c r="E72" i="2"/>
  <c r="G72" i="2"/>
  <c r="E73" i="2"/>
  <c r="G73" i="2"/>
  <c r="E74" i="2"/>
  <c r="K74" i="2"/>
  <c r="G74" i="2"/>
  <c r="E75" i="2"/>
  <c r="K75" i="2"/>
  <c r="E76" i="2"/>
  <c r="G76" i="2"/>
  <c r="E77" i="2"/>
  <c r="G77" i="2"/>
  <c r="E78" i="2"/>
  <c r="G78" i="2"/>
  <c r="J22" i="2"/>
  <c r="J23" i="2"/>
  <c r="J25" i="2"/>
  <c r="J26" i="2"/>
  <c r="J27" i="2"/>
  <c r="J28" i="2"/>
  <c r="J29" i="2"/>
  <c r="J30" i="2"/>
  <c r="J31" i="2"/>
  <c r="J33" i="2"/>
  <c r="J34" i="2"/>
  <c r="J35" i="2"/>
  <c r="J37" i="2"/>
  <c r="J38" i="2"/>
  <c r="J39" i="2"/>
  <c r="J41" i="2"/>
  <c r="J42" i="2"/>
  <c r="J43" i="2"/>
  <c r="J45" i="2"/>
  <c r="J46" i="2"/>
  <c r="J47" i="2"/>
  <c r="J49" i="2"/>
  <c r="J50" i="2"/>
  <c r="J51" i="2"/>
  <c r="J53" i="2"/>
  <c r="J54" i="2"/>
  <c r="J55" i="2"/>
  <c r="J57" i="2"/>
  <c r="J58" i="2"/>
  <c r="J59" i="2"/>
  <c r="J61" i="2"/>
  <c r="J62" i="2"/>
  <c r="J63" i="2"/>
  <c r="J65" i="2"/>
  <c r="J66" i="2"/>
  <c r="J67" i="2"/>
  <c r="J69" i="2"/>
  <c r="J70" i="2"/>
  <c r="J71" i="2"/>
  <c r="J73" i="2"/>
  <c r="J74" i="2"/>
  <c r="J75" i="2"/>
  <c r="J77" i="2"/>
  <c r="J78" i="2"/>
  <c r="K22" i="2"/>
  <c r="K23" i="2"/>
  <c r="K25" i="2"/>
  <c r="K26" i="2"/>
  <c r="K30" i="2"/>
  <c r="K31" i="2"/>
  <c r="K32" i="2"/>
  <c r="K34" i="2"/>
  <c r="K38" i="2"/>
  <c r="K39" i="2"/>
  <c r="K40" i="2"/>
  <c r="K41" i="2"/>
  <c r="K42" i="2"/>
  <c r="K45" i="2"/>
  <c r="K46" i="2"/>
  <c r="K49" i="2"/>
  <c r="K50" i="2"/>
  <c r="K53" i="2"/>
  <c r="K54" i="2"/>
  <c r="K55" i="2"/>
  <c r="K57" i="2"/>
  <c r="K58" i="2"/>
  <c r="K60" i="2"/>
  <c r="K62" i="2"/>
  <c r="K63" i="2"/>
  <c r="K68" i="2"/>
  <c r="K69" i="2"/>
  <c r="K71" i="2"/>
  <c r="K73" i="2"/>
  <c r="K77" i="2"/>
  <c r="K78" i="2"/>
  <c r="L22" i="2"/>
  <c r="L23" i="2"/>
  <c r="L24" i="2"/>
  <c r="L25" i="2"/>
  <c r="L26" i="2"/>
  <c r="L27" i="2"/>
  <c r="L30" i="2"/>
  <c r="L31" i="2"/>
  <c r="L32" i="2"/>
  <c r="L33" i="2"/>
  <c r="L34" i="2"/>
  <c r="L35" i="2"/>
  <c r="L38" i="2"/>
  <c r="L39" i="2"/>
  <c r="L40" i="2"/>
  <c r="L41" i="2"/>
  <c r="L42" i="2"/>
  <c r="L45" i="2"/>
  <c r="L46" i="2"/>
  <c r="L48" i="2"/>
  <c r="L49" i="2"/>
  <c r="L50" i="2"/>
  <c r="L51" i="2"/>
  <c r="L54" i="2"/>
  <c r="L55" i="2"/>
  <c r="L56" i="2"/>
  <c r="L57" i="2"/>
  <c r="L59" i="2"/>
  <c r="L62" i="2"/>
  <c r="L63" i="2"/>
  <c r="L64" i="2"/>
  <c r="L65" i="2"/>
  <c r="L67" i="2"/>
  <c r="L71" i="2"/>
  <c r="L72" i="2"/>
  <c r="L73" i="2"/>
  <c r="L77" i="2"/>
  <c r="L78" i="2"/>
  <c r="B10" i="2"/>
  <c r="Q80" i="1"/>
  <c r="P50" i="1"/>
  <c r="R50" i="1" s="1"/>
  <c r="T50" i="1" s="1"/>
  <c r="Q21" i="1"/>
  <c r="Q24" i="1"/>
  <c r="Q25" i="1"/>
  <c r="Q26" i="1"/>
  <c r="Q27" i="1"/>
  <c r="Q28" i="1"/>
  <c r="Q29" i="1"/>
  <c r="Q31" i="1"/>
  <c r="Q32" i="1"/>
  <c r="Q33" i="1"/>
  <c r="Q34" i="1"/>
  <c r="Q35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6" i="1"/>
  <c r="Q57" i="1"/>
  <c r="Q58" i="1"/>
  <c r="Q59" i="1"/>
  <c r="Q60" i="1"/>
  <c r="Q61" i="1"/>
  <c r="Q62" i="1"/>
  <c r="Q63" i="1"/>
  <c r="Q64" i="1"/>
  <c r="Q65" i="1"/>
  <c r="Q69" i="1"/>
  <c r="Q74" i="1"/>
  <c r="Q75" i="1"/>
  <c r="E337" i="2"/>
  <c r="G16" i="2"/>
  <c r="G15" i="2"/>
  <c r="E79" i="2"/>
  <c r="K79" i="2"/>
  <c r="E80" i="2"/>
  <c r="G80" i="2"/>
  <c r="E81" i="2"/>
  <c r="G81" i="2"/>
  <c r="E82" i="2"/>
  <c r="G82" i="2"/>
  <c r="E83" i="2"/>
  <c r="G83" i="2"/>
  <c r="E84" i="2"/>
  <c r="G84" i="2"/>
  <c r="E85" i="2"/>
  <c r="G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G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G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G109" i="2"/>
  <c r="E110" i="2"/>
  <c r="G110" i="2"/>
  <c r="E111" i="2"/>
  <c r="G111" i="2"/>
  <c r="H16" i="2"/>
  <c r="H15" i="2"/>
  <c r="D79" i="2"/>
  <c r="H79" i="2"/>
  <c r="D80" i="2"/>
  <c r="H80" i="2"/>
  <c r="D81" i="2"/>
  <c r="I81" i="2"/>
  <c r="D82" i="2"/>
  <c r="K82" i="2"/>
  <c r="D83" i="2"/>
  <c r="H83" i="2"/>
  <c r="D84" i="2"/>
  <c r="H84" i="2"/>
  <c r="D85" i="2"/>
  <c r="H85" i="2"/>
  <c r="D86" i="2"/>
  <c r="H86" i="2"/>
  <c r="D87" i="2"/>
  <c r="H87" i="2"/>
  <c r="D88" i="2"/>
  <c r="H88" i="2"/>
  <c r="D89" i="2"/>
  <c r="D90" i="2"/>
  <c r="I90" i="2"/>
  <c r="D91" i="2"/>
  <c r="H91" i="2"/>
  <c r="D92" i="2"/>
  <c r="H92" i="2"/>
  <c r="D93" i="2"/>
  <c r="H93" i="2"/>
  <c r="D94" i="2"/>
  <c r="H94" i="2"/>
  <c r="D95" i="2"/>
  <c r="H95" i="2"/>
  <c r="D96" i="2"/>
  <c r="H96" i="2"/>
  <c r="D97" i="2"/>
  <c r="D98" i="2"/>
  <c r="D99" i="2"/>
  <c r="H99" i="2"/>
  <c r="D100" i="2"/>
  <c r="H100" i="2"/>
  <c r="D101" i="2"/>
  <c r="H101" i="2"/>
  <c r="D102" i="2"/>
  <c r="H102" i="2"/>
  <c r="D103" i="2"/>
  <c r="H103" i="2"/>
  <c r="D104" i="2"/>
  <c r="H104" i="2"/>
  <c r="D105" i="2"/>
  <c r="D106" i="2"/>
  <c r="H106" i="2"/>
  <c r="D107" i="2"/>
  <c r="H107" i="2"/>
  <c r="D108" i="2"/>
  <c r="H108" i="2"/>
  <c r="D109" i="2"/>
  <c r="H109" i="2"/>
  <c r="D110" i="2"/>
  <c r="H110" i="2"/>
  <c r="D111" i="2"/>
  <c r="H111" i="2"/>
  <c r="J16" i="2"/>
  <c r="J15" i="2"/>
  <c r="J13" i="2"/>
  <c r="J12" i="2"/>
  <c r="J80" i="2"/>
  <c r="J84" i="2"/>
  <c r="J85" i="2"/>
  <c r="J86" i="2"/>
  <c r="J88" i="2"/>
  <c r="J92" i="2"/>
  <c r="J93" i="2"/>
  <c r="J94" i="2"/>
  <c r="J96" i="2"/>
  <c r="J100" i="2"/>
  <c r="J102" i="2"/>
  <c r="J104" i="2"/>
  <c r="J106" i="2"/>
  <c r="J109" i="2"/>
  <c r="J110" i="2"/>
  <c r="I16" i="2"/>
  <c r="I15" i="2"/>
  <c r="I80" i="2"/>
  <c r="I83" i="2"/>
  <c r="I84" i="2"/>
  <c r="I85" i="2"/>
  <c r="I86" i="2"/>
  <c r="I88" i="2"/>
  <c r="I89" i="2"/>
  <c r="I91" i="2"/>
  <c r="I92" i="2"/>
  <c r="I93" i="2"/>
  <c r="I94" i="2"/>
  <c r="I96" i="2"/>
  <c r="I97" i="2"/>
  <c r="I98" i="2"/>
  <c r="I99" i="2"/>
  <c r="I100" i="2"/>
  <c r="I101" i="2"/>
  <c r="I102" i="2"/>
  <c r="I104" i="2"/>
  <c r="I105" i="2"/>
  <c r="I106" i="2"/>
  <c r="I107" i="2"/>
  <c r="I110" i="2"/>
  <c r="K16" i="2"/>
  <c r="K15" i="2"/>
  <c r="K80" i="2"/>
  <c r="K81" i="2"/>
  <c r="K84" i="2"/>
  <c r="K85" i="2"/>
  <c r="K86" i="2"/>
  <c r="K87" i="2"/>
  <c r="K88" i="2"/>
  <c r="K89" i="2"/>
  <c r="K90" i="2"/>
  <c r="K92" i="2"/>
  <c r="K93" i="2"/>
  <c r="K94" i="2"/>
  <c r="K95" i="2"/>
  <c r="K96" i="2"/>
  <c r="K97" i="2"/>
  <c r="K98" i="2"/>
  <c r="K100" i="2"/>
  <c r="K103" i="2"/>
  <c r="K104" i="2"/>
  <c r="K105" i="2"/>
  <c r="K106" i="2"/>
  <c r="K108" i="2"/>
  <c r="K109" i="2"/>
  <c r="F16" i="2"/>
  <c r="F15" i="2"/>
  <c r="F80" i="2"/>
  <c r="F81" i="2"/>
  <c r="F82" i="2"/>
  <c r="F83" i="2"/>
  <c r="F84" i="2"/>
  <c r="F85" i="2"/>
  <c r="F86" i="2"/>
  <c r="F88" i="2"/>
  <c r="F89" i="2"/>
  <c r="F90" i="2"/>
  <c r="F91" i="2"/>
  <c r="F92" i="2"/>
  <c r="F93" i="2"/>
  <c r="F94" i="2"/>
  <c r="F96" i="2"/>
  <c r="F97" i="2"/>
  <c r="F98" i="2"/>
  <c r="F99" i="2"/>
  <c r="F100" i="2"/>
  <c r="F104" i="2"/>
  <c r="F105" i="2"/>
  <c r="F106" i="2"/>
  <c r="F107" i="2"/>
  <c r="F108" i="2"/>
  <c r="F109" i="2"/>
  <c r="L16" i="2"/>
  <c r="L15" i="2"/>
  <c r="L13" i="2"/>
  <c r="L79" i="2"/>
  <c r="L80" i="2"/>
  <c r="L81" i="2"/>
  <c r="L82" i="2"/>
  <c r="L84" i="2"/>
  <c r="L86" i="2"/>
  <c r="L87" i="2"/>
  <c r="L88" i="2"/>
  <c r="L89" i="2"/>
  <c r="L90" i="2"/>
  <c r="L92" i="2"/>
  <c r="L93" i="2"/>
  <c r="L95" i="2"/>
  <c r="L96" i="2"/>
  <c r="L97" i="2"/>
  <c r="L98" i="2"/>
  <c r="L100" i="2"/>
  <c r="L101" i="2"/>
  <c r="L104" i="2"/>
  <c r="L105" i="2"/>
  <c r="L106" i="2"/>
  <c r="L108" i="2"/>
  <c r="L109" i="2"/>
  <c r="L110" i="2"/>
  <c r="C16" i="2"/>
  <c r="C15" i="2"/>
  <c r="D337" i="2"/>
  <c r="F337" i="2"/>
  <c r="H337" i="2"/>
  <c r="L337" i="2"/>
  <c r="K337" i="2"/>
  <c r="J337" i="2"/>
  <c r="I337" i="2"/>
  <c r="G337" i="2"/>
  <c r="E336" i="2"/>
  <c r="D336" i="2"/>
  <c r="J336" i="2"/>
  <c r="K336" i="2"/>
  <c r="G336" i="2"/>
  <c r="E335" i="2"/>
  <c r="D335" i="2"/>
  <c r="J335" i="2"/>
  <c r="H335" i="2"/>
  <c r="L335" i="2"/>
  <c r="G335" i="2"/>
  <c r="E334" i="2"/>
  <c r="L334" i="2"/>
  <c r="D334" i="2"/>
  <c r="H334" i="2"/>
  <c r="I334" i="2"/>
  <c r="G334" i="2"/>
  <c r="E333" i="2"/>
  <c r="D333" i="2"/>
  <c r="F333" i="2"/>
  <c r="L333" i="2"/>
  <c r="K333" i="2"/>
  <c r="J333" i="2"/>
  <c r="G333" i="2"/>
  <c r="E332" i="2"/>
  <c r="G332" i="2"/>
  <c r="D332" i="2"/>
  <c r="J332" i="2"/>
  <c r="H332" i="2"/>
  <c r="L332" i="2"/>
  <c r="K332" i="2"/>
  <c r="E331" i="2"/>
  <c r="D331" i="2"/>
  <c r="J331" i="2"/>
  <c r="F331" i="2"/>
  <c r="H331" i="2"/>
  <c r="I331" i="2"/>
  <c r="G331" i="2"/>
  <c r="E330" i="2"/>
  <c r="D330" i="2"/>
  <c r="F330" i="2"/>
  <c r="H330" i="2"/>
  <c r="L330" i="2"/>
  <c r="K330" i="2"/>
  <c r="J330" i="2"/>
  <c r="I330" i="2"/>
  <c r="G330" i="2"/>
  <c r="E329" i="2"/>
  <c r="D329" i="2"/>
  <c r="F329" i="2"/>
  <c r="H329" i="2"/>
  <c r="J329" i="2"/>
  <c r="I329" i="2"/>
  <c r="E328" i="2"/>
  <c r="D328" i="2"/>
  <c r="H328" i="2"/>
  <c r="L328" i="2"/>
  <c r="I328" i="2"/>
  <c r="G328" i="2"/>
  <c r="E327" i="2"/>
  <c r="D327" i="2"/>
  <c r="F327" i="2"/>
  <c r="L327" i="2"/>
  <c r="K327" i="2"/>
  <c r="G327" i="2"/>
  <c r="E326" i="2"/>
  <c r="K326" i="2"/>
  <c r="D326" i="2"/>
  <c r="H326" i="2"/>
  <c r="F326" i="2"/>
  <c r="J326" i="2"/>
  <c r="E325" i="2"/>
  <c r="D325" i="2"/>
  <c r="F325" i="2"/>
  <c r="E324" i="2"/>
  <c r="D324" i="2"/>
  <c r="K324" i="2"/>
  <c r="J324" i="2"/>
  <c r="G324" i="2"/>
  <c r="E323" i="2"/>
  <c r="D323" i="2"/>
  <c r="F323" i="2"/>
  <c r="H323" i="2"/>
  <c r="L323" i="2"/>
  <c r="K323" i="2"/>
  <c r="J323" i="2"/>
  <c r="I323" i="2"/>
  <c r="G323" i="2"/>
  <c r="E322" i="2"/>
  <c r="L322" i="2"/>
  <c r="D322" i="2"/>
  <c r="F322" i="2"/>
  <c r="H322" i="2"/>
  <c r="K322" i="2"/>
  <c r="J322" i="2"/>
  <c r="I322" i="2"/>
  <c r="E321" i="2"/>
  <c r="G321" i="2"/>
  <c r="D321" i="2"/>
  <c r="F321" i="2"/>
  <c r="H321" i="2"/>
  <c r="J321" i="2"/>
  <c r="I321" i="2"/>
  <c r="E320" i="2"/>
  <c r="D320" i="2"/>
  <c r="H320" i="2"/>
  <c r="I320" i="2"/>
  <c r="G320" i="2"/>
  <c r="E319" i="2"/>
  <c r="K319" i="2"/>
  <c r="D319" i="2"/>
  <c r="L319" i="2"/>
  <c r="E318" i="2"/>
  <c r="G318" i="2"/>
  <c r="D318" i="2"/>
  <c r="F318" i="2"/>
  <c r="L318" i="2"/>
  <c r="J318" i="2"/>
  <c r="E317" i="2"/>
  <c r="G317" i="2"/>
  <c r="D317" i="2"/>
  <c r="I317" i="2"/>
  <c r="L317" i="2"/>
  <c r="J317" i="2"/>
  <c r="E316" i="2"/>
  <c r="D316" i="2"/>
  <c r="J316" i="2"/>
  <c r="F316" i="2"/>
  <c r="H316" i="2"/>
  <c r="L316" i="2"/>
  <c r="K316" i="2"/>
  <c r="I316" i="2"/>
  <c r="G316" i="2"/>
  <c r="E315" i="2"/>
  <c r="D315" i="2"/>
  <c r="F315" i="2"/>
  <c r="H315" i="2"/>
  <c r="L315" i="2"/>
  <c r="K315" i="2"/>
  <c r="J315" i="2"/>
  <c r="I315" i="2"/>
  <c r="G315" i="2"/>
  <c r="E314" i="2"/>
  <c r="L314" i="2"/>
  <c r="D314" i="2"/>
  <c r="F314" i="2"/>
  <c r="H314" i="2"/>
  <c r="K314" i="2"/>
  <c r="J314" i="2"/>
  <c r="I314" i="2"/>
  <c r="G314" i="2"/>
  <c r="E313" i="2"/>
  <c r="G313" i="2"/>
  <c r="D313" i="2"/>
  <c r="H313" i="2"/>
  <c r="F313" i="2"/>
  <c r="J313" i="2"/>
  <c r="I313" i="2"/>
  <c r="E312" i="2"/>
  <c r="D312" i="2"/>
  <c r="H312" i="2"/>
  <c r="L312" i="2"/>
  <c r="I312" i="2"/>
  <c r="G312" i="2"/>
  <c r="E311" i="2"/>
  <c r="K311" i="2"/>
  <c r="D311" i="2"/>
  <c r="L311" i="2"/>
  <c r="E310" i="2"/>
  <c r="G310" i="2"/>
  <c r="D310" i="2"/>
  <c r="J310" i="2"/>
  <c r="K310" i="2"/>
  <c r="E309" i="2"/>
  <c r="G309" i="2"/>
  <c r="D309" i="2"/>
  <c r="L309" i="2"/>
  <c r="F309" i="2"/>
  <c r="H309" i="2"/>
  <c r="K309" i="2"/>
  <c r="J309" i="2"/>
  <c r="I309" i="2"/>
  <c r="E308" i="2"/>
  <c r="D308" i="2"/>
  <c r="H308" i="2"/>
  <c r="L308" i="2"/>
  <c r="K308" i="2"/>
  <c r="J308" i="2"/>
  <c r="G308" i="2"/>
  <c r="E307" i="2"/>
  <c r="D307" i="2"/>
  <c r="F307" i="2"/>
  <c r="H307" i="2"/>
  <c r="L307" i="2"/>
  <c r="K307" i="2"/>
  <c r="J307" i="2"/>
  <c r="I307" i="2"/>
  <c r="G307" i="2"/>
  <c r="E306" i="2"/>
  <c r="L306" i="2"/>
  <c r="D306" i="2"/>
  <c r="F306" i="2"/>
  <c r="H306" i="2"/>
  <c r="K306" i="2"/>
  <c r="J306" i="2"/>
  <c r="I306" i="2"/>
  <c r="E305" i="2"/>
  <c r="G305" i="2"/>
  <c r="D305" i="2"/>
  <c r="F305" i="2"/>
  <c r="J305" i="2"/>
  <c r="I305" i="2"/>
  <c r="E304" i="2"/>
  <c r="G304" i="2"/>
  <c r="D304" i="2"/>
  <c r="H304" i="2"/>
  <c r="I304" i="2"/>
  <c r="E303" i="2"/>
  <c r="D303" i="2"/>
  <c r="L303" i="2"/>
  <c r="K303" i="2"/>
  <c r="G303" i="2"/>
  <c r="E302" i="2"/>
  <c r="G302" i="2"/>
  <c r="D302" i="2"/>
  <c r="J302" i="2"/>
  <c r="L302" i="2"/>
  <c r="K302" i="2"/>
  <c r="E301" i="2"/>
  <c r="G301" i="2"/>
  <c r="D301" i="2"/>
  <c r="F301" i="2"/>
  <c r="H301" i="2"/>
  <c r="L301" i="2"/>
  <c r="J301" i="2"/>
  <c r="I301" i="2"/>
  <c r="E300" i="2"/>
  <c r="D300" i="2"/>
  <c r="J300" i="2"/>
  <c r="F300" i="2"/>
  <c r="L300" i="2"/>
  <c r="K300" i="2"/>
  <c r="G300" i="2"/>
  <c r="E299" i="2"/>
  <c r="D299" i="2"/>
  <c r="F299" i="2"/>
  <c r="H299" i="2"/>
  <c r="L299" i="2"/>
  <c r="K299" i="2"/>
  <c r="J299" i="2"/>
  <c r="I299" i="2"/>
  <c r="G299" i="2"/>
  <c r="E298" i="2"/>
  <c r="L298" i="2"/>
  <c r="D298" i="2"/>
  <c r="F298" i="2"/>
  <c r="H298" i="2"/>
  <c r="K298" i="2"/>
  <c r="J298" i="2"/>
  <c r="I298" i="2"/>
  <c r="E297" i="2"/>
  <c r="D297" i="2"/>
  <c r="J297" i="2"/>
  <c r="F297" i="2"/>
  <c r="H297" i="2"/>
  <c r="I297" i="2"/>
  <c r="G297" i="2"/>
  <c r="E296" i="2"/>
  <c r="G296" i="2"/>
  <c r="D296" i="2"/>
  <c r="H296" i="2"/>
  <c r="L296" i="2"/>
  <c r="I296" i="2"/>
  <c r="E295" i="2"/>
  <c r="D295" i="2"/>
  <c r="L295" i="2"/>
  <c r="E294" i="2"/>
  <c r="G294" i="2"/>
  <c r="D294" i="2"/>
  <c r="K294" i="2"/>
  <c r="E293" i="2"/>
  <c r="G293" i="2"/>
  <c r="D293" i="2"/>
  <c r="I293" i="2"/>
  <c r="H293" i="2"/>
  <c r="L293" i="2"/>
  <c r="J293" i="2"/>
  <c r="E292" i="2"/>
  <c r="D292" i="2"/>
  <c r="H292" i="2"/>
  <c r="F292" i="2"/>
  <c r="K292" i="2"/>
  <c r="J292" i="2"/>
  <c r="I292" i="2"/>
  <c r="G292" i="2"/>
  <c r="E291" i="2"/>
  <c r="D291" i="2"/>
  <c r="F291" i="2"/>
  <c r="H291" i="2"/>
  <c r="L291" i="2"/>
  <c r="K291" i="2"/>
  <c r="J291" i="2"/>
  <c r="I291" i="2"/>
  <c r="G291" i="2"/>
  <c r="E290" i="2"/>
  <c r="D290" i="2"/>
  <c r="F290" i="2"/>
  <c r="H290" i="2"/>
  <c r="K290" i="2"/>
  <c r="J290" i="2"/>
  <c r="I290" i="2"/>
  <c r="E289" i="2"/>
  <c r="D289" i="2"/>
  <c r="F289" i="2"/>
  <c r="H289" i="2"/>
  <c r="J289" i="2"/>
  <c r="I289" i="2"/>
  <c r="E288" i="2"/>
  <c r="D288" i="2"/>
  <c r="H288" i="2"/>
  <c r="I288" i="2"/>
  <c r="G288" i="2"/>
  <c r="E287" i="2"/>
  <c r="D287" i="2"/>
  <c r="L287" i="2"/>
  <c r="G287" i="2"/>
  <c r="E286" i="2"/>
  <c r="G286" i="2"/>
  <c r="D286" i="2"/>
  <c r="F286" i="2"/>
  <c r="L286" i="2"/>
  <c r="K286" i="2"/>
  <c r="J286" i="2"/>
  <c r="E285" i="2"/>
  <c r="L285" i="2"/>
  <c r="D285" i="2"/>
  <c r="F285" i="2"/>
  <c r="J285" i="2"/>
  <c r="E284" i="2"/>
  <c r="D284" i="2"/>
  <c r="J284" i="2"/>
  <c r="F284" i="2"/>
  <c r="H284" i="2"/>
  <c r="L284" i="2"/>
  <c r="K284" i="2"/>
  <c r="I284" i="2"/>
  <c r="G284" i="2"/>
  <c r="E283" i="2"/>
  <c r="D283" i="2"/>
  <c r="F283" i="2"/>
  <c r="H283" i="2"/>
  <c r="L283" i="2"/>
  <c r="K283" i="2"/>
  <c r="J283" i="2"/>
  <c r="I283" i="2"/>
  <c r="G283" i="2"/>
  <c r="E282" i="2"/>
  <c r="L282" i="2"/>
  <c r="D282" i="2"/>
  <c r="F282" i="2"/>
  <c r="H282" i="2"/>
  <c r="K282" i="2"/>
  <c r="J282" i="2"/>
  <c r="I282" i="2"/>
  <c r="G282" i="2"/>
  <c r="E281" i="2"/>
  <c r="G281" i="2"/>
  <c r="D281" i="2"/>
  <c r="H281" i="2"/>
  <c r="F281" i="2"/>
  <c r="J281" i="2"/>
  <c r="I281" i="2"/>
  <c r="E280" i="2"/>
  <c r="D280" i="2"/>
  <c r="H280" i="2"/>
  <c r="I280" i="2"/>
  <c r="G280" i="2"/>
  <c r="E279" i="2"/>
  <c r="K279" i="2"/>
  <c r="D279" i="2"/>
  <c r="L279" i="2"/>
  <c r="E278" i="2"/>
  <c r="G278" i="2"/>
  <c r="D278" i="2"/>
  <c r="K278" i="2"/>
  <c r="E277" i="2"/>
  <c r="G277" i="2"/>
  <c r="D277" i="2"/>
  <c r="L277" i="2"/>
  <c r="F277" i="2"/>
  <c r="H277" i="2"/>
  <c r="K277" i="2"/>
  <c r="J277" i="2"/>
  <c r="I277" i="2"/>
  <c r="E276" i="2"/>
  <c r="D276" i="2"/>
  <c r="H276" i="2"/>
  <c r="L276" i="2"/>
  <c r="K276" i="2"/>
  <c r="J276" i="2"/>
  <c r="G276" i="2"/>
  <c r="E275" i="2"/>
  <c r="D275" i="2"/>
  <c r="F275" i="2"/>
  <c r="H275" i="2"/>
  <c r="L275" i="2"/>
  <c r="K275" i="2"/>
  <c r="J275" i="2"/>
  <c r="I275" i="2"/>
  <c r="G275" i="2"/>
  <c r="E274" i="2"/>
  <c r="D274" i="2"/>
  <c r="F274" i="2"/>
  <c r="H274" i="2"/>
  <c r="K274" i="2"/>
  <c r="J274" i="2"/>
  <c r="I274" i="2"/>
  <c r="E273" i="2"/>
  <c r="D273" i="2"/>
  <c r="H273" i="2"/>
  <c r="J273" i="2"/>
  <c r="I273" i="2"/>
  <c r="G273" i="2"/>
  <c r="E272" i="2"/>
  <c r="G272" i="2"/>
  <c r="D272" i="2"/>
  <c r="I272" i="2"/>
  <c r="E271" i="2"/>
  <c r="D271" i="2"/>
  <c r="L271" i="2"/>
  <c r="K271" i="2"/>
  <c r="G271" i="2"/>
  <c r="E270" i="2"/>
  <c r="G270" i="2"/>
  <c r="D270" i="2"/>
  <c r="J270" i="2"/>
  <c r="E269" i="2"/>
  <c r="D269" i="2"/>
  <c r="F269" i="2"/>
  <c r="H269" i="2"/>
  <c r="J269" i="2"/>
  <c r="I269" i="2"/>
  <c r="E268" i="2"/>
  <c r="D268" i="2"/>
  <c r="H268" i="2"/>
  <c r="K268" i="2"/>
  <c r="I268" i="2"/>
  <c r="G268" i="2"/>
  <c r="E267" i="2"/>
  <c r="D267" i="2"/>
  <c r="F267" i="2"/>
  <c r="H267" i="2"/>
  <c r="L267" i="2"/>
  <c r="K267" i="2"/>
  <c r="J267" i="2"/>
  <c r="I267" i="2"/>
  <c r="G267" i="2"/>
  <c r="E266" i="2"/>
  <c r="D266" i="2"/>
  <c r="F266" i="2"/>
  <c r="H266" i="2"/>
  <c r="K266" i="2"/>
  <c r="J266" i="2"/>
  <c r="I266" i="2"/>
  <c r="E265" i="2"/>
  <c r="D265" i="2"/>
  <c r="J265" i="2"/>
  <c r="H265" i="2"/>
  <c r="I265" i="2"/>
  <c r="G265" i="2"/>
  <c r="E264" i="2"/>
  <c r="D264" i="2"/>
  <c r="H264" i="2"/>
  <c r="L264" i="2"/>
  <c r="I264" i="2"/>
  <c r="G264" i="2"/>
  <c r="E263" i="2"/>
  <c r="D263" i="2"/>
  <c r="L263" i="2"/>
  <c r="E262" i="2"/>
  <c r="G262" i="2"/>
  <c r="D262" i="2"/>
  <c r="L262" i="2"/>
  <c r="F262" i="2"/>
  <c r="E261" i="2"/>
  <c r="L261" i="2"/>
  <c r="D261" i="2"/>
  <c r="H261" i="2"/>
  <c r="E260" i="2"/>
  <c r="D260" i="2"/>
  <c r="L260" i="2"/>
  <c r="J260" i="2"/>
  <c r="I260" i="2"/>
  <c r="G260" i="2"/>
  <c r="E259" i="2"/>
  <c r="D259" i="2"/>
  <c r="F259" i="2"/>
  <c r="H259" i="2"/>
  <c r="L259" i="2"/>
  <c r="K259" i="2"/>
  <c r="J259" i="2"/>
  <c r="I259" i="2"/>
  <c r="G259" i="2"/>
  <c r="E258" i="2"/>
  <c r="L258" i="2"/>
  <c r="D258" i="2"/>
  <c r="F258" i="2"/>
  <c r="H258" i="2"/>
  <c r="K258" i="2"/>
  <c r="J258" i="2"/>
  <c r="I258" i="2"/>
  <c r="G258" i="2"/>
  <c r="E257" i="2"/>
  <c r="D257" i="2"/>
  <c r="F257" i="2"/>
  <c r="H257" i="2"/>
  <c r="J257" i="2"/>
  <c r="I257" i="2"/>
  <c r="E256" i="2"/>
  <c r="D256" i="2"/>
  <c r="H256" i="2"/>
  <c r="L256" i="2"/>
  <c r="I256" i="2"/>
  <c r="G256" i="2"/>
  <c r="E255" i="2"/>
  <c r="D255" i="2"/>
  <c r="L255" i="2"/>
  <c r="K255" i="2"/>
  <c r="G255" i="2"/>
  <c r="E254" i="2"/>
  <c r="G254" i="2"/>
  <c r="D254" i="2"/>
  <c r="F254" i="2"/>
  <c r="K254" i="2"/>
  <c r="J254" i="2"/>
  <c r="E253" i="2"/>
  <c r="G253" i="2"/>
  <c r="D253" i="2"/>
  <c r="H253" i="2"/>
  <c r="F253" i="2"/>
  <c r="I253" i="2"/>
  <c r="E252" i="2"/>
  <c r="D252" i="2"/>
  <c r="F252" i="2"/>
  <c r="H252" i="2"/>
  <c r="L252" i="2"/>
  <c r="K252" i="2"/>
  <c r="J252" i="2"/>
  <c r="I252" i="2"/>
  <c r="G252" i="2"/>
  <c r="E251" i="2"/>
  <c r="D251" i="2"/>
  <c r="F251" i="2"/>
  <c r="H251" i="2"/>
  <c r="L251" i="2"/>
  <c r="K251" i="2"/>
  <c r="J251" i="2"/>
  <c r="I251" i="2"/>
  <c r="G251" i="2"/>
  <c r="E250" i="2"/>
  <c r="L250" i="2"/>
  <c r="D250" i="2"/>
  <c r="F250" i="2"/>
  <c r="H250" i="2"/>
  <c r="K250" i="2"/>
  <c r="J250" i="2"/>
  <c r="I250" i="2"/>
  <c r="G250" i="2"/>
  <c r="E249" i="2"/>
  <c r="D249" i="2"/>
  <c r="H249" i="2"/>
  <c r="J249" i="2"/>
  <c r="I249" i="2"/>
  <c r="G249" i="2"/>
  <c r="E248" i="2"/>
  <c r="D248" i="2"/>
  <c r="H248" i="2"/>
  <c r="I248" i="2"/>
  <c r="G248" i="2"/>
  <c r="E247" i="2"/>
  <c r="L247" i="2"/>
  <c r="D247" i="2"/>
  <c r="G247" i="2"/>
  <c r="E246" i="2"/>
  <c r="L246" i="2"/>
  <c r="D246" i="2"/>
  <c r="F246" i="2"/>
  <c r="E245" i="2"/>
  <c r="G245" i="2"/>
  <c r="D245" i="2"/>
  <c r="L245" i="2"/>
  <c r="J245" i="2"/>
  <c r="I245" i="2"/>
  <c r="E244" i="2"/>
  <c r="D244" i="2"/>
  <c r="H244" i="2"/>
  <c r="L244" i="2"/>
  <c r="K244" i="2"/>
  <c r="J244" i="2"/>
  <c r="G244" i="2"/>
  <c r="E243" i="2"/>
  <c r="D243" i="2"/>
  <c r="F243" i="2"/>
  <c r="H243" i="2"/>
  <c r="L243" i="2"/>
  <c r="K243" i="2"/>
  <c r="J243" i="2"/>
  <c r="I243" i="2"/>
  <c r="G243" i="2"/>
  <c r="E242" i="2"/>
  <c r="K242" i="2"/>
  <c r="D242" i="2"/>
  <c r="F242" i="2"/>
  <c r="H242" i="2"/>
  <c r="J242" i="2"/>
  <c r="I242" i="2"/>
  <c r="G242" i="2"/>
  <c r="E241" i="2"/>
  <c r="D241" i="2"/>
  <c r="F241" i="2"/>
  <c r="J241" i="2"/>
  <c r="I241" i="2"/>
  <c r="G241" i="2"/>
  <c r="E240" i="2"/>
  <c r="D240" i="2"/>
  <c r="L240" i="2"/>
  <c r="K240" i="2"/>
  <c r="G240" i="2"/>
  <c r="E239" i="2"/>
  <c r="G239" i="2"/>
  <c r="D239" i="2"/>
  <c r="F239" i="2"/>
  <c r="L239" i="2"/>
  <c r="J239" i="2"/>
  <c r="E238" i="2"/>
  <c r="G238" i="2"/>
  <c r="D238" i="2"/>
  <c r="L238" i="2"/>
  <c r="K238" i="2"/>
  <c r="E237" i="2"/>
  <c r="D237" i="2"/>
  <c r="J237" i="2"/>
  <c r="F237" i="2"/>
  <c r="H237" i="2"/>
  <c r="L237" i="2"/>
  <c r="K237" i="2"/>
  <c r="G237" i="2"/>
  <c r="E236" i="2"/>
  <c r="D236" i="2"/>
  <c r="F236" i="2"/>
  <c r="H236" i="2"/>
  <c r="L236" i="2"/>
  <c r="K236" i="2"/>
  <c r="J236" i="2"/>
  <c r="I236" i="2"/>
  <c r="G236" i="2"/>
  <c r="E235" i="2"/>
  <c r="L235" i="2"/>
  <c r="D235" i="2"/>
  <c r="F235" i="2"/>
  <c r="H235" i="2"/>
  <c r="K235" i="2"/>
  <c r="J235" i="2"/>
  <c r="I235" i="2"/>
  <c r="G235" i="2"/>
  <c r="E234" i="2"/>
  <c r="G234" i="2"/>
  <c r="D234" i="2"/>
  <c r="F234" i="2"/>
  <c r="J234" i="2"/>
  <c r="I234" i="2"/>
  <c r="E233" i="2"/>
  <c r="G233" i="2"/>
  <c r="D233" i="2"/>
  <c r="H233" i="2"/>
  <c r="L233" i="2"/>
  <c r="I233" i="2"/>
  <c r="E232" i="2"/>
  <c r="D232" i="2"/>
  <c r="K232" i="2"/>
  <c r="G232" i="2"/>
  <c r="E231" i="2"/>
  <c r="G231" i="2"/>
  <c r="D231" i="2"/>
  <c r="J231" i="2"/>
  <c r="L231" i="2"/>
  <c r="E230" i="2"/>
  <c r="G230" i="2"/>
  <c r="D230" i="2"/>
  <c r="F230" i="2"/>
  <c r="H230" i="2"/>
  <c r="L230" i="2"/>
  <c r="J230" i="2"/>
  <c r="I230" i="2"/>
  <c r="E229" i="2"/>
  <c r="D229" i="2"/>
  <c r="L229" i="2"/>
  <c r="K229" i="2"/>
  <c r="G229" i="2"/>
  <c r="E228" i="2"/>
  <c r="D228" i="2"/>
  <c r="F228" i="2"/>
  <c r="H228" i="2"/>
  <c r="L228" i="2"/>
  <c r="K228" i="2"/>
  <c r="J228" i="2"/>
  <c r="I228" i="2"/>
  <c r="G228" i="2"/>
  <c r="E227" i="2"/>
  <c r="L227" i="2"/>
  <c r="D227" i="2"/>
  <c r="F227" i="2"/>
  <c r="H227" i="2"/>
  <c r="K227" i="2"/>
  <c r="J227" i="2"/>
  <c r="I227" i="2"/>
  <c r="E226" i="2"/>
  <c r="D226" i="2"/>
  <c r="J226" i="2"/>
  <c r="I226" i="2"/>
  <c r="G226" i="2"/>
  <c r="E225" i="2"/>
  <c r="G225" i="2"/>
  <c r="D225" i="2"/>
  <c r="H225" i="2"/>
  <c r="L225" i="2"/>
  <c r="I225" i="2"/>
  <c r="E224" i="2"/>
  <c r="K224" i="2"/>
  <c r="D224" i="2"/>
  <c r="L224" i="2"/>
  <c r="G224" i="2"/>
  <c r="E223" i="2"/>
  <c r="G223" i="2"/>
  <c r="D223" i="2"/>
  <c r="F223" i="2"/>
  <c r="L223" i="2"/>
  <c r="J223" i="2"/>
  <c r="E222" i="2"/>
  <c r="G222" i="2"/>
  <c r="D222" i="2"/>
  <c r="J222" i="2"/>
  <c r="F222" i="2"/>
  <c r="H222" i="2"/>
  <c r="L222" i="2"/>
  <c r="E221" i="2"/>
  <c r="D221" i="2"/>
  <c r="L221" i="2"/>
  <c r="K221" i="2"/>
  <c r="G221" i="2"/>
  <c r="E220" i="2"/>
  <c r="D220" i="2"/>
  <c r="F220" i="2"/>
  <c r="H220" i="2"/>
  <c r="L220" i="2"/>
  <c r="K220" i="2"/>
  <c r="J220" i="2"/>
  <c r="I220" i="2"/>
  <c r="G220" i="2"/>
  <c r="E219" i="2"/>
  <c r="L219" i="2"/>
  <c r="D219" i="2"/>
  <c r="F219" i="2"/>
  <c r="H219" i="2"/>
  <c r="K219" i="2"/>
  <c r="J219" i="2"/>
  <c r="I219" i="2"/>
  <c r="E218" i="2"/>
  <c r="D218" i="2"/>
  <c r="F218" i="2"/>
  <c r="H218" i="2"/>
  <c r="J218" i="2"/>
  <c r="I218" i="2"/>
  <c r="G218" i="2"/>
  <c r="E217" i="2"/>
  <c r="G217" i="2"/>
  <c r="D217" i="2"/>
  <c r="H217" i="2"/>
  <c r="L217" i="2"/>
  <c r="I217" i="2"/>
  <c r="E216" i="2"/>
  <c r="K216" i="2"/>
  <c r="D216" i="2"/>
  <c r="L216" i="2"/>
  <c r="E215" i="2"/>
  <c r="G215" i="2"/>
  <c r="D215" i="2"/>
  <c r="L215" i="2"/>
  <c r="F215" i="2"/>
  <c r="K215" i="2"/>
  <c r="J215" i="2"/>
  <c r="E214" i="2"/>
  <c r="G214" i="2"/>
  <c r="D214" i="2"/>
  <c r="J214" i="2"/>
  <c r="L214" i="2"/>
  <c r="K214" i="2"/>
  <c r="E213" i="2"/>
  <c r="D213" i="2"/>
  <c r="F213" i="2"/>
  <c r="H213" i="2"/>
  <c r="L213" i="2"/>
  <c r="K213" i="2"/>
  <c r="J213" i="2"/>
  <c r="I213" i="2"/>
  <c r="G213" i="2"/>
  <c r="E212" i="2"/>
  <c r="D212" i="2"/>
  <c r="F212" i="2"/>
  <c r="H212" i="2"/>
  <c r="L212" i="2"/>
  <c r="K212" i="2"/>
  <c r="J212" i="2"/>
  <c r="I212" i="2"/>
  <c r="G212" i="2"/>
  <c r="E211" i="2"/>
  <c r="L211" i="2"/>
  <c r="D211" i="2"/>
  <c r="F211" i="2"/>
  <c r="H211" i="2"/>
  <c r="K211" i="2"/>
  <c r="J211" i="2"/>
  <c r="I211" i="2"/>
  <c r="G211" i="2"/>
  <c r="E210" i="2"/>
  <c r="G210" i="2"/>
  <c r="D210" i="2"/>
  <c r="F210" i="2"/>
  <c r="J210" i="2"/>
  <c r="I210" i="2"/>
  <c r="E209" i="2"/>
  <c r="D209" i="2"/>
  <c r="L209" i="2"/>
  <c r="H209" i="2"/>
  <c r="I209" i="2"/>
  <c r="G209" i="2"/>
  <c r="E208" i="2"/>
  <c r="K208" i="2"/>
  <c r="D208" i="2"/>
  <c r="L208" i="2"/>
  <c r="E207" i="2"/>
  <c r="G207" i="2"/>
  <c r="D207" i="2"/>
  <c r="J207" i="2"/>
  <c r="F207" i="2"/>
  <c r="L207" i="2"/>
  <c r="E206" i="2"/>
  <c r="G206" i="2"/>
  <c r="D206" i="2"/>
  <c r="L206" i="2"/>
  <c r="K206" i="2"/>
  <c r="E205" i="2"/>
  <c r="D205" i="2"/>
  <c r="J205" i="2"/>
  <c r="F205" i="2"/>
  <c r="H205" i="2"/>
  <c r="L205" i="2"/>
  <c r="K205" i="2"/>
  <c r="G205" i="2"/>
  <c r="E204" i="2"/>
  <c r="D204" i="2"/>
  <c r="F204" i="2"/>
  <c r="H204" i="2"/>
  <c r="L204" i="2"/>
  <c r="K204" i="2"/>
  <c r="J204" i="2"/>
  <c r="I204" i="2"/>
  <c r="G204" i="2"/>
  <c r="E203" i="2"/>
  <c r="L203" i="2"/>
  <c r="D203" i="2"/>
  <c r="F203" i="2"/>
  <c r="H203" i="2"/>
  <c r="K203" i="2"/>
  <c r="J203" i="2"/>
  <c r="I203" i="2"/>
  <c r="G203" i="2"/>
  <c r="E202" i="2"/>
  <c r="G202" i="2"/>
  <c r="D202" i="2"/>
  <c r="F202" i="2"/>
  <c r="J202" i="2"/>
  <c r="I202" i="2"/>
  <c r="E201" i="2"/>
  <c r="G201" i="2"/>
  <c r="D201" i="2"/>
  <c r="H201" i="2"/>
  <c r="L201" i="2"/>
  <c r="I201" i="2"/>
  <c r="E200" i="2"/>
  <c r="D200" i="2"/>
  <c r="K200" i="2"/>
  <c r="G200" i="2"/>
  <c r="E199" i="2"/>
  <c r="G199" i="2"/>
  <c r="D199" i="2"/>
  <c r="J199" i="2"/>
  <c r="L199" i="2"/>
  <c r="E198" i="2"/>
  <c r="G198" i="2"/>
  <c r="D198" i="2"/>
  <c r="F198" i="2"/>
  <c r="H198" i="2"/>
  <c r="L198" i="2"/>
  <c r="J198" i="2"/>
  <c r="I198" i="2"/>
  <c r="E197" i="2"/>
  <c r="D197" i="2"/>
  <c r="L197" i="2"/>
  <c r="K197" i="2"/>
  <c r="G197" i="2"/>
  <c r="E196" i="2"/>
  <c r="D196" i="2"/>
  <c r="F196" i="2"/>
  <c r="H196" i="2"/>
  <c r="L196" i="2"/>
  <c r="K196" i="2"/>
  <c r="J196" i="2"/>
  <c r="I196" i="2"/>
  <c r="G196" i="2"/>
  <c r="E195" i="2"/>
  <c r="L195" i="2"/>
  <c r="D195" i="2"/>
  <c r="F195" i="2"/>
  <c r="H195" i="2"/>
  <c r="K195" i="2"/>
  <c r="J195" i="2"/>
  <c r="I195" i="2"/>
  <c r="E194" i="2"/>
  <c r="D194" i="2"/>
  <c r="I194" i="2"/>
  <c r="G194" i="2"/>
  <c r="E193" i="2"/>
  <c r="G193" i="2"/>
  <c r="D193" i="2"/>
  <c r="H193" i="2"/>
  <c r="L193" i="2"/>
  <c r="I193" i="2"/>
  <c r="E192" i="2"/>
  <c r="K192" i="2"/>
  <c r="D192" i="2"/>
  <c r="L192" i="2"/>
  <c r="G192" i="2"/>
  <c r="E191" i="2"/>
  <c r="D191" i="2"/>
  <c r="F191" i="2"/>
  <c r="J191" i="2"/>
  <c r="E190" i="2"/>
  <c r="G190" i="2"/>
  <c r="D190" i="2"/>
  <c r="J190" i="2"/>
  <c r="F190" i="2"/>
  <c r="H190" i="2"/>
  <c r="L190" i="2"/>
  <c r="E189" i="2"/>
  <c r="D189" i="2"/>
  <c r="G189" i="2"/>
  <c r="E188" i="2"/>
  <c r="D188" i="2"/>
  <c r="F188" i="2"/>
  <c r="H188" i="2"/>
  <c r="L188" i="2"/>
  <c r="K188" i="2"/>
  <c r="J188" i="2"/>
  <c r="I188" i="2"/>
  <c r="G188" i="2"/>
  <c r="E187" i="2"/>
  <c r="D187" i="2"/>
  <c r="F187" i="2"/>
  <c r="H187" i="2"/>
  <c r="K187" i="2"/>
  <c r="J187" i="2"/>
  <c r="I187" i="2"/>
  <c r="E186" i="2"/>
  <c r="D186" i="2"/>
  <c r="F186" i="2"/>
  <c r="H186" i="2"/>
  <c r="J186" i="2"/>
  <c r="I186" i="2"/>
  <c r="G186" i="2"/>
  <c r="E185" i="2"/>
  <c r="L185" i="2"/>
  <c r="D185" i="2"/>
  <c r="E184" i="2"/>
  <c r="D184" i="2"/>
  <c r="F184" i="2"/>
  <c r="H184" i="2"/>
  <c r="L184" i="2"/>
  <c r="K184" i="2"/>
  <c r="J184" i="2"/>
  <c r="I184" i="2"/>
  <c r="G184" i="2"/>
  <c r="E183" i="2"/>
  <c r="D183" i="2"/>
  <c r="F183" i="2"/>
  <c r="H183" i="2"/>
  <c r="L183" i="2"/>
  <c r="K183" i="2"/>
  <c r="J183" i="2"/>
  <c r="I183" i="2"/>
  <c r="G183" i="2"/>
  <c r="E182" i="2"/>
  <c r="L182" i="2"/>
  <c r="D182" i="2"/>
  <c r="F182" i="2"/>
  <c r="H182" i="2"/>
  <c r="K182" i="2"/>
  <c r="J182" i="2"/>
  <c r="I182" i="2"/>
  <c r="G182" i="2"/>
  <c r="E181" i="2"/>
  <c r="D181" i="2"/>
  <c r="F181" i="2"/>
  <c r="H181" i="2"/>
  <c r="J181" i="2"/>
  <c r="I181" i="2"/>
  <c r="G181" i="2"/>
  <c r="E180" i="2"/>
  <c r="G180" i="2"/>
  <c r="D180" i="2"/>
  <c r="I180" i="2"/>
  <c r="E179" i="2"/>
  <c r="G179" i="2"/>
  <c r="D179" i="2"/>
  <c r="L179" i="2"/>
  <c r="E178" i="2"/>
  <c r="G178" i="2"/>
  <c r="D178" i="2"/>
  <c r="J178" i="2"/>
  <c r="L178" i="2"/>
  <c r="E177" i="2"/>
  <c r="G177" i="2"/>
  <c r="D177" i="2"/>
  <c r="J177" i="2"/>
  <c r="L177" i="2"/>
  <c r="E176" i="2"/>
  <c r="D176" i="2"/>
  <c r="J176" i="2"/>
  <c r="H176" i="2"/>
  <c r="K176" i="2"/>
  <c r="I176" i="2"/>
  <c r="G176" i="2"/>
  <c r="E175" i="2"/>
  <c r="D175" i="2"/>
  <c r="F175" i="2"/>
  <c r="H175" i="2"/>
  <c r="L175" i="2"/>
  <c r="K175" i="2"/>
  <c r="J175" i="2"/>
  <c r="I175" i="2"/>
  <c r="G175" i="2"/>
  <c r="E174" i="2"/>
  <c r="L174" i="2"/>
  <c r="D174" i="2"/>
  <c r="F174" i="2"/>
  <c r="H174" i="2"/>
  <c r="K174" i="2"/>
  <c r="J174" i="2"/>
  <c r="I174" i="2"/>
  <c r="G174" i="2"/>
  <c r="E173" i="2"/>
  <c r="D173" i="2"/>
  <c r="J173" i="2"/>
  <c r="G173" i="2"/>
  <c r="E172" i="2"/>
  <c r="G172" i="2"/>
  <c r="D172" i="2"/>
  <c r="H172" i="2"/>
  <c r="I172" i="2"/>
  <c r="E171" i="2"/>
  <c r="G171" i="2"/>
  <c r="D171" i="2"/>
  <c r="L171" i="2"/>
  <c r="K171" i="2"/>
  <c r="E170" i="2"/>
  <c r="D170" i="2"/>
  <c r="J170" i="2"/>
  <c r="F170" i="2"/>
  <c r="L170" i="2"/>
  <c r="K170" i="2"/>
  <c r="E169" i="2"/>
  <c r="G169" i="2"/>
  <c r="D169" i="2"/>
  <c r="H169" i="2"/>
  <c r="I169" i="2"/>
  <c r="E168" i="2"/>
  <c r="D168" i="2"/>
  <c r="H168" i="2"/>
  <c r="K168" i="2"/>
  <c r="J168" i="2"/>
  <c r="I168" i="2"/>
  <c r="G168" i="2"/>
  <c r="E167" i="2"/>
  <c r="D167" i="2"/>
  <c r="F167" i="2"/>
  <c r="H167" i="2"/>
  <c r="L167" i="2"/>
  <c r="K167" i="2"/>
  <c r="J167" i="2"/>
  <c r="I167" i="2"/>
  <c r="G167" i="2"/>
  <c r="E166" i="2"/>
  <c r="D166" i="2"/>
  <c r="F166" i="2"/>
  <c r="H166" i="2"/>
  <c r="K166" i="2"/>
  <c r="J166" i="2"/>
  <c r="I166" i="2"/>
  <c r="G166" i="2"/>
  <c r="E165" i="2"/>
  <c r="D165" i="2"/>
  <c r="F165" i="2"/>
  <c r="H165" i="2"/>
  <c r="J165" i="2"/>
  <c r="I165" i="2"/>
  <c r="E164" i="2"/>
  <c r="D164" i="2"/>
  <c r="I164" i="2"/>
  <c r="G164" i="2"/>
  <c r="E163" i="2"/>
  <c r="D163" i="2"/>
  <c r="K163" i="2"/>
  <c r="G163" i="2"/>
  <c r="E162" i="2"/>
  <c r="D162" i="2"/>
  <c r="F162" i="2"/>
  <c r="J162" i="2"/>
  <c r="E161" i="2"/>
  <c r="G161" i="2"/>
  <c r="D161" i="2"/>
  <c r="J161" i="2"/>
  <c r="H161" i="2"/>
  <c r="I161" i="2"/>
  <c r="E160" i="2"/>
  <c r="D160" i="2"/>
  <c r="J160" i="2"/>
  <c r="F160" i="2"/>
  <c r="H160" i="2"/>
  <c r="L160" i="2"/>
  <c r="K160" i="2"/>
  <c r="I160" i="2"/>
  <c r="G160" i="2"/>
  <c r="E159" i="2"/>
  <c r="D159" i="2"/>
  <c r="F159" i="2"/>
  <c r="H159" i="2"/>
  <c r="L159" i="2"/>
  <c r="K159" i="2"/>
  <c r="J159" i="2"/>
  <c r="I159" i="2"/>
  <c r="G159" i="2"/>
  <c r="E158" i="2"/>
  <c r="L158" i="2"/>
  <c r="D158" i="2"/>
  <c r="F158" i="2"/>
  <c r="H158" i="2"/>
  <c r="K158" i="2"/>
  <c r="J158" i="2"/>
  <c r="I158" i="2"/>
  <c r="G158" i="2"/>
  <c r="E157" i="2"/>
  <c r="D157" i="2"/>
  <c r="J157" i="2"/>
  <c r="G157" i="2"/>
  <c r="E156" i="2"/>
  <c r="G156" i="2"/>
  <c r="D156" i="2"/>
  <c r="H156" i="2"/>
  <c r="L156" i="2"/>
  <c r="I156" i="2"/>
  <c r="E155" i="2"/>
  <c r="G155" i="2"/>
  <c r="D155" i="2"/>
  <c r="E154" i="2"/>
  <c r="D154" i="2"/>
  <c r="F154" i="2"/>
  <c r="E153" i="2"/>
  <c r="G153" i="2"/>
  <c r="D153" i="2"/>
  <c r="J153" i="2"/>
  <c r="I153" i="2"/>
  <c r="E152" i="2"/>
  <c r="D152" i="2"/>
  <c r="H152" i="2"/>
  <c r="K152" i="2"/>
  <c r="I152" i="2"/>
  <c r="G152" i="2"/>
  <c r="E151" i="2"/>
  <c r="D151" i="2"/>
  <c r="F151" i="2"/>
  <c r="H151" i="2"/>
  <c r="L151" i="2"/>
  <c r="K151" i="2"/>
  <c r="J151" i="2"/>
  <c r="I151" i="2"/>
  <c r="G151" i="2"/>
  <c r="E150" i="2"/>
  <c r="D150" i="2"/>
  <c r="F150" i="2"/>
  <c r="H150" i="2"/>
  <c r="J150" i="2"/>
  <c r="I150" i="2"/>
  <c r="G150" i="2"/>
  <c r="E149" i="2"/>
  <c r="D149" i="2"/>
  <c r="F149" i="2"/>
  <c r="H149" i="2"/>
  <c r="J149" i="2"/>
  <c r="I149" i="2"/>
  <c r="E148" i="2"/>
  <c r="D148" i="2"/>
  <c r="L148" i="2"/>
  <c r="I148" i="2"/>
  <c r="G148" i="2"/>
  <c r="E147" i="2"/>
  <c r="D147" i="2"/>
  <c r="K147" i="2"/>
  <c r="G147" i="2"/>
  <c r="E146" i="2"/>
  <c r="D146" i="2"/>
  <c r="F146" i="2"/>
  <c r="J146" i="2"/>
  <c r="E145" i="2"/>
  <c r="G145" i="2"/>
  <c r="D145" i="2"/>
  <c r="J145" i="2"/>
  <c r="F145" i="2"/>
  <c r="H145" i="2"/>
  <c r="K145" i="2"/>
  <c r="I145" i="2"/>
  <c r="E144" i="2"/>
  <c r="D144" i="2"/>
  <c r="J144" i="2"/>
  <c r="F144" i="2"/>
  <c r="L144" i="2"/>
  <c r="K144" i="2"/>
  <c r="G144" i="2"/>
  <c r="E143" i="2"/>
  <c r="D143" i="2"/>
  <c r="F143" i="2"/>
  <c r="H143" i="2"/>
  <c r="L143" i="2"/>
  <c r="K143" i="2"/>
  <c r="J143" i="2"/>
  <c r="I143" i="2"/>
  <c r="G143" i="2"/>
  <c r="E142" i="2"/>
  <c r="L142" i="2"/>
  <c r="D142" i="2"/>
  <c r="F142" i="2"/>
  <c r="H142" i="2"/>
  <c r="K142" i="2"/>
  <c r="J142" i="2"/>
  <c r="I142" i="2"/>
  <c r="G142" i="2"/>
  <c r="E141" i="2"/>
  <c r="D141" i="2"/>
  <c r="J141" i="2"/>
  <c r="F141" i="2"/>
  <c r="H141" i="2"/>
  <c r="I141" i="2"/>
  <c r="G141" i="2"/>
  <c r="E140" i="2"/>
  <c r="D140" i="2"/>
  <c r="H140" i="2"/>
  <c r="L140" i="2"/>
  <c r="I140" i="2"/>
  <c r="G140" i="2"/>
  <c r="E139" i="2"/>
  <c r="G139" i="2"/>
  <c r="D139" i="2"/>
  <c r="E138" i="2"/>
  <c r="L138" i="2"/>
  <c r="D138" i="2"/>
  <c r="F138" i="2"/>
  <c r="J138" i="2"/>
  <c r="E137" i="2"/>
  <c r="G137" i="2"/>
  <c r="D137" i="2"/>
  <c r="H137" i="2"/>
  <c r="K137" i="2"/>
  <c r="J137" i="2"/>
  <c r="I137" i="2"/>
  <c r="E136" i="2"/>
  <c r="D136" i="2"/>
  <c r="I136" i="2"/>
  <c r="G136" i="2"/>
  <c r="E135" i="2"/>
  <c r="D135" i="2"/>
  <c r="F135" i="2"/>
  <c r="H135" i="2"/>
  <c r="L135" i="2"/>
  <c r="K135" i="2"/>
  <c r="J135" i="2"/>
  <c r="I135" i="2"/>
  <c r="G135" i="2"/>
  <c r="E134" i="2"/>
  <c r="G134" i="2"/>
  <c r="D134" i="2"/>
  <c r="F134" i="2"/>
  <c r="H134" i="2"/>
  <c r="J134" i="2"/>
  <c r="I134" i="2"/>
  <c r="E133" i="2"/>
  <c r="D133" i="2"/>
  <c r="F133" i="2"/>
  <c r="E132" i="2"/>
  <c r="D132" i="2"/>
  <c r="G132" i="2"/>
  <c r="E131" i="2"/>
  <c r="D131" i="2"/>
  <c r="G131" i="2"/>
  <c r="E130" i="2"/>
  <c r="D130" i="2"/>
  <c r="F130" i="2"/>
  <c r="L130" i="2"/>
  <c r="J130" i="2"/>
  <c r="E129" i="2"/>
  <c r="G129" i="2"/>
  <c r="D129" i="2"/>
  <c r="J129" i="2"/>
  <c r="F129" i="2"/>
  <c r="L129" i="2"/>
  <c r="K129" i="2"/>
  <c r="E128" i="2"/>
  <c r="D128" i="2"/>
  <c r="J128" i="2"/>
  <c r="L128" i="2"/>
  <c r="G128" i="2"/>
  <c r="E127" i="2"/>
  <c r="D127" i="2"/>
  <c r="F127" i="2"/>
  <c r="H127" i="2"/>
  <c r="L127" i="2"/>
  <c r="K127" i="2"/>
  <c r="J127" i="2"/>
  <c r="I127" i="2"/>
  <c r="G127" i="2"/>
  <c r="E126" i="2"/>
  <c r="L126" i="2"/>
  <c r="D126" i="2"/>
  <c r="F126" i="2"/>
  <c r="H126" i="2"/>
  <c r="K126" i="2"/>
  <c r="J126" i="2"/>
  <c r="I126" i="2"/>
  <c r="G126" i="2"/>
  <c r="E125" i="2"/>
  <c r="D125" i="2"/>
  <c r="J125" i="2"/>
  <c r="F125" i="2"/>
  <c r="H125" i="2"/>
  <c r="I125" i="2"/>
  <c r="G125" i="2"/>
  <c r="E124" i="2"/>
  <c r="D124" i="2"/>
  <c r="H124" i="2"/>
  <c r="I124" i="2"/>
  <c r="G124" i="2"/>
  <c r="E123" i="2"/>
  <c r="G123" i="2"/>
  <c r="D123" i="2"/>
  <c r="E122" i="2"/>
  <c r="D122" i="2"/>
  <c r="F122" i="2"/>
  <c r="J122" i="2"/>
  <c r="E121" i="2"/>
  <c r="G121" i="2"/>
  <c r="D121" i="2"/>
  <c r="H121" i="2"/>
  <c r="K121" i="2"/>
  <c r="I121" i="2"/>
  <c r="E120" i="2"/>
  <c r="D120" i="2"/>
  <c r="H120" i="2"/>
  <c r="J120" i="2"/>
  <c r="I120" i="2"/>
  <c r="G120" i="2"/>
  <c r="E119" i="2"/>
  <c r="D119" i="2"/>
  <c r="F119" i="2"/>
  <c r="H119" i="2"/>
  <c r="L119" i="2"/>
  <c r="K119" i="2"/>
  <c r="J119" i="2"/>
  <c r="I119" i="2"/>
  <c r="G119" i="2"/>
  <c r="E118" i="2"/>
  <c r="D118" i="2"/>
  <c r="F118" i="2"/>
  <c r="H118" i="2"/>
  <c r="K118" i="2"/>
  <c r="J118" i="2"/>
  <c r="I118" i="2"/>
  <c r="G118" i="2"/>
  <c r="E117" i="2"/>
  <c r="D117" i="2"/>
  <c r="F117" i="2"/>
  <c r="E116" i="2"/>
  <c r="L116" i="2"/>
  <c r="D116" i="2"/>
  <c r="G116" i="2"/>
  <c r="E115" i="2"/>
  <c r="D115" i="2"/>
  <c r="K115" i="2"/>
  <c r="G115" i="2"/>
  <c r="E114" i="2"/>
  <c r="D114" i="2"/>
  <c r="F114" i="2"/>
  <c r="L114" i="2"/>
  <c r="J114" i="2"/>
  <c r="E113" i="2"/>
  <c r="G113" i="2"/>
  <c r="D113" i="2"/>
  <c r="J113" i="2"/>
  <c r="E112" i="2"/>
  <c r="D112" i="2"/>
  <c r="J112" i="2"/>
  <c r="G112" i="2"/>
  <c r="Q16" i="2"/>
  <c r="Q15" i="2"/>
  <c r="P16" i="2"/>
  <c r="P15" i="2"/>
  <c r="P12" i="2"/>
  <c r="O16" i="2"/>
  <c r="O15" i="2"/>
  <c r="N16" i="2"/>
  <c r="N15" i="2"/>
  <c r="E16" i="2"/>
  <c r="E15" i="2"/>
  <c r="D16" i="2"/>
  <c r="D15" i="2"/>
  <c r="M16" i="2"/>
  <c r="M15" i="2"/>
  <c r="M12" i="2"/>
  <c r="G6" i="2"/>
  <c r="G7" i="2"/>
  <c r="G5" i="2"/>
  <c r="G4" i="2"/>
  <c r="D9" i="1"/>
  <c r="C9" i="1"/>
  <c r="F16" i="1"/>
  <c r="F17" i="1" s="1"/>
  <c r="C17" i="1"/>
  <c r="Q30" i="1"/>
  <c r="G80" i="4"/>
  <c r="I80" i="4"/>
  <c r="P80" i="4"/>
  <c r="R80" i="4" s="1"/>
  <c r="T80" i="4" s="1"/>
  <c r="G79" i="4"/>
  <c r="I79" i="4"/>
  <c r="P79" i="4"/>
  <c r="R79" i="4" s="1"/>
  <c r="T79" i="4" s="1"/>
  <c r="G76" i="1"/>
  <c r="K76" i="1" s="1"/>
  <c r="G22" i="1"/>
  <c r="J22" i="1"/>
  <c r="G21" i="1"/>
  <c r="J21" i="1"/>
  <c r="G66" i="1"/>
  <c r="K66" i="1" s="1"/>
  <c r="E32" i="3"/>
  <c r="E27" i="3"/>
  <c r="E26" i="3"/>
  <c r="E52" i="3"/>
  <c r="E21" i="3"/>
  <c r="E18" i="3"/>
  <c r="E34" i="3"/>
  <c r="E17" i="3"/>
  <c r="E65" i="3"/>
  <c r="E49" i="3"/>
  <c r="Q13" i="2"/>
  <c r="Q12" i="2"/>
  <c r="E12" i="2"/>
  <c r="O12" i="2"/>
  <c r="N12" i="2"/>
  <c r="D12" i="2"/>
  <c r="H113" i="2"/>
  <c r="F113" i="2"/>
  <c r="J117" i="2"/>
  <c r="L118" i="2"/>
  <c r="J121" i="2"/>
  <c r="H122" i="2"/>
  <c r="I122" i="2"/>
  <c r="F123" i="2"/>
  <c r="J123" i="2"/>
  <c r="H123" i="2"/>
  <c r="I123" i="2"/>
  <c r="K128" i="2"/>
  <c r="I129" i="2"/>
  <c r="L139" i="2"/>
  <c r="K140" i="2"/>
  <c r="H144" i="2"/>
  <c r="K148" i="2"/>
  <c r="L149" i="2"/>
  <c r="K149" i="2"/>
  <c r="G149" i="2"/>
  <c r="J152" i="2"/>
  <c r="K169" i="2"/>
  <c r="G170" i="2"/>
  <c r="H173" i="2"/>
  <c r="L176" i="2"/>
  <c r="K177" i="2"/>
  <c r="L189" i="2"/>
  <c r="J189" i="2"/>
  <c r="F189" i="2"/>
  <c r="H189" i="2"/>
  <c r="K189" i="2"/>
  <c r="I189" i="2"/>
  <c r="G122" i="2"/>
  <c r="G130" i="2"/>
  <c r="K130" i="2"/>
  <c r="F131" i="2"/>
  <c r="J131" i="2"/>
  <c r="H131" i="2"/>
  <c r="I131" i="2"/>
  <c r="L131" i="2"/>
  <c r="H133" i="2"/>
  <c r="F153" i="2"/>
  <c r="L153" i="2"/>
  <c r="F173" i="2"/>
  <c r="I112" i="2"/>
  <c r="K122" i="2"/>
  <c r="K123" i="2"/>
  <c r="F132" i="2"/>
  <c r="J132" i="2"/>
  <c r="H132" i="2"/>
  <c r="F136" i="2"/>
  <c r="L136" i="2"/>
  <c r="L150" i="2"/>
  <c r="H154" i="2"/>
  <c r="I154" i="2"/>
  <c r="F155" i="2"/>
  <c r="J155" i="2"/>
  <c r="H155" i="2"/>
  <c r="I155" i="2"/>
  <c r="K172" i="2"/>
  <c r="F185" i="2"/>
  <c r="J185" i="2"/>
  <c r="H185" i="2"/>
  <c r="I185" i="2"/>
  <c r="G191" i="2"/>
  <c r="K191" i="2"/>
  <c r="L191" i="2"/>
  <c r="K112" i="2"/>
  <c r="I113" i="2"/>
  <c r="L122" i="2"/>
  <c r="L123" i="2"/>
  <c r="K124" i="2"/>
  <c r="H128" i="2"/>
  <c r="K131" i="2"/>
  <c r="K132" i="2"/>
  <c r="L133" i="2"/>
  <c r="K133" i="2"/>
  <c r="G133" i="2"/>
  <c r="J136" i="2"/>
  <c r="K153" i="2"/>
  <c r="J154" i="2"/>
  <c r="G154" i="2"/>
  <c r="H157" i="2"/>
  <c r="K161" i="2"/>
  <c r="G162" i="2"/>
  <c r="K162" i="2"/>
  <c r="F163" i="2"/>
  <c r="J163" i="2"/>
  <c r="H163" i="2"/>
  <c r="I163" i="2"/>
  <c r="L163" i="2"/>
  <c r="L172" i="2"/>
  <c r="F176" i="2"/>
  <c r="H177" i="2"/>
  <c r="G185" i="2"/>
  <c r="L112" i="2"/>
  <c r="K113" i="2"/>
  <c r="G114" i="2"/>
  <c r="K114" i="2"/>
  <c r="F115" i="2"/>
  <c r="J115" i="2"/>
  <c r="H115" i="2"/>
  <c r="I115" i="2"/>
  <c r="L115" i="2"/>
  <c r="H117" i="2"/>
  <c r="L124" i="2"/>
  <c r="F128" i="2"/>
  <c r="H129" i="2"/>
  <c r="I132" i="2"/>
  <c r="I133" i="2"/>
  <c r="K136" i="2"/>
  <c r="L137" i="2"/>
  <c r="F137" i="2"/>
  <c r="I144" i="2"/>
  <c r="K150" i="2"/>
  <c r="K154" i="2"/>
  <c r="K155" i="2"/>
  <c r="F157" i="2"/>
  <c r="L161" i="2"/>
  <c r="L162" i="2"/>
  <c r="F164" i="2"/>
  <c r="J164" i="2"/>
  <c r="H164" i="2"/>
  <c r="F168" i="2"/>
  <c r="L168" i="2"/>
  <c r="I173" i="2"/>
  <c r="F177" i="2"/>
  <c r="L113" i="2"/>
  <c r="F116" i="2"/>
  <c r="J116" i="2"/>
  <c r="H116" i="2"/>
  <c r="L120" i="2"/>
  <c r="F120" i="2"/>
  <c r="L132" i="2"/>
  <c r="J133" i="2"/>
  <c r="L134" i="2"/>
  <c r="H138" i="2"/>
  <c r="I138" i="2"/>
  <c r="F139" i="2"/>
  <c r="J139" i="2"/>
  <c r="H139" i="2"/>
  <c r="I139" i="2"/>
  <c r="L154" i="2"/>
  <c r="L155" i="2"/>
  <c r="K156" i="2"/>
  <c r="K164" i="2"/>
  <c r="L165" i="2"/>
  <c r="K165" i="2"/>
  <c r="G165" i="2"/>
  <c r="F180" i="2"/>
  <c r="J180" i="2"/>
  <c r="H180" i="2"/>
  <c r="H112" i="2"/>
  <c r="K116" i="2"/>
  <c r="L117" i="2"/>
  <c r="K117" i="2"/>
  <c r="G117" i="2"/>
  <c r="G138" i="2"/>
  <c r="G146" i="2"/>
  <c r="K146" i="2"/>
  <c r="F147" i="2"/>
  <c r="J147" i="2"/>
  <c r="H147" i="2"/>
  <c r="I147" i="2"/>
  <c r="L147" i="2"/>
  <c r="H153" i="2"/>
  <c r="L169" i="2"/>
  <c r="F169" i="2"/>
  <c r="F178" i="2"/>
  <c r="H178" i="2"/>
  <c r="I178" i="2"/>
  <c r="K178" i="2"/>
  <c r="L180" i="2"/>
  <c r="K180" i="2"/>
  <c r="J194" i="2"/>
  <c r="F194" i="2"/>
  <c r="H194" i="2"/>
  <c r="F112" i="2"/>
  <c r="I116" i="2"/>
  <c r="I117" i="2"/>
  <c r="K120" i="2"/>
  <c r="F121" i="2"/>
  <c r="L121" i="2"/>
  <c r="I128" i="2"/>
  <c r="K134" i="2"/>
  <c r="H136" i="2"/>
  <c r="K138" i="2"/>
  <c r="K139" i="2"/>
  <c r="L145" i="2"/>
  <c r="L146" i="2"/>
  <c r="F148" i="2"/>
  <c r="J148" i="2"/>
  <c r="H148" i="2"/>
  <c r="L152" i="2"/>
  <c r="F152" i="2"/>
  <c r="I157" i="2"/>
  <c r="F161" i="2"/>
  <c r="L164" i="2"/>
  <c r="L166" i="2"/>
  <c r="J169" i="2"/>
  <c r="H170" i="2"/>
  <c r="I170" i="2"/>
  <c r="F171" i="2"/>
  <c r="J171" i="2"/>
  <c r="H171" i="2"/>
  <c r="I171" i="2"/>
  <c r="I177" i="2"/>
  <c r="K179" i="2"/>
  <c r="K185" i="2"/>
  <c r="F124" i="2"/>
  <c r="J124" i="2"/>
  <c r="H130" i="2"/>
  <c r="I130" i="2"/>
  <c r="L141" i="2"/>
  <c r="K141" i="2"/>
  <c r="F156" i="2"/>
  <c r="J156" i="2"/>
  <c r="H162" i="2"/>
  <c r="I162" i="2"/>
  <c r="L173" i="2"/>
  <c r="K173" i="2"/>
  <c r="L181" i="2"/>
  <c r="K181" i="2"/>
  <c r="H114" i="2"/>
  <c r="I114" i="2"/>
  <c r="L125" i="2"/>
  <c r="K125" i="2"/>
  <c r="F140" i="2"/>
  <c r="J140" i="2"/>
  <c r="H146" i="2"/>
  <c r="I146" i="2"/>
  <c r="L157" i="2"/>
  <c r="K157" i="2"/>
  <c r="F172" i="2"/>
  <c r="J172" i="2"/>
  <c r="F179" i="2"/>
  <c r="J179" i="2"/>
  <c r="H179" i="2"/>
  <c r="I179" i="2"/>
  <c r="L187" i="2"/>
  <c r="G187" i="2"/>
  <c r="I190" i="2"/>
  <c r="F192" i="2"/>
  <c r="J192" i="2"/>
  <c r="H192" i="2"/>
  <c r="I192" i="2"/>
  <c r="G195" i="2"/>
  <c r="H197" i="2"/>
  <c r="K198" i="2"/>
  <c r="F199" i="2"/>
  <c r="I205" i="2"/>
  <c r="K209" i="2"/>
  <c r="H210" i="2"/>
  <c r="H214" i="2"/>
  <c r="I222" i="2"/>
  <c r="F224" i="2"/>
  <c r="J224" i="2"/>
  <c r="H224" i="2"/>
  <c r="I224" i="2"/>
  <c r="G227" i="2"/>
  <c r="H229" i="2"/>
  <c r="K230" i="2"/>
  <c r="F231" i="2"/>
  <c r="I237" i="2"/>
  <c r="K247" i="2"/>
  <c r="F249" i="2"/>
  <c r="J253" i="2"/>
  <c r="K261" i="2"/>
  <c r="J262" i="2"/>
  <c r="K263" i="2"/>
  <c r="G263" i="2"/>
  <c r="F264" i="2"/>
  <c r="J264" i="2"/>
  <c r="F265" i="2"/>
  <c r="L269" i="2"/>
  <c r="F288" i="2"/>
  <c r="J288" i="2"/>
  <c r="L288" i="2"/>
  <c r="L290" i="2"/>
  <c r="G290" i="2"/>
  <c r="L186" i="2"/>
  <c r="K186" i="2"/>
  <c r="F197" i="2"/>
  <c r="F201" i="2"/>
  <c r="J201" i="2"/>
  <c r="K207" i="2"/>
  <c r="H207" i="2"/>
  <c r="I207" i="2"/>
  <c r="F214" i="2"/>
  <c r="G216" i="2"/>
  <c r="L218" i="2"/>
  <c r="K218" i="2"/>
  <c r="F229" i="2"/>
  <c r="F233" i="2"/>
  <c r="J233" i="2"/>
  <c r="K239" i="2"/>
  <c r="H239" i="2"/>
  <c r="I239" i="2"/>
  <c r="H241" i="2"/>
  <c r="H245" i="2"/>
  <c r="K253" i="2"/>
  <c r="H260" i="2"/>
  <c r="K262" i="2"/>
  <c r="K264" i="2"/>
  <c r="F268" i="2"/>
  <c r="K270" i="2"/>
  <c r="F273" i="2"/>
  <c r="G279" i="2"/>
  <c r="L289" i="2"/>
  <c r="K289" i="2"/>
  <c r="G289" i="2"/>
  <c r="H294" i="2"/>
  <c r="I294" i="2"/>
  <c r="L294" i="2"/>
  <c r="J294" i="2"/>
  <c r="F294" i="2"/>
  <c r="K190" i="2"/>
  <c r="I197" i="2"/>
  <c r="K201" i="2"/>
  <c r="H202" i="2"/>
  <c r="H206" i="2"/>
  <c r="I214" i="2"/>
  <c r="F216" i="2"/>
  <c r="J216" i="2"/>
  <c r="H216" i="2"/>
  <c r="I216" i="2"/>
  <c r="G219" i="2"/>
  <c r="H221" i="2"/>
  <c r="K222" i="2"/>
  <c r="I229" i="2"/>
  <c r="K233" i="2"/>
  <c r="H234" i="2"/>
  <c r="H238" i="2"/>
  <c r="F240" i="2"/>
  <c r="J240" i="2"/>
  <c r="H240" i="2"/>
  <c r="I240" i="2"/>
  <c r="F245" i="2"/>
  <c r="L249" i="2"/>
  <c r="K249" i="2"/>
  <c r="L253" i="2"/>
  <c r="F255" i="2"/>
  <c r="J255" i="2"/>
  <c r="H255" i="2"/>
  <c r="I255" i="2"/>
  <c r="F260" i="2"/>
  <c r="L270" i="2"/>
  <c r="F193" i="2"/>
  <c r="J193" i="2"/>
  <c r="J197" i="2"/>
  <c r="K199" i="2"/>
  <c r="H199" i="2"/>
  <c r="I199" i="2"/>
  <c r="F206" i="2"/>
  <c r="G208" i="2"/>
  <c r="L210" i="2"/>
  <c r="K210" i="2"/>
  <c r="F221" i="2"/>
  <c r="F225" i="2"/>
  <c r="J225" i="2"/>
  <c r="J229" i="2"/>
  <c r="K231" i="2"/>
  <c r="H231" i="2"/>
  <c r="I231" i="2"/>
  <c r="F238" i="2"/>
  <c r="I244" i="2"/>
  <c r="F244" i="2"/>
  <c r="F256" i="2"/>
  <c r="J256" i="2"/>
  <c r="F272" i="2"/>
  <c r="J272" i="2"/>
  <c r="L272" i="2"/>
  <c r="H272" i="2"/>
  <c r="L273" i="2"/>
  <c r="K273" i="2"/>
  <c r="I285" i="2"/>
  <c r="H285" i="2"/>
  <c r="K287" i="2"/>
  <c r="K193" i="2"/>
  <c r="I206" i="2"/>
  <c r="F208" i="2"/>
  <c r="J208" i="2"/>
  <c r="H208" i="2"/>
  <c r="I208" i="2"/>
  <c r="I221" i="2"/>
  <c r="K225" i="2"/>
  <c r="H226" i="2"/>
  <c r="I238" i="2"/>
  <c r="L241" i="2"/>
  <c r="K241" i="2"/>
  <c r="K256" i="2"/>
  <c r="L274" i="2"/>
  <c r="G274" i="2"/>
  <c r="G285" i="2"/>
  <c r="H191" i="2"/>
  <c r="I191" i="2"/>
  <c r="L202" i="2"/>
  <c r="K202" i="2"/>
  <c r="J206" i="2"/>
  <c r="F217" i="2"/>
  <c r="J217" i="2"/>
  <c r="J221" i="2"/>
  <c r="K223" i="2"/>
  <c r="H223" i="2"/>
  <c r="I223" i="2"/>
  <c r="F226" i="2"/>
  <c r="L234" i="2"/>
  <c r="K234" i="2"/>
  <c r="J238" i="2"/>
  <c r="H246" i="2"/>
  <c r="I246" i="2"/>
  <c r="J246" i="2"/>
  <c r="L266" i="2"/>
  <c r="G266" i="2"/>
  <c r="J268" i="2"/>
  <c r="H270" i="2"/>
  <c r="I270" i="2"/>
  <c r="F270" i="2"/>
  <c r="F200" i="2"/>
  <c r="J200" i="2"/>
  <c r="H200" i="2"/>
  <c r="I200" i="2"/>
  <c r="K217" i="2"/>
  <c r="F232" i="2"/>
  <c r="J232" i="2"/>
  <c r="H232" i="2"/>
  <c r="I232" i="2"/>
  <c r="G246" i="2"/>
  <c r="F247" i="2"/>
  <c r="J247" i="2"/>
  <c r="H247" i="2"/>
  <c r="I247" i="2"/>
  <c r="L257" i="2"/>
  <c r="K257" i="2"/>
  <c r="G257" i="2"/>
  <c r="I261" i="2"/>
  <c r="F261" i="2"/>
  <c r="F279" i="2"/>
  <c r="J279" i="2"/>
  <c r="H279" i="2"/>
  <c r="I279" i="2"/>
  <c r="L194" i="2"/>
  <c r="K194" i="2"/>
  <c r="L200" i="2"/>
  <c r="F209" i="2"/>
  <c r="J209" i="2"/>
  <c r="H215" i="2"/>
  <c r="I215" i="2"/>
  <c r="L226" i="2"/>
  <c r="K226" i="2"/>
  <c r="L232" i="2"/>
  <c r="L242" i="2"/>
  <c r="K245" i="2"/>
  <c r="K246" i="2"/>
  <c r="K260" i="2"/>
  <c r="J261" i="2"/>
  <c r="G261" i="2"/>
  <c r="H262" i="2"/>
  <c r="I262" i="2"/>
  <c r="L268" i="2"/>
  <c r="G269" i="2"/>
  <c r="K269" i="2"/>
  <c r="H278" i="2"/>
  <c r="I278" i="2"/>
  <c r="F278" i="2"/>
  <c r="L278" i="2"/>
  <c r="J278" i="2"/>
  <c r="L281" i="2"/>
  <c r="K281" i="2"/>
  <c r="K285" i="2"/>
  <c r="F248" i="2"/>
  <c r="J248" i="2"/>
  <c r="H254" i="2"/>
  <c r="I254" i="2"/>
  <c r="L265" i="2"/>
  <c r="K265" i="2"/>
  <c r="F276" i="2"/>
  <c r="F280" i="2"/>
  <c r="J280" i="2"/>
  <c r="H286" i="2"/>
  <c r="I286" i="2"/>
  <c r="L292" i="2"/>
  <c r="F293" i="2"/>
  <c r="G295" i="2"/>
  <c r="L297" i="2"/>
  <c r="K297" i="2"/>
  <c r="F308" i="2"/>
  <c r="F312" i="2"/>
  <c r="J312" i="2"/>
  <c r="K318" i="2"/>
  <c r="H318" i="2"/>
  <c r="I318" i="2"/>
  <c r="L324" i="2"/>
  <c r="I325" i="2"/>
  <c r="F328" i="2"/>
  <c r="J328" i="2"/>
  <c r="L248" i="2"/>
  <c r="K248" i="2"/>
  <c r="L254" i="2"/>
  <c r="F263" i="2"/>
  <c r="J263" i="2"/>
  <c r="H263" i="2"/>
  <c r="I263" i="2"/>
  <c r="I276" i="2"/>
  <c r="L280" i="2"/>
  <c r="K280" i="2"/>
  <c r="K295" i="2"/>
  <c r="F295" i="2"/>
  <c r="J295" i="2"/>
  <c r="H295" i="2"/>
  <c r="I295" i="2"/>
  <c r="G298" i="2"/>
  <c r="H300" i="2"/>
  <c r="K301" i="2"/>
  <c r="F302" i="2"/>
  <c r="I308" i="2"/>
  <c r="K312" i="2"/>
  <c r="H317" i="2"/>
  <c r="J325" i="2"/>
  <c r="G329" i="2"/>
  <c r="L329" i="2"/>
  <c r="K329" i="2"/>
  <c r="F304" i="2"/>
  <c r="J304" i="2"/>
  <c r="H310" i="2"/>
  <c r="I310" i="2"/>
  <c r="F317" i="2"/>
  <c r="G319" i="2"/>
  <c r="L321" i="2"/>
  <c r="K321" i="2"/>
  <c r="K272" i="2"/>
  <c r="F287" i="2"/>
  <c r="J287" i="2"/>
  <c r="H287" i="2"/>
  <c r="I287" i="2"/>
  <c r="K293" i="2"/>
  <c r="I300" i="2"/>
  <c r="L304" i="2"/>
  <c r="K304" i="2"/>
  <c r="H305" i="2"/>
  <c r="L310" i="2"/>
  <c r="F319" i="2"/>
  <c r="J319" i="2"/>
  <c r="H319" i="2"/>
  <c r="I319" i="2"/>
  <c r="G322" i="2"/>
  <c r="H324" i="2"/>
  <c r="F296" i="2"/>
  <c r="J296" i="2"/>
  <c r="H302" i="2"/>
  <c r="I302" i="2"/>
  <c r="G311" i="2"/>
  <c r="L313" i="2"/>
  <c r="K313" i="2"/>
  <c r="F324" i="2"/>
  <c r="H325" i="2"/>
  <c r="L331" i="2"/>
  <c r="K331" i="2"/>
  <c r="K296" i="2"/>
  <c r="F311" i="2"/>
  <c r="J311" i="2"/>
  <c r="H311" i="2"/>
  <c r="I311" i="2"/>
  <c r="K317" i="2"/>
  <c r="I324" i="2"/>
  <c r="L305" i="2"/>
  <c r="K305" i="2"/>
  <c r="F320" i="2"/>
  <c r="J320" i="2"/>
  <c r="F13" i="2"/>
  <c r="F12" i="2"/>
  <c r="K12" i="2"/>
  <c r="I12" i="2"/>
  <c r="F271" i="2"/>
  <c r="J271" i="2"/>
  <c r="H271" i="2"/>
  <c r="I271" i="2"/>
  <c r="K288" i="2"/>
  <c r="F303" i="2"/>
  <c r="J303" i="2"/>
  <c r="H303" i="2"/>
  <c r="I303" i="2"/>
  <c r="G306" i="2"/>
  <c r="F310" i="2"/>
  <c r="L320" i="2"/>
  <c r="K320" i="2"/>
  <c r="L325" i="2"/>
  <c r="K325" i="2"/>
  <c r="G325" i="2"/>
  <c r="L326" i="2"/>
  <c r="G326" i="2"/>
  <c r="I327" i="2"/>
  <c r="H327" i="2"/>
  <c r="I332" i="2"/>
  <c r="F332" i="2"/>
  <c r="H333" i="2"/>
  <c r="I333" i="2"/>
  <c r="I335" i="2"/>
  <c r="F335" i="2"/>
  <c r="L336" i="2"/>
  <c r="L103" i="2"/>
  <c r="L94" i="2"/>
  <c r="L85" i="2"/>
  <c r="F102" i="2"/>
  <c r="K111" i="2"/>
  <c r="K102" i="2"/>
  <c r="I109" i="2"/>
  <c r="I82" i="2"/>
  <c r="J108" i="2"/>
  <c r="I326" i="2"/>
  <c r="J327" i="2"/>
  <c r="K328" i="2"/>
  <c r="L111" i="2"/>
  <c r="L102" i="2"/>
  <c r="F110" i="2"/>
  <c r="F101" i="2"/>
  <c r="K110" i="2"/>
  <c r="K101" i="2"/>
  <c r="I108" i="2"/>
  <c r="H105" i="2"/>
  <c r="J105" i="2"/>
  <c r="K91" i="2"/>
  <c r="L91" i="2"/>
  <c r="H98" i="2"/>
  <c r="J98" i="2"/>
  <c r="K335" i="2"/>
  <c r="H97" i="2"/>
  <c r="J97" i="2"/>
  <c r="K99" i="2"/>
  <c r="L99" i="2"/>
  <c r="K334" i="2"/>
  <c r="H336" i="2"/>
  <c r="J101" i="2"/>
  <c r="H90" i="2"/>
  <c r="J90" i="2"/>
  <c r="F334" i="2"/>
  <c r="J334" i="2"/>
  <c r="I336" i="2"/>
  <c r="F336" i="2"/>
  <c r="H89" i="2"/>
  <c r="J89" i="2"/>
  <c r="K107" i="2"/>
  <c r="L107" i="2"/>
  <c r="G79" i="2"/>
  <c r="C12" i="2"/>
  <c r="L12" i="2"/>
  <c r="H82" i="2"/>
  <c r="J82" i="2"/>
  <c r="H81" i="2"/>
  <c r="J81" i="2"/>
  <c r="K83" i="2"/>
  <c r="L83" i="2"/>
  <c r="G12" i="2"/>
  <c r="L69" i="2"/>
  <c r="L61" i="2"/>
  <c r="L53" i="2"/>
  <c r="L37" i="2"/>
  <c r="L29" i="2"/>
  <c r="K64" i="2"/>
  <c r="K37" i="2"/>
  <c r="J52" i="2"/>
  <c r="H74" i="2"/>
  <c r="H64" i="2"/>
  <c r="H54" i="2"/>
  <c r="H42" i="2"/>
  <c r="H22" i="2"/>
  <c r="I70" i="2"/>
  <c r="I60" i="2"/>
  <c r="I50" i="2"/>
  <c r="I38" i="2"/>
  <c r="I28" i="2"/>
  <c r="P41" i="4"/>
  <c r="R41" i="4" s="1"/>
  <c r="T41" i="4" s="1"/>
  <c r="G41" i="4"/>
  <c r="I41" i="4"/>
  <c r="H12" i="2"/>
  <c r="L76" i="2"/>
  <c r="L68" i="2"/>
  <c r="L60" i="2"/>
  <c r="L52" i="2"/>
  <c r="L44" i="2"/>
  <c r="L36" i="2"/>
  <c r="L28" i="2"/>
  <c r="K72" i="2"/>
  <c r="K36" i="2"/>
  <c r="J60" i="2"/>
  <c r="G67" i="2"/>
  <c r="G58" i="2"/>
  <c r="G35" i="2"/>
  <c r="L75" i="2"/>
  <c r="L43" i="2"/>
  <c r="K44" i="2"/>
  <c r="J68" i="2"/>
  <c r="H72" i="2"/>
  <c r="I68" i="2"/>
  <c r="I36" i="2"/>
  <c r="J111" i="2"/>
  <c r="J103" i="2"/>
  <c r="J95" i="2"/>
  <c r="J87" i="2"/>
  <c r="J79" i="2"/>
  <c r="L74" i="2"/>
  <c r="L66" i="2"/>
  <c r="K70" i="2"/>
  <c r="K61" i="2"/>
  <c r="K52" i="2"/>
  <c r="K33" i="2"/>
  <c r="K24" i="2"/>
  <c r="J76" i="2"/>
  <c r="G75" i="2"/>
  <c r="G66" i="2"/>
  <c r="G43" i="2"/>
  <c r="P70" i="4"/>
  <c r="R70" i="4" s="1"/>
  <c r="T70" i="4" s="1"/>
  <c r="G70" i="4"/>
  <c r="I70" i="4"/>
  <c r="F76" i="2"/>
  <c r="F68" i="2"/>
  <c r="F60" i="2"/>
  <c r="P73" i="4"/>
  <c r="R73" i="4" s="1"/>
  <c r="T73" i="4"/>
  <c r="G73" i="4"/>
  <c r="I73" i="4"/>
  <c r="R60" i="4"/>
  <c r="T60" i="4" s="1"/>
  <c r="J72" i="2"/>
  <c r="I72" i="2"/>
  <c r="J64" i="2"/>
  <c r="I64" i="2"/>
  <c r="J56" i="2"/>
  <c r="I56" i="2"/>
  <c r="J48" i="2"/>
  <c r="I48" i="2"/>
  <c r="J40" i="2"/>
  <c r="I40" i="2"/>
  <c r="J32" i="2"/>
  <c r="I32" i="2"/>
  <c r="J24" i="2"/>
  <c r="I24" i="2"/>
  <c r="P75" i="4"/>
  <c r="G75" i="4"/>
  <c r="I75" i="4"/>
  <c r="L47" i="2"/>
  <c r="K76" i="2"/>
  <c r="K48" i="2"/>
  <c r="J36" i="2"/>
  <c r="H56" i="2"/>
  <c r="H24" i="2"/>
  <c r="I52" i="2"/>
  <c r="G72" i="4"/>
  <c r="I72" i="4"/>
  <c r="P72" i="4"/>
  <c r="R72" i="4"/>
  <c r="T72" i="4"/>
  <c r="P33" i="4"/>
  <c r="R33" i="4"/>
  <c r="T33" i="4" s="1"/>
  <c r="G33" i="4"/>
  <c r="I33" i="4"/>
  <c r="F111" i="2"/>
  <c r="F103" i="2"/>
  <c r="F95" i="2"/>
  <c r="F87" i="2"/>
  <c r="F79" i="2"/>
  <c r="I111" i="2"/>
  <c r="I103" i="2"/>
  <c r="I95" i="2"/>
  <c r="I87" i="2"/>
  <c r="I79" i="2"/>
  <c r="J107" i="2"/>
  <c r="J99" i="2"/>
  <c r="J91" i="2"/>
  <c r="J83" i="2"/>
  <c r="K65" i="2"/>
  <c r="K29" i="2"/>
  <c r="J44" i="2"/>
  <c r="G64" i="4"/>
  <c r="P64" i="4"/>
  <c r="R64" i="4" s="1"/>
  <c r="T64" i="4" s="1"/>
  <c r="P57" i="4"/>
  <c r="G57" i="4"/>
  <c r="I57" i="4"/>
  <c r="R74" i="4"/>
  <c r="T74" i="4"/>
  <c r="R67" i="4"/>
  <c r="T67" i="4" s="1"/>
  <c r="R54" i="4"/>
  <c r="T54" i="4" s="1"/>
  <c r="P49" i="4"/>
  <c r="R49" i="4"/>
  <c r="T49" i="4" s="1"/>
  <c r="G49" i="4"/>
  <c r="I49" i="4"/>
  <c r="R30" i="4"/>
  <c r="T30" i="4"/>
  <c r="R47" i="4"/>
  <c r="T47" i="4" s="1"/>
  <c r="G65" i="4"/>
  <c r="I65" i="4"/>
  <c r="G59" i="4"/>
  <c r="I59" i="4"/>
  <c r="R51" i="4"/>
  <c r="T51" i="4"/>
  <c r="D15" i="4"/>
  <c r="C19" i="4"/>
  <c r="R65" i="4"/>
  <c r="T65" i="4" s="1"/>
  <c r="P61" i="4"/>
  <c r="R61" i="4" s="1"/>
  <c r="T61" i="4" s="1"/>
  <c r="G61" i="4"/>
  <c r="I61" i="4"/>
  <c r="R59" i="4"/>
  <c r="T59" i="4"/>
  <c r="P53" i="4"/>
  <c r="G53" i="4"/>
  <c r="I53" i="4"/>
  <c r="G24" i="4"/>
  <c r="I24" i="4"/>
  <c r="P24" i="4"/>
  <c r="R24" i="4"/>
  <c r="R77" i="4"/>
  <c r="T77" i="4"/>
  <c r="G68" i="4"/>
  <c r="I68" i="4"/>
  <c r="G46" i="4"/>
  <c r="I46" i="4"/>
  <c r="G37" i="1"/>
  <c r="P43" i="4"/>
  <c r="G43" i="4"/>
  <c r="I43" i="4"/>
  <c r="G23" i="4"/>
  <c r="I23" i="4"/>
  <c r="P23" i="4"/>
  <c r="G78" i="4"/>
  <c r="I78" i="4"/>
  <c r="G71" i="4"/>
  <c r="I71" i="4"/>
  <c r="T66" i="4"/>
  <c r="G60" i="4"/>
  <c r="I60" i="4"/>
  <c r="G50" i="4"/>
  <c r="I50" i="4"/>
  <c r="P50" i="4"/>
  <c r="R50" i="4"/>
  <c r="T50" i="4" s="1"/>
  <c r="G38" i="4"/>
  <c r="I38" i="4"/>
  <c r="R55" i="4"/>
  <c r="T55" i="4"/>
  <c r="P71" i="1"/>
  <c r="R71" i="1" s="1"/>
  <c r="T71" i="1" s="1"/>
  <c r="R78" i="4"/>
  <c r="T78" i="4" s="1"/>
  <c r="G56" i="4"/>
  <c r="I56" i="4"/>
  <c r="P56" i="4"/>
  <c r="R56" i="4"/>
  <c r="T56" i="4"/>
  <c r="P35" i="4"/>
  <c r="R35" i="4"/>
  <c r="T35" i="4" s="1"/>
  <c r="G35" i="4"/>
  <c r="I35" i="4"/>
  <c r="P25" i="4"/>
  <c r="R25" i="4" s="1"/>
  <c r="G25" i="4"/>
  <c r="I25" i="4"/>
  <c r="G22" i="4"/>
  <c r="I22" i="4"/>
  <c r="D16" i="4"/>
  <c r="D19" i="4" s="1"/>
  <c r="P22" i="4"/>
  <c r="R22" i="4" s="1"/>
  <c r="P27" i="4"/>
  <c r="R27" i="4"/>
  <c r="W14" i="4"/>
  <c r="P42" i="4"/>
  <c r="R42" i="4"/>
  <c r="T42" i="4" s="1"/>
  <c r="P34" i="4"/>
  <c r="R34" i="4" s="1"/>
  <c r="T34" i="4"/>
  <c r="W5" i="4"/>
  <c r="P44" i="4"/>
  <c r="R44" i="4"/>
  <c r="T44" i="4"/>
  <c r="P36" i="4"/>
  <c r="R36" i="4"/>
  <c r="T36" i="4" s="1"/>
  <c r="P28" i="4"/>
  <c r="R28" i="4"/>
  <c r="T28" i="4" s="1"/>
  <c r="W9" i="4"/>
  <c r="W3" i="4"/>
  <c r="W2" i="4"/>
  <c r="W12" i="4"/>
  <c r="W8" i="4"/>
  <c r="W17" i="4"/>
  <c r="P48" i="4"/>
  <c r="R48" i="4" s="1"/>
  <c r="T48" i="4" s="1"/>
  <c r="P40" i="4"/>
  <c r="R40" i="4" s="1"/>
  <c r="T40" i="4" s="1"/>
  <c r="P32" i="4"/>
  <c r="R32" i="4"/>
  <c r="T32" i="4" s="1"/>
  <c r="W7" i="4"/>
  <c r="P45" i="4"/>
  <c r="R45" i="4"/>
  <c r="T45" i="4" s="1"/>
  <c r="P37" i="4"/>
  <c r="R37" i="4" s="1"/>
  <c r="T37" i="4" s="1"/>
  <c r="P29" i="4"/>
  <c r="R29" i="4" s="1"/>
  <c r="T29" i="4" s="1"/>
  <c r="W11" i="4"/>
  <c r="I64" i="4"/>
  <c r="R43" i="4"/>
  <c r="T43" i="4"/>
  <c r="R46" i="4"/>
  <c r="T46" i="4"/>
  <c r="R53" i="4"/>
  <c r="T53" i="4" s="1"/>
  <c r="R38" i="4"/>
  <c r="T38" i="4"/>
  <c r="R68" i="4"/>
  <c r="T68" i="4"/>
  <c r="R23" i="4"/>
  <c r="R57" i="4"/>
  <c r="T57" i="4"/>
  <c r="R75" i="4"/>
  <c r="T75" i="4" s="1"/>
  <c r="T71" i="4"/>
  <c r="C12" i="4"/>
  <c r="C11" i="4"/>
  <c r="G82" i="1" l="1"/>
  <c r="P82" i="1"/>
  <c r="R82" i="1" s="1"/>
  <c r="T82" i="1" s="1"/>
  <c r="C15" i="4"/>
  <c r="C16" i="4"/>
  <c r="D18" i="4" s="1"/>
  <c r="D16" i="1"/>
  <c r="D19" i="1" s="1"/>
  <c r="W12" i="1"/>
  <c r="P32" i="1"/>
  <c r="R32" i="1" s="1"/>
  <c r="T32" i="1" s="1"/>
  <c r="P21" i="1"/>
  <c r="R21" i="1" s="1"/>
  <c r="T21" i="1" s="1"/>
  <c r="P38" i="1"/>
  <c r="R38" i="1" s="1"/>
  <c r="T38" i="1" s="1"/>
  <c r="W17" i="1"/>
  <c r="P66" i="1"/>
  <c r="R66" i="1" s="1"/>
  <c r="T66" i="1" s="1"/>
  <c r="P26" i="1"/>
  <c r="R26" i="1" s="1"/>
  <c r="T26" i="1" s="1"/>
  <c r="P80" i="1"/>
  <c r="R80" i="1" s="1"/>
  <c r="T80" i="1" s="1"/>
  <c r="P47" i="1"/>
  <c r="R47" i="1" s="1"/>
  <c r="T47" i="1" s="1"/>
  <c r="P40" i="1"/>
  <c r="R40" i="1" s="1"/>
  <c r="T40" i="1" s="1"/>
  <c r="P57" i="1"/>
  <c r="R57" i="1" s="1"/>
  <c r="T57" i="1" s="1"/>
  <c r="W19" i="1"/>
  <c r="P67" i="1"/>
  <c r="R67" i="1" s="1"/>
  <c r="T67" i="1" s="1"/>
  <c r="P41" i="1"/>
  <c r="R41" i="1" s="1"/>
  <c r="T41" i="1" s="1"/>
  <c r="P60" i="1"/>
  <c r="R60" i="1" s="1"/>
  <c r="T60" i="1" s="1"/>
  <c r="W4" i="1"/>
  <c r="D15" i="1"/>
  <c r="C19" i="1" s="1"/>
  <c r="P51" i="1"/>
  <c r="R51" i="1" s="1"/>
  <c r="T51" i="1" s="1"/>
  <c r="W9" i="1"/>
  <c r="P58" i="1"/>
  <c r="R58" i="1" s="1"/>
  <c r="T58" i="1" s="1"/>
  <c r="P29" i="1"/>
  <c r="R29" i="1" s="1"/>
  <c r="T29" i="1" s="1"/>
  <c r="P55" i="1"/>
  <c r="R55" i="1" s="1"/>
  <c r="T55" i="1" s="1"/>
  <c r="W21" i="1"/>
  <c r="P79" i="1"/>
  <c r="R79" i="1" s="1"/>
  <c r="T79" i="1" s="1"/>
  <c r="P61" i="1"/>
  <c r="R61" i="1" s="1"/>
  <c r="T61" i="1" s="1"/>
  <c r="W3" i="1"/>
  <c r="P69" i="1"/>
  <c r="R69" i="1" s="1"/>
  <c r="T69" i="1" s="1"/>
  <c r="W11" i="1"/>
  <c r="P76" i="1"/>
  <c r="R76" i="1" s="1"/>
  <c r="T76" i="1" s="1"/>
  <c r="J21" i="2"/>
  <c r="L21" i="2"/>
  <c r="H21" i="2"/>
  <c r="K21" i="2"/>
  <c r="F21" i="2"/>
  <c r="I13" i="2"/>
  <c r="C13" i="2"/>
  <c r="E13" i="2"/>
  <c r="D13" i="2"/>
  <c r="P13" i="2"/>
  <c r="G13" i="2"/>
  <c r="B15" i="2"/>
  <c r="O13" i="2"/>
  <c r="H13" i="2"/>
  <c r="M13" i="2"/>
  <c r="P34" i="1"/>
  <c r="R34" i="1" s="1"/>
  <c r="T34" i="1" s="1"/>
  <c r="P45" i="1"/>
  <c r="R45" i="1" s="1"/>
  <c r="T45" i="1" s="1"/>
  <c r="P54" i="1"/>
  <c r="R54" i="1" s="1"/>
  <c r="T54" i="1" s="1"/>
  <c r="P64" i="1"/>
  <c r="R64" i="1" s="1"/>
  <c r="T64" i="1" s="1"/>
  <c r="W5" i="1"/>
  <c r="W13" i="1"/>
  <c r="W20" i="1"/>
  <c r="P24" i="1"/>
  <c r="R24" i="1" s="1"/>
  <c r="T24" i="1" s="1"/>
  <c r="P77" i="1"/>
  <c r="R77" i="1" s="1"/>
  <c r="T77" i="1" s="1"/>
  <c r="P39" i="1"/>
  <c r="R39" i="1" s="1"/>
  <c r="T39" i="1" s="1"/>
  <c r="P48" i="1"/>
  <c r="R48" i="1" s="1"/>
  <c r="T48" i="1" s="1"/>
  <c r="P59" i="1"/>
  <c r="R59" i="1" s="1"/>
  <c r="T59" i="1" s="1"/>
  <c r="P75" i="1"/>
  <c r="R75" i="1" s="1"/>
  <c r="T75" i="1" s="1"/>
  <c r="W2" i="1"/>
  <c r="W6" i="1"/>
  <c r="W14" i="1"/>
  <c r="P74" i="1"/>
  <c r="R74" i="1" s="1"/>
  <c r="T74" i="1" s="1"/>
  <c r="P70" i="1"/>
  <c r="R70" i="1" s="1"/>
  <c r="T70" i="1" s="1"/>
  <c r="P78" i="1"/>
  <c r="R78" i="1" s="1"/>
  <c r="T78" i="1" s="1"/>
  <c r="P73" i="1"/>
  <c r="R73" i="1" s="1"/>
  <c r="T73" i="1" s="1"/>
  <c r="P25" i="1"/>
  <c r="R25" i="1" s="1"/>
  <c r="T25" i="1" s="1"/>
  <c r="P27" i="1"/>
  <c r="R27" i="1" s="1"/>
  <c r="T27" i="1" s="1"/>
  <c r="P23" i="1"/>
  <c r="R23" i="1" s="1"/>
  <c r="T23" i="1" s="1"/>
  <c r="P31" i="1"/>
  <c r="R31" i="1" s="1"/>
  <c r="T31" i="1" s="1"/>
  <c r="P42" i="1"/>
  <c r="R42" i="1" s="1"/>
  <c r="T42" i="1" s="1"/>
  <c r="P52" i="1"/>
  <c r="R52" i="1" s="1"/>
  <c r="T52" i="1" s="1"/>
  <c r="P62" i="1"/>
  <c r="R62" i="1" s="1"/>
  <c r="T62" i="1" s="1"/>
  <c r="W7" i="1"/>
  <c r="W15" i="1"/>
  <c r="W22" i="1"/>
  <c r="P35" i="1"/>
  <c r="R35" i="1" s="1"/>
  <c r="T35" i="1" s="1"/>
  <c r="P46" i="1"/>
  <c r="R46" i="1" s="1"/>
  <c r="T46" i="1" s="1"/>
  <c r="P56" i="1"/>
  <c r="R56" i="1" s="1"/>
  <c r="T56" i="1" s="1"/>
  <c r="P65" i="1"/>
  <c r="R65" i="1" s="1"/>
  <c r="T65" i="1" s="1"/>
  <c r="W8" i="1"/>
  <c r="W16" i="1"/>
  <c r="P22" i="1"/>
  <c r="R22" i="1" s="1"/>
  <c r="T22" i="1" s="1"/>
  <c r="P49" i="1"/>
  <c r="R49" i="1" s="1"/>
  <c r="T49" i="1" s="1"/>
  <c r="P72" i="1"/>
  <c r="R72" i="1" s="1"/>
  <c r="T72" i="1" s="1"/>
  <c r="P81" i="1"/>
  <c r="R81" i="1" s="1"/>
  <c r="T81" i="1" s="1"/>
  <c r="P28" i="1"/>
  <c r="R28" i="1" s="1"/>
  <c r="T28" i="1" s="1"/>
  <c r="P37" i="1"/>
  <c r="R37" i="1" s="1"/>
  <c r="T37" i="1" s="1"/>
  <c r="W18" i="1"/>
  <c r="P33" i="1"/>
  <c r="R33" i="1" s="1"/>
  <c r="T33" i="1" s="1"/>
  <c r="P44" i="1"/>
  <c r="R44" i="1" s="1"/>
  <c r="T44" i="1" s="1"/>
  <c r="P53" i="1"/>
  <c r="R53" i="1" s="1"/>
  <c r="T53" i="1" s="1"/>
  <c r="P63" i="1"/>
  <c r="R63" i="1" s="1"/>
  <c r="T63" i="1" s="1"/>
  <c r="W10" i="1"/>
  <c r="P30" i="1"/>
  <c r="R30" i="1" s="1"/>
  <c r="T30" i="1" s="1"/>
  <c r="P43" i="1"/>
  <c r="R43" i="1" s="1"/>
  <c r="T43" i="1" s="1"/>
  <c r="P68" i="1"/>
  <c r="R68" i="1" s="1"/>
  <c r="T68" i="1" s="1"/>
  <c r="N13" i="2"/>
  <c r="P36" i="1"/>
  <c r="R36" i="1" s="1"/>
  <c r="T36" i="1" s="1"/>
  <c r="K13" i="2"/>
  <c r="P63" i="4"/>
  <c r="R63" i="4" s="1"/>
  <c r="T63" i="4" s="1"/>
  <c r="P31" i="4"/>
  <c r="R31" i="4" s="1"/>
  <c r="T31" i="4" s="1"/>
  <c r="E14" i="4" s="1"/>
  <c r="C12" i="1"/>
  <c r="C11" i="1"/>
  <c r="L18" i="2"/>
  <c r="H18" i="2"/>
  <c r="G18" i="2"/>
  <c r="I18" i="2"/>
  <c r="F18" i="2"/>
  <c r="K18" i="2"/>
  <c r="C18" i="2"/>
  <c r="J18" i="2"/>
  <c r="D18" i="2"/>
  <c r="O82" i="1" l="1"/>
  <c r="O70" i="1"/>
  <c r="O77" i="1"/>
  <c r="O68" i="1"/>
  <c r="O65" i="1"/>
  <c r="O79" i="1"/>
  <c r="O69" i="1"/>
  <c r="O80" i="1"/>
  <c r="O72" i="1"/>
  <c r="O75" i="1"/>
  <c r="O64" i="1"/>
  <c r="O63" i="1"/>
  <c r="O74" i="1"/>
  <c r="O62" i="1"/>
  <c r="O81" i="1"/>
  <c r="O66" i="1"/>
  <c r="O73" i="1"/>
  <c r="O78" i="1"/>
  <c r="O67" i="1"/>
  <c r="C15" i="1"/>
  <c r="O71" i="1"/>
  <c r="O76" i="1"/>
  <c r="C16" i="1"/>
  <c r="D18" i="1" s="1"/>
  <c r="K82" i="1"/>
  <c r="O5" i="2"/>
  <c r="O4" i="2"/>
  <c r="O6" i="2"/>
  <c r="O3" i="2"/>
  <c r="O2" i="2"/>
  <c r="O1" i="2"/>
  <c r="E14" i="1"/>
  <c r="C18" i="4"/>
  <c r="F18" i="4"/>
  <c r="F19" i="4" s="1"/>
  <c r="E18" i="2"/>
  <c r="F18" i="1" l="1"/>
  <c r="F19" i="1" s="1"/>
  <c r="C18" i="1"/>
  <c r="O7" i="2"/>
  <c r="E5" i="2" s="1"/>
  <c r="P331" i="2"/>
  <c r="P324" i="2"/>
  <c r="P260" i="2"/>
  <c r="P293" i="2"/>
  <c r="P337" i="2"/>
  <c r="P308" i="2"/>
  <c r="P334" i="2"/>
  <c r="P261" i="2"/>
  <c r="P315" i="2"/>
  <c r="P312" i="2"/>
  <c r="P320" i="2"/>
  <c r="P247" i="2"/>
  <c r="P189" i="2"/>
  <c r="P264" i="2"/>
  <c r="P198" i="2"/>
  <c r="P236" i="2"/>
  <c r="P298" i="2"/>
  <c r="P239" i="2"/>
  <c r="P263" i="2"/>
  <c r="P251" i="2"/>
  <c r="P272" i="2"/>
  <c r="P257" i="2"/>
  <c r="P176" i="2"/>
  <c r="P112" i="2"/>
  <c r="P169" i="2"/>
  <c r="P110" i="2"/>
  <c r="P150" i="2"/>
  <c r="P178" i="2"/>
  <c r="P114" i="2"/>
  <c r="P154" i="2"/>
  <c r="P47" i="2"/>
  <c r="P84" i="2"/>
  <c r="P122" i="2"/>
  <c r="P33" i="2"/>
  <c r="P91" i="2"/>
  <c r="P38" i="2"/>
  <c r="P27" i="2"/>
  <c r="P157" i="2"/>
  <c r="P93" i="2"/>
  <c r="P32" i="2"/>
  <c r="P61" i="2"/>
  <c r="P87" i="2"/>
  <c r="P34" i="2"/>
  <c r="P29" i="2"/>
  <c r="P332" i="2"/>
  <c r="P300" i="2"/>
  <c r="P325" i="2"/>
  <c r="P253" i="2"/>
  <c r="P310" i="2"/>
  <c r="P306" i="2"/>
  <c r="P314" i="2"/>
  <c r="P241" i="2"/>
  <c r="P322" i="2"/>
  <c r="P258" i="2"/>
  <c r="P190" i="2"/>
  <c r="P231" i="2"/>
  <c r="P288" i="2"/>
  <c r="P233" i="2"/>
  <c r="P248" i="2"/>
  <c r="P246" i="2"/>
  <c r="P242" i="2"/>
  <c r="P228" i="2"/>
  <c r="P168" i="2"/>
  <c r="P255" i="2"/>
  <c r="P161" i="2"/>
  <c r="P106" i="2"/>
  <c r="P135" i="2"/>
  <c r="P172" i="2"/>
  <c r="P111" i="2"/>
  <c r="P142" i="2"/>
  <c r="P39" i="2"/>
  <c r="P76" i="2"/>
  <c r="P108" i="2"/>
  <c r="P25" i="2"/>
  <c r="P85" i="2"/>
  <c r="P30" i="2"/>
  <c r="P22" i="2"/>
  <c r="P139" i="2"/>
  <c r="P86" i="2"/>
  <c r="P24" i="2"/>
  <c r="P53" i="2"/>
  <c r="P83" i="2"/>
  <c r="P26" i="2"/>
  <c r="P335" i="2"/>
  <c r="P292" i="2"/>
  <c r="P317" i="2"/>
  <c r="P245" i="2"/>
  <c r="P304" i="2"/>
  <c r="P291" i="2"/>
  <c r="P299" i="2"/>
  <c r="P237" i="2"/>
  <c r="P307" i="2"/>
  <c r="P243" i="2"/>
  <c r="P283" i="2"/>
  <c r="P225" i="2"/>
  <c r="P278" i="2"/>
  <c r="P227" i="2"/>
  <c r="P224" i="2"/>
  <c r="P235" i="2"/>
  <c r="P232" i="2"/>
  <c r="P223" i="2"/>
  <c r="P160" i="2"/>
  <c r="P240" i="2"/>
  <c r="P153" i="2"/>
  <c r="P102" i="2"/>
  <c r="P130" i="2"/>
  <c r="P166" i="2"/>
  <c r="P104" i="2"/>
  <c r="P133" i="2"/>
  <c r="P31" i="2"/>
  <c r="P68" i="2"/>
  <c r="P101" i="2"/>
  <c r="P182" i="2"/>
  <c r="P81" i="2"/>
  <c r="P89" i="2"/>
  <c r="P181" i="2"/>
  <c r="P138" i="2"/>
  <c r="P82" i="2"/>
  <c r="P174" i="2"/>
  <c r="P45" i="2"/>
  <c r="P79" i="2"/>
  <c r="P71" i="2"/>
  <c r="P328" i="2"/>
  <c r="P284" i="2"/>
  <c r="P309" i="2"/>
  <c r="P330" i="2"/>
  <c r="P321" i="2"/>
  <c r="P327" i="2"/>
  <c r="P294" i="2"/>
  <c r="P229" i="2"/>
  <c r="P302" i="2"/>
  <c r="P238" i="2"/>
  <c r="P274" i="2"/>
  <c r="P219" i="2"/>
  <c r="P259" i="2"/>
  <c r="P212" i="2"/>
  <c r="P218" i="2"/>
  <c r="P220" i="2"/>
  <c r="P226" i="2"/>
  <c r="P217" i="2"/>
  <c r="P152" i="2"/>
  <c r="P234" i="2"/>
  <c r="P145" i="2"/>
  <c r="P98" i="2"/>
  <c r="P124" i="2"/>
  <c r="P151" i="2"/>
  <c r="P97" i="2"/>
  <c r="P132" i="2"/>
  <c r="P23" i="2"/>
  <c r="P60" i="2"/>
  <c r="P73" i="2"/>
  <c r="P171" i="2"/>
  <c r="P78" i="2"/>
  <c r="P67" i="2"/>
  <c r="P180" i="2"/>
  <c r="P126" i="2"/>
  <c r="P72" i="2"/>
  <c r="P165" i="2"/>
  <c r="P329" i="2"/>
  <c r="P276" i="2"/>
  <c r="P301" i="2"/>
  <c r="P319" i="2"/>
  <c r="P295" i="2"/>
  <c r="P326" i="2"/>
  <c r="P311" i="2"/>
  <c r="P221" i="2"/>
  <c r="P296" i="2"/>
  <c r="P230" i="2"/>
  <c r="P266" i="2"/>
  <c r="P204" i="2"/>
  <c r="P216" i="2"/>
  <c r="P207" i="2"/>
  <c r="P192" i="2"/>
  <c r="P215" i="2"/>
  <c r="P200" i="2"/>
  <c r="P211" i="2"/>
  <c r="P144" i="2"/>
  <c r="P208" i="2"/>
  <c r="P137" i="2"/>
  <c r="P94" i="2"/>
  <c r="P118" i="2"/>
  <c r="P146" i="2"/>
  <c r="P95" i="2"/>
  <c r="P99" i="2"/>
  <c r="P44" i="2"/>
  <c r="P36" i="2"/>
  <c r="P65" i="2"/>
  <c r="P170" i="2"/>
  <c r="P70" i="2"/>
  <c r="P59" i="2"/>
  <c r="P179" i="2"/>
  <c r="P117" i="2"/>
  <c r="P64" i="2"/>
  <c r="P164" i="2"/>
  <c r="P333" i="2"/>
  <c r="P268" i="2"/>
  <c r="P285" i="2"/>
  <c r="P313" i="2"/>
  <c r="P289" i="2"/>
  <c r="P303" i="2"/>
  <c r="P305" i="2"/>
  <c r="P213" i="2"/>
  <c r="P290" i="2"/>
  <c r="P222" i="2"/>
  <c r="P256" i="2"/>
  <c r="P199" i="2"/>
  <c r="P210" i="2"/>
  <c r="P201" i="2"/>
  <c r="P280" i="2"/>
  <c r="P209" i="2"/>
  <c r="P194" i="2"/>
  <c r="P196" i="2"/>
  <c r="P136" i="2"/>
  <c r="P202" i="2"/>
  <c r="P129" i="2"/>
  <c r="P167" i="2"/>
  <c r="P105" i="2"/>
  <c r="P140" i="2"/>
  <c r="P186" i="2"/>
  <c r="P92" i="2"/>
  <c r="P131" i="2"/>
  <c r="P175" i="2"/>
  <c r="P57" i="2"/>
  <c r="P158" i="2"/>
  <c r="P62" i="2"/>
  <c r="P51" i="2"/>
  <c r="P147" i="2"/>
  <c r="P116" i="2"/>
  <c r="P56" i="2"/>
  <c r="P115" i="2"/>
  <c r="P125" i="2"/>
  <c r="P58" i="2"/>
  <c r="P52" i="2"/>
  <c r="P336" i="2"/>
  <c r="P252" i="2"/>
  <c r="P277" i="2"/>
  <c r="P287" i="2"/>
  <c r="P323" i="2"/>
  <c r="P297" i="2"/>
  <c r="P279" i="2"/>
  <c r="P205" i="2"/>
  <c r="P275" i="2"/>
  <c r="P214" i="2"/>
  <c r="P250" i="2"/>
  <c r="P193" i="2"/>
  <c r="P265" i="2"/>
  <c r="P195" i="2"/>
  <c r="P267" i="2"/>
  <c r="P203" i="2"/>
  <c r="P183" i="2"/>
  <c r="P191" i="2"/>
  <c r="P128" i="2"/>
  <c r="P185" i="2"/>
  <c r="P316" i="2"/>
  <c r="P270" i="2"/>
  <c r="P286" i="2"/>
  <c r="P103" i="2"/>
  <c r="P127" i="2"/>
  <c r="P54" i="2"/>
  <c r="P48" i="2"/>
  <c r="P74" i="2"/>
  <c r="P244" i="2"/>
  <c r="P206" i="2"/>
  <c r="P184" i="2"/>
  <c r="P96" i="2"/>
  <c r="P88" i="2"/>
  <c r="P46" i="2"/>
  <c r="P40" i="2"/>
  <c r="P66" i="2"/>
  <c r="P269" i="2"/>
  <c r="P249" i="2"/>
  <c r="P120" i="2"/>
  <c r="P134" i="2"/>
  <c r="P141" i="2"/>
  <c r="P43" i="2"/>
  <c r="P77" i="2"/>
  <c r="P50" i="2"/>
  <c r="P281" i="2"/>
  <c r="P187" i="2"/>
  <c r="P177" i="2"/>
  <c r="P119" i="2"/>
  <c r="P123" i="2"/>
  <c r="P35" i="2"/>
  <c r="P69" i="2"/>
  <c r="P42" i="2"/>
  <c r="P318" i="2"/>
  <c r="P254" i="2"/>
  <c r="P121" i="2"/>
  <c r="P173" i="2"/>
  <c r="P49" i="2"/>
  <c r="P143" i="2"/>
  <c r="P163" i="2"/>
  <c r="P21" i="2"/>
  <c r="P271" i="2"/>
  <c r="P282" i="2"/>
  <c r="P113" i="2"/>
  <c r="P155" i="2"/>
  <c r="P41" i="2"/>
  <c r="P75" i="2"/>
  <c r="P159" i="2"/>
  <c r="P80" i="2"/>
  <c r="P197" i="2"/>
  <c r="P188" i="2"/>
  <c r="P156" i="2"/>
  <c r="P55" i="2"/>
  <c r="P148" i="2"/>
  <c r="P100" i="2"/>
  <c r="P90" i="2"/>
  <c r="P37" i="2"/>
  <c r="P107" i="2"/>
  <c r="P109" i="2"/>
  <c r="P28" i="2"/>
  <c r="P273" i="2"/>
  <c r="P262" i="2"/>
  <c r="P162" i="2"/>
  <c r="P63" i="2"/>
  <c r="P149" i="2"/>
  <c r="Q35" i="2"/>
  <c r="Q44" i="2"/>
  <c r="Q55" i="2"/>
  <c r="Q65" i="2"/>
  <c r="Q26" i="2"/>
  <c r="Q70" i="2"/>
  <c r="Q41" i="2"/>
  <c r="Q63" i="2"/>
  <c r="Q325" i="2"/>
  <c r="Q261" i="2"/>
  <c r="Q294" i="2"/>
  <c r="Q304" i="2"/>
  <c r="Q312" i="2"/>
  <c r="Q314" i="2"/>
  <c r="Q322" i="2"/>
  <c r="Q238" i="2"/>
  <c r="Q319" i="2"/>
  <c r="Q239" i="2"/>
  <c r="Q229" i="2"/>
  <c r="Q201" i="2"/>
  <c r="Q218" i="2"/>
  <c r="Q235" i="2"/>
  <c r="Q213" i="2"/>
  <c r="Q196" i="2"/>
  <c r="Q202" i="2"/>
  <c r="Q137" i="2"/>
  <c r="Q94" i="2"/>
  <c r="Q244" i="2"/>
  <c r="Q178" i="2"/>
  <c r="Q114" i="2"/>
  <c r="Q183" i="2"/>
  <c r="Q127" i="2"/>
  <c r="Q123" i="2"/>
  <c r="Q149" i="2"/>
  <c r="Q179" i="2"/>
  <c r="Q43" i="2"/>
  <c r="Q52" i="2"/>
  <c r="Q64" i="2"/>
  <c r="Q77" i="2"/>
  <c r="Q38" i="2"/>
  <c r="Q30" i="2"/>
  <c r="Q53" i="2"/>
  <c r="Q73" i="2"/>
  <c r="Q317" i="2"/>
  <c r="Q253" i="2"/>
  <c r="Q286" i="2"/>
  <c r="Q298" i="2"/>
  <c r="Q306" i="2"/>
  <c r="Q299" i="2"/>
  <c r="Q307" i="2"/>
  <c r="Q230" i="2"/>
  <c r="Q313" i="2"/>
  <c r="Q231" i="2"/>
  <c r="Q216" i="2"/>
  <c r="Q195" i="2"/>
  <c r="Q205" i="2"/>
  <c r="Q220" i="2"/>
  <c r="Q200" i="2"/>
  <c r="Q184" i="2"/>
  <c r="Q189" i="2"/>
  <c r="Q129" i="2"/>
  <c r="Q90" i="2"/>
  <c r="Q241" i="2"/>
  <c r="Q170" i="2"/>
  <c r="Q181" i="2"/>
  <c r="Q74" i="2"/>
  <c r="Q23" i="2"/>
  <c r="Q34" i="2"/>
  <c r="Q57" i="2"/>
  <c r="Q39" i="2"/>
  <c r="Q71" i="2"/>
  <c r="Q32" i="2"/>
  <c r="Q336" i="2"/>
  <c r="Q285" i="2"/>
  <c r="Q318" i="2"/>
  <c r="Q254" i="2"/>
  <c r="Q308" i="2"/>
  <c r="Q303" i="2"/>
  <c r="Q311" i="2"/>
  <c r="Q264" i="2"/>
  <c r="Q198" i="2"/>
  <c r="Q268" i="2"/>
  <c r="Q199" i="2"/>
  <c r="Q233" i="2"/>
  <c r="Q248" i="2"/>
  <c r="Q279" i="2"/>
  <c r="Q242" i="2"/>
  <c r="Q228" i="2"/>
  <c r="Q234" i="2"/>
  <c r="Q161" i="2"/>
  <c r="Q106" i="2"/>
  <c r="Q260" i="2"/>
  <c r="Q204" i="2"/>
  <c r="Q138" i="2"/>
  <c r="Q141" i="2"/>
  <c r="Q131" i="2"/>
  <c r="Q172" i="2"/>
  <c r="Q171" i="2"/>
  <c r="Q59" i="2"/>
  <c r="Q46" i="2"/>
  <c r="Q69" i="2"/>
  <c r="Q31" i="2"/>
  <c r="Q333" i="2"/>
  <c r="Q245" i="2"/>
  <c r="Q246" i="2"/>
  <c r="Q327" i="2"/>
  <c r="Q292" i="2"/>
  <c r="Q206" i="2"/>
  <c r="Q223" i="2"/>
  <c r="Q227" i="2"/>
  <c r="Q295" i="2"/>
  <c r="Q226" i="2"/>
  <c r="Q240" i="2"/>
  <c r="Q121" i="2"/>
  <c r="Q256" i="2"/>
  <c r="Q154" i="2"/>
  <c r="Q115" i="2"/>
  <c r="Q88" i="2"/>
  <c r="Q182" i="2"/>
  <c r="Q81" i="2"/>
  <c r="Q86" i="2"/>
  <c r="Q107" i="2"/>
  <c r="Q159" i="2"/>
  <c r="Q186" i="2"/>
  <c r="Q104" i="2"/>
  <c r="Q67" i="2"/>
  <c r="Q56" i="2"/>
  <c r="Q29" i="2"/>
  <c r="Q62" i="2"/>
  <c r="Q334" i="2"/>
  <c r="Q337" i="2"/>
  <c r="Q315" i="2"/>
  <c r="Q316" i="2"/>
  <c r="Q296" i="2"/>
  <c r="Q190" i="2"/>
  <c r="Q215" i="2"/>
  <c r="Q212" i="2"/>
  <c r="Q280" i="2"/>
  <c r="Q194" i="2"/>
  <c r="Q221" i="2"/>
  <c r="Q113" i="2"/>
  <c r="Q250" i="2"/>
  <c r="Q146" i="2"/>
  <c r="Q176" i="2"/>
  <c r="Q80" i="2"/>
  <c r="Q167" i="2"/>
  <c r="Q180" i="2"/>
  <c r="Q166" i="2"/>
  <c r="Q105" i="2"/>
  <c r="Q156" i="2"/>
  <c r="Q168" i="2"/>
  <c r="Q99" i="2"/>
  <c r="Q27" i="2"/>
  <c r="Q75" i="2"/>
  <c r="Q25" i="2"/>
  <c r="Q49" i="2"/>
  <c r="Q72" i="2"/>
  <c r="Q331" i="2"/>
  <c r="Q326" i="2"/>
  <c r="Q283" i="2"/>
  <c r="Q297" i="2"/>
  <c r="Q290" i="2"/>
  <c r="Q330" i="2"/>
  <c r="Q207" i="2"/>
  <c r="Q289" i="2"/>
  <c r="Q267" i="2"/>
  <c r="Q271" i="2"/>
  <c r="Q208" i="2"/>
  <c r="Q110" i="2"/>
  <c r="Q236" i="2"/>
  <c r="Q130" i="2"/>
  <c r="Q163" i="2"/>
  <c r="Q175" i="2"/>
  <c r="Q158" i="2"/>
  <c r="Q143" i="2"/>
  <c r="Q152" i="2"/>
  <c r="Q82" i="2"/>
  <c r="Q134" i="2"/>
  <c r="Q155" i="2"/>
  <c r="Q97" i="2"/>
  <c r="Q51" i="2"/>
  <c r="Q33" i="2"/>
  <c r="Q37" i="2"/>
  <c r="Q60" i="2"/>
  <c r="Q22" i="2"/>
  <c r="Q309" i="2"/>
  <c r="Q310" i="2"/>
  <c r="Q272" i="2"/>
  <c r="Q320" i="2"/>
  <c r="Q275" i="2"/>
  <c r="Q300" i="2"/>
  <c r="Q191" i="2"/>
  <c r="Q276" i="2"/>
  <c r="Q251" i="2"/>
  <c r="Q257" i="2"/>
  <c r="Q185" i="2"/>
  <c r="Q102" i="2"/>
  <c r="Q225" i="2"/>
  <c r="Q122" i="2"/>
  <c r="Q157" i="2"/>
  <c r="Q150" i="2"/>
  <c r="Q148" i="2"/>
  <c r="Q140" i="2"/>
  <c r="Q139" i="2"/>
  <c r="Q174" i="2"/>
  <c r="Q120" i="2"/>
  <c r="Q151" i="2"/>
  <c r="Q92" i="2"/>
  <c r="Q66" i="2"/>
  <c r="Q76" i="2"/>
  <c r="Q68" i="2"/>
  <c r="Q50" i="2"/>
  <c r="Q54" i="2"/>
  <c r="Q293" i="2"/>
  <c r="Q278" i="2"/>
  <c r="Q328" i="2"/>
  <c r="Q282" i="2"/>
  <c r="Q243" i="2"/>
  <c r="Q281" i="2"/>
  <c r="Q210" i="2"/>
  <c r="Q237" i="2"/>
  <c r="Q203" i="2"/>
  <c r="Q211" i="2"/>
  <c r="Q169" i="2"/>
  <c r="Q274" i="2"/>
  <c r="Q193" i="2"/>
  <c r="Q160" i="2"/>
  <c r="Q125" i="2"/>
  <c r="Q119" i="2"/>
  <c r="Q96" i="2"/>
  <c r="Q89" i="2"/>
  <c r="Q126" i="2"/>
  <c r="Q164" i="2"/>
  <c r="Q87" i="2"/>
  <c r="Q133" i="2"/>
  <c r="Q78" i="2"/>
  <c r="Q301" i="2"/>
  <c r="Q291" i="2"/>
  <c r="Q255" i="2"/>
  <c r="Q209" i="2"/>
  <c r="Q145" i="2"/>
  <c r="Q147" i="2"/>
  <c r="Q103" i="2"/>
  <c r="Q116" i="2"/>
  <c r="Q132" i="2"/>
  <c r="Q58" i="2"/>
  <c r="Q48" i="2"/>
  <c r="Q277" i="2"/>
  <c r="Q288" i="2"/>
  <c r="Q249" i="2"/>
  <c r="Q247" i="2"/>
  <c r="Q98" i="2"/>
  <c r="Q128" i="2"/>
  <c r="Q91" i="2"/>
  <c r="Q165" i="2"/>
  <c r="Q111" i="2"/>
  <c r="Q28" i="2"/>
  <c r="Q40" i="2"/>
  <c r="Q269" i="2"/>
  <c r="Q324" i="2"/>
  <c r="Q259" i="2"/>
  <c r="Q232" i="2"/>
  <c r="Q273" i="2"/>
  <c r="Q144" i="2"/>
  <c r="Q85" i="2"/>
  <c r="Q95" i="2"/>
  <c r="Q84" i="2"/>
  <c r="Q36" i="2"/>
  <c r="Q61" i="2"/>
  <c r="Q302" i="2"/>
  <c r="Q305" i="2"/>
  <c r="Q197" i="2"/>
  <c r="Q217" i="2"/>
  <c r="Q266" i="2"/>
  <c r="Q112" i="2"/>
  <c r="Q118" i="2"/>
  <c r="Q188" i="2"/>
  <c r="Q45" i="2"/>
  <c r="Q21" i="2"/>
  <c r="Q270" i="2"/>
  <c r="Q258" i="2"/>
  <c r="Q265" i="2"/>
  <c r="Q284" i="2"/>
  <c r="Q219" i="2"/>
  <c r="Q124" i="2"/>
  <c r="Q100" i="2"/>
  <c r="Q109" i="2"/>
  <c r="Q332" i="2"/>
  <c r="Q42" i="2"/>
  <c r="Q262" i="2"/>
  <c r="Q222" i="2"/>
  <c r="Q263" i="2"/>
  <c r="Q252" i="2"/>
  <c r="Q187" i="2"/>
  <c r="Q136" i="2"/>
  <c r="Q93" i="2"/>
  <c r="Q83" i="2"/>
  <c r="Q24" i="2"/>
  <c r="Q335" i="2"/>
  <c r="Q321" i="2"/>
  <c r="Q214" i="2"/>
  <c r="Q224" i="2"/>
  <c r="Q177" i="2"/>
  <c r="Q162" i="2"/>
  <c r="Q108" i="2"/>
  <c r="Q135" i="2"/>
  <c r="Q79" i="2"/>
  <c r="Q47" i="2"/>
  <c r="Q117" i="2"/>
  <c r="Q329" i="2"/>
  <c r="Q142" i="2"/>
  <c r="Q323" i="2"/>
  <c r="Q287" i="2"/>
  <c r="Q192" i="2"/>
  <c r="Q153" i="2"/>
  <c r="Q101" i="2"/>
  <c r="Q173" i="2"/>
  <c r="O330" i="2"/>
  <c r="O323" i="2"/>
  <c r="O259" i="2"/>
  <c r="O292" i="2"/>
  <c r="O302" i="2"/>
  <c r="O304" i="2"/>
  <c r="O312" i="2"/>
  <c r="O297" i="2"/>
  <c r="O250" i="2"/>
  <c r="O317" i="2"/>
  <c r="O241" i="2"/>
  <c r="O255" i="2"/>
  <c r="O249" i="2"/>
  <c r="O216" i="2"/>
  <c r="O254" i="2"/>
  <c r="O261" i="2"/>
  <c r="O186" i="2"/>
  <c r="O272" i="2"/>
  <c r="O194" i="2"/>
  <c r="O127" i="2"/>
  <c r="O257" i="2"/>
  <c r="O168" i="2"/>
  <c r="O177" i="2"/>
  <c r="O179" i="2"/>
  <c r="O337" i="2"/>
  <c r="O315" i="2"/>
  <c r="O251" i="2"/>
  <c r="O284" i="2"/>
  <c r="O296" i="2"/>
  <c r="O298" i="2"/>
  <c r="O306" i="2"/>
  <c r="O320" i="2"/>
  <c r="O236" i="2"/>
  <c r="O311" i="2"/>
  <c r="O237" i="2"/>
  <c r="O240" i="2"/>
  <c r="O231" i="2"/>
  <c r="O210" i="2"/>
  <c r="O239" i="2"/>
  <c r="O258" i="2"/>
  <c r="O269" i="2"/>
  <c r="O271" i="2"/>
  <c r="O183" i="2"/>
  <c r="O119" i="2"/>
  <c r="O245" i="2"/>
  <c r="O160" i="2"/>
  <c r="O171" i="2"/>
  <c r="O161" i="2"/>
  <c r="O125" i="2"/>
  <c r="O154" i="2"/>
  <c r="O332" i="2"/>
  <c r="O307" i="2"/>
  <c r="O243" i="2"/>
  <c r="O276" i="2"/>
  <c r="O290" i="2"/>
  <c r="O334" i="2"/>
  <c r="O286" i="2"/>
  <c r="O314" i="2"/>
  <c r="O228" i="2"/>
  <c r="O305" i="2"/>
  <c r="O229" i="2"/>
  <c r="O234" i="2"/>
  <c r="O225" i="2"/>
  <c r="O190" i="2"/>
  <c r="O233" i="2"/>
  <c r="O248" i="2"/>
  <c r="O246" i="2"/>
  <c r="O242" i="2"/>
  <c r="O175" i="2"/>
  <c r="O109" i="2"/>
  <c r="O223" i="2"/>
  <c r="O152" i="2"/>
  <c r="O165" i="2"/>
  <c r="O155" i="2"/>
  <c r="O114" i="2"/>
  <c r="O142" i="2"/>
  <c r="O55" i="2"/>
  <c r="O88" i="2"/>
  <c r="O36" i="2"/>
  <c r="O96" i="2"/>
  <c r="O81" i="2"/>
  <c r="O140" i="2"/>
  <c r="O54" i="2"/>
  <c r="O169" i="2"/>
  <c r="O193" i="2"/>
  <c r="O100" i="2"/>
  <c r="O174" i="2"/>
  <c r="O61" i="2"/>
  <c r="O66" i="2"/>
  <c r="O32" i="2"/>
  <c r="O327" i="2"/>
  <c r="O299" i="2"/>
  <c r="O331" i="2"/>
  <c r="O268" i="2"/>
  <c r="O270" i="2"/>
  <c r="O321" i="2"/>
  <c r="O280" i="2"/>
  <c r="O294" i="2"/>
  <c r="O220" i="2"/>
  <c r="O285" i="2"/>
  <c r="O221" i="2"/>
  <c r="O214" i="2"/>
  <c r="O219" i="2"/>
  <c r="O293" i="2"/>
  <c r="O227" i="2"/>
  <c r="O230" i="2"/>
  <c r="O235" i="2"/>
  <c r="O238" i="2"/>
  <c r="O167" i="2"/>
  <c r="O105" i="2"/>
  <c r="O217" i="2"/>
  <c r="O144" i="2"/>
  <c r="O145" i="2"/>
  <c r="O328" i="2"/>
  <c r="O283" i="2"/>
  <c r="O316" i="2"/>
  <c r="O252" i="2"/>
  <c r="O313" i="2"/>
  <c r="O295" i="2"/>
  <c r="O326" i="2"/>
  <c r="O282" i="2"/>
  <c r="O204" i="2"/>
  <c r="O273" i="2"/>
  <c r="O205" i="2"/>
  <c r="O202" i="2"/>
  <c r="O278" i="2"/>
  <c r="O281" i="2"/>
  <c r="O201" i="2"/>
  <c r="O218" i="2"/>
  <c r="O209" i="2"/>
  <c r="O226" i="2"/>
  <c r="O151" i="2"/>
  <c r="O97" i="2"/>
  <c r="O191" i="2"/>
  <c r="O128" i="2"/>
  <c r="O133" i="2"/>
  <c r="O123" i="2"/>
  <c r="O83" i="2"/>
  <c r="O106" i="2"/>
  <c r="O23" i="2"/>
  <c r="O76" i="2"/>
  <c r="O130" i="2"/>
  <c r="O57" i="2"/>
  <c r="O38" i="2"/>
  <c r="O98" i="2"/>
  <c r="O43" i="2"/>
  <c r="O89" i="2"/>
  <c r="O138" i="2"/>
  <c r="O82" i="2"/>
  <c r="O137" i="2"/>
  <c r="O37" i="2"/>
  <c r="O291" i="2"/>
  <c r="O322" i="2"/>
  <c r="O309" i="2"/>
  <c r="O279" i="2"/>
  <c r="O266" i="2"/>
  <c r="O195" i="2"/>
  <c r="O232" i="2"/>
  <c r="O287" i="2"/>
  <c r="O113" i="2"/>
  <c r="O104" i="2"/>
  <c r="O92" i="2"/>
  <c r="O84" i="2"/>
  <c r="O122" i="2"/>
  <c r="O33" i="2"/>
  <c r="O121" i="2"/>
  <c r="O35" i="2"/>
  <c r="O59" i="2"/>
  <c r="O95" i="2"/>
  <c r="O134" i="2"/>
  <c r="O79" i="2"/>
  <c r="O21" i="2"/>
  <c r="O275" i="2"/>
  <c r="O319" i="2"/>
  <c r="O303" i="2"/>
  <c r="O253" i="2"/>
  <c r="O199" i="2"/>
  <c r="O263" i="2"/>
  <c r="O206" i="2"/>
  <c r="O211" i="2"/>
  <c r="O187" i="2"/>
  <c r="O63" i="2"/>
  <c r="O71" i="2"/>
  <c r="O80" i="2"/>
  <c r="O110" i="2"/>
  <c r="O25" i="2"/>
  <c r="O118" i="2"/>
  <c r="O22" i="2"/>
  <c r="O27" i="2"/>
  <c r="O86" i="2"/>
  <c r="O115" i="2"/>
  <c r="O74" i="2"/>
  <c r="O24" i="2"/>
  <c r="O267" i="2"/>
  <c r="O329" i="2"/>
  <c r="O288" i="2"/>
  <c r="O247" i="2"/>
  <c r="O264" i="2"/>
  <c r="O224" i="2"/>
  <c r="O200" i="2"/>
  <c r="O184" i="2"/>
  <c r="O149" i="2"/>
  <c r="O173" i="2"/>
  <c r="O47" i="2"/>
  <c r="O68" i="2"/>
  <c r="O108" i="2"/>
  <c r="O78" i="2"/>
  <c r="O91" i="2"/>
  <c r="O181" i="2"/>
  <c r="O157" i="2"/>
  <c r="O72" i="2"/>
  <c r="O77" i="2"/>
  <c r="O58" i="2"/>
  <c r="O40" i="2"/>
  <c r="O324" i="2"/>
  <c r="O310" i="2"/>
  <c r="O262" i="2"/>
  <c r="O213" i="2"/>
  <c r="O222" i="2"/>
  <c r="O198" i="2"/>
  <c r="O159" i="2"/>
  <c r="O176" i="2"/>
  <c r="O129" i="2"/>
  <c r="O162" i="2"/>
  <c r="O31" i="2"/>
  <c r="O60" i="2"/>
  <c r="O103" i="2"/>
  <c r="O46" i="2"/>
  <c r="O85" i="2"/>
  <c r="O180" i="2"/>
  <c r="O146" i="2"/>
  <c r="O64" i="2"/>
  <c r="O69" i="2"/>
  <c r="O50" i="2"/>
  <c r="O308" i="2"/>
  <c r="O301" i="2"/>
  <c r="O256" i="2"/>
  <c r="O197" i="2"/>
  <c r="O289" i="2"/>
  <c r="O192" i="2"/>
  <c r="O143" i="2"/>
  <c r="O136" i="2"/>
  <c r="O117" i="2"/>
  <c r="O132" i="2"/>
  <c r="O172" i="2"/>
  <c r="O52" i="2"/>
  <c r="O73" i="2"/>
  <c r="O178" i="2"/>
  <c r="O70" i="2"/>
  <c r="O166" i="2"/>
  <c r="O126" i="2"/>
  <c r="O56" i="2"/>
  <c r="O53" i="2"/>
  <c r="O42" i="2"/>
  <c r="O335" i="2"/>
  <c r="O300" i="2"/>
  <c r="O325" i="2"/>
  <c r="O212" i="2"/>
  <c r="O189" i="2"/>
  <c r="O277" i="2"/>
  <c r="O215" i="2"/>
  <c r="O135" i="2"/>
  <c r="O120" i="2"/>
  <c r="O90" i="2"/>
  <c r="O124" i="2"/>
  <c r="O153" i="2"/>
  <c r="O44" i="2"/>
  <c r="O65" i="2"/>
  <c r="O170" i="2"/>
  <c r="O62" i="2"/>
  <c r="O147" i="2"/>
  <c r="O116" i="2"/>
  <c r="O48" i="2"/>
  <c r="O45" i="2"/>
  <c r="O34" i="2"/>
  <c r="O333" i="2"/>
  <c r="O260" i="2"/>
  <c r="O318" i="2"/>
  <c r="O196" i="2"/>
  <c r="O208" i="2"/>
  <c r="O265" i="2"/>
  <c r="O203" i="2"/>
  <c r="O101" i="2"/>
  <c r="O112" i="2"/>
  <c r="O163" i="2"/>
  <c r="O99" i="2"/>
  <c r="O150" i="2"/>
  <c r="O28" i="2"/>
  <c r="O49" i="2"/>
  <c r="O158" i="2"/>
  <c r="O30" i="2"/>
  <c r="O75" i="2"/>
  <c r="O107" i="2"/>
  <c r="O164" i="2"/>
  <c r="O29" i="2"/>
  <c r="O26" i="2"/>
  <c r="O182" i="2"/>
  <c r="O148" i="2"/>
  <c r="O93" i="2"/>
  <c r="O51" i="2"/>
  <c r="O336" i="2"/>
  <c r="O139" i="2"/>
  <c r="O67" i="2"/>
  <c r="O244" i="2"/>
  <c r="O111" i="2"/>
  <c r="O102" i="2"/>
  <c r="O274" i="2"/>
  <c r="O94" i="2"/>
  <c r="O156" i="2"/>
  <c r="O188" i="2"/>
  <c r="O131" i="2"/>
  <c r="O87" i="2"/>
  <c r="O207" i="2"/>
  <c r="O41" i="2"/>
  <c r="O185" i="2"/>
  <c r="O141" i="2"/>
  <c r="O39" i="2"/>
  <c r="Q18" i="2"/>
  <c r="P18" i="2"/>
  <c r="O18" i="2"/>
  <c r="E6" i="2" l="1"/>
  <c r="E9" i="2" s="1"/>
  <c r="E10" i="2" s="1"/>
  <c r="E4" i="2"/>
  <c r="M67" i="2" l="1"/>
  <c r="M23" i="2"/>
  <c r="V4" i="2"/>
  <c r="M171" i="2"/>
  <c r="M332" i="2"/>
  <c r="M107" i="2"/>
  <c r="M29" i="2"/>
  <c r="R29" i="2" s="1"/>
  <c r="M200" i="2"/>
  <c r="R200" i="2" s="1"/>
  <c r="M196" i="2"/>
  <c r="N196" i="2" s="1"/>
  <c r="M210" i="2"/>
  <c r="N210" i="2" s="1"/>
  <c r="M250" i="2"/>
  <c r="M161" i="2"/>
  <c r="M115" i="2"/>
  <c r="N115" i="2" s="1"/>
  <c r="V12" i="2"/>
  <c r="M315" i="2"/>
  <c r="R315" i="2" s="1"/>
  <c r="M167" i="2"/>
  <c r="R167" i="2" s="1"/>
  <c r="M225" i="2"/>
  <c r="M26" i="2"/>
  <c r="N26" i="2" s="1"/>
  <c r="M189" i="2"/>
  <c r="M137" i="2"/>
  <c r="M252" i="2"/>
  <c r="V5" i="2"/>
  <c r="M311" i="2"/>
  <c r="M94" i="2"/>
  <c r="R94" i="2" s="1"/>
  <c r="M242" i="2"/>
  <c r="R242" i="2" s="1"/>
  <c r="M91" i="2"/>
  <c r="R91" i="2" s="1"/>
  <c r="M334" i="2"/>
  <c r="N334" i="2" s="1"/>
  <c r="M216" i="2"/>
  <c r="M337" i="2"/>
  <c r="M261" i="2"/>
  <c r="R261" i="2" s="1"/>
  <c r="M316" i="2"/>
  <c r="R316" i="2" s="1"/>
  <c r="M229" i="2"/>
  <c r="N229" i="2" s="1"/>
  <c r="M163" i="2"/>
  <c r="R163" i="2" s="1"/>
  <c r="M264" i="2"/>
  <c r="V3" i="2"/>
  <c r="M300" i="2"/>
  <c r="M89" i="2"/>
  <c r="M309" i="2"/>
  <c r="M207" i="2"/>
  <c r="R207" i="2" s="1"/>
  <c r="M329" i="2"/>
  <c r="N329" i="2" s="1"/>
  <c r="M133" i="2"/>
  <c r="R133" i="2" s="1"/>
  <c r="M81" i="2"/>
  <c r="M245" i="2"/>
  <c r="M35" i="2"/>
  <c r="V17" i="2"/>
  <c r="V19" i="2"/>
  <c r="M110" i="2"/>
  <c r="R110" i="2" s="1"/>
  <c r="M281" i="2"/>
  <c r="N281" i="2" s="1"/>
  <c r="M239" i="2"/>
  <c r="N239" i="2" s="1"/>
  <c r="M191" i="2"/>
  <c r="M151" i="2"/>
  <c r="M327" i="2"/>
  <c r="M141" i="2"/>
  <c r="M320" i="2"/>
  <c r="R320" i="2" s="1"/>
  <c r="M127" i="2"/>
  <c r="M303" i="2"/>
  <c r="R303" i="2" s="1"/>
  <c r="M277" i="2"/>
  <c r="M211" i="2"/>
  <c r="R211" i="2" s="1"/>
  <c r="M130" i="2"/>
  <c r="M109" i="2"/>
  <c r="M82" i="2"/>
  <c r="M126" i="2"/>
  <c r="M193" i="2"/>
  <c r="N193" i="2" s="1"/>
  <c r="M112" i="2"/>
  <c r="N112" i="2" s="1"/>
  <c r="M25" i="2"/>
  <c r="M181" i="2"/>
  <c r="N181" i="2" s="1"/>
  <c r="M59" i="2"/>
  <c r="M209" i="2"/>
  <c r="M102" i="2"/>
  <c r="R102" i="2" s="1"/>
  <c r="M203" i="2"/>
  <c r="R203" i="2" s="1"/>
  <c r="M147" i="2"/>
  <c r="R147" i="2" s="1"/>
  <c r="M296" i="2"/>
  <c r="R296" i="2" s="1"/>
  <c r="M61" i="2"/>
  <c r="R61" i="2" s="1"/>
  <c r="M30" i="2"/>
  <c r="M44" i="2"/>
  <c r="M21" i="2"/>
  <c r="M62" i="2"/>
  <c r="N62" i="2" s="1"/>
  <c r="M258" i="2"/>
  <c r="M224" i="2"/>
  <c r="R224" i="2" s="1"/>
  <c r="M95" i="2"/>
  <c r="N95" i="2" s="1"/>
  <c r="V15" i="2"/>
  <c r="M46" i="2"/>
  <c r="N46" i="2" s="1"/>
  <c r="M280" i="2"/>
  <c r="M215" i="2"/>
  <c r="M220" i="2"/>
  <c r="M93" i="2"/>
  <c r="N93" i="2" s="1"/>
  <c r="M64" i="2"/>
  <c r="R64" i="2" s="1"/>
  <c r="M317" i="2"/>
  <c r="R317" i="2" s="1"/>
  <c r="M221" i="2"/>
  <c r="R221" i="2" s="1"/>
  <c r="M142" i="2"/>
  <c r="M156" i="2"/>
  <c r="M51" i="2"/>
  <c r="M319" i="2"/>
  <c r="M217" i="2"/>
  <c r="M129" i="2"/>
  <c r="R129" i="2" s="1"/>
  <c r="V13" i="2"/>
  <c r="M70" i="2"/>
  <c r="R70" i="2" s="1"/>
  <c r="M308" i="2"/>
  <c r="N308" i="2" s="1"/>
  <c r="M204" i="2"/>
  <c r="M123" i="2"/>
  <c r="M175" i="2"/>
  <c r="M27" i="2"/>
  <c r="N27" i="2" s="1"/>
  <c r="M246" i="2"/>
  <c r="M244" i="2"/>
  <c r="N244" i="2" s="1"/>
  <c r="M88" i="2"/>
  <c r="R88" i="2" s="1"/>
  <c r="M154" i="2"/>
  <c r="R154" i="2" s="1"/>
  <c r="M289" i="2"/>
  <c r="M301" i="2"/>
  <c r="M222" i="2"/>
  <c r="M148" i="2"/>
  <c r="R148" i="2" s="1"/>
  <c r="M153" i="2"/>
  <c r="N153" i="2" s="1"/>
  <c r="M227" i="2"/>
  <c r="N227" i="2" s="1"/>
  <c r="M22" i="2"/>
  <c r="N22" i="2" s="1"/>
  <c r="M174" i="2"/>
  <c r="M323" i="2"/>
  <c r="M136" i="2"/>
  <c r="M172" i="2"/>
  <c r="N172" i="2" s="1"/>
  <c r="M219" i="2"/>
  <c r="N219" i="2" s="1"/>
  <c r="M159" i="2"/>
  <c r="N159" i="2" s="1"/>
  <c r="M96" i="2"/>
  <c r="N96" i="2" s="1"/>
  <c r="M157" i="2"/>
  <c r="N157" i="2" s="1"/>
  <c r="V9" i="2"/>
  <c r="M268" i="2"/>
  <c r="N268" i="2" s="1"/>
  <c r="M40" i="2"/>
  <c r="M50" i="2"/>
  <c r="R50" i="2" s="1"/>
  <c r="M52" i="2"/>
  <c r="R52" i="2" s="1"/>
  <c r="M294" i="2"/>
  <c r="M238" i="2"/>
  <c r="R238" i="2" s="1"/>
  <c r="M158" i="2"/>
  <c r="N158" i="2" s="1"/>
  <c r="M168" i="2"/>
  <c r="N168" i="2" s="1"/>
  <c r="M57" i="2"/>
  <c r="M283" i="2"/>
  <c r="M236" i="2"/>
  <c r="M155" i="2"/>
  <c r="R155" i="2" s="1"/>
  <c r="V18" i="2"/>
  <c r="M326" i="2"/>
  <c r="R326" i="2" s="1"/>
  <c r="M278" i="2"/>
  <c r="N278" i="2" s="1"/>
  <c r="M139" i="2"/>
  <c r="N139" i="2" s="1"/>
  <c r="M97" i="2"/>
  <c r="M321" i="2"/>
  <c r="M202" i="2"/>
  <c r="M85" i="2"/>
  <c r="M84" i="2"/>
  <c r="N84" i="2" s="1"/>
  <c r="M313" i="2"/>
  <c r="R313" i="2" s="1"/>
  <c r="M287" i="2"/>
  <c r="N287" i="2" s="1"/>
  <c r="V7" i="2"/>
  <c r="M80" i="2"/>
  <c r="M235" i="2"/>
  <c r="M165" i="2"/>
  <c r="M178" i="2"/>
  <c r="N178" i="2" s="1"/>
  <c r="M266" i="2"/>
  <c r="N266" i="2" s="1"/>
  <c r="M230" i="2"/>
  <c r="R230" i="2" s="1"/>
  <c r="M99" i="2"/>
  <c r="R99" i="2" s="1"/>
  <c r="M297" i="2"/>
  <c r="R297" i="2" s="1"/>
  <c r="M169" i="2"/>
  <c r="M37" i="2"/>
  <c r="M177" i="2"/>
  <c r="R177" i="2" s="1"/>
  <c r="M72" i="2"/>
  <c r="N72" i="2" s="1"/>
  <c r="M63" i="2"/>
  <c r="R63" i="2" s="1"/>
  <c r="M76" i="2"/>
  <c r="N76" i="2" s="1"/>
  <c r="M336" i="2"/>
  <c r="R336" i="2" s="1"/>
  <c r="M42" i="2"/>
  <c r="R42" i="2" s="1"/>
  <c r="M286" i="2"/>
  <c r="N286" i="2" s="1"/>
  <c r="M228" i="2"/>
  <c r="M233" i="2"/>
  <c r="R233" i="2" s="1"/>
  <c r="M100" i="2"/>
  <c r="N100" i="2" s="1"/>
  <c r="M56" i="2"/>
  <c r="N56" i="2" s="1"/>
  <c r="M288" i="2"/>
  <c r="N288" i="2" s="1"/>
  <c r="M232" i="2"/>
  <c r="R232" i="2" s="1"/>
  <c r="M150" i="2"/>
  <c r="N150" i="2" s="1"/>
  <c r="M164" i="2"/>
  <c r="N164" i="2" s="1"/>
  <c r="M66" i="2"/>
  <c r="M270" i="2"/>
  <c r="M223" i="2"/>
  <c r="R223" i="2" s="1"/>
  <c r="M144" i="2"/>
  <c r="R144" i="2" s="1"/>
  <c r="V14" i="2"/>
  <c r="M58" i="2"/>
  <c r="N58" i="2" s="1"/>
  <c r="M272" i="2"/>
  <c r="R272" i="2" s="1"/>
  <c r="M285" i="2"/>
  <c r="N285" i="2" s="1"/>
  <c r="M128" i="2"/>
  <c r="M90" i="2"/>
  <c r="R90" i="2" s="1"/>
  <c r="M74" i="2"/>
  <c r="R74" i="2" s="1"/>
  <c r="M259" i="2"/>
  <c r="M256" i="2"/>
  <c r="R256" i="2" s="1"/>
  <c r="M113" i="2"/>
  <c r="N113" i="2" s="1"/>
  <c r="M162" i="2"/>
  <c r="R162" i="2" s="1"/>
  <c r="M305" i="2"/>
  <c r="M186" i="2"/>
  <c r="M255" i="2"/>
  <c r="N255" i="2" s="1"/>
  <c r="M170" i="2"/>
  <c r="M47" i="2"/>
  <c r="N47" i="2" s="1"/>
  <c r="M149" i="2"/>
  <c r="N149" i="2" s="1"/>
  <c r="M312" i="2"/>
  <c r="N312" i="2" s="1"/>
  <c r="M49" i="2"/>
  <c r="N49" i="2" s="1"/>
  <c r="M197" i="2"/>
  <c r="N197" i="2" s="1"/>
  <c r="M180" i="2"/>
  <c r="M194" i="2"/>
  <c r="N194" i="2" s="1"/>
  <c r="M241" i="2"/>
  <c r="R241" i="2" s="1"/>
  <c r="V8" i="2"/>
  <c r="V20" i="2"/>
  <c r="M262" i="2"/>
  <c r="N262" i="2" s="1"/>
  <c r="M325" i="2"/>
  <c r="N325" i="2" s="1"/>
  <c r="M28" i="2"/>
  <c r="M45" i="2"/>
  <c r="M69" i="2"/>
  <c r="N69" i="2" s="1"/>
  <c r="M60" i="2"/>
  <c r="N60" i="2" s="1"/>
  <c r="M55" i="2"/>
  <c r="R55" i="2" s="1"/>
  <c r="M304" i="2"/>
  <c r="N304" i="2" s="1"/>
  <c r="M214" i="2"/>
  <c r="N214" i="2" s="1"/>
  <c r="M160" i="2"/>
  <c r="R160" i="2" s="1"/>
  <c r="M104" i="2"/>
  <c r="M335" i="2"/>
  <c r="M218" i="2"/>
  <c r="M199" i="2"/>
  <c r="N199" i="2" s="1"/>
  <c r="M101" i="2"/>
  <c r="R101" i="2" s="1"/>
  <c r="M119" i="2"/>
  <c r="R119" i="2" s="1"/>
  <c r="M265" i="2"/>
  <c r="N265" i="2" s="1"/>
  <c r="M269" i="2"/>
  <c r="N269" i="2" s="1"/>
  <c r="M190" i="2"/>
  <c r="M121" i="2"/>
  <c r="M106" i="2"/>
  <c r="M298" i="2"/>
  <c r="N298" i="2" s="1"/>
  <c r="M187" i="2"/>
  <c r="N187" i="2" s="1"/>
  <c r="M117" i="2"/>
  <c r="N117" i="2" s="1"/>
  <c r="M98" i="2"/>
  <c r="R98" i="2" s="1"/>
  <c r="V21" i="2"/>
  <c r="M290" i="2"/>
  <c r="R290" i="2" s="1"/>
  <c r="M292" i="2"/>
  <c r="M111" i="2"/>
  <c r="R111" i="2" s="1"/>
  <c r="M86" i="2"/>
  <c r="N86" i="2" s="1"/>
  <c r="M77" i="2"/>
  <c r="R77" i="2" s="1"/>
  <c r="M318" i="2"/>
  <c r="N318" i="2" s="1"/>
  <c r="M276" i="2"/>
  <c r="N276" i="2" s="1"/>
  <c r="M251" i="2"/>
  <c r="R251" i="2" s="1"/>
  <c r="M138" i="2"/>
  <c r="R138" i="2" s="1"/>
  <c r="M36" i="2"/>
  <c r="M307" i="2"/>
  <c r="N307" i="2" s="1"/>
  <c r="M247" i="2"/>
  <c r="N247" i="2" s="1"/>
  <c r="M166" i="2"/>
  <c r="R166" i="2" s="1"/>
  <c r="V2" i="2"/>
  <c r="M237" i="2"/>
  <c r="R237" i="2" s="1"/>
  <c r="M274" i="2"/>
  <c r="R274" i="2" s="1"/>
  <c r="M120" i="2"/>
  <c r="R120" i="2" s="1"/>
  <c r="M271" i="2"/>
  <c r="M43" i="2"/>
  <c r="N43" i="2" s="1"/>
  <c r="M65" i="2"/>
  <c r="N65" i="2" s="1"/>
  <c r="M38" i="2"/>
  <c r="M33" i="2"/>
  <c r="R33" i="2" s="1"/>
  <c r="M78" i="2"/>
  <c r="N78" i="2" s="1"/>
  <c r="M226" i="2"/>
  <c r="N226" i="2" s="1"/>
  <c r="M212" i="2"/>
  <c r="M108" i="2"/>
  <c r="M124" i="2"/>
  <c r="M273" i="2"/>
  <c r="N273" i="2" s="1"/>
  <c r="M284" i="2"/>
  <c r="R284" i="2" s="1"/>
  <c r="M205" i="2"/>
  <c r="N205" i="2" s="1"/>
  <c r="M135" i="2"/>
  <c r="N135" i="2" s="1"/>
  <c r="M131" i="2"/>
  <c r="R131" i="2" s="1"/>
  <c r="M306" i="2"/>
  <c r="M195" i="2"/>
  <c r="M125" i="2"/>
  <c r="M105" i="2"/>
  <c r="R105" i="2" s="1"/>
  <c r="V11" i="2"/>
  <c r="M333" i="2"/>
  <c r="N333" i="2" s="1"/>
  <c r="M192" i="2"/>
  <c r="R192" i="2" s="1"/>
  <c r="M267" i="2"/>
  <c r="R267" i="2" s="1"/>
  <c r="M184" i="2"/>
  <c r="R184" i="2" s="1"/>
  <c r="M73" i="2"/>
  <c r="M328" i="2"/>
  <c r="R328" i="2" s="1"/>
  <c r="M183" i="2"/>
  <c r="R183" i="2" s="1"/>
  <c r="M254" i="2"/>
  <c r="N254" i="2" s="1"/>
  <c r="M146" i="2"/>
  <c r="N146" i="2" s="1"/>
  <c r="M24" i="2"/>
  <c r="R24" i="2" s="1"/>
  <c r="M324" i="2"/>
  <c r="R324" i="2" s="1"/>
  <c r="M275" i="2"/>
  <c r="M182" i="2"/>
  <c r="M83" i="2"/>
  <c r="N83" i="2" s="1"/>
  <c r="M41" i="2"/>
  <c r="N41" i="2" s="1"/>
  <c r="M302" i="2"/>
  <c r="N302" i="2" s="1"/>
  <c r="M260" i="2"/>
  <c r="N260" i="2" s="1"/>
  <c r="M176" i="2"/>
  <c r="R176" i="2" s="1"/>
  <c r="M87" i="2"/>
  <c r="N87" i="2" s="1"/>
  <c r="M152" i="2"/>
  <c r="M248" i="2"/>
  <c r="M32" i="2"/>
  <c r="N32" i="2" s="1"/>
  <c r="M185" i="2"/>
  <c r="N185" i="2" s="1"/>
  <c r="M240" i="2"/>
  <c r="N240" i="2" s="1"/>
  <c r="M31" i="2"/>
  <c r="N31" i="2" s="1"/>
  <c r="M39" i="2"/>
  <c r="N39" i="2" s="1"/>
  <c r="M279" i="2"/>
  <c r="R279" i="2" s="1"/>
  <c r="M263" i="2"/>
  <c r="N263" i="2" s="1"/>
  <c r="V6" i="2"/>
  <c r="M145" i="2"/>
  <c r="N145" i="2" s="1"/>
  <c r="M314" i="2"/>
  <c r="R314" i="2" s="1"/>
  <c r="M53" i="2"/>
  <c r="N53" i="2" s="1"/>
  <c r="M132" i="2"/>
  <c r="N132" i="2" s="1"/>
  <c r="M253" i="2"/>
  <c r="R253" i="2" s="1"/>
  <c r="M293" i="2"/>
  <c r="N293" i="2" s="1"/>
  <c r="M179" i="2"/>
  <c r="N179" i="2" s="1"/>
  <c r="M134" i="2"/>
  <c r="M257" i="2"/>
  <c r="N257" i="2" s="1"/>
  <c r="M54" i="2"/>
  <c r="R54" i="2" s="1"/>
  <c r="M208" i="2"/>
  <c r="N208" i="2" s="1"/>
  <c r="M143" i="2"/>
  <c r="N143" i="2" s="1"/>
  <c r="M48" i="2"/>
  <c r="N48" i="2" s="1"/>
  <c r="M243" i="2"/>
  <c r="N243" i="2" s="1"/>
  <c r="M234" i="2"/>
  <c r="R234" i="2" s="1"/>
  <c r="M330" i="2"/>
  <c r="M249" i="2"/>
  <c r="R249" i="2" s="1"/>
  <c r="M201" i="2"/>
  <c r="N201" i="2" s="1"/>
  <c r="M68" i="2"/>
  <c r="R68" i="2" s="1"/>
  <c r="V16" i="2"/>
  <c r="M213" i="2"/>
  <c r="R213" i="2" s="1"/>
  <c r="M79" i="2"/>
  <c r="N79" i="2" s="1"/>
  <c r="M295" i="2"/>
  <c r="N295" i="2" s="1"/>
  <c r="M71" i="2"/>
  <c r="M231" i="2"/>
  <c r="R231" i="2" s="1"/>
  <c r="V22" i="2"/>
  <c r="M116" i="2"/>
  <c r="R116" i="2" s="1"/>
  <c r="M310" i="2"/>
  <c r="N310" i="2" s="1"/>
  <c r="M282" i="2"/>
  <c r="N282" i="2" s="1"/>
  <c r="M188" i="2"/>
  <c r="N188" i="2" s="1"/>
  <c r="M114" i="2"/>
  <c r="M103" i="2"/>
  <c r="M122" i="2"/>
  <c r="R122" i="2" s="1"/>
  <c r="M299" i="2"/>
  <c r="N299" i="2" s="1"/>
  <c r="M118" i="2"/>
  <c r="R118" i="2" s="1"/>
  <c r="M331" i="2"/>
  <c r="R331" i="2" s="1"/>
  <c r="M173" i="2"/>
  <c r="R173" i="2" s="1"/>
  <c r="M75" i="2"/>
  <c r="N75" i="2" s="1"/>
  <c r="M206" i="2"/>
  <c r="N206" i="2" s="1"/>
  <c r="M92" i="2"/>
  <c r="M198" i="2"/>
  <c r="R198" i="2" s="1"/>
  <c r="V10" i="2"/>
  <c r="M291" i="2"/>
  <c r="M140" i="2"/>
  <c r="N140" i="2" s="1"/>
  <c r="M322" i="2"/>
  <c r="R322" i="2" s="1"/>
  <c r="M34" i="2"/>
  <c r="N34" i="2" s="1"/>
  <c r="N320" i="2"/>
  <c r="R171" i="2"/>
  <c r="N171" i="2"/>
  <c r="N29" i="2"/>
  <c r="R75" i="2"/>
  <c r="R185" i="2"/>
  <c r="N324" i="2"/>
  <c r="R43" i="2"/>
  <c r="N120" i="2"/>
  <c r="N166" i="2"/>
  <c r="R307" i="2"/>
  <c r="N138" i="2"/>
  <c r="N251" i="2"/>
  <c r="N77" i="2"/>
  <c r="R86" i="2"/>
  <c r="R292" i="2"/>
  <c r="N292" i="2"/>
  <c r="N290" i="2"/>
  <c r="R106" i="2"/>
  <c r="N106" i="2"/>
  <c r="R121" i="2"/>
  <c r="N121" i="2"/>
  <c r="N190" i="2"/>
  <c r="R190" i="2"/>
  <c r="N218" i="2"/>
  <c r="R218" i="2"/>
  <c r="N335" i="2"/>
  <c r="R335" i="2"/>
  <c r="N104" i="2"/>
  <c r="R104" i="2"/>
  <c r="N55" i="2"/>
  <c r="R69" i="2"/>
  <c r="N45" i="2"/>
  <c r="R45" i="2"/>
  <c r="R268" i="2"/>
  <c r="N103" i="2"/>
  <c r="R103" i="2"/>
  <c r="R189" i="2"/>
  <c r="N189" i="2"/>
  <c r="R248" i="2"/>
  <c r="N248" i="2"/>
  <c r="R41" i="2"/>
  <c r="N275" i="2"/>
  <c r="R275" i="2"/>
  <c r="R254" i="2"/>
  <c r="N271" i="2"/>
  <c r="R271" i="2"/>
  <c r="N274" i="2"/>
  <c r="N36" i="2"/>
  <c r="R36" i="2"/>
  <c r="N114" i="2"/>
  <c r="R114" i="2"/>
  <c r="N315" i="2"/>
  <c r="N316" i="2"/>
  <c r="R299" i="2"/>
  <c r="R26" i="2"/>
  <c r="R82" i="2"/>
  <c r="N82" i="2"/>
  <c r="R107" i="2"/>
  <c r="N107" i="2"/>
  <c r="N264" i="2"/>
  <c r="R264" i="2"/>
  <c r="R179" i="2"/>
  <c r="N252" i="2"/>
  <c r="R252" i="2"/>
  <c r="R89" i="2"/>
  <c r="N89" i="2"/>
  <c r="R263" i="2"/>
  <c r="R92" i="2"/>
  <c r="N92" i="2"/>
  <c r="R193" i="2"/>
  <c r="R210" i="2"/>
  <c r="N102" i="2"/>
  <c r="R145" i="2"/>
  <c r="N291" i="2"/>
  <c r="R291" i="2"/>
  <c r="R334" i="2"/>
  <c r="R79" i="2"/>
  <c r="R161" i="2"/>
  <c r="N161" i="2"/>
  <c r="R245" i="2"/>
  <c r="N245" i="2"/>
  <c r="R53" i="2"/>
  <c r="N28" i="2"/>
  <c r="R28" i="2"/>
  <c r="R325" i="2"/>
  <c r="N109" i="2"/>
  <c r="R109" i="2"/>
  <c r="R127" i="2"/>
  <c r="N127" i="2"/>
  <c r="N242" i="2"/>
  <c r="R182" i="2"/>
  <c r="N182" i="2"/>
  <c r="N177" i="2"/>
  <c r="N37" i="2"/>
  <c r="R37" i="2"/>
  <c r="R169" i="2"/>
  <c r="N169" i="2"/>
  <c r="N297" i="2"/>
  <c r="R178" i="2"/>
  <c r="R165" i="2"/>
  <c r="N165" i="2"/>
  <c r="R235" i="2"/>
  <c r="N235" i="2"/>
  <c r="N241" i="2"/>
  <c r="N80" i="2"/>
  <c r="R80" i="2"/>
  <c r="R287" i="2"/>
  <c r="N313" i="2"/>
  <c r="R85" i="2"/>
  <c r="N85" i="2"/>
  <c r="N180" i="2"/>
  <c r="R180" i="2"/>
  <c r="N202" i="2"/>
  <c r="R202" i="2"/>
  <c r="N321" i="2"/>
  <c r="R321" i="2"/>
  <c r="N97" i="2"/>
  <c r="R97" i="2"/>
  <c r="R197" i="2"/>
  <c r="R236" i="2"/>
  <c r="N236" i="2"/>
  <c r="R283" i="2"/>
  <c r="N283" i="2"/>
  <c r="R57" i="2"/>
  <c r="N57" i="2"/>
  <c r="R294" i="2"/>
  <c r="N294" i="2"/>
  <c r="N50" i="2"/>
  <c r="R49" i="2"/>
  <c r="N40" i="2"/>
  <c r="R40" i="2"/>
  <c r="R172" i="2"/>
  <c r="R186" i="2"/>
  <c r="N186" i="2"/>
  <c r="R285" i="2"/>
  <c r="N272" i="2"/>
  <c r="R270" i="2"/>
  <c r="N270" i="2"/>
  <c r="N66" i="2"/>
  <c r="R66" i="2"/>
  <c r="R164" i="2"/>
  <c r="N233" i="2"/>
  <c r="N228" i="2"/>
  <c r="R228" i="2"/>
  <c r="R286" i="2"/>
  <c r="N336" i="2"/>
  <c r="R170" i="2"/>
  <c r="N170" i="2"/>
  <c r="N305" i="2"/>
  <c r="R305" i="2"/>
  <c r="N90" i="2"/>
  <c r="R136" i="2"/>
  <c r="N136" i="2"/>
  <c r="R174" i="2"/>
  <c r="N174" i="2"/>
  <c r="R222" i="2"/>
  <c r="N222" i="2"/>
  <c r="R289" i="2"/>
  <c r="N289" i="2"/>
  <c r="N88" i="2"/>
  <c r="R246" i="2"/>
  <c r="N246" i="2"/>
  <c r="R175" i="2"/>
  <c r="N175" i="2"/>
  <c r="N204" i="2"/>
  <c r="R204" i="2"/>
  <c r="N70" i="2"/>
  <c r="N129" i="2"/>
  <c r="N319" i="2"/>
  <c r="R319" i="2"/>
  <c r="N156" i="2"/>
  <c r="R156" i="2"/>
  <c r="N142" i="2"/>
  <c r="R142" i="2"/>
  <c r="R93" i="2"/>
  <c r="N220" i="2"/>
  <c r="R220" i="2"/>
  <c r="R215" i="2"/>
  <c r="N215" i="2"/>
  <c r="N280" i="2"/>
  <c r="R280" i="2"/>
  <c r="R46" i="2"/>
  <c r="R95" i="2"/>
  <c r="N258" i="2"/>
  <c r="R258" i="2"/>
  <c r="R62" i="2"/>
  <c r="N21" i="2"/>
  <c r="R21" i="2"/>
  <c r="R44" i="2"/>
  <c r="N44" i="2"/>
  <c r="N30" i="2"/>
  <c r="R30" i="2"/>
  <c r="R255" i="2"/>
  <c r="R259" i="2"/>
  <c r="N259" i="2"/>
  <c r="N128" i="2"/>
  <c r="R128" i="2"/>
  <c r="R323" i="2"/>
  <c r="N323" i="2"/>
  <c r="R22" i="2"/>
  <c r="R153" i="2"/>
  <c r="N148" i="2"/>
  <c r="R301" i="2"/>
  <c r="N301" i="2"/>
  <c r="R27" i="2"/>
  <c r="N123" i="2"/>
  <c r="R123" i="2"/>
  <c r="N217" i="2"/>
  <c r="R217" i="2"/>
  <c r="R51" i="2"/>
  <c r="N51" i="2"/>
  <c r="N130" i="2"/>
  <c r="R130" i="2"/>
  <c r="N23" i="2"/>
  <c r="R23" i="2"/>
  <c r="N261" i="2"/>
  <c r="N122" i="2"/>
  <c r="N225" i="2"/>
  <c r="R225" i="2"/>
  <c r="N234" i="2"/>
  <c r="R332" i="2"/>
  <c r="N332" i="2"/>
  <c r="N163" i="2"/>
  <c r="N191" i="2"/>
  <c r="R191" i="2"/>
  <c r="N137" i="2"/>
  <c r="R137" i="2"/>
  <c r="R126" i="2"/>
  <c r="N126" i="2"/>
  <c r="R300" i="2"/>
  <c r="N300" i="2"/>
  <c r="N25" i="2"/>
  <c r="R25" i="2"/>
  <c r="N151" i="2"/>
  <c r="R151" i="2"/>
  <c r="N134" i="2"/>
  <c r="R134" i="2"/>
  <c r="R206" i="2"/>
  <c r="N311" i="2"/>
  <c r="R311" i="2"/>
  <c r="N68" i="2"/>
  <c r="N209" i="2"/>
  <c r="R209" i="2"/>
  <c r="N327" i="2"/>
  <c r="R327" i="2"/>
  <c r="N54" i="2"/>
  <c r="N250" i="2"/>
  <c r="R250" i="2"/>
  <c r="R81" i="2"/>
  <c r="N81" i="2"/>
  <c r="N147" i="2"/>
  <c r="R141" i="2"/>
  <c r="N141" i="2"/>
  <c r="N211" i="2"/>
  <c r="N337" i="2"/>
  <c r="R337" i="2"/>
  <c r="N67" i="2"/>
  <c r="R67" i="2"/>
  <c r="N61" i="2"/>
  <c r="N231" i="2"/>
  <c r="R201" i="2"/>
  <c r="R59" i="2"/>
  <c r="N59" i="2"/>
  <c r="N110" i="2"/>
  <c r="N133" i="2"/>
  <c r="N314" i="2"/>
  <c r="N216" i="2"/>
  <c r="R216" i="2"/>
  <c r="R295" i="2"/>
  <c r="N35" i="2"/>
  <c r="R35" i="2"/>
  <c r="N71" i="2"/>
  <c r="R71" i="2"/>
  <c r="R34" i="2"/>
  <c r="N330" i="2"/>
  <c r="R330" i="2"/>
  <c r="R309" i="2"/>
  <c r="N309" i="2"/>
  <c r="N277" i="2"/>
  <c r="R277" i="2"/>
  <c r="R152" i="2"/>
  <c r="N152" i="2"/>
  <c r="R83" i="2"/>
  <c r="R73" i="2"/>
  <c r="N73" i="2"/>
  <c r="N267" i="2"/>
  <c r="R125" i="2"/>
  <c r="N125" i="2"/>
  <c r="R195" i="2"/>
  <c r="N195" i="2"/>
  <c r="R306" i="2"/>
  <c r="N306" i="2"/>
  <c r="N284" i="2"/>
  <c r="N124" i="2"/>
  <c r="R124" i="2"/>
  <c r="R108" i="2"/>
  <c r="N108" i="2"/>
  <c r="N212" i="2"/>
  <c r="R212" i="2"/>
  <c r="R38" i="2"/>
  <c r="N38" i="2"/>
  <c r="R281" i="2" l="1"/>
  <c r="N33" i="2"/>
  <c r="R333" i="2"/>
  <c r="N167" i="2"/>
  <c r="N317" i="2"/>
  <c r="R157" i="2"/>
  <c r="R56" i="2"/>
  <c r="N144" i="2"/>
  <c r="N238" i="2"/>
  <c r="N326" i="2"/>
  <c r="R266" i="2"/>
  <c r="R146" i="2"/>
  <c r="R208" i="2"/>
  <c r="R229" i="2"/>
  <c r="N101" i="2"/>
  <c r="R187" i="2"/>
  <c r="N118" i="2"/>
  <c r="R47" i="2"/>
  <c r="N63" i="2"/>
  <c r="N331" i="2"/>
  <c r="R304" i="2"/>
  <c r="R117" i="2"/>
  <c r="N198" i="2"/>
  <c r="N200" i="2"/>
  <c r="R112" i="2"/>
  <c r="R31" i="2"/>
  <c r="N64" i="2"/>
  <c r="R244" i="2"/>
  <c r="N256" i="2"/>
  <c r="R76" i="2"/>
  <c r="R288" i="2"/>
  <c r="R115" i="2"/>
  <c r="R239" i="2"/>
  <c r="N98" i="2"/>
  <c r="N184" i="2"/>
  <c r="R205" i="2"/>
  <c r="N119" i="2"/>
  <c r="N207" i="2"/>
  <c r="N224" i="2"/>
  <c r="R260" i="2"/>
  <c r="R159" i="2"/>
  <c r="R257" i="2"/>
  <c r="N116" i="2"/>
  <c r="R96" i="2"/>
  <c r="R318" i="2"/>
  <c r="R140" i="2"/>
  <c r="N303" i="2"/>
  <c r="R113" i="2"/>
  <c r="R84" i="2"/>
  <c r="R32" i="2"/>
  <c r="R329" i="2"/>
  <c r="R240" i="2"/>
  <c r="R302" i="2"/>
  <c r="R143" i="2"/>
  <c r="R135" i="2"/>
  <c r="N322" i="2"/>
  <c r="N249" i="2"/>
  <c r="R196" i="2"/>
  <c r="R214" i="2"/>
  <c r="R58" i="2"/>
  <c r="N232" i="2"/>
  <c r="R276" i="2"/>
  <c r="N237" i="2"/>
  <c r="N213" i="2"/>
  <c r="N99" i="2"/>
  <c r="R265" i="2"/>
  <c r="R188" i="2"/>
  <c r="R48" i="2"/>
  <c r="R158" i="2"/>
  <c r="N111" i="2"/>
  <c r="R87" i="2"/>
  <c r="R78" i="2"/>
  <c r="N24" i="2"/>
  <c r="R282" i="2"/>
  <c r="N192" i="2"/>
  <c r="R39" i="2"/>
  <c r="N221" i="2"/>
  <c r="R278" i="2"/>
  <c r="R273" i="2"/>
  <c r="N183" i="2"/>
  <c r="N203" i="2"/>
  <c r="R293" i="2"/>
  <c r="R132" i="2"/>
  <c r="N154" i="2"/>
  <c r="R227" i="2"/>
  <c r="N42" i="2"/>
  <c r="R100" i="2"/>
  <c r="N223" i="2"/>
  <c r="N74" i="2"/>
  <c r="R312" i="2"/>
  <c r="N52" i="2"/>
  <c r="R168" i="2"/>
  <c r="N155" i="2"/>
  <c r="R139" i="2"/>
  <c r="R194" i="2"/>
  <c r="N230" i="2"/>
  <c r="R262" i="2"/>
  <c r="R72" i="2"/>
  <c r="N296" i="2"/>
  <c r="N94" i="2"/>
  <c r="R181" i="2"/>
  <c r="N173" i="2"/>
  <c r="N253" i="2"/>
  <c r="R243" i="2"/>
  <c r="R247" i="2"/>
  <c r="N328" i="2"/>
  <c r="N176" i="2"/>
  <c r="N279" i="2"/>
  <c r="R219" i="2"/>
  <c r="R60" i="2"/>
  <c r="N160" i="2"/>
  <c r="R199" i="2"/>
  <c r="R269" i="2"/>
  <c r="R298" i="2"/>
  <c r="R149" i="2"/>
  <c r="R65" i="2"/>
  <c r="R226" i="2"/>
  <c r="N131" i="2"/>
  <c r="N105" i="2"/>
  <c r="R310" i="2"/>
  <c r="N91" i="2"/>
  <c r="R308" i="2"/>
  <c r="N162" i="2"/>
  <c r="R150" i="2"/>
  <c r="N18" i="2"/>
  <c r="E7" i="2" l="1"/>
  <c r="F4" i="2" s="1"/>
  <c r="H4" i="2" s="1"/>
  <c r="F8" i="2"/>
  <c r="F5" i="2" l="1"/>
  <c r="H5" i="2" s="1"/>
  <c r="F6" i="2"/>
  <c r="H6" i="2" s="1"/>
  <c r="F9" i="2" s="1"/>
  <c r="F10" i="2" s="1"/>
  <c r="G9" i="2"/>
</calcChain>
</file>

<file path=xl/sharedStrings.xml><?xml version="1.0" encoding="utf-8"?>
<sst xmlns="http://schemas.openxmlformats.org/spreadsheetml/2006/main" count="997" uniqueCount="409">
  <si>
    <t>IBVS 6196</t>
  </si>
  <si>
    <t>0.0023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</si>
  <si>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</si>
  <si>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</si>
  <si>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</si>
  <si>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</si>
  <si>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</si>
  <si>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</si>
  <si>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</si>
  <si>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</si>
  <si>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</si>
  <si>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</si>
  <si>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</si>
  <si>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</si>
  <si>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</si>
  <si>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</si>
  <si>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</si>
  <si>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</si>
  <si>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</si>
  <si>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</si>
  <si>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</si>
  <si>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</si>
  <si>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</si>
  <si>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</si>
  <si>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</si>
  <si>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</si>
  <si>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</si>
  <si>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</si>
  <si>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</si>
  <si>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</si>
  <si>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</si>
  <si>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</si>
  <si>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</si>
  <si>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</si>
  <si>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</si>
  <si>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</si>
  <si>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</si>
  <si>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</si>
  <si>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</si>
  <si>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</si>
  <si>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</si>
  <si>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</si>
  <si>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</si>
  <si>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</si>
  <si>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</si>
  <si>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</si>
  <si>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</si>
  <si>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</si>
  <si>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</si>
  <si>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</si>
  <si>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</si>
  <si>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</si>
  <si>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</si>
  <si>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</si>
  <si>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</si>
  <si>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</si>
  <si>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</si>
  <si>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</si>
  <si>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</si>
  <si>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</si>
  <si>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</si>
  <si>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</si>
  <si>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</si>
  <si>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</si>
  <si>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</si>
  <si>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</si>
  <si>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</si>
  <si>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</si>
  <si>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</si>
  <si>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</si>
  <si>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</si>
  <si>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</si>
  <si>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</si>
  <si>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</si>
  <si>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</si>
  <si>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</si>
  <si>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</si>
  <si>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</si>
  <si>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</si>
  <si>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</si>
  <si>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</si>
  <si>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</si>
  <si>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I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</si>
  <si>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</si>
  <si>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</si>
  <si>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</si>
  <si>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</si>
  <si>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</si>
  <si>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</si>
  <si>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</si>
  <si>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</si>
  <si>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</si>
  <si>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</si>
  <si>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</si>
  <si>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</si>
  <si>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</si>
  <si>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</si>
  <si>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</si>
  <si>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</si>
  <si>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</si>
  <si>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</si>
  <si>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</si>
  <si>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</si>
  <si>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</si>
  <si>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</si>
  <si>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</si>
  <si>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</si>
  <si>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</si>
  <si>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</si>
  <si>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</si>
  <si>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</si>
  <si>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</si>
  <si>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</si>
  <si>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</si>
  <si>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</si>
  <si>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</si>
  <si>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</si>
  <si>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</si>
  <si>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</si>
  <si>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</si>
  <si>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wt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</si>
  <si>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</si>
  <si>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</si>
  <si>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</si>
  <si>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</si>
  <si>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</si>
  <si>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</si>
  <si>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</si>
  <si>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</si>
  <si>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</si>
  <si>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</si>
  <si>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</si>
  <si>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</si>
  <si>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</si>
  <si>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</si>
  <si>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</si>
  <si>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</si>
  <si>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</si>
  <si>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BAD</t>
  </si>
  <si>
    <t>GCVS</t>
  </si>
  <si>
    <t>BH Cas / gsc 3665-0908</t>
  </si>
  <si>
    <t>EW:</t>
  </si>
  <si>
    <t>From IBVS 4482</t>
  </si>
  <si>
    <t>IBVS 4482</t>
  </si>
  <si>
    <t>II</t>
  </si>
  <si>
    <t>IBVS 4711</t>
  </si>
  <si>
    <t>IBVS 5016</t>
  </si>
  <si>
    <t>IBVS 5296</t>
  </si>
  <si>
    <t>IBVS 5378</t>
  </si>
  <si>
    <t>IBVS 5438</t>
  </si>
  <si>
    <t>IBVS 5643</t>
  </si>
  <si>
    <t>IBVS 5493</t>
  </si>
  <si>
    <t>IBVS 5592</t>
  </si>
  <si>
    <t>IBVS 5543</t>
  </si>
  <si>
    <t>IBVS 5653</t>
  </si>
  <si>
    <t>IBVS 5731</t>
  </si>
  <si>
    <t>IBVS 5761</t>
  </si>
  <si>
    <t>IBVS 5875</t>
  </si>
  <si>
    <t>IBVS 5871</t>
  </si>
  <si>
    <t>IBVS 5918</t>
  </si>
  <si>
    <t>IBVS 5920</t>
  </si>
  <si>
    <t>IBVS 5960</t>
  </si>
  <si>
    <t>IBVS 6010</t>
  </si>
  <si>
    <t>Nelson</t>
  </si>
  <si>
    <t>IBVS 6042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</si>
  <si>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</si>
  <si>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</si>
  <si>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</si>
  <si>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</si>
  <si>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</si>
  <si>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</si>
  <si>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2449634.7378 </t>
  </si>
  <si>
    <t> 09.10.1994 05:42 </t>
  </si>
  <si>
    <t> 0.0326 </t>
  </si>
  <si>
    <t>E </t>
  </si>
  <si>
    <t>?</t>
  </si>
  <si>
    <t> T.S.Metcalfe </t>
  </si>
  <si>
    <t>IBVS 4197 </t>
  </si>
  <si>
    <t>2449767.6661 </t>
  </si>
  <si>
    <t> 19.02.1995 03:59 </t>
  </si>
  <si>
    <t> 0.0305 </t>
  </si>
  <si>
    <t>2449970.8154 </t>
  </si>
  <si>
    <t> 10.09.1995 07:34 </t>
  </si>
  <si>
    <t> 0.0297 </t>
  </si>
  <si>
    <t>IBVS 4482 </t>
  </si>
  <si>
    <t>2449971.8315 </t>
  </si>
  <si>
    <t> 11.09.1995 07:57 </t>
  </si>
  <si>
    <t> 0.0311 </t>
  </si>
  <si>
    <t>2449977.7170 </t>
  </si>
  <si>
    <t> 17.09.1995 05:12 </t>
  </si>
  <si>
    <t>2449977.9187 </t>
  </si>
  <si>
    <t> 17.09.1995 10:02 </t>
  </si>
  <si>
    <t> 0.0299 </t>
  </si>
  <si>
    <t>2449978.7288 </t>
  </si>
  <si>
    <t> 18.09.1995 05:29 </t>
  </si>
  <si>
    <t> 0.0282 </t>
  </si>
  <si>
    <t>2449998.8213 </t>
  </si>
  <si>
    <t> 08.10.1995 07:42 </t>
  </si>
  <si>
    <t> 0.0289 </t>
  </si>
  <si>
    <t>2450429.6738 </t>
  </si>
  <si>
    <t> 12.12.1996 04:10 </t>
  </si>
  <si>
    <t> 0.0246 </t>
  </si>
  <si>
    <t>2450430.6883 </t>
  </si>
  <si>
    <t> 13.12.1996 04:31 </t>
  </si>
  <si>
    <t> 0.0244 </t>
  </si>
  <si>
    <t>2450431.7023 </t>
  </si>
  <si>
    <t> 14.12.1996 04:51 </t>
  </si>
  <si>
    <t> 0.0237 </t>
  </si>
  <si>
    <t>2450436.7780 </t>
  </si>
  <si>
    <t> 19.12.1996 06:40 </t>
  </si>
  <si>
    <t> 0.0257 </t>
  </si>
  <si>
    <t>2450838.404 </t>
  </si>
  <si>
    <t> 24.01.1998 21:41 </t>
  </si>
  <si>
    <t> 0.019 </t>
  </si>
  <si>
    <t> A.Paschke </t>
  </si>
  <si>
    <t> BBS 119 </t>
  </si>
  <si>
    <t>2451107.3113 </t>
  </si>
  <si>
    <t> 20.10.1998 19:28 </t>
  </si>
  <si>
    <t> 0.0216 </t>
  </si>
  <si>
    <t> R.Diethelm </t>
  </si>
  <si>
    <t>2451123.5502 </t>
  </si>
  <si>
    <t> 06.11.1998 01:12 </t>
  </si>
  <si>
    <t> 0.0247 </t>
  </si>
  <si>
    <t>o</t>
  </si>
  <si>
    <t> F.Agerer </t>
  </si>
  <si>
    <t>BAVM 117 </t>
  </si>
  <si>
    <t>2451171.2388 </t>
  </si>
  <si>
    <t> 23.12.1998 17:43 </t>
  </si>
  <si>
    <t> 0.0207 </t>
  </si>
  <si>
    <t>2451171.4442 </t>
  </si>
  <si>
    <t> 23.12.1998 22:39 </t>
  </si>
  <si>
    <t> 0.0232 </t>
  </si>
  <si>
    <t>2451430.404 </t>
  </si>
  <si>
    <t> 08.09.1999 21:41 </t>
  </si>
  <si>
    <t> 0.022 </t>
  </si>
  <si>
    <t>BAVM 132 </t>
  </si>
  <si>
    <t>2451846.4408 </t>
  </si>
  <si>
    <t> 28.10.2000 22:34 </t>
  </si>
  <si>
    <t> 0.0176 </t>
  </si>
  <si>
    <t>BAVM 152 </t>
  </si>
  <si>
    <t>2451846.6449 </t>
  </si>
  <si>
    <t> 29.10.2000 03:28 </t>
  </si>
  <si>
    <t> 0.0187 </t>
  </si>
  <si>
    <t>2451925.3842 </t>
  </si>
  <si>
    <t> 15.01.2001 21:13 </t>
  </si>
  <si>
    <t> 0.0145 </t>
  </si>
  <si>
    <t>2451925.5897 </t>
  </si>
  <si>
    <t> 16.01.2001 02:09 </t>
  </si>
  <si>
    <t> 0.0171 </t>
  </si>
  <si>
    <t>2452537.6746 </t>
  </si>
  <si>
    <t> 20.09.2002 04:11 </t>
  </si>
  <si>
    <t> 0.0134 </t>
  </si>
  <si>
    <t> S.Dvorak </t>
  </si>
  <si>
    <t>IBVS 5378 </t>
  </si>
  <si>
    <t>2452693.3352 </t>
  </si>
  <si>
    <t> 22.02.2003 20:02 </t>
  </si>
  <si>
    <t> 0.0135 </t>
  </si>
  <si>
    <t> E.Blättler </t>
  </si>
  <si>
    <t> BBS 129 </t>
  </si>
  <si>
    <t>2452856.4966 </t>
  </si>
  <si>
    <t> 04.08.2003 23:55 </t>
  </si>
  <si>
    <t> 0.0054 </t>
  </si>
  <si>
    <t>-I</t>
  </si>
  <si>
    <t>BAVM 172 </t>
  </si>
  <si>
    <t>2452865.8351 </t>
  </si>
  <si>
    <t> 14.08.2003 08:02 </t>
  </si>
  <si>
    <t>901</t>
  </si>
  <si>
    <t> 0.0083 </t>
  </si>
  <si>
    <t> R.Nelson </t>
  </si>
  <si>
    <t>IBVS 5493 </t>
  </si>
  <si>
    <t>2452889.3778 </t>
  </si>
  <si>
    <t> 06.09.2003 21:04 </t>
  </si>
  <si>
    <t>959</t>
  </si>
  <si>
    <t> 0.0092 </t>
  </si>
  <si>
    <t> T.Krajci </t>
  </si>
  <si>
    <t>IBVS 5592 </t>
  </si>
  <si>
    <t>2452964.264 </t>
  </si>
  <si>
    <t> 20.11.2003 18:20 </t>
  </si>
  <si>
    <t>1143.5</t>
  </si>
  <si>
    <t> 0.008 </t>
  </si>
  <si>
    <t> BBS 130 </t>
  </si>
  <si>
    <t>2452983.3429 </t>
  </si>
  <si>
    <t> 09.12.2003 20:13 </t>
  </si>
  <si>
    <t>1190.5</t>
  </si>
  <si>
    <t> 0.0097 </t>
  </si>
  <si>
    <t>2452983.5446 </t>
  </si>
  <si>
    <t> 10.12.2003 01:04 </t>
  </si>
  <si>
    <t>1191</t>
  </si>
  <si>
    <t> 0.0085 </t>
  </si>
  <si>
    <t>2453353.3128 </t>
  </si>
  <si>
    <t> 13.12.2004 19:30 </t>
  </si>
  <si>
    <t>2102</t>
  </si>
  <si>
    <t> 0.0070 </t>
  </si>
  <si>
    <t> E. Blättler </t>
  </si>
  <si>
    <t>IBVS 5653 </t>
  </si>
  <si>
    <t>2453633.1733 </t>
  </si>
  <si>
    <t> 19.09.2005 16:09 </t>
  </si>
  <si>
    <t>2791.5</t>
  </si>
  <si>
    <t> 0.0034 </t>
  </si>
  <si>
    <t> Nakajima </t>
  </si>
  <si>
    <t>VSB 44 </t>
  </si>
  <si>
    <t>2453717.3954 </t>
  </si>
  <si>
    <t> 12.12.2005 21:29 </t>
  </si>
  <si>
    <t>2999</t>
  </si>
  <si>
    <t> 0.0024 </t>
  </si>
  <si>
    <t>C </t>
  </si>
  <si>
    <t> Agerer </t>
  </si>
  <si>
    <t>BAVM 178 </t>
  </si>
  <si>
    <t>2453990.3612 </t>
  </si>
  <si>
    <t> 11.09.2006 20:40 </t>
  </si>
  <si>
    <t>3671.5</t>
  </si>
  <si>
    <t> 0.0043 </t>
  </si>
  <si>
    <t> F. Agerer </t>
  </si>
  <si>
    <t>BAVM 183 </t>
  </si>
  <si>
    <t>2453990.5592 </t>
  </si>
  <si>
    <t> 12.09.2006 01:25 </t>
  </si>
  <si>
    <t>3672</t>
  </si>
  <si>
    <t> -0.0007 </t>
  </si>
  <si>
    <t>2454019.5868 </t>
  </si>
  <si>
    <t> 11.10.2006 02:04 </t>
  </si>
  <si>
    <t>3743.5</t>
  </si>
  <si>
    <t> 0.0055 </t>
  </si>
  <si>
    <t>2454722.7907 </t>
  </si>
  <si>
    <t> 13.09.2008 06:58 </t>
  </si>
  <si>
    <t>5476</t>
  </si>
  <si>
    <t> -0.0025 </t>
  </si>
  <si>
    <t>IBVS 5875 </t>
  </si>
  <si>
    <t>2454783.6764 </t>
  </si>
  <si>
    <t> 13.11.2008 04:14 </t>
  </si>
  <si>
    <t>5626</t>
  </si>
  <si>
    <t> -0.0009 </t>
  </si>
  <si>
    <t>IBVS 5871 </t>
  </si>
  <si>
    <t>2454830.3532 </t>
  </si>
  <si>
    <t> 29.12.2008 20:28 </t>
  </si>
  <si>
    <t>5741</t>
  </si>
  <si>
    <t> -0.0020 </t>
  </si>
  <si>
    <t>BAVM 209 </t>
  </si>
  <si>
    <t>2454830.5598 </t>
  </si>
  <si>
    <t> 30.12.2008 01:26 </t>
  </si>
  <si>
    <t>5741.5</t>
  </si>
  <si>
    <t> 0.0017 </t>
  </si>
  <si>
    <t>2454841.3161 </t>
  </si>
  <si>
    <t> 09.01.2009 19:35 </t>
  </si>
  <si>
    <t>5768</t>
  </si>
  <si>
    <t> 0.0018 </t>
  </si>
  <si>
    <t>2454841.5154 </t>
  </si>
  <si>
    <t> 10.01.2009 00:22 </t>
  </si>
  <si>
    <t>5768.5</t>
  </si>
  <si>
    <t> -0.0019 </t>
  </si>
  <si>
    <t>2455029.4444 </t>
  </si>
  <si>
    <t> 16.07.2009 22:39 </t>
  </si>
  <si>
    <t>6231.5</t>
  </si>
  <si>
    <t>BAVM 212 </t>
  </si>
  <si>
    <t>2455096.4225 </t>
  </si>
  <si>
    <t> 21.09.2009 22:08 </t>
  </si>
  <si>
    <t>6396.5</t>
  </si>
  <si>
    <t> 0.0036 </t>
  </si>
  <si>
    <t>2455096.6184 </t>
  </si>
  <si>
    <t> 22.09.2009 02:50 </t>
  </si>
  <si>
    <t>6397</t>
  </si>
  <si>
    <t> -0.0034 </t>
  </si>
  <si>
    <t>2455158.7231 </t>
  </si>
  <si>
    <t> 23.11.2009 05:21 </t>
  </si>
  <si>
    <t>6550</t>
  </si>
  <si>
    <t> -0.0006 </t>
  </si>
  <si>
    <t>IBVS 5920 </t>
  </si>
  <si>
    <t>2455409.5640 </t>
  </si>
  <si>
    <t> 01.08.2010 01:32 </t>
  </si>
  <si>
    <t>7168</t>
  </si>
  <si>
    <t> -0.0023 </t>
  </si>
  <si>
    <t>BAVM 215 </t>
  </si>
  <si>
    <t>2455462.5355 </t>
  </si>
  <si>
    <t> 23.09.2010 00:51 </t>
  </si>
  <si>
    <t>7298.5</t>
  </si>
  <si>
    <t> -0.0000 </t>
  </si>
  <si>
    <t>2455526.6654 </t>
  </si>
  <si>
    <t> 26.11.2010 03:58 </t>
  </si>
  <si>
    <t>7456.5</t>
  </si>
  <si>
    <t> -0.0014 </t>
  </si>
  <si>
    <t>IBVS 5960 </t>
  </si>
  <si>
    <t>2455776.4936 </t>
  </si>
  <si>
    <t> 02.08.2011 23:50 </t>
  </si>
  <si>
    <t>8072</t>
  </si>
  <si>
    <t> -0.0012 </t>
  </si>
  <si>
    <t>BAVM 220 </t>
  </si>
  <si>
    <t>2455838.3941 </t>
  </si>
  <si>
    <t> 03.10.2011 21:27 </t>
  </si>
  <si>
    <t>8224.5</t>
  </si>
  <si>
    <t> 0.0004 </t>
  </si>
  <si>
    <t>BAVM 225 </t>
  </si>
  <si>
    <t>2455838.5950 </t>
  </si>
  <si>
    <t> 04.10.2011 02:16 </t>
  </si>
  <si>
    <t>8225</t>
  </si>
  <si>
    <t> -0.0016 </t>
  </si>
  <si>
    <t>2455857.2667 </t>
  </si>
  <si>
    <t> 22.10.2011 18:24 </t>
  </si>
  <si>
    <t>8271</t>
  </si>
  <si>
    <t> -0.0011 </t>
  </si>
  <si>
    <t>2455857.4710 </t>
  </si>
  <si>
    <t> 22.10.2011 23:18 </t>
  </si>
  <si>
    <t>8271.5</t>
  </si>
  <si>
    <t> 0.0003 </t>
  </si>
  <si>
    <t>2456245.709 </t>
  </si>
  <si>
    <t> 14.11.2012 05:00 </t>
  </si>
  <si>
    <t>9228</t>
  </si>
  <si>
    <t> 0.000 </t>
  </si>
  <si>
    <t>IBVS 6042 </t>
  </si>
  <si>
    <t>IBVS 5984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</si>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</sst>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6" formatCode="0.E+00"/>
    <numFmt numFmtId="177" formatCode="0.0%"/>
    <numFmt numFmtId="179" formatCode="0.00000"/>
  </numFmts>
  <fonts count="4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8">
    <xf numFmtId="0" fontId="0" fillId="0" borderId="0">
      <alignment vertical="top"/>
    </xf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1" applyNumberFormat="0" applyAlignment="0" applyProtection="0"/>
    <xf numFmtId="0" fontId="34" fillId="21" borderId="2" applyNumberFormat="0" applyAlignment="0" applyProtection="0"/>
    <xf numFmtId="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3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8" fillId="7" borderId="1" applyNumberFormat="0" applyAlignment="0" applyProtection="0"/>
    <xf numFmtId="0" fontId="39" fillId="0" borderId="4" applyNumberFormat="0" applyFill="0" applyAlignment="0" applyProtection="0"/>
    <xf numFmtId="0" fontId="40" fillId="22" borderId="0" applyNumberFormat="0" applyBorder="0" applyAlignment="0" applyProtection="0"/>
    <xf numFmtId="0" fontId="6" fillId="0" borderId="0"/>
    <xf numFmtId="0" fontId="10" fillId="23" borderId="5" applyNumberFormat="0" applyFont="0" applyAlignment="0" applyProtection="0"/>
    <xf numFmtId="0" fontId="41" fillId="20" borderId="6" applyNumberFormat="0" applyAlignment="0" applyProtection="0"/>
    <xf numFmtId="0" fontId="42" fillId="0" borderId="0" applyNumberFormat="0" applyFill="0" applyBorder="0" applyAlignment="0" applyProtection="0"/>
    <xf numFmtId="0" fontId="45" fillId="0" borderId="7" applyNumberFormat="0" applyFont="0" applyFill="0" applyAlignment="0" applyProtection="0"/>
    <xf numFmtId="0" fontId="43" fillId="0" borderId="0" applyNumberFormat="0" applyFill="0" applyBorder="0" applyAlignment="0" applyProtection="0"/>
  </cellStyleXfs>
  <cellXfs count="142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8" xfId="0" applyFont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13" fillId="0" borderId="0" xfId="0" applyFont="1" applyAlignment="1"/>
    <xf numFmtId="0" fontId="0" fillId="0" borderId="14" xfId="0" applyBorder="1" applyAlignment="1"/>
    <xf numFmtId="0" fontId="0" fillId="0" borderId="15" xfId="0" applyBorder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14" fontId="10" fillId="0" borderId="0" xfId="0" applyNumberFormat="1" applyFont="1" applyAlignment="1"/>
    <xf numFmtId="0" fontId="10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15" fillId="0" borderId="0" xfId="0" applyFont="1" applyAlignment="1"/>
    <xf numFmtId="0" fontId="16" fillId="0" borderId="0" xfId="0" applyFont="1">
      <alignment vertical="top"/>
    </xf>
    <xf numFmtId="0" fontId="7" fillId="0" borderId="0" xfId="0" applyFont="1">
      <alignment vertical="top"/>
    </xf>
    <xf numFmtId="0" fontId="18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6" xfId="0" applyFont="1" applyBorder="1">
      <alignment vertical="top"/>
    </xf>
    <xf numFmtId="0" fontId="19" fillId="0" borderId="17" xfId="0" applyFont="1" applyBorder="1">
      <alignment vertical="top"/>
    </xf>
    <xf numFmtId="0" fontId="9" fillId="0" borderId="9" xfId="0" applyFont="1" applyBorder="1">
      <alignment vertical="top"/>
    </xf>
    <xf numFmtId="176" fontId="9" fillId="0" borderId="9" xfId="0" applyNumberFormat="1" applyFont="1" applyBorder="1" applyAlignment="1">
      <alignment horizontal="center"/>
    </xf>
    <xf numFmtId="177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8" xfId="0" applyFont="1" applyBorder="1">
      <alignment vertical="top"/>
    </xf>
    <xf numFmtId="0" fontId="19" fillId="0" borderId="19" xfId="0" applyFont="1" applyBorder="1">
      <alignment vertical="top"/>
    </xf>
    <xf numFmtId="0" fontId="9" fillId="0" borderId="10" xfId="0" applyFont="1" applyBorder="1">
      <alignment vertical="top"/>
    </xf>
    <xf numFmtId="176" fontId="9" fillId="0" borderId="10" xfId="0" applyNumberFormat="1" applyFont="1" applyBorder="1" applyAlignment="1">
      <alignment horizontal="center"/>
    </xf>
    <xf numFmtId="0" fontId="7" fillId="0" borderId="20" xfId="0" applyFont="1" applyBorder="1">
      <alignment vertical="top"/>
    </xf>
    <xf numFmtId="0" fontId="19" fillId="0" borderId="21" xfId="0" applyFont="1" applyBorder="1">
      <alignment vertical="top"/>
    </xf>
    <xf numFmtId="0" fontId="9" fillId="0" borderId="11" xfId="0" applyFont="1" applyBorder="1">
      <alignment vertical="top"/>
    </xf>
    <xf numFmtId="176" fontId="9" fillId="0" borderId="11" xfId="0" applyNumberFormat="1" applyFont="1" applyBorder="1" applyAlignment="1">
      <alignment horizontal="center"/>
    </xf>
    <xf numFmtId="0" fontId="18" fillId="0" borderId="8" xfId="0" applyFont="1" applyBorder="1">
      <alignment vertical="top"/>
    </xf>
    <xf numFmtId="0" fontId="0" fillId="0" borderId="8" xfId="0" applyBorder="1">
      <alignment vertical="top"/>
    </xf>
    <xf numFmtId="0" fontId="7" fillId="0" borderId="0" xfId="0" applyFont="1" applyFill="1" applyBorder="1">
      <alignment vertical="top"/>
    </xf>
    <xf numFmtId="0" fontId="19" fillId="0" borderId="0" xfId="0" applyFont="1">
      <alignment vertical="top"/>
    </xf>
    <xf numFmtId="176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20" fillId="0" borderId="0" xfId="0" applyFont="1">
      <alignment vertical="top"/>
    </xf>
    <xf numFmtId="177" fontId="20" fillId="0" borderId="0" xfId="0" applyNumberFormat="1" applyFont="1">
      <alignment vertical="top"/>
    </xf>
    <xf numFmtId="10" fontId="20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15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5" fillId="24" borderId="5" xfId="0" applyFont="1" applyFill="1" applyBorder="1">
      <alignment vertical="top"/>
    </xf>
    <xf numFmtId="0" fontId="9" fillId="0" borderId="22" xfId="0" applyFont="1" applyFill="1" applyBorder="1">
      <alignment vertical="top"/>
    </xf>
    <xf numFmtId="0" fontId="9" fillId="0" borderId="0" xfId="0" applyFont="1">
      <alignment vertical="top"/>
    </xf>
    <xf numFmtId="0" fontId="23" fillId="0" borderId="0" xfId="0" applyFont="1">
      <alignment vertical="top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1" fontId="0" fillId="0" borderId="0" xfId="0" applyNumberFormat="1" applyAlignment="1"/>
    <xf numFmtId="0" fontId="4" fillId="0" borderId="8" xfId="0" applyFont="1" applyFill="1" applyBorder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 applyFill="1" applyBorder="1">
      <alignment vertical="top"/>
    </xf>
    <xf numFmtId="0" fontId="24" fillId="0" borderId="0" xfId="0" applyFont="1">
      <alignment vertical="top"/>
    </xf>
    <xf numFmtId="0" fontId="15" fillId="24" borderId="22" xfId="0" applyFont="1" applyFill="1" applyBorder="1">
      <alignment vertical="top"/>
    </xf>
    <xf numFmtId="0" fontId="9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8" xfId="0" applyFont="1" applyFill="1" applyBorder="1" applyAlignment="1">
      <alignment horizontal="center"/>
    </xf>
    <xf numFmtId="0" fontId="26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left"/>
    </xf>
    <xf numFmtId="0" fontId="2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7" fillId="0" borderId="0" xfId="0" applyFont="1">
      <alignment vertical="top"/>
    </xf>
    <xf numFmtId="0" fontId="20" fillId="0" borderId="0" xfId="0" applyFont="1" applyAlignment="1">
      <alignment vertical="top"/>
    </xf>
    <xf numFmtId="0" fontId="23" fillId="0" borderId="0" xfId="0" applyFont="1" applyAlignment="1">
      <alignment horizontal="center"/>
    </xf>
    <xf numFmtId="0" fontId="10" fillId="0" borderId="8" xfId="0" applyFont="1" applyBorder="1" applyAlignment="1"/>
    <xf numFmtId="0" fontId="14" fillId="0" borderId="8" xfId="0" applyFont="1" applyBorder="1" applyAlignment="1"/>
    <xf numFmtId="14" fontId="10" fillId="0" borderId="8" xfId="0" applyNumberFormat="1" applyFont="1" applyBorder="1" applyAlignment="1"/>
    <xf numFmtId="0" fontId="28" fillId="0" borderId="0" xfId="0" applyFont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29" fillId="0" borderId="0" xfId="38" applyAlignment="1" applyProtection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0" fillId="0" borderId="0" xfId="0" quotePrefix="1">
      <alignment vertical="top"/>
    </xf>
    <xf numFmtId="0" fontId="0" fillId="25" borderId="25" xfId="0" applyFill="1" applyBorder="1" applyAlignment="1">
      <alignment horizontal="left" wrapText="1" indent="1"/>
    </xf>
    <xf numFmtId="0" fontId="0" fillId="25" borderId="25" xfId="0" applyFill="1" applyBorder="1" applyAlignment="1">
      <alignment horizontal="center" wrapText="1"/>
    </xf>
    <xf numFmtId="0" fontId="0" fillId="25" borderId="25" xfId="0" applyFill="1" applyBorder="1" applyAlignment="1">
      <alignment horizontal="right" wrapText="1"/>
    </xf>
    <xf numFmtId="0" fontId="29" fillId="25" borderId="25" xfId="38" applyFill="1" applyBorder="1" applyAlignment="1" applyProtection="1">
      <alignment horizontal="right" wrapText="1"/>
    </xf>
    <xf numFmtId="0" fontId="0" fillId="25" borderId="26" xfId="0" applyFill="1" applyBorder="1" applyAlignment="1">
      <alignment horizontal="left" wrapText="1" indent="1"/>
    </xf>
    <xf numFmtId="0" fontId="0" fillId="25" borderId="26" xfId="0" applyFill="1" applyBorder="1" applyAlignment="1">
      <alignment horizontal="center" wrapText="1"/>
    </xf>
    <xf numFmtId="0" fontId="0" fillId="25" borderId="26" xfId="0" applyFill="1" applyBorder="1" applyAlignment="1">
      <alignment horizontal="right" wrapText="1"/>
    </xf>
    <xf numFmtId="0" fontId="29" fillId="25" borderId="26" xfId="38" applyFill="1" applyBorder="1" applyAlignment="1" applyProtection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0" fillId="0" borderId="0" xfId="0" quotePrefix="1" applyBorder="1">
      <alignment vertical="top"/>
    </xf>
    <xf numFmtId="0" fontId="5" fillId="25" borderId="0" xfId="0" applyFont="1" applyFill="1" applyBorder="1" applyAlignment="1">
      <alignment horizontal="left" vertical="top" wrapText="1" indent="1"/>
    </xf>
    <xf numFmtId="0" fontId="5" fillId="25" borderId="0" xfId="0" applyFont="1" applyFill="1" applyBorder="1" applyAlignment="1">
      <alignment horizontal="center" vertical="top" wrapText="1"/>
    </xf>
    <xf numFmtId="0" fontId="5" fillId="25" borderId="0" xfId="0" applyFont="1" applyFill="1" applyBorder="1" applyAlignment="1">
      <alignment horizontal="right" vertical="top" wrapText="1"/>
    </xf>
    <xf numFmtId="0" fontId="29" fillId="25" borderId="0" xfId="38" applyFill="1" applyBorder="1" applyAlignment="1" applyProtection="1">
      <alignment horizontal="right" vertical="top" wrapText="1"/>
    </xf>
    <xf numFmtId="0" fontId="11" fillId="0" borderId="0" xfId="0" applyFont="1" applyAlignment="1">
      <alignment horizontal="left"/>
    </xf>
    <xf numFmtId="0" fontId="44" fillId="0" borderId="0" xfId="42" applyFont="1" applyAlignment="1">
      <alignment wrapText="1"/>
    </xf>
    <xf numFmtId="0" fontId="44" fillId="0" borderId="0" xfId="42" applyFont="1" applyAlignment="1">
      <alignment horizontal="center" wrapText="1"/>
    </xf>
    <xf numFmtId="0" fontId="44" fillId="0" borderId="0" xfId="42" applyFont="1" applyAlignment="1">
      <alignment horizontal="left" wrapText="1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179" fontId="4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Cas - O-C Diagr.</a:t>
            </a:r>
          </a:p>
        </c:rich>
      </c:tx>
      <c:layout>
        <c:manualLayout>
          <c:xMode val="edge"/>
          <c:yMode val="edge"/>
          <c:x val="0.3731348506809782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634168126798494"/>
          <c:w val="0.80431307705139188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-896.5</c:v>
                </c:pt>
                <c:pt idx="2">
                  <c:v>-569</c:v>
                </c:pt>
                <c:pt idx="3">
                  <c:v>-569</c:v>
                </c:pt>
                <c:pt idx="4">
                  <c:v>-68.5</c:v>
                </c:pt>
                <c:pt idx="5">
                  <c:v>-66</c:v>
                </c:pt>
                <c:pt idx="6">
                  <c:v>-51.5</c:v>
                </c:pt>
                <c:pt idx="7">
                  <c:v>-51</c:v>
                </c:pt>
                <c:pt idx="8">
                  <c:v>-49</c:v>
                </c:pt>
                <c:pt idx="9">
                  <c:v>0</c:v>
                </c:pt>
                <c:pt idx="10">
                  <c:v>0.5</c:v>
                </c:pt>
                <c:pt idx="11">
                  <c:v>1062</c:v>
                </c:pt>
                <c:pt idx="12">
                  <c:v>1064.5</c:v>
                </c:pt>
                <c:pt idx="13">
                  <c:v>1067</c:v>
                </c:pt>
                <c:pt idx="14">
                  <c:v>1079.5</c:v>
                </c:pt>
                <c:pt idx="15">
                  <c:v>2069</c:v>
                </c:pt>
                <c:pt idx="16">
                  <c:v>2731.5</c:v>
                </c:pt>
                <c:pt idx="17">
                  <c:v>2771.5</c:v>
                </c:pt>
                <c:pt idx="18">
                  <c:v>2889</c:v>
                </c:pt>
                <c:pt idx="19">
                  <c:v>2889.5</c:v>
                </c:pt>
                <c:pt idx="20">
                  <c:v>3527.5</c:v>
                </c:pt>
                <c:pt idx="21">
                  <c:v>4552.5</c:v>
                </c:pt>
                <c:pt idx="22">
                  <c:v>4553</c:v>
                </c:pt>
                <c:pt idx="23">
                  <c:v>4747</c:v>
                </c:pt>
                <c:pt idx="24">
                  <c:v>4747.5</c:v>
                </c:pt>
                <c:pt idx="25">
                  <c:v>6255.5</c:v>
                </c:pt>
                <c:pt idx="26">
                  <c:v>6639</c:v>
                </c:pt>
                <c:pt idx="27">
                  <c:v>7041</c:v>
                </c:pt>
                <c:pt idx="28">
                  <c:v>7064</c:v>
                </c:pt>
                <c:pt idx="29">
                  <c:v>7122</c:v>
                </c:pt>
                <c:pt idx="30">
                  <c:v>7306.5</c:v>
                </c:pt>
                <c:pt idx="31">
                  <c:v>7353.5</c:v>
                </c:pt>
                <c:pt idx="32">
                  <c:v>7354</c:v>
                </c:pt>
                <c:pt idx="33">
                  <c:v>8265</c:v>
                </c:pt>
                <c:pt idx="34">
                  <c:v>8954.5</c:v>
                </c:pt>
                <c:pt idx="35">
                  <c:v>9162</c:v>
                </c:pt>
                <c:pt idx="36">
                  <c:v>9834.5</c:v>
                </c:pt>
                <c:pt idx="37">
                  <c:v>9835</c:v>
                </c:pt>
                <c:pt idx="38">
                  <c:v>9906.5</c:v>
                </c:pt>
                <c:pt idx="39">
                  <c:v>11639</c:v>
                </c:pt>
                <c:pt idx="40">
                  <c:v>11789</c:v>
                </c:pt>
                <c:pt idx="41">
                  <c:v>11904</c:v>
                </c:pt>
                <c:pt idx="42">
                  <c:v>11904.5</c:v>
                </c:pt>
                <c:pt idx="43">
                  <c:v>11931</c:v>
                </c:pt>
                <c:pt idx="44">
                  <c:v>11931.5</c:v>
                </c:pt>
                <c:pt idx="45">
                  <c:v>12394.5</c:v>
                </c:pt>
                <c:pt idx="46">
                  <c:v>12559.5</c:v>
                </c:pt>
                <c:pt idx="47">
                  <c:v>12560</c:v>
                </c:pt>
                <c:pt idx="48">
                  <c:v>12713</c:v>
                </c:pt>
                <c:pt idx="49">
                  <c:v>13331</c:v>
                </c:pt>
                <c:pt idx="50">
                  <c:v>13331</c:v>
                </c:pt>
                <c:pt idx="51">
                  <c:v>13461.5</c:v>
                </c:pt>
                <c:pt idx="52">
                  <c:v>13461.5</c:v>
                </c:pt>
                <c:pt idx="53">
                  <c:v>13619.5</c:v>
                </c:pt>
                <c:pt idx="54">
                  <c:v>14235</c:v>
                </c:pt>
                <c:pt idx="55">
                  <c:v>14387.5</c:v>
                </c:pt>
                <c:pt idx="56">
                  <c:v>14388</c:v>
                </c:pt>
                <c:pt idx="57">
                  <c:v>14434</c:v>
                </c:pt>
                <c:pt idx="58">
                  <c:v>14434.5</c:v>
                </c:pt>
                <c:pt idx="59">
                  <c:v>15391</c:v>
                </c:pt>
                <c:pt idx="60">
                  <c:v>17906</c:v>
                </c:pt>
                <c:pt idx="61">
                  <c:v>24110.5</c:v>
                </c:pt>
              </c:numCache>
            </c:numRef>
          </c:xVal>
          <c:yVal>
            <c:numRef>
              <c:f>Active!$H$21:$H$1005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8-46BC-806A-EF3B86D828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Active!$D$21:$D$1005</c:f>
                <c:numCache>
                  <c:formatCode>General</c:formatCode>
                  <c:ptCount val="985"/>
                  <c:pt idx="1">
                    <c:v>0</c:v>
                  </c:pt>
                  <c:pt idx="2">
                    <c:v>0</c:v>
                  </c:pt>
                  <c:pt idx="9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2E-3</c:v>
                  </c:pt>
                  <c:pt idx="21">
                    <c:v>1.1999999999999999E-3</c:v>
                  </c:pt>
                  <c:pt idx="22">
                    <c:v>2.3999999999999998E-3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1.8E-3</c:v>
                  </c:pt>
                  <c:pt idx="27">
                    <c:v>5.9999999999999995E-4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5.0000000000000001E-4</c:v>
                  </c:pt>
                  <c:pt idx="32">
                    <c:v>4.0000000000000002E-4</c:v>
                  </c:pt>
                  <c:pt idx="33">
                    <c:v>8.9999999999999998E-4</c:v>
                  </c:pt>
                  <c:pt idx="34">
                    <c:v>0</c:v>
                  </c:pt>
                  <c:pt idx="35">
                    <c:v>2E-3</c:v>
                  </c:pt>
                  <c:pt idx="36">
                    <c:v>1.6000000000000001E-3</c:v>
                  </c:pt>
                  <c:pt idx="37">
                    <c:v>1.6999999999999999E-3</c:v>
                  </c:pt>
                  <c:pt idx="38">
                    <c:v>2.8E-3</c:v>
                  </c:pt>
                  <c:pt idx="39">
                    <c:v>5.0000000000000001E-4</c:v>
                  </c:pt>
                  <c:pt idx="40">
                    <c:v>5.9999999999999995E-4</c:v>
                  </c:pt>
                  <c:pt idx="41">
                    <c:v>8.0000000000000004E-4</c:v>
                  </c:pt>
                  <c:pt idx="42">
                    <c:v>1.8E-3</c:v>
                  </c:pt>
                  <c:pt idx="43">
                    <c:v>1.6999999999999999E-3</c:v>
                  </c:pt>
                  <c:pt idx="44">
                    <c:v>2.3E-3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3.8E-3</c:v>
                  </c:pt>
                  <c:pt idx="51">
                    <c:v>0</c:v>
                  </c:pt>
                  <c:pt idx="52">
                    <c:v>6.4000000000000003E-3</c:v>
                  </c:pt>
                  <c:pt idx="53">
                    <c:v>5.9999999999999995E-4</c:v>
                  </c:pt>
                  <c:pt idx="54">
                    <c:v>1.6999999999999999E-3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5.0000000000000001E-4</c:v>
                  </c:pt>
                  <c:pt idx="60">
                    <c:v>0</c:v>
                  </c:pt>
                  <c:pt idx="61">
                    <c:v>5.9999999999999995E-4</c:v>
                  </c:pt>
                </c:numCache>
              </c:numRef>
            </c:plus>
            <c:minus>
              <c:numRef>
                <c:f>Active!$D$21:$D$1005</c:f>
                <c:numCache>
                  <c:formatCode>General</c:formatCode>
                  <c:ptCount val="985"/>
                  <c:pt idx="1">
                    <c:v>0</c:v>
                  </c:pt>
                  <c:pt idx="2">
                    <c:v>0</c:v>
                  </c:pt>
                  <c:pt idx="9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2E-3</c:v>
                  </c:pt>
                  <c:pt idx="21">
                    <c:v>1.1999999999999999E-3</c:v>
                  </c:pt>
                  <c:pt idx="22">
                    <c:v>2.3999999999999998E-3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1.8E-3</c:v>
                  </c:pt>
                  <c:pt idx="27">
                    <c:v>5.9999999999999995E-4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5.0000000000000001E-4</c:v>
                  </c:pt>
                  <c:pt idx="32">
                    <c:v>4.0000000000000002E-4</c:v>
                  </c:pt>
                  <c:pt idx="33">
                    <c:v>8.9999999999999998E-4</c:v>
                  </c:pt>
                  <c:pt idx="34">
                    <c:v>0</c:v>
                  </c:pt>
                  <c:pt idx="35">
                    <c:v>2E-3</c:v>
                  </c:pt>
                  <c:pt idx="36">
                    <c:v>1.6000000000000001E-3</c:v>
                  </c:pt>
                  <c:pt idx="37">
                    <c:v>1.6999999999999999E-3</c:v>
                  </c:pt>
                  <c:pt idx="38">
                    <c:v>2.8E-3</c:v>
                  </c:pt>
                  <c:pt idx="39">
                    <c:v>5.0000000000000001E-4</c:v>
                  </c:pt>
                  <c:pt idx="40">
                    <c:v>5.9999999999999995E-4</c:v>
                  </c:pt>
                  <c:pt idx="41">
                    <c:v>8.0000000000000004E-4</c:v>
                  </c:pt>
                  <c:pt idx="42">
                    <c:v>1.8E-3</c:v>
                  </c:pt>
                  <c:pt idx="43">
                    <c:v>1.6999999999999999E-3</c:v>
                  </c:pt>
                  <c:pt idx="44">
                    <c:v>2.3E-3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3.8E-3</c:v>
                  </c:pt>
                  <c:pt idx="51">
                    <c:v>0</c:v>
                  </c:pt>
                  <c:pt idx="52">
                    <c:v>6.4000000000000003E-3</c:v>
                  </c:pt>
                  <c:pt idx="53">
                    <c:v>5.9999999999999995E-4</c:v>
                  </c:pt>
                  <c:pt idx="54">
                    <c:v>1.6999999999999999E-3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5.0000000000000001E-4</c:v>
                  </c:pt>
                  <c:pt idx="60">
                    <c:v>0</c:v>
                  </c:pt>
                  <c:pt idx="6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-896.5</c:v>
                </c:pt>
                <c:pt idx="2">
                  <c:v>-569</c:v>
                </c:pt>
                <c:pt idx="3">
                  <c:v>-569</c:v>
                </c:pt>
                <c:pt idx="4">
                  <c:v>-68.5</c:v>
                </c:pt>
                <c:pt idx="5">
                  <c:v>-66</c:v>
                </c:pt>
                <c:pt idx="6">
                  <c:v>-51.5</c:v>
                </c:pt>
                <c:pt idx="7">
                  <c:v>-51</c:v>
                </c:pt>
                <c:pt idx="8">
                  <c:v>-49</c:v>
                </c:pt>
                <c:pt idx="9">
                  <c:v>0</c:v>
                </c:pt>
                <c:pt idx="10">
                  <c:v>0.5</c:v>
                </c:pt>
                <c:pt idx="11">
                  <c:v>1062</c:v>
                </c:pt>
                <c:pt idx="12">
                  <c:v>1064.5</c:v>
                </c:pt>
                <c:pt idx="13">
                  <c:v>1067</c:v>
                </c:pt>
                <c:pt idx="14">
                  <c:v>1079.5</c:v>
                </c:pt>
                <c:pt idx="15">
                  <c:v>2069</c:v>
                </c:pt>
                <c:pt idx="16">
                  <c:v>2731.5</c:v>
                </c:pt>
                <c:pt idx="17">
                  <c:v>2771.5</c:v>
                </c:pt>
                <c:pt idx="18">
                  <c:v>2889</c:v>
                </c:pt>
                <c:pt idx="19">
                  <c:v>2889.5</c:v>
                </c:pt>
                <c:pt idx="20">
                  <c:v>3527.5</c:v>
                </c:pt>
                <c:pt idx="21">
                  <c:v>4552.5</c:v>
                </c:pt>
                <c:pt idx="22">
                  <c:v>4553</c:v>
                </c:pt>
                <c:pt idx="23">
                  <c:v>4747</c:v>
                </c:pt>
                <c:pt idx="24">
                  <c:v>4747.5</c:v>
                </c:pt>
                <c:pt idx="25">
                  <c:v>6255.5</c:v>
                </c:pt>
                <c:pt idx="26">
                  <c:v>6639</c:v>
                </c:pt>
                <c:pt idx="27">
                  <c:v>7041</c:v>
                </c:pt>
                <c:pt idx="28">
                  <c:v>7064</c:v>
                </c:pt>
                <c:pt idx="29">
                  <c:v>7122</c:v>
                </c:pt>
                <c:pt idx="30">
                  <c:v>7306.5</c:v>
                </c:pt>
                <c:pt idx="31">
                  <c:v>7353.5</c:v>
                </c:pt>
                <c:pt idx="32">
                  <c:v>7354</c:v>
                </c:pt>
                <c:pt idx="33">
                  <c:v>8265</c:v>
                </c:pt>
                <c:pt idx="34">
                  <c:v>8954.5</c:v>
                </c:pt>
                <c:pt idx="35">
                  <c:v>9162</c:v>
                </c:pt>
                <c:pt idx="36">
                  <c:v>9834.5</c:v>
                </c:pt>
                <c:pt idx="37">
                  <c:v>9835</c:v>
                </c:pt>
                <c:pt idx="38">
                  <c:v>9906.5</c:v>
                </c:pt>
                <c:pt idx="39">
                  <c:v>11639</c:v>
                </c:pt>
                <c:pt idx="40">
                  <c:v>11789</c:v>
                </c:pt>
                <c:pt idx="41">
                  <c:v>11904</c:v>
                </c:pt>
                <c:pt idx="42">
                  <c:v>11904.5</c:v>
                </c:pt>
                <c:pt idx="43">
                  <c:v>11931</c:v>
                </c:pt>
                <c:pt idx="44">
                  <c:v>11931.5</c:v>
                </c:pt>
                <c:pt idx="45">
                  <c:v>12394.5</c:v>
                </c:pt>
                <c:pt idx="46">
                  <c:v>12559.5</c:v>
                </c:pt>
                <c:pt idx="47">
                  <c:v>12560</c:v>
                </c:pt>
                <c:pt idx="48">
                  <c:v>12713</c:v>
                </c:pt>
                <c:pt idx="49">
                  <c:v>13331</c:v>
                </c:pt>
                <c:pt idx="50">
                  <c:v>13331</c:v>
                </c:pt>
                <c:pt idx="51">
                  <c:v>13461.5</c:v>
                </c:pt>
                <c:pt idx="52">
                  <c:v>13461.5</c:v>
                </c:pt>
                <c:pt idx="53">
                  <c:v>13619.5</c:v>
                </c:pt>
                <c:pt idx="54">
                  <c:v>14235</c:v>
                </c:pt>
                <c:pt idx="55">
                  <c:v>14387.5</c:v>
                </c:pt>
                <c:pt idx="56">
                  <c:v>14388</c:v>
                </c:pt>
                <c:pt idx="57">
                  <c:v>14434</c:v>
                </c:pt>
                <c:pt idx="58">
                  <c:v>14434.5</c:v>
                </c:pt>
                <c:pt idx="59">
                  <c:v>15391</c:v>
                </c:pt>
                <c:pt idx="60">
                  <c:v>17906</c:v>
                </c:pt>
                <c:pt idx="61">
                  <c:v>24110.5</c:v>
                </c:pt>
              </c:numCache>
            </c:numRef>
          </c:xVal>
          <c:yVal>
            <c:numRef>
              <c:f>Active!$I$21:$I$1005</c:f>
              <c:numCache>
                <c:formatCode>General</c:formatCode>
                <c:ptCount val="985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8-46BC-806A-EF3B86D828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1">
                    <c:v>0</c:v>
                  </c:pt>
                  <c:pt idx="2">
                    <c:v>0</c:v>
                  </c:pt>
                  <c:pt idx="9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2E-3</c:v>
                  </c:pt>
                  <c:pt idx="21">
                    <c:v>1.1999999999999999E-3</c:v>
                  </c:pt>
                  <c:pt idx="22">
                    <c:v>2.3999999999999998E-3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1.8E-3</c:v>
                  </c:pt>
                  <c:pt idx="27">
                    <c:v>5.9999999999999995E-4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5.0000000000000001E-4</c:v>
                  </c:pt>
                  <c:pt idx="32">
                    <c:v>4.0000000000000002E-4</c:v>
                  </c:pt>
                  <c:pt idx="33">
                    <c:v>8.9999999999999998E-4</c:v>
                  </c:pt>
                  <c:pt idx="34">
                    <c:v>0</c:v>
                  </c:pt>
                  <c:pt idx="35">
                    <c:v>2E-3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1">
                    <c:v>0</c:v>
                  </c:pt>
                  <c:pt idx="2">
                    <c:v>0</c:v>
                  </c:pt>
                  <c:pt idx="9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2E-3</c:v>
                  </c:pt>
                  <c:pt idx="21">
                    <c:v>1.1999999999999999E-3</c:v>
                  </c:pt>
                  <c:pt idx="22">
                    <c:v>2.3999999999999998E-3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1.8E-3</c:v>
                  </c:pt>
                  <c:pt idx="27">
                    <c:v>5.9999999999999995E-4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5.0000000000000001E-4</c:v>
                  </c:pt>
                  <c:pt idx="32">
                    <c:v>4.0000000000000002E-4</c:v>
                  </c:pt>
                  <c:pt idx="33">
                    <c:v>8.9999999999999998E-4</c:v>
                  </c:pt>
                  <c:pt idx="34">
                    <c:v>0</c:v>
                  </c:pt>
                  <c:pt idx="3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-896.5</c:v>
                </c:pt>
                <c:pt idx="2">
                  <c:v>-569</c:v>
                </c:pt>
                <c:pt idx="3">
                  <c:v>-569</c:v>
                </c:pt>
                <c:pt idx="4">
                  <c:v>-68.5</c:v>
                </c:pt>
                <c:pt idx="5">
                  <c:v>-66</c:v>
                </c:pt>
                <c:pt idx="6">
                  <c:v>-51.5</c:v>
                </c:pt>
                <c:pt idx="7">
                  <c:v>-51</c:v>
                </c:pt>
                <c:pt idx="8">
                  <c:v>-49</c:v>
                </c:pt>
                <c:pt idx="9">
                  <c:v>0</c:v>
                </c:pt>
                <c:pt idx="10">
                  <c:v>0.5</c:v>
                </c:pt>
                <c:pt idx="11">
                  <c:v>1062</c:v>
                </c:pt>
                <c:pt idx="12">
                  <c:v>1064.5</c:v>
                </c:pt>
                <c:pt idx="13">
                  <c:v>1067</c:v>
                </c:pt>
                <c:pt idx="14">
                  <c:v>1079.5</c:v>
                </c:pt>
                <c:pt idx="15">
                  <c:v>2069</c:v>
                </c:pt>
                <c:pt idx="16">
                  <c:v>2731.5</c:v>
                </c:pt>
                <c:pt idx="17">
                  <c:v>2771.5</c:v>
                </c:pt>
                <c:pt idx="18">
                  <c:v>2889</c:v>
                </c:pt>
                <c:pt idx="19">
                  <c:v>2889.5</c:v>
                </c:pt>
                <c:pt idx="20">
                  <c:v>3527.5</c:v>
                </c:pt>
                <c:pt idx="21">
                  <c:v>4552.5</c:v>
                </c:pt>
                <c:pt idx="22">
                  <c:v>4553</c:v>
                </c:pt>
                <c:pt idx="23">
                  <c:v>4747</c:v>
                </c:pt>
                <c:pt idx="24">
                  <c:v>4747.5</c:v>
                </c:pt>
                <c:pt idx="25">
                  <c:v>6255.5</c:v>
                </c:pt>
                <c:pt idx="26">
                  <c:v>6639</c:v>
                </c:pt>
                <c:pt idx="27">
                  <c:v>7041</c:v>
                </c:pt>
                <c:pt idx="28">
                  <c:v>7064</c:v>
                </c:pt>
                <c:pt idx="29">
                  <c:v>7122</c:v>
                </c:pt>
                <c:pt idx="30">
                  <c:v>7306.5</c:v>
                </c:pt>
                <c:pt idx="31">
                  <c:v>7353.5</c:v>
                </c:pt>
                <c:pt idx="32">
                  <c:v>7354</c:v>
                </c:pt>
                <c:pt idx="33">
                  <c:v>8265</c:v>
                </c:pt>
                <c:pt idx="34">
                  <c:v>8954.5</c:v>
                </c:pt>
                <c:pt idx="35">
                  <c:v>9162</c:v>
                </c:pt>
                <c:pt idx="36">
                  <c:v>9834.5</c:v>
                </c:pt>
                <c:pt idx="37">
                  <c:v>9835</c:v>
                </c:pt>
                <c:pt idx="38">
                  <c:v>9906.5</c:v>
                </c:pt>
                <c:pt idx="39">
                  <c:v>11639</c:v>
                </c:pt>
                <c:pt idx="40">
                  <c:v>11789</c:v>
                </c:pt>
                <c:pt idx="41">
                  <c:v>11904</c:v>
                </c:pt>
                <c:pt idx="42">
                  <c:v>11904.5</c:v>
                </c:pt>
                <c:pt idx="43">
                  <c:v>11931</c:v>
                </c:pt>
                <c:pt idx="44">
                  <c:v>11931.5</c:v>
                </c:pt>
                <c:pt idx="45">
                  <c:v>12394.5</c:v>
                </c:pt>
                <c:pt idx="46">
                  <c:v>12559.5</c:v>
                </c:pt>
                <c:pt idx="47">
                  <c:v>12560</c:v>
                </c:pt>
                <c:pt idx="48">
                  <c:v>12713</c:v>
                </c:pt>
                <c:pt idx="49">
                  <c:v>13331</c:v>
                </c:pt>
                <c:pt idx="50">
                  <c:v>13331</c:v>
                </c:pt>
                <c:pt idx="51">
                  <c:v>13461.5</c:v>
                </c:pt>
                <c:pt idx="52">
                  <c:v>13461.5</c:v>
                </c:pt>
                <c:pt idx="53">
                  <c:v>13619.5</c:v>
                </c:pt>
                <c:pt idx="54">
                  <c:v>14235</c:v>
                </c:pt>
                <c:pt idx="55">
                  <c:v>14387.5</c:v>
                </c:pt>
                <c:pt idx="56">
                  <c:v>14388</c:v>
                </c:pt>
                <c:pt idx="57">
                  <c:v>14434</c:v>
                </c:pt>
                <c:pt idx="58">
                  <c:v>14434.5</c:v>
                </c:pt>
                <c:pt idx="59">
                  <c:v>15391</c:v>
                </c:pt>
                <c:pt idx="60">
                  <c:v>17906</c:v>
                </c:pt>
                <c:pt idx="61">
                  <c:v>24110.5</c:v>
                </c:pt>
              </c:numCache>
            </c:numRef>
          </c:xVal>
          <c:yVal>
            <c:numRef>
              <c:f>Active!$J$21:$J$1005</c:f>
              <c:numCache>
                <c:formatCode>General</c:formatCode>
                <c:ptCount val="985"/>
                <c:pt idx="0">
                  <c:v>1.8499976431485265E-4</c:v>
                </c:pt>
                <c:pt idx="1">
                  <c:v>1.8499999714549631E-4</c:v>
                </c:pt>
                <c:pt idx="2">
                  <c:v>-4.8999999853549525E-4</c:v>
                </c:pt>
                <c:pt idx="3">
                  <c:v>-9.0000001364387572E-5</c:v>
                </c:pt>
                <c:pt idx="4">
                  <c:v>8.6499999451916665E-4</c:v>
                </c:pt>
                <c:pt idx="5">
                  <c:v>2.2400000016205013E-3</c:v>
                </c:pt>
                <c:pt idx="6">
                  <c:v>2.33499999740161E-3</c:v>
                </c:pt>
                <c:pt idx="7">
                  <c:v>1.0899999979301356E-3</c:v>
                </c:pt>
                <c:pt idx="8">
                  <c:v>-5.9000000328524038E-4</c:v>
                </c:pt>
                <c:pt idx="10">
                  <c:v>3.5500000376487151E-4</c:v>
                </c:pt>
                <c:pt idx="11">
                  <c:v>6.1999999161344022E-4</c:v>
                </c:pt>
                <c:pt idx="12">
                  <c:v>3.9500000275438651E-4</c:v>
                </c:pt>
                <c:pt idx="13">
                  <c:v>-3.3000000257743523E-4</c:v>
                </c:pt>
                <c:pt idx="14">
                  <c:v>1.7449999941163696E-3</c:v>
                </c:pt>
                <c:pt idx="17">
                  <c:v>8.0649999945308082E-3</c:v>
                </c:pt>
                <c:pt idx="18">
                  <c:v>4.58999999682419E-3</c:v>
                </c:pt>
                <c:pt idx="19">
                  <c:v>7.0449999984703027E-3</c:v>
                </c:pt>
                <c:pt idx="20">
                  <c:v>9.0249999993829988E-3</c:v>
                </c:pt>
                <c:pt idx="21">
                  <c:v>8.5749999925610609E-3</c:v>
                </c:pt>
                <c:pt idx="22">
                  <c:v>9.7299999979441054E-3</c:v>
                </c:pt>
                <c:pt idx="23">
                  <c:v>6.3699999955133535E-3</c:v>
                </c:pt>
                <c:pt idx="24">
                  <c:v>8.9249999946332537E-3</c:v>
                </c:pt>
                <c:pt idx="26">
                  <c:v>1.3489999997545965E-2</c:v>
                </c:pt>
                <c:pt idx="27">
                  <c:v>7.109999998647254E-3</c:v>
                </c:pt>
                <c:pt idx="31">
                  <c:v>1.2784999998984858E-2</c:v>
                </c:pt>
                <c:pt idx="32">
                  <c:v>1.1539999999513384E-2</c:v>
                </c:pt>
                <c:pt idx="35">
                  <c:v>1.322000000072876E-2</c:v>
                </c:pt>
                <c:pt idx="36">
                  <c:v>1.7994999994698446E-2</c:v>
                </c:pt>
                <c:pt idx="37">
                  <c:v>1.3050000001385342E-2</c:v>
                </c:pt>
                <c:pt idx="38">
                  <c:v>1.9514999992679805E-2</c:v>
                </c:pt>
                <c:pt idx="41">
                  <c:v>2.0639999995182734E-2</c:v>
                </c:pt>
                <c:pt idx="42">
                  <c:v>2.4295000002894085E-2</c:v>
                </c:pt>
                <c:pt idx="43">
                  <c:v>2.4509999995643739E-2</c:v>
                </c:pt>
                <c:pt idx="44">
                  <c:v>2.0864999991317745E-2</c:v>
                </c:pt>
                <c:pt idx="54">
                  <c:v>3.1450000002223533E-2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A8-46BC-806A-EF3B86D828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1">
                    <c:v>0</c:v>
                  </c:pt>
                  <c:pt idx="2">
                    <c:v>0</c:v>
                  </c:pt>
                  <c:pt idx="9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2E-3</c:v>
                  </c:pt>
                  <c:pt idx="21">
                    <c:v>1.1999999999999999E-3</c:v>
                  </c:pt>
                  <c:pt idx="22">
                    <c:v>2.3999999999999998E-3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1.8E-3</c:v>
                  </c:pt>
                  <c:pt idx="27">
                    <c:v>5.9999999999999995E-4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5.0000000000000001E-4</c:v>
                  </c:pt>
                  <c:pt idx="32">
                    <c:v>4.0000000000000002E-4</c:v>
                  </c:pt>
                  <c:pt idx="33">
                    <c:v>8.9999999999999998E-4</c:v>
                  </c:pt>
                  <c:pt idx="34">
                    <c:v>0</c:v>
                  </c:pt>
                  <c:pt idx="35">
                    <c:v>2E-3</c:v>
                  </c:pt>
                  <c:pt idx="36">
                    <c:v>1.6000000000000001E-3</c:v>
                  </c:pt>
                  <c:pt idx="37">
                    <c:v>1.6999999999999999E-3</c:v>
                  </c:pt>
                  <c:pt idx="38">
                    <c:v>2.8E-3</c:v>
                  </c:pt>
                  <c:pt idx="39">
                    <c:v>5.0000000000000001E-4</c:v>
                  </c:pt>
                  <c:pt idx="40">
                    <c:v>5.9999999999999995E-4</c:v>
                  </c:pt>
                  <c:pt idx="41">
                    <c:v>8.0000000000000004E-4</c:v>
                  </c:pt>
                  <c:pt idx="42">
                    <c:v>1.8E-3</c:v>
                  </c:pt>
                  <c:pt idx="43">
                    <c:v>1.6999999999999999E-3</c:v>
                  </c:pt>
                  <c:pt idx="44">
                    <c:v>2.3E-3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3.8E-3</c:v>
                  </c:pt>
                  <c:pt idx="51">
                    <c:v>0</c:v>
                  </c:pt>
                  <c:pt idx="52">
                    <c:v>6.4000000000000003E-3</c:v>
                  </c:pt>
                  <c:pt idx="53">
                    <c:v>5.9999999999999995E-4</c:v>
                  </c:pt>
                  <c:pt idx="54">
                    <c:v>1.6999999999999999E-3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5.0000000000000001E-4</c:v>
                  </c:pt>
                  <c:pt idx="60">
                    <c:v>0</c:v>
                  </c:pt>
                  <c:pt idx="61">
                    <c:v>5.9999999999999995E-4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1">
                    <c:v>0</c:v>
                  </c:pt>
                  <c:pt idx="2">
                    <c:v>0</c:v>
                  </c:pt>
                  <c:pt idx="9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2E-3</c:v>
                  </c:pt>
                  <c:pt idx="21">
                    <c:v>1.1999999999999999E-3</c:v>
                  </c:pt>
                  <c:pt idx="22">
                    <c:v>2.3999999999999998E-3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1.8E-3</c:v>
                  </c:pt>
                  <c:pt idx="27">
                    <c:v>5.9999999999999995E-4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5.0000000000000001E-4</c:v>
                  </c:pt>
                  <c:pt idx="32">
                    <c:v>4.0000000000000002E-4</c:v>
                  </c:pt>
                  <c:pt idx="33">
                    <c:v>8.9999999999999998E-4</c:v>
                  </c:pt>
                  <c:pt idx="34">
                    <c:v>0</c:v>
                  </c:pt>
                  <c:pt idx="35">
                    <c:v>2E-3</c:v>
                  </c:pt>
                  <c:pt idx="36">
                    <c:v>1.6000000000000001E-3</c:v>
                  </c:pt>
                  <c:pt idx="37">
                    <c:v>1.6999999999999999E-3</c:v>
                  </c:pt>
                  <c:pt idx="38">
                    <c:v>2.8E-3</c:v>
                  </c:pt>
                  <c:pt idx="39">
                    <c:v>5.0000000000000001E-4</c:v>
                  </c:pt>
                  <c:pt idx="40">
                    <c:v>5.9999999999999995E-4</c:v>
                  </c:pt>
                  <c:pt idx="41">
                    <c:v>8.0000000000000004E-4</c:v>
                  </c:pt>
                  <c:pt idx="42">
                    <c:v>1.8E-3</c:v>
                  </c:pt>
                  <c:pt idx="43">
                    <c:v>1.6999999999999999E-3</c:v>
                  </c:pt>
                  <c:pt idx="44">
                    <c:v>2.3E-3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3.8E-3</c:v>
                  </c:pt>
                  <c:pt idx="51">
                    <c:v>0</c:v>
                  </c:pt>
                  <c:pt idx="52">
                    <c:v>6.4000000000000003E-3</c:v>
                  </c:pt>
                  <c:pt idx="53">
                    <c:v>5.9999999999999995E-4</c:v>
                  </c:pt>
                  <c:pt idx="54">
                    <c:v>1.6999999999999999E-3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5.0000000000000001E-4</c:v>
                  </c:pt>
                  <c:pt idx="60">
                    <c:v>0</c:v>
                  </c:pt>
                  <c:pt idx="6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-896.5</c:v>
                </c:pt>
                <c:pt idx="2">
                  <c:v>-569</c:v>
                </c:pt>
                <c:pt idx="3">
                  <c:v>-569</c:v>
                </c:pt>
                <c:pt idx="4">
                  <c:v>-68.5</c:v>
                </c:pt>
                <c:pt idx="5">
                  <c:v>-66</c:v>
                </c:pt>
                <c:pt idx="6">
                  <c:v>-51.5</c:v>
                </c:pt>
                <c:pt idx="7">
                  <c:v>-51</c:v>
                </c:pt>
                <c:pt idx="8">
                  <c:v>-49</c:v>
                </c:pt>
                <c:pt idx="9">
                  <c:v>0</c:v>
                </c:pt>
                <c:pt idx="10">
                  <c:v>0.5</c:v>
                </c:pt>
                <c:pt idx="11">
                  <c:v>1062</c:v>
                </c:pt>
                <c:pt idx="12">
                  <c:v>1064.5</c:v>
                </c:pt>
                <c:pt idx="13">
                  <c:v>1067</c:v>
                </c:pt>
                <c:pt idx="14">
                  <c:v>1079.5</c:v>
                </c:pt>
                <c:pt idx="15">
                  <c:v>2069</c:v>
                </c:pt>
                <c:pt idx="16">
                  <c:v>2731.5</c:v>
                </c:pt>
                <c:pt idx="17">
                  <c:v>2771.5</c:v>
                </c:pt>
                <c:pt idx="18">
                  <c:v>2889</c:v>
                </c:pt>
                <c:pt idx="19">
                  <c:v>2889.5</c:v>
                </c:pt>
                <c:pt idx="20">
                  <c:v>3527.5</c:v>
                </c:pt>
                <c:pt idx="21">
                  <c:v>4552.5</c:v>
                </c:pt>
                <c:pt idx="22">
                  <c:v>4553</c:v>
                </c:pt>
                <c:pt idx="23">
                  <c:v>4747</c:v>
                </c:pt>
                <c:pt idx="24">
                  <c:v>4747.5</c:v>
                </c:pt>
                <c:pt idx="25">
                  <c:v>6255.5</c:v>
                </c:pt>
                <c:pt idx="26">
                  <c:v>6639</c:v>
                </c:pt>
                <c:pt idx="27">
                  <c:v>7041</c:v>
                </c:pt>
                <c:pt idx="28">
                  <c:v>7064</c:v>
                </c:pt>
                <c:pt idx="29">
                  <c:v>7122</c:v>
                </c:pt>
                <c:pt idx="30">
                  <c:v>7306.5</c:v>
                </c:pt>
                <c:pt idx="31">
                  <c:v>7353.5</c:v>
                </c:pt>
                <c:pt idx="32">
                  <c:v>7354</c:v>
                </c:pt>
                <c:pt idx="33">
                  <c:v>8265</c:v>
                </c:pt>
                <c:pt idx="34">
                  <c:v>8954.5</c:v>
                </c:pt>
                <c:pt idx="35">
                  <c:v>9162</c:v>
                </c:pt>
                <c:pt idx="36">
                  <c:v>9834.5</c:v>
                </c:pt>
                <c:pt idx="37">
                  <c:v>9835</c:v>
                </c:pt>
                <c:pt idx="38">
                  <c:v>9906.5</c:v>
                </c:pt>
                <c:pt idx="39">
                  <c:v>11639</c:v>
                </c:pt>
                <c:pt idx="40">
                  <c:v>11789</c:v>
                </c:pt>
                <c:pt idx="41">
                  <c:v>11904</c:v>
                </c:pt>
                <c:pt idx="42">
                  <c:v>11904.5</c:v>
                </c:pt>
                <c:pt idx="43">
                  <c:v>11931</c:v>
                </c:pt>
                <c:pt idx="44">
                  <c:v>11931.5</c:v>
                </c:pt>
                <c:pt idx="45">
                  <c:v>12394.5</c:v>
                </c:pt>
                <c:pt idx="46">
                  <c:v>12559.5</c:v>
                </c:pt>
                <c:pt idx="47">
                  <c:v>12560</c:v>
                </c:pt>
                <c:pt idx="48">
                  <c:v>12713</c:v>
                </c:pt>
                <c:pt idx="49">
                  <c:v>13331</c:v>
                </c:pt>
                <c:pt idx="50">
                  <c:v>13331</c:v>
                </c:pt>
                <c:pt idx="51">
                  <c:v>13461.5</c:v>
                </c:pt>
                <c:pt idx="52">
                  <c:v>13461.5</c:v>
                </c:pt>
                <c:pt idx="53">
                  <c:v>13619.5</c:v>
                </c:pt>
                <c:pt idx="54">
                  <c:v>14235</c:v>
                </c:pt>
                <c:pt idx="55">
                  <c:v>14387.5</c:v>
                </c:pt>
                <c:pt idx="56">
                  <c:v>14388</c:v>
                </c:pt>
                <c:pt idx="57">
                  <c:v>14434</c:v>
                </c:pt>
                <c:pt idx="58">
                  <c:v>14434.5</c:v>
                </c:pt>
                <c:pt idx="59">
                  <c:v>15391</c:v>
                </c:pt>
                <c:pt idx="60">
                  <c:v>17906</c:v>
                </c:pt>
                <c:pt idx="61">
                  <c:v>24110.5</c:v>
                </c:pt>
              </c:numCache>
            </c:numRef>
          </c:xVal>
          <c:yVal>
            <c:numRef>
              <c:f>Active!$K$21:$K$1005</c:f>
              <c:numCache>
                <c:formatCode>General</c:formatCode>
                <c:ptCount val="985"/>
                <c:pt idx="25">
                  <c:v>1.1704999997164123E-2</c:v>
                </c:pt>
                <c:pt idx="28">
                  <c:v>1.0139999991224613E-2</c:v>
                </c:pt>
                <c:pt idx="29">
                  <c:v>1.1220000000321306E-2</c:v>
                </c:pt>
                <c:pt idx="30">
                  <c:v>1.0715000003983732E-2</c:v>
                </c:pt>
                <c:pt idx="33">
                  <c:v>1.3950000000477303E-2</c:v>
                </c:pt>
                <c:pt idx="34">
                  <c:v>1.3294999997015111E-2</c:v>
                </c:pt>
                <c:pt idx="39">
                  <c:v>1.8989999996847473E-2</c:v>
                </c:pt>
                <c:pt idx="40">
                  <c:v>2.1189999992202502E-2</c:v>
                </c:pt>
                <c:pt idx="45">
                  <c:v>2.2794999997131526E-2</c:v>
                </c:pt>
                <c:pt idx="46">
                  <c:v>2.9044999995676335E-2</c:v>
                </c:pt>
                <c:pt idx="47">
                  <c:v>2.1999999997206032E-2</c:v>
                </c:pt>
                <c:pt idx="48">
                  <c:v>2.5529999998980202E-2</c:v>
                </c:pt>
                <c:pt idx="49">
                  <c:v>2.6409999998577405E-2</c:v>
                </c:pt>
                <c:pt idx="50">
                  <c:v>2.6409999998577405E-2</c:v>
                </c:pt>
                <c:pt idx="51">
                  <c:v>2.9264999997394625E-2</c:v>
                </c:pt>
                <c:pt idx="52">
                  <c:v>2.9264999997394625E-2</c:v>
                </c:pt>
                <c:pt idx="53">
                  <c:v>2.8544999993755482E-2</c:v>
                </c:pt>
                <c:pt idx="55">
                  <c:v>3.3724999993864913E-2</c:v>
                </c:pt>
                <c:pt idx="56">
                  <c:v>3.1680000000051223E-2</c:v>
                </c:pt>
                <c:pt idx="57">
                  <c:v>3.2439999995403923E-2</c:v>
                </c:pt>
                <c:pt idx="58">
                  <c:v>3.3794999995734543E-2</c:v>
                </c:pt>
                <c:pt idx="59">
                  <c:v>3.8010000003851019E-2</c:v>
                </c:pt>
                <c:pt idx="60">
                  <c:v>5.3759999995236285E-2</c:v>
                </c:pt>
                <c:pt idx="61">
                  <c:v>-9.7745000006398186E-2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A8-46BC-806A-EF3B86D8283C}"/>
            </c:ext>
          </c:extLst>
        </c:ser>
        <c:ser>
          <c:idx val="6"/>
          <c:order val="4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1">
                    <c:v>0</c:v>
                  </c:pt>
                  <c:pt idx="2">
                    <c:v>0</c:v>
                  </c:pt>
                  <c:pt idx="9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2E-3</c:v>
                  </c:pt>
                  <c:pt idx="21">
                    <c:v>1.1999999999999999E-3</c:v>
                  </c:pt>
                  <c:pt idx="22">
                    <c:v>2.3999999999999998E-3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1.8E-3</c:v>
                  </c:pt>
                  <c:pt idx="27">
                    <c:v>5.9999999999999995E-4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5.0000000000000001E-4</c:v>
                  </c:pt>
                  <c:pt idx="32">
                    <c:v>4.0000000000000002E-4</c:v>
                  </c:pt>
                  <c:pt idx="33">
                    <c:v>8.9999999999999998E-4</c:v>
                  </c:pt>
                  <c:pt idx="34">
                    <c:v>0</c:v>
                  </c:pt>
                  <c:pt idx="35">
                    <c:v>2E-3</c:v>
                  </c:pt>
                  <c:pt idx="36">
                    <c:v>1.6000000000000001E-3</c:v>
                  </c:pt>
                  <c:pt idx="37">
                    <c:v>1.6999999999999999E-3</c:v>
                  </c:pt>
                  <c:pt idx="38">
                    <c:v>2.8E-3</c:v>
                  </c:pt>
                  <c:pt idx="39">
                    <c:v>5.0000000000000001E-4</c:v>
                  </c:pt>
                  <c:pt idx="40">
                    <c:v>5.9999999999999995E-4</c:v>
                  </c:pt>
                  <c:pt idx="41">
                    <c:v>8.0000000000000004E-4</c:v>
                  </c:pt>
                  <c:pt idx="42">
                    <c:v>1.8E-3</c:v>
                  </c:pt>
                  <c:pt idx="43">
                    <c:v>1.6999999999999999E-3</c:v>
                  </c:pt>
                  <c:pt idx="44">
                    <c:v>2.3E-3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3.8E-3</c:v>
                  </c:pt>
                  <c:pt idx="51">
                    <c:v>0</c:v>
                  </c:pt>
                  <c:pt idx="52">
                    <c:v>6.4000000000000003E-3</c:v>
                  </c:pt>
                  <c:pt idx="53">
                    <c:v>5.9999999999999995E-4</c:v>
                  </c:pt>
                  <c:pt idx="54">
                    <c:v>1.6999999999999999E-3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5.0000000000000001E-4</c:v>
                  </c:pt>
                  <c:pt idx="60">
                    <c:v>0</c:v>
                  </c:pt>
                  <c:pt idx="61">
                    <c:v>5.9999999999999995E-4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1">
                    <c:v>0</c:v>
                  </c:pt>
                  <c:pt idx="2">
                    <c:v>0</c:v>
                  </c:pt>
                  <c:pt idx="9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1.1000000000000001E-3</c:v>
                  </c:pt>
                  <c:pt idx="19">
                    <c:v>5.0000000000000001E-4</c:v>
                  </c:pt>
                  <c:pt idx="20">
                    <c:v>2E-3</c:v>
                  </c:pt>
                  <c:pt idx="21">
                    <c:v>1.1999999999999999E-3</c:v>
                  </c:pt>
                  <c:pt idx="22">
                    <c:v>2.3999999999999998E-3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5.9999999999999995E-4</c:v>
                  </c:pt>
                  <c:pt idx="26">
                    <c:v>1.8E-3</c:v>
                  </c:pt>
                  <c:pt idx="27">
                    <c:v>5.9999999999999995E-4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5.0000000000000001E-4</c:v>
                  </c:pt>
                  <c:pt idx="32">
                    <c:v>4.0000000000000002E-4</c:v>
                  </c:pt>
                  <c:pt idx="33">
                    <c:v>8.9999999999999998E-4</c:v>
                  </c:pt>
                  <c:pt idx="34">
                    <c:v>0</c:v>
                  </c:pt>
                  <c:pt idx="35">
                    <c:v>2E-3</c:v>
                  </c:pt>
                  <c:pt idx="36">
                    <c:v>1.6000000000000001E-3</c:v>
                  </c:pt>
                  <c:pt idx="37">
                    <c:v>1.6999999999999999E-3</c:v>
                  </c:pt>
                  <c:pt idx="38">
                    <c:v>2.8E-3</c:v>
                  </c:pt>
                  <c:pt idx="39">
                    <c:v>5.0000000000000001E-4</c:v>
                  </c:pt>
                  <c:pt idx="40">
                    <c:v>5.9999999999999995E-4</c:v>
                  </c:pt>
                  <c:pt idx="41">
                    <c:v>8.0000000000000004E-4</c:v>
                  </c:pt>
                  <c:pt idx="42">
                    <c:v>1.8E-3</c:v>
                  </c:pt>
                  <c:pt idx="43">
                    <c:v>1.6999999999999999E-3</c:v>
                  </c:pt>
                  <c:pt idx="44">
                    <c:v>2.3E-3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3.8E-3</c:v>
                  </c:pt>
                  <c:pt idx="51">
                    <c:v>0</c:v>
                  </c:pt>
                  <c:pt idx="52">
                    <c:v>6.4000000000000003E-3</c:v>
                  </c:pt>
                  <c:pt idx="53">
                    <c:v>5.9999999999999995E-4</c:v>
                  </c:pt>
                  <c:pt idx="54">
                    <c:v>1.6999999999999999E-3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5.0000000000000001E-4</c:v>
                  </c:pt>
                  <c:pt idx="60">
                    <c:v>0</c:v>
                  </c:pt>
                  <c:pt idx="6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-896.5</c:v>
                </c:pt>
                <c:pt idx="2">
                  <c:v>-569</c:v>
                </c:pt>
                <c:pt idx="3">
                  <c:v>-569</c:v>
                </c:pt>
                <c:pt idx="4">
                  <c:v>-68.5</c:v>
                </c:pt>
                <c:pt idx="5">
                  <c:v>-66</c:v>
                </c:pt>
                <c:pt idx="6">
                  <c:v>-51.5</c:v>
                </c:pt>
                <c:pt idx="7">
                  <c:v>-51</c:v>
                </c:pt>
                <c:pt idx="8">
                  <c:v>-49</c:v>
                </c:pt>
                <c:pt idx="9">
                  <c:v>0</c:v>
                </c:pt>
                <c:pt idx="10">
                  <c:v>0.5</c:v>
                </c:pt>
                <c:pt idx="11">
                  <c:v>1062</c:v>
                </c:pt>
                <c:pt idx="12">
                  <c:v>1064.5</c:v>
                </c:pt>
                <c:pt idx="13">
                  <c:v>1067</c:v>
                </c:pt>
                <c:pt idx="14">
                  <c:v>1079.5</c:v>
                </c:pt>
                <c:pt idx="15">
                  <c:v>2069</c:v>
                </c:pt>
                <c:pt idx="16">
                  <c:v>2731.5</c:v>
                </c:pt>
                <c:pt idx="17">
                  <c:v>2771.5</c:v>
                </c:pt>
                <c:pt idx="18">
                  <c:v>2889</c:v>
                </c:pt>
                <c:pt idx="19">
                  <c:v>2889.5</c:v>
                </c:pt>
                <c:pt idx="20">
                  <c:v>3527.5</c:v>
                </c:pt>
                <c:pt idx="21">
                  <c:v>4552.5</c:v>
                </c:pt>
                <c:pt idx="22">
                  <c:v>4553</c:v>
                </c:pt>
                <c:pt idx="23">
                  <c:v>4747</c:v>
                </c:pt>
                <c:pt idx="24">
                  <c:v>4747.5</c:v>
                </c:pt>
                <c:pt idx="25">
                  <c:v>6255.5</c:v>
                </c:pt>
                <c:pt idx="26">
                  <c:v>6639</c:v>
                </c:pt>
                <c:pt idx="27">
                  <c:v>7041</c:v>
                </c:pt>
                <c:pt idx="28">
                  <c:v>7064</c:v>
                </c:pt>
                <c:pt idx="29">
                  <c:v>7122</c:v>
                </c:pt>
                <c:pt idx="30">
                  <c:v>7306.5</c:v>
                </c:pt>
                <c:pt idx="31">
                  <c:v>7353.5</c:v>
                </c:pt>
                <c:pt idx="32">
                  <c:v>7354</c:v>
                </c:pt>
                <c:pt idx="33">
                  <c:v>8265</c:v>
                </c:pt>
                <c:pt idx="34">
                  <c:v>8954.5</c:v>
                </c:pt>
                <c:pt idx="35">
                  <c:v>9162</c:v>
                </c:pt>
                <c:pt idx="36">
                  <c:v>9834.5</c:v>
                </c:pt>
                <c:pt idx="37">
                  <c:v>9835</c:v>
                </c:pt>
                <c:pt idx="38">
                  <c:v>9906.5</c:v>
                </c:pt>
                <c:pt idx="39">
                  <c:v>11639</c:v>
                </c:pt>
                <c:pt idx="40">
                  <c:v>11789</c:v>
                </c:pt>
                <c:pt idx="41">
                  <c:v>11904</c:v>
                </c:pt>
                <c:pt idx="42">
                  <c:v>11904.5</c:v>
                </c:pt>
                <c:pt idx="43">
                  <c:v>11931</c:v>
                </c:pt>
                <c:pt idx="44">
                  <c:v>11931.5</c:v>
                </c:pt>
                <c:pt idx="45">
                  <c:v>12394.5</c:v>
                </c:pt>
                <c:pt idx="46">
                  <c:v>12559.5</c:v>
                </c:pt>
                <c:pt idx="47">
                  <c:v>12560</c:v>
                </c:pt>
                <c:pt idx="48">
                  <c:v>12713</c:v>
                </c:pt>
                <c:pt idx="49">
                  <c:v>13331</c:v>
                </c:pt>
                <c:pt idx="50">
                  <c:v>13331</c:v>
                </c:pt>
                <c:pt idx="51">
                  <c:v>13461.5</c:v>
                </c:pt>
                <c:pt idx="52">
                  <c:v>13461.5</c:v>
                </c:pt>
                <c:pt idx="53">
                  <c:v>13619.5</c:v>
                </c:pt>
                <c:pt idx="54">
                  <c:v>14235</c:v>
                </c:pt>
                <c:pt idx="55">
                  <c:v>14387.5</c:v>
                </c:pt>
                <c:pt idx="56">
                  <c:v>14388</c:v>
                </c:pt>
                <c:pt idx="57">
                  <c:v>14434</c:v>
                </c:pt>
                <c:pt idx="58">
                  <c:v>14434.5</c:v>
                </c:pt>
                <c:pt idx="59">
                  <c:v>15391</c:v>
                </c:pt>
                <c:pt idx="60">
                  <c:v>17906</c:v>
                </c:pt>
                <c:pt idx="61">
                  <c:v>24110.5</c:v>
                </c:pt>
              </c:numCache>
            </c:numRef>
          </c:xVal>
          <c:yVal>
            <c:numRef>
              <c:f>Active!$N$21:$N$1005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A8-46BC-806A-EF3B86D8283C}"/>
            </c:ext>
          </c:extLst>
        </c:ser>
        <c:ser>
          <c:idx val="7"/>
          <c:order val="5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-896.5</c:v>
                </c:pt>
                <c:pt idx="2">
                  <c:v>-569</c:v>
                </c:pt>
                <c:pt idx="3">
                  <c:v>-569</c:v>
                </c:pt>
                <c:pt idx="4">
                  <c:v>-68.5</c:v>
                </c:pt>
                <c:pt idx="5">
                  <c:v>-66</c:v>
                </c:pt>
                <c:pt idx="6">
                  <c:v>-51.5</c:v>
                </c:pt>
                <c:pt idx="7">
                  <c:v>-51</c:v>
                </c:pt>
                <c:pt idx="8">
                  <c:v>-49</c:v>
                </c:pt>
                <c:pt idx="9">
                  <c:v>0</c:v>
                </c:pt>
                <c:pt idx="10">
                  <c:v>0.5</c:v>
                </c:pt>
                <c:pt idx="11">
                  <c:v>1062</c:v>
                </c:pt>
                <c:pt idx="12">
                  <c:v>1064.5</c:v>
                </c:pt>
                <c:pt idx="13">
                  <c:v>1067</c:v>
                </c:pt>
                <c:pt idx="14">
                  <c:v>1079.5</c:v>
                </c:pt>
                <c:pt idx="15">
                  <c:v>2069</c:v>
                </c:pt>
                <c:pt idx="16">
                  <c:v>2731.5</c:v>
                </c:pt>
                <c:pt idx="17">
                  <c:v>2771.5</c:v>
                </c:pt>
                <c:pt idx="18">
                  <c:v>2889</c:v>
                </c:pt>
                <c:pt idx="19">
                  <c:v>2889.5</c:v>
                </c:pt>
                <c:pt idx="20">
                  <c:v>3527.5</c:v>
                </c:pt>
                <c:pt idx="21">
                  <c:v>4552.5</c:v>
                </c:pt>
                <c:pt idx="22">
                  <c:v>4553</c:v>
                </c:pt>
                <c:pt idx="23">
                  <c:v>4747</c:v>
                </c:pt>
                <c:pt idx="24">
                  <c:v>4747.5</c:v>
                </c:pt>
                <c:pt idx="25">
                  <c:v>6255.5</c:v>
                </c:pt>
                <c:pt idx="26">
                  <c:v>6639</c:v>
                </c:pt>
                <c:pt idx="27">
                  <c:v>7041</c:v>
                </c:pt>
                <c:pt idx="28">
                  <c:v>7064</c:v>
                </c:pt>
                <c:pt idx="29">
                  <c:v>7122</c:v>
                </c:pt>
                <c:pt idx="30">
                  <c:v>7306.5</c:v>
                </c:pt>
                <c:pt idx="31">
                  <c:v>7353.5</c:v>
                </c:pt>
                <c:pt idx="32">
                  <c:v>7354</c:v>
                </c:pt>
                <c:pt idx="33">
                  <c:v>8265</c:v>
                </c:pt>
                <c:pt idx="34">
                  <c:v>8954.5</c:v>
                </c:pt>
                <c:pt idx="35">
                  <c:v>9162</c:v>
                </c:pt>
                <c:pt idx="36">
                  <c:v>9834.5</c:v>
                </c:pt>
                <c:pt idx="37">
                  <c:v>9835</c:v>
                </c:pt>
                <c:pt idx="38">
                  <c:v>9906.5</c:v>
                </c:pt>
                <c:pt idx="39">
                  <c:v>11639</c:v>
                </c:pt>
                <c:pt idx="40">
                  <c:v>11789</c:v>
                </c:pt>
                <c:pt idx="41">
                  <c:v>11904</c:v>
                </c:pt>
                <c:pt idx="42">
                  <c:v>11904.5</c:v>
                </c:pt>
                <c:pt idx="43">
                  <c:v>11931</c:v>
                </c:pt>
                <c:pt idx="44">
                  <c:v>11931.5</c:v>
                </c:pt>
                <c:pt idx="45">
                  <c:v>12394.5</c:v>
                </c:pt>
                <c:pt idx="46">
                  <c:v>12559.5</c:v>
                </c:pt>
                <c:pt idx="47">
                  <c:v>12560</c:v>
                </c:pt>
                <c:pt idx="48">
                  <c:v>12713</c:v>
                </c:pt>
                <c:pt idx="49">
                  <c:v>13331</c:v>
                </c:pt>
                <c:pt idx="50">
                  <c:v>13331</c:v>
                </c:pt>
                <c:pt idx="51">
                  <c:v>13461.5</c:v>
                </c:pt>
                <c:pt idx="52">
                  <c:v>13461.5</c:v>
                </c:pt>
                <c:pt idx="53">
                  <c:v>13619.5</c:v>
                </c:pt>
                <c:pt idx="54">
                  <c:v>14235</c:v>
                </c:pt>
                <c:pt idx="55">
                  <c:v>14387.5</c:v>
                </c:pt>
                <c:pt idx="56">
                  <c:v>14388</c:v>
                </c:pt>
                <c:pt idx="57">
                  <c:v>14434</c:v>
                </c:pt>
                <c:pt idx="58">
                  <c:v>14434.5</c:v>
                </c:pt>
                <c:pt idx="59">
                  <c:v>15391</c:v>
                </c:pt>
                <c:pt idx="60">
                  <c:v>17906</c:v>
                </c:pt>
                <c:pt idx="61">
                  <c:v>24110.5</c:v>
                </c:pt>
              </c:numCache>
            </c:numRef>
          </c:xVal>
          <c:yVal>
            <c:numRef>
              <c:f>Active!$O$21:$O$1005</c:f>
              <c:numCache>
                <c:formatCode>General</c:formatCode>
                <c:ptCount val="985"/>
                <c:pt idx="41">
                  <c:v>3.8683101903212239E-2</c:v>
                </c:pt>
                <c:pt idx="42">
                  <c:v>3.8679435028535644E-2</c:v>
                </c:pt>
                <c:pt idx="43">
                  <c:v>3.84850906706765E-2</c:v>
                </c:pt>
                <c:pt idx="44">
                  <c:v>3.8481423795999906E-2</c:v>
                </c:pt>
                <c:pt idx="45">
                  <c:v>3.5085897845479663E-2</c:v>
                </c:pt>
                <c:pt idx="46">
                  <c:v>3.3875829202205707E-2</c:v>
                </c:pt>
                <c:pt idx="47">
                  <c:v>3.3872162327529112E-2</c:v>
                </c:pt>
                <c:pt idx="48">
                  <c:v>3.2750098676493269E-2</c:v>
                </c:pt>
                <c:pt idx="49">
                  <c:v>2.821784157623082E-2</c:v>
                </c:pt>
                <c:pt idx="50">
                  <c:v>2.821784157623082E-2</c:v>
                </c:pt>
                <c:pt idx="51">
                  <c:v>2.7260787285641408E-2</c:v>
                </c:pt>
                <c:pt idx="52">
                  <c:v>2.7260787285641408E-2</c:v>
                </c:pt>
                <c:pt idx="53">
                  <c:v>2.610205488783969E-2</c:v>
                </c:pt>
                <c:pt idx="54">
                  <c:v>2.1588132160960172E-2</c:v>
                </c:pt>
                <c:pt idx="55">
                  <c:v>2.0469735384600909E-2</c:v>
                </c:pt>
                <c:pt idx="56">
                  <c:v>2.0466068509924329E-2</c:v>
                </c:pt>
                <c:pt idx="57">
                  <c:v>2.0128716039678252E-2</c:v>
                </c:pt>
                <c:pt idx="58">
                  <c:v>2.0125049165001657E-2</c:v>
                </c:pt>
                <c:pt idx="59">
                  <c:v>1.3110317908689315E-2</c:v>
                </c:pt>
                <c:pt idx="60">
                  <c:v>-5.3340617145470337E-3</c:v>
                </c:pt>
                <c:pt idx="61">
                  <c:v>-5.0836309576324346E-2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A8-46BC-806A-EF3B86D8283C}"/>
            </c:ext>
          </c:extLst>
        </c:ser>
        <c:ser>
          <c:idx val="8"/>
          <c:order val="6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Active!$V$2:$V$22</c:f>
              <c:numCache>
                <c:formatCode>General</c:formatCode>
                <c:ptCount val="2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</c:numCache>
            </c:numRef>
          </c:xVal>
          <c:yVal>
            <c:numRef>
              <c:f>Active!$W$2:$W$22</c:f>
              <c:numCache>
                <c:formatCode>General</c:formatCode>
                <c:ptCount val="21"/>
                <c:pt idx="0">
                  <c:v>1.3950827484725925E-3</c:v>
                </c:pt>
                <c:pt idx="1">
                  <c:v>1.9633613979798147E-3</c:v>
                </c:pt>
                <c:pt idx="2">
                  <c:v>2.769021859307831E-3</c:v>
                </c:pt>
                <c:pt idx="3">
                  <c:v>3.8120641324566416E-3</c:v>
                </c:pt>
                <c:pt idx="4">
                  <c:v>5.0924882174262446E-3</c:v>
                </c:pt>
                <c:pt idx="5">
                  <c:v>6.610294114216644E-3</c:v>
                </c:pt>
                <c:pt idx="6">
                  <c:v>8.3654818228278346E-3</c:v>
                </c:pt>
                <c:pt idx="7">
                  <c:v>1.035805134325982E-2</c:v>
                </c:pt>
                <c:pt idx="8">
                  <c:v>1.25880026755126E-2</c:v>
                </c:pt>
                <c:pt idx="9">
                  <c:v>1.5055335819586173E-2</c:v>
                </c:pt>
                <c:pt idx="10">
                  <c:v>1.776005077548054E-2</c:v>
                </c:pt>
                <c:pt idx="11">
                  <c:v>2.0702147543195701E-2</c:v>
                </c:pt>
                <c:pt idx="12">
                  <c:v>2.3881626122731654E-2</c:v>
                </c:pt>
                <c:pt idx="13">
                  <c:v>2.7298486514088404E-2</c:v>
                </c:pt>
                <c:pt idx="14">
                  <c:v>3.0952728717265947E-2</c:v>
                </c:pt>
                <c:pt idx="15">
                  <c:v>3.4844352732264286E-2</c:v>
                </c:pt>
                <c:pt idx="16">
                  <c:v>3.8973358559083411E-2</c:v>
                </c:pt>
                <c:pt idx="17">
                  <c:v>4.3339746197723336E-2</c:v>
                </c:pt>
                <c:pt idx="18">
                  <c:v>4.7943515648184054E-2</c:v>
                </c:pt>
                <c:pt idx="19">
                  <c:v>5.2784666910465565E-2</c:v>
                </c:pt>
                <c:pt idx="20">
                  <c:v>5.7863199984567876E-2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A8-46BC-806A-EF3B86D8283C}"/>
            </c:ext>
          </c:extLst>
        </c:ser>
        <c:ser>
          <c:idx val="9"/>
          <c:order val="7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C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Active!$F$21:$F$566</c:f>
              <c:numCache>
                <c:formatCode>General</c:formatCode>
                <c:ptCount val="546"/>
                <c:pt idx="0">
                  <c:v>-896.5</c:v>
                </c:pt>
                <c:pt idx="1">
                  <c:v>-896.5</c:v>
                </c:pt>
                <c:pt idx="2">
                  <c:v>-569</c:v>
                </c:pt>
                <c:pt idx="3">
                  <c:v>-569</c:v>
                </c:pt>
                <c:pt idx="4">
                  <c:v>-68.5</c:v>
                </c:pt>
                <c:pt idx="5">
                  <c:v>-66</c:v>
                </c:pt>
                <c:pt idx="6">
                  <c:v>-51.5</c:v>
                </c:pt>
                <c:pt idx="7">
                  <c:v>-51</c:v>
                </c:pt>
                <c:pt idx="8">
                  <c:v>-49</c:v>
                </c:pt>
                <c:pt idx="9">
                  <c:v>0</c:v>
                </c:pt>
                <c:pt idx="10">
                  <c:v>0.5</c:v>
                </c:pt>
                <c:pt idx="11">
                  <c:v>1062</c:v>
                </c:pt>
                <c:pt idx="12">
                  <c:v>1064.5</c:v>
                </c:pt>
                <c:pt idx="13">
                  <c:v>1067</c:v>
                </c:pt>
                <c:pt idx="14">
                  <c:v>1079.5</c:v>
                </c:pt>
                <c:pt idx="15">
                  <c:v>2069</c:v>
                </c:pt>
                <c:pt idx="16">
                  <c:v>2731.5</c:v>
                </c:pt>
                <c:pt idx="17">
                  <c:v>2771.5</c:v>
                </c:pt>
                <c:pt idx="18">
                  <c:v>2889</c:v>
                </c:pt>
                <c:pt idx="19">
                  <c:v>2889.5</c:v>
                </c:pt>
                <c:pt idx="20">
                  <c:v>3527.5</c:v>
                </c:pt>
                <c:pt idx="21">
                  <c:v>4552.5</c:v>
                </c:pt>
                <c:pt idx="22">
                  <c:v>4553</c:v>
                </c:pt>
                <c:pt idx="23">
                  <c:v>4747</c:v>
                </c:pt>
                <c:pt idx="24">
                  <c:v>4747.5</c:v>
                </c:pt>
                <c:pt idx="25">
                  <c:v>6255.5</c:v>
                </c:pt>
                <c:pt idx="26">
                  <c:v>6639</c:v>
                </c:pt>
                <c:pt idx="27">
                  <c:v>7041</c:v>
                </c:pt>
                <c:pt idx="28">
                  <c:v>7064</c:v>
                </c:pt>
                <c:pt idx="29">
                  <c:v>7122</c:v>
                </c:pt>
                <c:pt idx="30">
                  <c:v>7306.5</c:v>
                </c:pt>
                <c:pt idx="31">
                  <c:v>7353.5</c:v>
                </c:pt>
                <c:pt idx="32">
                  <c:v>7354</c:v>
                </c:pt>
                <c:pt idx="33">
                  <c:v>8265</c:v>
                </c:pt>
                <c:pt idx="34">
                  <c:v>8954.5</c:v>
                </c:pt>
                <c:pt idx="35">
                  <c:v>9162</c:v>
                </c:pt>
                <c:pt idx="36">
                  <c:v>9834.5</c:v>
                </c:pt>
                <c:pt idx="37">
                  <c:v>9835</c:v>
                </c:pt>
                <c:pt idx="38">
                  <c:v>9906.5</c:v>
                </c:pt>
                <c:pt idx="39">
                  <c:v>11639</c:v>
                </c:pt>
                <c:pt idx="40">
                  <c:v>11789</c:v>
                </c:pt>
                <c:pt idx="41">
                  <c:v>11904</c:v>
                </c:pt>
                <c:pt idx="42">
                  <c:v>11904.5</c:v>
                </c:pt>
                <c:pt idx="43">
                  <c:v>11931</c:v>
                </c:pt>
                <c:pt idx="44">
                  <c:v>11931.5</c:v>
                </c:pt>
                <c:pt idx="45">
                  <c:v>12394.5</c:v>
                </c:pt>
                <c:pt idx="46">
                  <c:v>12559.5</c:v>
                </c:pt>
                <c:pt idx="47">
                  <c:v>12560</c:v>
                </c:pt>
                <c:pt idx="48">
                  <c:v>12713</c:v>
                </c:pt>
                <c:pt idx="49">
                  <c:v>13331</c:v>
                </c:pt>
                <c:pt idx="50">
                  <c:v>13331</c:v>
                </c:pt>
                <c:pt idx="51">
                  <c:v>13461.5</c:v>
                </c:pt>
                <c:pt idx="52">
                  <c:v>13461.5</c:v>
                </c:pt>
                <c:pt idx="53">
                  <c:v>13619.5</c:v>
                </c:pt>
                <c:pt idx="54">
                  <c:v>14235</c:v>
                </c:pt>
                <c:pt idx="55">
                  <c:v>14387.5</c:v>
                </c:pt>
                <c:pt idx="56">
                  <c:v>14388</c:v>
                </c:pt>
                <c:pt idx="57">
                  <c:v>14434</c:v>
                </c:pt>
                <c:pt idx="58">
                  <c:v>14434.5</c:v>
                </c:pt>
                <c:pt idx="59">
                  <c:v>15391</c:v>
                </c:pt>
                <c:pt idx="60">
                  <c:v>17906</c:v>
                </c:pt>
                <c:pt idx="61">
                  <c:v>24110.5</c:v>
                </c:pt>
              </c:numCache>
            </c:numRef>
          </c:xVal>
          <c:yVal>
            <c:numRef>
              <c:f>Active!$U$21:$U$566</c:f>
              <c:numCache>
                <c:formatCode>General</c:formatCode>
                <c:ptCount val="5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A8-46BC-806A-EF3B86D82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996744"/>
        <c:axId val="1"/>
      </c:scatterChart>
      <c:valAx>
        <c:axId val="791996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473050321445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996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05507458333876"/>
          <c:y val="0.92073298764483702"/>
          <c:w val="0.728027752749811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Cas -- O-C Diagr</a:t>
            </a:r>
          </a:p>
        </c:rich>
      </c:tx>
      <c:layout>
        <c:manualLayout>
          <c:xMode val="edge"/>
          <c:yMode val="edge"/>
          <c:x val="0.40736342042755347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14014251781473"/>
          <c:y val="0.11085985097463033"/>
          <c:w val="0.84916864608076015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-8.9649999999999994E-2</c:v>
                </c:pt>
                <c:pt idx="1">
                  <c:v>-8.9649999999999994E-2</c:v>
                </c:pt>
                <c:pt idx="2">
                  <c:v>-5.6899999999999999E-2</c:v>
                </c:pt>
                <c:pt idx="3">
                  <c:v>-5.6899999999999999E-2</c:v>
                </c:pt>
                <c:pt idx="4">
                  <c:v>-6.8500000000000002E-3</c:v>
                </c:pt>
                <c:pt idx="5">
                  <c:v>-6.6E-3</c:v>
                </c:pt>
                <c:pt idx="6">
                  <c:v>-5.1500000000000001E-3</c:v>
                </c:pt>
                <c:pt idx="7">
                  <c:v>-5.1000000000000004E-3</c:v>
                </c:pt>
                <c:pt idx="8">
                  <c:v>-4.8999999999999998E-3</c:v>
                </c:pt>
                <c:pt idx="9">
                  <c:v>0</c:v>
                </c:pt>
                <c:pt idx="10">
                  <c:v>5.0000000000000002E-5</c:v>
                </c:pt>
                <c:pt idx="11">
                  <c:v>0.1062</c:v>
                </c:pt>
                <c:pt idx="12">
                  <c:v>0.10645</c:v>
                </c:pt>
                <c:pt idx="13">
                  <c:v>0.1067</c:v>
                </c:pt>
                <c:pt idx="14">
                  <c:v>0.10795</c:v>
                </c:pt>
                <c:pt idx="15">
                  <c:v>0.2069</c:v>
                </c:pt>
                <c:pt idx="16">
                  <c:v>0.27315</c:v>
                </c:pt>
                <c:pt idx="17">
                  <c:v>0.27715000000000001</c:v>
                </c:pt>
                <c:pt idx="18">
                  <c:v>0.28889999999999999</c:v>
                </c:pt>
                <c:pt idx="19">
                  <c:v>0.28894999999999998</c:v>
                </c:pt>
                <c:pt idx="20">
                  <c:v>0.35275000000000001</c:v>
                </c:pt>
                <c:pt idx="21">
                  <c:v>0.45524999999999999</c:v>
                </c:pt>
                <c:pt idx="22">
                  <c:v>0.45529999999999998</c:v>
                </c:pt>
                <c:pt idx="23">
                  <c:v>0.47470000000000001</c:v>
                </c:pt>
                <c:pt idx="24">
                  <c:v>0.47475000000000001</c:v>
                </c:pt>
                <c:pt idx="25">
                  <c:v>0.62555000000000005</c:v>
                </c:pt>
                <c:pt idx="26">
                  <c:v>0.66390000000000005</c:v>
                </c:pt>
                <c:pt idx="27">
                  <c:v>0.70409999999999995</c:v>
                </c:pt>
                <c:pt idx="28">
                  <c:v>0.70640000000000003</c:v>
                </c:pt>
                <c:pt idx="29">
                  <c:v>0.71220000000000006</c:v>
                </c:pt>
                <c:pt idx="30">
                  <c:v>0.73065000000000002</c:v>
                </c:pt>
                <c:pt idx="31">
                  <c:v>0.73534999999999995</c:v>
                </c:pt>
                <c:pt idx="32">
                  <c:v>0.73540000000000005</c:v>
                </c:pt>
                <c:pt idx="33">
                  <c:v>0.82650000000000001</c:v>
                </c:pt>
                <c:pt idx="34">
                  <c:v>0.89544999999999997</c:v>
                </c:pt>
                <c:pt idx="35">
                  <c:v>0.91620000000000001</c:v>
                </c:pt>
                <c:pt idx="36">
                  <c:v>0.98345000000000005</c:v>
                </c:pt>
                <c:pt idx="37">
                  <c:v>0.98350000000000004</c:v>
                </c:pt>
                <c:pt idx="38">
                  <c:v>0.99065000000000003</c:v>
                </c:pt>
                <c:pt idx="39">
                  <c:v>1.1638999999999999</c:v>
                </c:pt>
                <c:pt idx="40">
                  <c:v>1.1789000000000001</c:v>
                </c:pt>
                <c:pt idx="41">
                  <c:v>1.1903999999999999</c:v>
                </c:pt>
                <c:pt idx="42">
                  <c:v>1.19045</c:v>
                </c:pt>
                <c:pt idx="43">
                  <c:v>1.1931</c:v>
                </c:pt>
                <c:pt idx="44">
                  <c:v>1.1931499999999999</c:v>
                </c:pt>
                <c:pt idx="45">
                  <c:v>1.2394499999999999</c:v>
                </c:pt>
                <c:pt idx="46">
                  <c:v>1.2559499999999999</c:v>
                </c:pt>
                <c:pt idx="47">
                  <c:v>1.256</c:v>
                </c:pt>
                <c:pt idx="48">
                  <c:v>1.2713000000000001</c:v>
                </c:pt>
                <c:pt idx="49">
                  <c:v>1.3331</c:v>
                </c:pt>
                <c:pt idx="50">
                  <c:v>1.34615</c:v>
                </c:pt>
                <c:pt idx="51">
                  <c:v>1.36195</c:v>
                </c:pt>
                <c:pt idx="52">
                  <c:v>1.4235</c:v>
                </c:pt>
                <c:pt idx="53">
                  <c:v>1.43875</c:v>
                </c:pt>
                <c:pt idx="54">
                  <c:v>1.4388000000000001</c:v>
                </c:pt>
                <c:pt idx="55">
                  <c:v>1.4434</c:v>
                </c:pt>
                <c:pt idx="56">
                  <c:v>1.4434499999999999</c:v>
                </c:pt>
                <c:pt idx="57">
                  <c:v>1.5390999999999999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1.8499976431485265E-4</c:v>
                </c:pt>
                <c:pt idx="1">
                  <c:v>1.8499999714549631E-4</c:v>
                </c:pt>
                <c:pt idx="2">
                  <c:v>-4.8999999853549525E-4</c:v>
                </c:pt>
                <c:pt idx="3">
                  <c:v>-9.0000001364387572E-5</c:v>
                </c:pt>
                <c:pt idx="4">
                  <c:v>8.6499999451916665E-4</c:v>
                </c:pt>
                <c:pt idx="5">
                  <c:v>2.2400000016205013E-3</c:v>
                </c:pt>
                <c:pt idx="6">
                  <c:v>2.33499999740161E-3</c:v>
                </c:pt>
                <c:pt idx="7">
                  <c:v>1.0899999979301356E-3</c:v>
                </c:pt>
                <c:pt idx="8">
                  <c:v>-5.9000000328524038E-4</c:v>
                </c:pt>
                <c:pt idx="9">
                  <c:v>0</c:v>
                </c:pt>
                <c:pt idx="10">
                  <c:v>3.5500000376487151E-4</c:v>
                </c:pt>
                <c:pt idx="11">
                  <c:v>6.1999999161344022E-4</c:v>
                </c:pt>
                <c:pt idx="12">
                  <c:v>3.9500000275438651E-4</c:v>
                </c:pt>
                <c:pt idx="13">
                  <c:v>-3.3000000257743523E-4</c:v>
                </c:pt>
                <c:pt idx="14">
                  <c:v>1.7449999941163696E-3</c:v>
                </c:pt>
                <c:pt idx="15">
                  <c:v>-4.1000000055646524E-4</c:v>
                </c:pt>
                <c:pt idx="16">
                  <c:v>4.7649999978602864E-3</c:v>
                </c:pt>
                <c:pt idx="17">
                  <c:v>8.0649999945308082E-3</c:v>
                </c:pt>
                <c:pt idx="18">
                  <c:v>4.58999999682419E-3</c:v>
                </c:pt>
                <c:pt idx="19">
                  <c:v>7.0449999984703027E-3</c:v>
                </c:pt>
                <c:pt idx="20">
                  <c:v>9.0249999993829988E-3</c:v>
                </c:pt>
                <c:pt idx="21">
                  <c:v>8.5749999925610609E-3</c:v>
                </c:pt>
                <c:pt idx="22">
                  <c:v>9.7299999979441054E-3</c:v>
                </c:pt>
                <c:pt idx="23">
                  <c:v>6.3699999955133535E-3</c:v>
                </c:pt>
                <c:pt idx="24">
                  <c:v>8.9249999946332537E-3</c:v>
                </c:pt>
                <c:pt idx="25">
                  <c:v>1.1704999997164123E-2</c:v>
                </c:pt>
                <c:pt idx="26">
                  <c:v>1.3489999997545965E-2</c:v>
                </c:pt>
                <c:pt idx="27">
                  <c:v>7.109999998647254E-3</c:v>
                </c:pt>
                <c:pt idx="28">
                  <c:v>1.0139999991224613E-2</c:v>
                </c:pt>
                <c:pt idx="29">
                  <c:v>1.1220000000321306E-2</c:v>
                </c:pt>
                <c:pt idx="30">
                  <c:v>1.0715000003983732E-2</c:v>
                </c:pt>
                <c:pt idx="31">
                  <c:v>1.2784999998984858E-2</c:v>
                </c:pt>
                <c:pt idx="32">
                  <c:v>1.1539999999513384E-2</c:v>
                </c:pt>
                <c:pt idx="33">
                  <c:v>1.3950000000477303E-2</c:v>
                </c:pt>
                <c:pt idx="34">
                  <c:v>1.3294999997015111E-2</c:v>
                </c:pt>
                <c:pt idx="35">
                  <c:v>1.322000000072876E-2</c:v>
                </c:pt>
                <c:pt idx="36">
                  <c:v>1.7994999994698446E-2</c:v>
                </c:pt>
                <c:pt idx="37">
                  <c:v>1.3050000001385342E-2</c:v>
                </c:pt>
                <c:pt idx="38">
                  <c:v>1.9514999992679805E-2</c:v>
                </c:pt>
                <c:pt idx="39">
                  <c:v>1.8989999996847473E-2</c:v>
                </c:pt>
                <c:pt idx="40">
                  <c:v>2.1189999992202502E-2</c:v>
                </c:pt>
                <c:pt idx="41">
                  <c:v>2.0639999995182734E-2</c:v>
                </c:pt>
                <c:pt idx="42">
                  <c:v>2.4295000002894085E-2</c:v>
                </c:pt>
                <c:pt idx="43">
                  <c:v>2.4509999995643739E-2</c:v>
                </c:pt>
                <c:pt idx="44">
                  <c:v>2.0864999991317745E-2</c:v>
                </c:pt>
                <c:pt idx="45">
                  <c:v>2.2794999997131526E-2</c:v>
                </c:pt>
                <c:pt idx="46">
                  <c:v>2.9044999995676335E-2</c:v>
                </c:pt>
                <c:pt idx="47">
                  <c:v>2.1999999997206032E-2</c:v>
                </c:pt>
                <c:pt idx="48">
                  <c:v>2.5529999998980202E-2</c:v>
                </c:pt>
                <c:pt idx="49">
                  <c:v>2.6409999998577405E-2</c:v>
                </c:pt>
                <c:pt idx="50">
                  <c:v>2.9264999997394625E-2</c:v>
                </c:pt>
                <c:pt idx="51">
                  <c:v>2.8544999993755482E-2</c:v>
                </c:pt>
                <c:pt idx="52">
                  <c:v>3.1450000002223533E-2</c:v>
                </c:pt>
                <c:pt idx="53">
                  <c:v>3.3724999993864913E-2</c:v>
                </c:pt>
                <c:pt idx="54">
                  <c:v>3.1680000000051223E-2</c:v>
                </c:pt>
                <c:pt idx="55">
                  <c:v>3.2439999995403923E-2</c:v>
                </c:pt>
                <c:pt idx="56">
                  <c:v>3.3794999995734543E-2</c:v>
                </c:pt>
                <c:pt idx="57">
                  <c:v>3.8010000003851019E-2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43-450B-BA3F-DB223FF4133A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1.127512950176972E-3</c:v>
                </c:pt>
                <c:pt idx="1">
                  <c:v>1.9469388368128044E-3</c:v>
                </c:pt>
                <c:pt idx="2">
                  <c:v>2.9586553218473501E-3</c:v>
                </c:pt>
                <c:pt idx="3">
                  <c:v>4.1626624052806087E-3</c:v>
                </c:pt>
                <c:pt idx="4">
                  <c:v>5.5589600871125827E-3</c:v>
                </c:pt>
                <c:pt idx="5">
                  <c:v>7.147548367343267E-3</c:v>
                </c:pt>
                <c:pt idx="6">
                  <c:v>8.9284272459726685E-3</c:v>
                </c:pt>
                <c:pt idx="7">
                  <c:v>1.0901596723000779E-2</c:v>
                </c:pt>
                <c:pt idx="8">
                  <c:v>1.3067056798427609E-2</c:v>
                </c:pt>
                <c:pt idx="9">
                  <c:v>1.5424807472253148E-2</c:v>
                </c:pt>
                <c:pt idx="10">
                  <c:v>1.7974848744477401E-2</c:v>
                </c:pt>
                <c:pt idx="11">
                  <c:v>2.0717180615100372E-2</c:v>
                </c:pt>
                <c:pt idx="12">
                  <c:v>2.3651803084122049E-2</c:v>
                </c:pt>
                <c:pt idx="13">
                  <c:v>2.6778716151542446E-2</c:v>
                </c:pt>
                <c:pt idx="14">
                  <c:v>3.0097919817361547E-2</c:v>
                </c:pt>
                <c:pt idx="15">
                  <c:v>3.3609414081579372E-2</c:v>
                </c:pt>
                <c:pt idx="16">
                  <c:v>3.7313198944195908E-2</c:v>
                </c:pt>
                <c:pt idx="17">
                  <c:v>4.1209274405211146E-2</c:v>
                </c:pt>
                <c:pt idx="18">
                  <c:v>4.5297640464625116E-2</c:v>
                </c:pt>
                <c:pt idx="19">
                  <c:v>4.9578297122437789E-2</c:v>
                </c:pt>
                <c:pt idx="20">
                  <c:v>5.405124437864918E-2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43-450B-BA3F-DB223FF4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995760"/>
        <c:axId val="1"/>
      </c:scatterChart>
      <c:valAx>
        <c:axId val="791995760"/>
        <c:scaling>
          <c:orientation val="minMax"/>
          <c:max val="1.6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9596199524940616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5.938242280285035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99576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4560570071258906"/>
          <c:y val="0.93891497725680217"/>
          <c:w val="0.47980997624703087"/>
          <c:h val="0.988688732912910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Cas - O-C Diagr.</a:t>
            </a:r>
          </a:p>
        </c:rich>
      </c:tx>
      <c:layout>
        <c:manualLayout>
          <c:xMode val="edge"/>
          <c:yMode val="edge"/>
          <c:x val="0.3731348506809782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2910549645247"/>
          <c:y val="0.14634168126798494"/>
          <c:w val="0.7943628121806529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-569</c:v>
                </c:pt>
                <c:pt idx="2">
                  <c:v>-68.5</c:v>
                </c:pt>
                <c:pt idx="3">
                  <c:v>-66</c:v>
                </c:pt>
                <c:pt idx="4">
                  <c:v>-51.5</c:v>
                </c:pt>
                <c:pt idx="5">
                  <c:v>-51</c:v>
                </c:pt>
                <c:pt idx="6">
                  <c:v>-49</c:v>
                </c:pt>
                <c:pt idx="7">
                  <c:v>0</c:v>
                </c:pt>
                <c:pt idx="8">
                  <c:v>0.5</c:v>
                </c:pt>
                <c:pt idx="9">
                  <c:v>1062</c:v>
                </c:pt>
                <c:pt idx="10">
                  <c:v>1064.5</c:v>
                </c:pt>
                <c:pt idx="11">
                  <c:v>1067</c:v>
                </c:pt>
                <c:pt idx="12">
                  <c:v>1079.5</c:v>
                </c:pt>
                <c:pt idx="13">
                  <c:v>2771.5</c:v>
                </c:pt>
                <c:pt idx="14">
                  <c:v>2889</c:v>
                </c:pt>
                <c:pt idx="15">
                  <c:v>2889.5</c:v>
                </c:pt>
                <c:pt idx="16">
                  <c:v>3527.5</c:v>
                </c:pt>
                <c:pt idx="17">
                  <c:v>4552.5</c:v>
                </c:pt>
                <c:pt idx="18">
                  <c:v>4553</c:v>
                </c:pt>
                <c:pt idx="19">
                  <c:v>4747</c:v>
                </c:pt>
                <c:pt idx="20">
                  <c:v>4747.5</c:v>
                </c:pt>
                <c:pt idx="21">
                  <c:v>6255.5</c:v>
                </c:pt>
                <c:pt idx="22">
                  <c:v>6639</c:v>
                </c:pt>
                <c:pt idx="23">
                  <c:v>7041</c:v>
                </c:pt>
                <c:pt idx="24">
                  <c:v>7064</c:v>
                </c:pt>
                <c:pt idx="25">
                  <c:v>7122</c:v>
                </c:pt>
                <c:pt idx="26">
                  <c:v>7306.5</c:v>
                </c:pt>
                <c:pt idx="27">
                  <c:v>7353.5</c:v>
                </c:pt>
                <c:pt idx="28">
                  <c:v>7354</c:v>
                </c:pt>
                <c:pt idx="29">
                  <c:v>8265</c:v>
                </c:pt>
                <c:pt idx="30">
                  <c:v>9162</c:v>
                </c:pt>
                <c:pt idx="31">
                  <c:v>9834.5</c:v>
                </c:pt>
                <c:pt idx="32">
                  <c:v>9835</c:v>
                </c:pt>
                <c:pt idx="33">
                  <c:v>9906.5</c:v>
                </c:pt>
                <c:pt idx="34">
                  <c:v>11639</c:v>
                </c:pt>
                <c:pt idx="35">
                  <c:v>11789</c:v>
                </c:pt>
                <c:pt idx="36">
                  <c:v>11904</c:v>
                </c:pt>
                <c:pt idx="37">
                  <c:v>11904.5</c:v>
                </c:pt>
                <c:pt idx="38">
                  <c:v>11931</c:v>
                </c:pt>
                <c:pt idx="39">
                  <c:v>11931.5</c:v>
                </c:pt>
                <c:pt idx="40">
                  <c:v>12713</c:v>
                </c:pt>
                <c:pt idx="41">
                  <c:v>13619.5</c:v>
                </c:pt>
                <c:pt idx="42">
                  <c:v>14235</c:v>
                </c:pt>
                <c:pt idx="43">
                  <c:v>15391</c:v>
                </c:pt>
                <c:pt idx="44">
                  <c:v>-896.5</c:v>
                </c:pt>
                <c:pt idx="45">
                  <c:v>-569</c:v>
                </c:pt>
                <c:pt idx="46">
                  <c:v>2069</c:v>
                </c:pt>
                <c:pt idx="47">
                  <c:v>2731.5</c:v>
                </c:pt>
                <c:pt idx="48">
                  <c:v>8954.5</c:v>
                </c:pt>
                <c:pt idx="49">
                  <c:v>12394.5</c:v>
                </c:pt>
                <c:pt idx="50">
                  <c:v>12559.5</c:v>
                </c:pt>
                <c:pt idx="51">
                  <c:v>12560</c:v>
                </c:pt>
                <c:pt idx="52">
                  <c:v>13331</c:v>
                </c:pt>
                <c:pt idx="53">
                  <c:v>13461.5</c:v>
                </c:pt>
                <c:pt idx="54">
                  <c:v>14387.5</c:v>
                </c:pt>
                <c:pt idx="55">
                  <c:v>14388</c:v>
                </c:pt>
                <c:pt idx="56">
                  <c:v>14434</c:v>
                </c:pt>
                <c:pt idx="57">
                  <c:v>14434.5</c:v>
                </c:pt>
                <c:pt idx="58">
                  <c:v>15391</c:v>
                </c:pt>
                <c:pt idx="59">
                  <c:v>17906</c:v>
                </c:pt>
              </c:numCache>
            </c:numRef>
          </c:xVal>
          <c:yVal>
            <c:numRef>
              <c:f>'A (2)'!$H$21:$H$1005</c:f>
              <c:numCache>
                <c:formatCode>General</c:formatCode>
                <c:ptCount val="985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1E-441B-BCD4-B759F53E705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(2)'!$D$21:$D$1005</c:f>
                <c:numCache>
                  <c:formatCode>General</c:formatCode>
                  <c:ptCount val="9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'A (2)'!$D$21:$D$1005</c:f>
                <c:numCache>
                  <c:formatCode>General</c:formatCode>
                  <c:ptCount val="9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-569</c:v>
                </c:pt>
                <c:pt idx="2">
                  <c:v>-68.5</c:v>
                </c:pt>
                <c:pt idx="3">
                  <c:v>-66</c:v>
                </c:pt>
                <c:pt idx="4">
                  <c:v>-51.5</c:v>
                </c:pt>
                <c:pt idx="5">
                  <c:v>-51</c:v>
                </c:pt>
                <c:pt idx="6">
                  <c:v>-49</c:v>
                </c:pt>
                <c:pt idx="7">
                  <c:v>0</c:v>
                </c:pt>
                <c:pt idx="8">
                  <c:v>0.5</c:v>
                </c:pt>
                <c:pt idx="9">
                  <c:v>1062</c:v>
                </c:pt>
                <c:pt idx="10">
                  <c:v>1064.5</c:v>
                </c:pt>
                <c:pt idx="11">
                  <c:v>1067</c:v>
                </c:pt>
                <c:pt idx="12">
                  <c:v>1079.5</c:v>
                </c:pt>
                <c:pt idx="13">
                  <c:v>2771.5</c:v>
                </c:pt>
                <c:pt idx="14">
                  <c:v>2889</c:v>
                </c:pt>
                <c:pt idx="15">
                  <c:v>2889.5</c:v>
                </c:pt>
                <c:pt idx="16">
                  <c:v>3527.5</c:v>
                </c:pt>
                <c:pt idx="17">
                  <c:v>4552.5</c:v>
                </c:pt>
                <c:pt idx="18">
                  <c:v>4553</c:v>
                </c:pt>
                <c:pt idx="19">
                  <c:v>4747</c:v>
                </c:pt>
                <c:pt idx="20">
                  <c:v>4747.5</c:v>
                </c:pt>
                <c:pt idx="21">
                  <c:v>6255.5</c:v>
                </c:pt>
                <c:pt idx="22">
                  <c:v>6639</c:v>
                </c:pt>
                <c:pt idx="23">
                  <c:v>7041</c:v>
                </c:pt>
                <c:pt idx="24">
                  <c:v>7064</c:v>
                </c:pt>
                <c:pt idx="25">
                  <c:v>7122</c:v>
                </c:pt>
                <c:pt idx="26">
                  <c:v>7306.5</c:v>
                </c:pt>
                <c:pt idx="27">
                  <c:v>7353.5</c:v>
                </c:pt>
                <c:pt idx="28">
                  <c:v>7354</c:v>
                </c:pt>
                <c:pt idx="29">
                  <c:v>8265</c:v>
                </c:pt>
                <c:pt idx="30">
                  <c:v>9162</c:v>
                </c:pt>
                <c:pt idx="31">
                  <c:v>9834.5</c:v>
                </c:pt>
                <c:pt idx="32">
                  <c:v>9835</c:v>
                </c:pt>
                <c:pt idx="33">
                  <c:v>9906.5</c:v>
                </c:pt>
                <c:pt idx="34">
                  <c:v>11639</c:v>
                </c:pt>
                <c:pt idx="35">
                  <c:v>11789</c:v>
                </c:pt>
                <c:pt idx="36">
                  <c:v>11904</c:v>
                </c:pt>
                <c:pt idx="37">
                  <c:v>11904.5</c:v>
                </c:pt>
                <c:pt idx="38">
                  <c:v>11931</c:v>
                </c:pt>
                <c:pt idx="39">
                  <c:v>11931.5</c:v>
                </c:pt>
                <c:pt idx="40">
                  <c:v>12713</c:v>
                </c:pt>
                <c:pt idx="41">
                  <c:v>13619.5</c:v>
                </c:pt>
                <c:pt idx="42">
                  <c:v>14235</c:v>
                </c:pt>
                <c:pt idx="43">
                  <c:v>15391</c:v>
                </c:pt>
                <c:pt idx="44">
                  <c:v>-896.5</c:v>
                </c:pt>
                <c:pt idx="45">
                  <c:v>-569</c:v>
                </c:pt>
                <c:pt idx="46">
                  <c:v>2069</c:v>
                </c:pt>
                <c:pt idx="47">
                  <c:v>2731.5</c:v>
                </c:pt>
                <c:pt idx="48">
                  <c:v>8954.5</c:v>
                </c:pt>
                <c:pt idx="49">
                  <c:v>12394.5</c:v>
                </c:pt>
                <c:pt idx="50">
                  <c:v>12559.5</c:v>
                </c:pt>
                <c:pt idx="51">
                  <c:v>12560</c:v>
                </c:pt>
                <c:pt idx="52">
                  <c:v>13331</c:v>
                </c:pt>
                <c:pt idx="53">
                  <c:v>13461.5</c:v>
                </c:pt>
                <c:pt idx="54">
                  <c:v>14387.5</c:v>
                </c:pt>
                <c:pt idx="55">
                  <c:v>14388</c:v>
                </c:pt>
                <c:pt idx="56">
                  <c:v>14434</c:v>
                </c:pt>
                <c:pt idx="57">
                  <c:v>14434.5</c:v>
                </c:pt>
                <c:pt idx="58">
                  <c:v>15391</c:v>
                </c:pt>
                <c:pt idx="59">
                  <c:v>17906</c:v>
                </c:pt>
              </c:numCache>
            </c:numRef>
          </c:xVal>
          <c:yVal>
            <c:numRef>
              <c:f>'A (2)'!$I$21:$I$1005</c:f>
              <c:numCache>
                <c:formatCode>General</c:formatCode>
                <c:ptCount val="985"/>
                <c:pt idx="0">
                  <c:v>1.8499976431485265E-4</c:v>
                </c:pt>
                <c:pt idx="1">
                  <c:v>-9.0000001364387572E-5</c:v>
                </c:pt>
                <c:pt idx="2">
                  <c:v>8.6499999451916665E-4</c:v>
                </c:pt>
                <c:pt idx="3">
                  <c:v>2.2400000016205013E-3</c:v>
                </c:pt>
                <c:pt idx="4">
                  <c:v>2.33499999740161E-3</c:v>
                </c:pt>
                <c:pt idx="5">
                  <c:v>1.0899999979301356E-3</c:v>
                </c:pt>
                <c:pt idx="6">
                  <c:v>-5.9000000328524038E-4</c:v>
                </c:pt>
                <c:pt idx="8">
                  <c:v>3.5500000376487151E-4</c:v>
                </c:pt>
                <c:pt idx="9">
                  <c:v>6.1999999161344022E-4</c:v>
                </c:pt>
                <c:pt idx="10">
                  <c:v>3.9500000275438651E-4</c:v>
                </c:pt>
                <c:pt idx="11">
                  <c:v>-3.3000000257743523E-4</c:v>
                </c:pt>
                <c:pt idx="12">
                  <c:v>1.7449999941163696E-3</c:v>
                </c:pt>
                <c:pt idx="13">
                  <c:v>8.0649999945308082E-3</c:v>
                </c:pt>
                <c:pt idx="14">
                  <c:v>4.58999999682419E-3</c:v>
                </c:pt>
                <c:pt idx="15">
                  <c:v>7.0449999984703027E-3</c:v>
                </c:pt>
                <c:pt idx="16">
                  <c:v>9.0249999993829988E-3</c:v>
                </c:pt>
                <c:pt idx="17">
                  <c:v>8.5749999925610609E-3</c:v>
                </c:pt>
                <c:pt idx="18">
                  <c:v>9.7299999979441054E-3</c:v>
                </c:pt>
                <c:pt idx="19">
                  <c:v>6.3699999955133535E-3</c:v>
                </c:pt>
                <c:pt idx="20">
                  <c:v>8.9249999946332537E-3</c:v>
                </c:pt>
                <c:pt idx="21">
                  <c:v>1.1704999997164123E-2</c:v>
                </c:pt>
                <c:pt idx="22">
                  <c:v>1.3489999997545965E-2</c:v>
                </c:pt>
                <c:pt idx="23">
                  <c:v>7.109999998647254E-3</c:v>
                </c:pt>
                <c:pt idx="25">
                  <c:v>1.1220000000321306E-2</c:v>
                </c:pt>
                <c:pt idx="26">
                  <c:v>1.0715000003983732E-2</c:v>
                </c:pt>
                <c:pt idx="27">
                  <c:v>1.2784999998984858E-2</c:v>
                </c:pt>
                <c:pt idx="28">
                  <c:v>1.1539999999513384E-2</c:v>
                </c:pt>
                <c:pt idx="29">
                  <c:v>1.3950000000477303E-2</c:v>
                </c:pt>
                <c:pt idx="30">
                  <c:v>1.322000000072876E-2</c:v>
                </c:pt>
                <c:pt idx="31">
                  <c:v>1.7994999994698446E-2</c:v>
                </c:pt>
                <c:pt idx="32">
                  <c:v>1.3050000001385342E-2</c:v>
                </c:pt>
                <c:pt idx="33">
                  <c:v>1.9514999992679805E-2</c:v>
                </c:pt>
                <c:pt idx="35">
                  <c:v>2.1189999992202502E-2</c:v>
                </c:pt>
                <c:pt idx="36">
                  <c:v>2.0639999995182734E-2</c:v>
                </c:pt>
                <c:pt idx="37">
                  <c:v>2.4295000002894085E-2</c:v>
                </c:pt>
                <c:pt idx="38">
                  <c:v>2.4509999995643739E-2</c:v>
                </c:pt>
                <c:pt idx="39">
                  <c:v>2.0864999991317745E-2</c:v>
                </c:pt>
                <c:pt idx="40">
                  <c:v>2.5529999998980202E-2</c:v>
                </c:pt>
                <c:pt idx="41">
                  <c:v>2.8544999993755482E-2</c:v>
                </c:pt>
                <c:pt idx="42">
                  <c:v>3.1450000002223533E-2</c:v>
                </c:pt>
                <c:pt idx="43">
                  <c:v>3.8010000003851019E-2</c:v>
                </c:pt>
                <c:pt idx="44">
                  <c:v>1.8499999714549631E-4</c:v>
                </c:pt>
                <c:pt idx="45">
                  <c:v>-4.8999999853549525E-4</c:v>
                </c:pt>
                <c:pt idx="46">
                  <c:v>-4.1000000055646524E-4</c:v>
                </c:pt>
                <c:pt idx="47">
                  <c:v>4.7649999978602864E-3</c:v>
                </c:pt>
                <c:pt idx="48">
                  <c:v>1.3294999997015111E-2</c:v>
                </c:pt>
                <c:pt idx="49">
                  <c:v>2.2794999997131526E-2</c:v>
                </c:pt>
                <c:pt idx="50">
                  <c:v>2.9044999995676335E-2</c:v>
                </c:pt>
                <c:pt idx="51">
                  <c:v>2.1999999997206032E-2</c:v>
                </c:pt>
                <c:pt idx="52">
                  <c:v>2.6409999998577405E-2</c:v>
                </c:pt>
                <c:pt idx="53">
                  <c:v>2.9264999997394625E-2</c:v>
                </c:pt>
                <c:pt idx="54">
                  <c:v>3.3724999993864913E-2</c:v>
                </c:pt>
                <c:pt idx="55">
                  <c:v>3.1680000000051223E-2</c:v>
                </c:pt>
                <c:pt idx="56">
                  <c:v>3.2439999995403923E-2</c:v>
                </c:pt>
                <c:pt idx="57">
                  <c:v>3.3794999995734543E-2</c:v>
                </c:pt>
                <c:pt idx="58">
                  <c:v>3.8010000003851019E-2</c:v>
                </c:pt>
                <c:pt idx="59">
                  <c:v>5.3759999995236285E-2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1E-441B-BCD4-B759F53E7051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(2)'!$D$21:$D$56</c:f>
                <c:numCache>
                  <c:formatCode>General</c:formatCode>
                  <c:ptCount val="36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</c:numCache>
              </c:numRef>
            </c:plus>
            <c:minus>
              <c:numRef>
                <c:f>'A (2)'!$D$21:$D$56</c:f>
                <c:numCache>
                  <c:formatCode>General</c:formatCode>
                  <c:ptCount val="36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-569</c:v>
                </c:pt>
                <c:pt idx="2">
                  <c:v>-68.5</c:v>
                </c:pt>
                <c:pt idx="3">
                  <c:v>-66</c:v>
                </c:pt>
                <c:pt idx="4">
                  <c:v>-51.5</c:v>
                </c:pt>
                <c:pt idx="5">
                  <c:v>-51</c:v>
                </c:pt>
                <c:pt idx="6">
                  <c:v>-49</c:v>
                </c:pt>
                <c:pt idx="7">
                  <c:v>0</c:v>
                </c:pt>
                <c:pt idx="8">
                  <c:v>0.5</c:v>
                </c:pt>
                <c:pt idx="9">
                  <c:v>1062</c:v>
                </c:pt>
                <c:pt idx="10">
                  <c:v>1064.5</c:v>
                </c:pt>
                <c:pt idx="11">
                  <c:v>1067</c:v>
                </c:pt>
                <c:pt idx="12">
                  <c:v>1079.5</c:v>
                </c:pt>
                <c:pt idx="13">
                  <c:v>2771.5</c:v>
                </c:pt>
                <c:pt idx="14">
                  <c:v>2889</c:v>
                </c:pt>
                <c:pt idx="15">
                  <c:v>2889.5</c:v>
                </c:pt>
                <c:pt idx="16">
                  <c:v>3527.5</c:v>
                </c:pt>
                <c:pt idx="17">
                  <c:v>4552.5</c:v>
                </c:pt>
                <c:pt idx="18">
                  <c:v>4553</c:v>
                </c:pt>
                <c:pt idx="19">
                  <c:v>4747</c:v>
                </c:pt>
                <c:pt idx="20">
                  <c:v>4747.5</c:v>
                </c:pt>
                <c:pt idx="21">
                  <c:v>6255.5</c:v>
                </c:pt>
                <c:pt idx="22">
                  <c:v>6639</c:v>
                </c:pt>
                <c:pt idx="23">
                  <c:v>7041</c:v>
                </c:pt>
                <c:pt idx="24">
                  <c:v>7064</c:v>
                </c:pt>
                <c:pt idx="25">
                  <c:v>7122</c:v>
                </c:pt>
                <c:pt idx="26">
                  <c:v>7306.5</c:v>
                </c:pt>
                <c:pt idx="27">
                  <c:v>7353.5</c:v>
                </c:pt>
                <c:pt idx="28">
                  <c:v>7354</c:v>
                </c:pt>
                <c:pt idx="29">
                  <c:v>8265</c:v>
                </c:pt>
                <c:pt idx="30">
                  <c:v>9162</c:v>
                </c:pt>
                <c:pt idx="31">
                  <c:v>9834.5</c:v>
                </c:pt>
                <c:pt idx="32">
                  <c:v>9835</c:v>
                </c:pt>
                <c:pt idx="33">
                  <c:v>9906.5</c:v>
                </c:pt>
                <c:pt idx="34">
                  <c:v>11639</c:v>
                </c:pt>
                <c:pt idx="35">
                  <c:v>11789</c:v>
                </c:pt>
                <c:pt idx="36">
                  <c:v>11904</c:v>
                </c:pt>
                <c:pt idx="37">
                  <c:v>11904.5</c:v>
                </c:pt>
                <c:pt idx="38">
                  <c:v>11931</c:v>
                </c:pt>
                <c:pt idx="39">
                  <c:v>11931.5</c:v>
                </c:pt>
                <c:pt idx="40">
                  <c:v>12713</c:v>
                </c:pt>
                <c:pt idx="41">
                  <c:v>13619.5</c:v>
                </c:pt>
                <c:pt idx="42">
                  <c:v>14235</c:v>
                </c:pt>
                <c:pt idx="43">
                  <c:v>15391</c:v>
                </c:pt>
                <c:pt idx="44">
                  <c:v>-896.5</c:v>
                </c:pt>
                <c:pt idx="45">
                  <c:v>-569</c:v>
                </c:pt>
                <c:pt idx="46">
                  <c:v>2069</c:v>
                </c:pt>
                <c:pt idx="47">
                  <c:v>2731.5</c:v>
                </c:pt>
                <c:pt idx="48">
                  <c:v>8954.5</c:v>
                </c:pt>
                <c:pt idx="49">
                  <c:v>12394.5</c:v>
                </c:pt>
                <c:pt idx="50">
                  <c:v>12559.5</c:v>
                </c:pt>
                <c:pt idx="51">
                  <c:v>12560</c:v>
                </c:pt>
                <c:pt idx="52">
                  <c:v>13331</c:v>
                </c:pt>
                <c:pt idx="53">
                  <c:v>13461.5</c:v>
                </c:pt>
                <c:pt idx="54">
                  <c:v>14387.5</c:v>
                </c:pt>
                <c:pt idx="55">
                  <c:v>14388</c:v>
                </c:pt>
                <c:pt idx="56">
                  <c:v>14434</c:v>
                </c:pt>
                <c:pt idx="57">
                  <c:v>14434.5</c:v>
                </c:pt>
                <c:pt idx="58">
                  <c:v>15391</c:v>
                </c:pt>
                <c:pt idx="59">
                  <c:v>17906</c:v>
                </c:pt>
              </c:numCache>
            </c:numRef>
          </c:xVal>
          <c:yVal>
            <c:numRef>
              <c:f>'A (2)'!$J$21:$J$1005</c:f>
              <c:numCache>
                <c:formatCode>General</c:formatCode>
                <c:ptCount val="985"/>
                <c:pt idx="24">
                  <c:v>1.0139999991224613E-2</c:v>
                </c:pt>
                <c:pt idx="34">
                  <c:v>1.8989999996847473E-2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1E-441B-BCD4-B759F53E7051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-569</c:v>
                </c:pt>
                <c:pt idx="2">
                  <c:v>-68.5</c:v>
                </c:pt>
                <c:pt idx="3">
                  <c:v>-66</c:v>
                </c:pt>
                <c:pt idx="4">
                  <c:v>-51.5</c:v>
                </c:pt>
                <c:pt idx="5">
                  <c:v>-51</c:v>
                </c:pt>
                <c:pt idx="6">
                  <c:v>-49</c:v>
                </c:pt>
                <c:pt idx="7">
                  <c:v>0</c:v>
                </c:pt>
                <c:pt idx="8">
                  <c:v>0.5</c:v>
                </c:pt>
                <c:pt idx="9">
                  <c:v>1062</c:v>
                </c:pt>
                <c:pt idx="10">
                  <c:v>1064.5</c:v>
                </c:pt>
                <c:pt idx="11">
                  <c:v>1067</c:v>
                </c:pt>
                <c:pt idx="12">
                  <c:v>1079.5</c:v>
                </c:pt>
                <c:pt idx="13">
                  <c:v>2771.5</c:v>
                </c:pt>
                <c:pt idx="14">
                  <c:v>2889</c:v>
                </c:pt>
                <c:pt idx="15">
                  <c:v>2889.5</c:v>
                </c:pt>
                <c:pt idx="16">
                  <c:v>3527.5</c:v>
                </c:pt>
                <c:pt idx="17">
                  <c:v>4552.5</c:v>
                </c:pt>
                <c:pt idx="18">
                  <c:v>4553</c:v>
                </c:pt>
                <c:pt idx="19">
                  <c:v>4747</c:v>
                </c:pt>
                <c:pt idx="20">
                  <c:v>4747.5</c:v>
                </c:pt>
                <c:pt idx="21">
                  <c:v>6255.5</c:v>
                </c:pt>
                <c:pt idx="22">
                  <c:v>6639</c:v>
                </c:pt>
                <c:pt idx="23">
                  <c:v>7041</c:v>
                </c:pt>
                <c:pt idx="24">
                  <c:v>7064</c:v>
                </c:pt>
                <c:pt idx="25">
                  <c:v>7122</c:v>
                </c:pt>
                <c:pt idx="26">
                  <c:v>7306.5</c:v>
                </c:pt>
                <c:pt idx="27">
                  <c:v>7353.5</c:v>
                </c:pt>
                <c:pt idx="28">
                  <c:v>7354</c:v>
                </c:pt>
                <c:pt idx="29">
                  <c:v>8265</c:v>
                </c:pt>
                <c:pt idx="30">
                  <c:v>9162</c:v>
                </c:pt>
                <c:pt idx="31">
                  <c:v>9834.5</c:v>
                </c:pt>
                <c:pt idx="32">
                  <c:v>9835</c:v>
                </c:pt>
                <c:pt idx="33">
                  <c:v>9906.5</c:v>
                </c:pt>
                <c:pt idx="34">
                  <c:v>11639</c:v>
                </c:pt>
                <c:pt idx="35">
                  <c:v>11789</c:v>
                </c:pt>
                <c:pt idx="36">
                  <c:v>11904</c:v>
                </c:pt>
                <c:pt idx="37">
                  <c:v>11904.5</c:v>
                </c:pt>
                <c:pt idx="38">
                  <c:v>11931</c:v>
                </c:pt>
                <c:pt idx="39">
                  <c:v>11931.5</c:v>
                </c:pt>
                <c:pt idx="40">
                  <c:v>12713</c:v>
                </c:pt>
                <c:pt idx="41">
                  <c:v>13619.5</c:v>
                </c:pt>
                <c:pt idx="42">
                  <c:v>14235</c:v>
                </c:pt>
                <c:pt idx="43">
                  <c:v>15391</c:v>
                </c:pt>
                <c:pt idx="44">
                  <c:v>-896.5</c:v>
                </c:pt>
                <c:pt idx="45">
                  <c:v>-569</c:v>
                </c:pt>
                <c:pt idx="46">
                  <c:v>2069</c:v>
                </c:pt>
                <c:pt idx="47">
                  <c:v>2731.5</c:v>
                </c:pt>
                <c:pt idx="48">
                  <c:v>8954.5</c:v>
                </c:pt>
                <c:pt idx="49">
                  <c:v>12394.5</c:v>
                </c:pt>
                <c:pt idx="50">
                  <c:v>12559.5</c:v>
                </c:pt>
                <c:pt idx="51">
                  <c:v>12560</c:v>
                </c:pt>
                <c:pt idx="52">
                  <c:v>13331</c:v>
                </c:pt>
                <c:pt idx="53">
                  <c:v>13461.5</c:v>
                </c:pt>
                <c:pt idx="54">
                  <c:v>14387.5</c:v>
                </c:pt>
                <c:pt idx="55">
                  <c:v>14388</c:v>
                </c:pt>
                <c:pt idx="56">
                  <c:v>14434</c:v>
                </c:pt>
                <c:pt idx="57">
                  <c:v>14434.5</c:v>
                </c:pt>
                <c:pt idx="58">
                  <c:v>15391</c:v>
                </c:pt>
                <c:pt idx="59">
                  <c:v>17906</c:v>
                </c:pt>
              </c:numCache>
            </c:numRef>
          </c:xVal>
          <c:yVal>
            <c:numRef>
              <c:f>'A (2)'!$K$21:$K$1005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1E-441B-BCD4-B759F53E7051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-569</c:v>
                </c:pt>
                <c:pt idx="2">
                  <c:v>-68.5</c:v>
                </c:pt>
                <c:pt idx="3">
                  <c:v>-66</c:v>
                </c:pt>
                <c:pt idx="4">
                  <c:v>-51.5</c:v>
                </c:pt>
                <c:pt idx="5">
                  <c:v>-51</c:v>
                </c:pt>
                <c:pt idx="6">
                  <c:v>-49</c:v>
                </c:pt>
                <c:pt idx="7">
                  <c:v>0</c:v>
                </c:pt>
                <c:pt idx="8">
                  <c:v>0.5</c:v>
                </c:pt>
                <c:pt idx="9">
                  <c:v>1062</c:v>
                </c:pt>
                <c:pt idx="10">
                  <c:v>1064.5</c:v>
                </c:pt>
                <c:pt idx="11">
                  <c:v>1067</c:v>
                </c:pt>
                <c:pt idx="12">
                  <c:v>1079.5</c:v>
                </c:pt>
                <c:pt idx="13">
                  <c:v>2771.5</c:v>
                </c:pt>
                <c:pt idx="14">
                  <c:v>2889</c:v>
                </c:pt>
                <c:pt idx="15">
                  <c:v>2889.5</c:v>
                </c:pt>
                <c:pt idx="16">
                  <c:v>3527.5</c:v>
                </c:pt>
                <c:pt idx="17">
                  <c:v>4552.5</c:v>
                </c:pt>
                <c:pt idx="18">
                  <c:v>4553</c:v>
                </c:pt>
                <c:pt idx="19">
                  <c:v>4747</c:v>
                </c:pt>
                <c:pt idx="20">
                  <c:v>4747.5</c:v>
                </c:pt>
                <c:pt idx="21">
                  <c:v>6255.5</c:v>
                </c:pt>
                <c:pt idx="22">
                  <c:v>6639</c:v>
                </c:pt>
                <c:pt idx="23">
                  <c:v>7041</c:v>
                </c:pt>
                <c:pt idx="24">
                  <c:v>7064</c:v>
                </c:pt>
                <c:pt idx="25">
                  <c:v>7122</c:v>
                </c:pt>
                <c:pt idx="26">
                  <c:v>7306.5</c:v>
                </c:pt>
                <c:pt idx="27">
                  <c:v>7353.5</c:v>
                </c:pt>
                <c:pt idx="28">
                  <c:v>7354</c:v>
                </c:pt>
                <c:pt idx="29">
                  <c:v>8265</c:v>
                </c:pt>
                <c:pt idx="30">
                  <c:v>9162</c:v>
                </c:pt>
                <c:pt idx="31">
                  <c:v>9834.5</c:v>
                </c:pt>
                <c:pt idx="32">
                  <c:v>9835</c:v>
                </c:pt>
                <c:pt idx="33">
                  <c:v>9906.5</c:v>
                </c:pt>
                <c:pt idx="34">
                  <c:v>11639</c:v>
                </c:pt>
                <c:pt idx="35">
                  <c:v>11789</c:v>
                </c:pt>
                <c:pt idx="36">
                  <c:v>11904</c:v>
                </c:pt>
                <c:pt idx="37">
                  <c:v>11904.5</c:v>
                </c:pt>
                <c:pt idx="38">
                  <c:v>11931</c:v>
                </c:pt>
                <c:pt idx="39">
                  <c:v>11931.5</c:v>
                </c:pt>
                <c:pt idx="40">
                  <c:v>12713</c:v>
                </c:pt>
                <c:pt idx="41">
                  <c:v>13619.5</c:v>
                </c:pt>
                <c:pt idx="42">
                  <c:v>14235</c:v>
                </c:pt>
                <c:pt idx="43">
                  <c:v>15391</c:v>
                </c:pt>
                <c:pt idx="44">
                  <c:v>-896.5</c:v>
                </c:pt>
                <c:pt idx="45">
                  <c:v>-569</c:v>
                </c:pt>
                <c:pt idx="46">
                  <c:v>2069</c:v>
                </c:pt>
                <c:pt idx="47">
                  <c:v>2731.5</c:v>
                </c:pt>
                <c:pt idx="48">
                  <c:v>8954.5</c:v>
                </c:pt>
                <c:pt idx="49">
                  <c:v>12394.5</c:v>
                </c:pt>
                <c:pt idx="50">
                  <c:v>12559.5</c:v>
                </c:pt>
                <c:pt idx="51">
                  <c:v>12560</c:v>
                </c:pt>
                <c:pt idx="52">
                  <c:v>13331</c:v>
                </c:pt>
                <c:pt idx="53">
                  <c:v>13461.5</c:v>
                </c:pt>
                <c:pt idx="54">
                  <c:v>14387.5</c:v>
                </c:pt>
                <c:pt idx="55">
                  <c:v>14388</c:v>
                </c:pt>
                <c:pt idx="56">
                  <c:v>14434</c:v>
                </c:pt>
                <c:pt idx="57">
                  <c:v>14434.5</c:v>
                </c:pt>
                <c:pt idx="58">
                  <c:v>15391</c:v>
                </c:pt>
                <c:pt idx="59">
                  <c:v>17906</c:v>
                </c:pt>
              </c:numCache>
            </c:numRef>
          </c:xVal>
          <c:yVal>
            <c:numRef>
              <c:f>'A (2)'!$L$21:$L$1005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1E-441B-BCD4-B759F53E705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-569</c:v>
                </c:pt>
                <c:pt idx="2">
                  <c:v>-68.5</c:v>
                </c:pt>
                <c:pt idx="3">
                  <c:v>-66</c:v>
                </c:pt>
                <c:pt idx="4">
                  <c:v>-51.5</c:v>
                </c:pt>
                <c:pt idx="5">
                  <c:v>-51</c:v>
                </c:pt>
                <c:pt idx="6">
                  <c:v>-49</c:v>
                </c:pt>
                <c:pt idx="7">
                  <c:v>0</c:v>
                </c:pt>
                <c:pt idx="8">
                  <c:v>0.5</c:v>
                </c:pt>
                <c:pt idx="9">
                  <c:v>1062</c:v>
                </c:pt>
                <c:pt idx="10">
                  <c:v>1064.5</c:v>
                </c:pt>
                <c:pt idx="11">
                  <c:v>1067</c:v>
                </c:pt>
                <c:pt idx="12">
                  <c:v>1079.5</c:v>
                </c:pt>
                <c:pt idx="13">
                  <c:v>2771.5</c:v>
                </c:pt>
                <c:pt idx="14">
                  <c:v>2889</c:v>
                </c:pt>
                <c:pt idx="15">
                  <c:v>2889.5</c:v>
                </c:pt>
                <c:pt idx="16">
                  <c:v>3527.5</c:v>
                </c:pt>
                <c:pt idx="17">
                  <c:v>4552.5</c:v>
                </c:pt>
                <c:pt idx="18">
                  <c:v>4553</c:v>
                </c:pt>
                <c:pt idx="19">
                  <c:v>4747</c:v>
                </c:pt>
                <c:pt idx="20">
                  <c:v>4747.5</c:v>
                </c:pt>
                <c:pt idx="21">
                  <c:v>6255.5</c:v>
                </c:pt>
                <c:pt idx="22">
                  <c:v>6639</c:v>
                </c:pt>
                <c:pt idx="23">
                  <c:v>7041</c:v>
                </c:pt>
                <c:pt idx="24">
                  <c:v>7064</c:v>
                </c:pt>
                <c:pt idx="25">
                  <c:v>7122</c:v>
                </c:pt>
                <c:pt idx="26">
                  <c:v>7306.5</c:v>
                </c:pt>
                <c:pt idx="27">
                  <c:v>7353.5</c:v>
                </c:pt>
                <c:pt idx="28">
                  <c:v>7354</c:v>
                </c:pt>
                <c:pt idx="29">
                  <c:v>8265</c:v>
                </c:pt>
                <c:pt idx="30">
                  <c:v>9162</c:v>
                </c:pt>
                <c:pt idx="31">
                  <c:v>9834.5</c:v>
                </c:pt>
                <c:pt idx="32">
                  <c:v>9835</c:v>
                </c:pt>
                <c:pt idx="33">
                  <c:v>9906.5</c:v>
                </c:pt>
                <c:pt idx="34">
                  <c:v>11639</c:v>
                </c:pt>
                <c:pt idx="35">
                  <c:v>11789</c:v>
                </c:pt>
                <c:pt idx="36">
                  <c:v>11904</c:v>
                </c:pt>
                <c:pt idx="37">
                  <c:v>11904.5</c:v>
                </c:pt>
                <c:pt idx="38">
                  <c:v>11931</c:v>
                </c:pt>
                <c:pt idx="39">
                  <c:v>11931.5</c:v>
                </c:pt>
                <c:pt idx="40">
                  <c:v>12713</c:v>
                </c:pt>
                <c:pt idx="41">
                  <c:v>13619.5</c:v>
                </c:pt>
                <c:pt idx="42">
                  <c:v>14235</c:v>
                </c:pt>
                <c:pt idx="43">
                  <c:v>15391</c:v>
                </c:pt>
                <c:pt idx="44">
                  <c:v>-896.5</c:v>
                </c:pt>
                <c:pt idx="45">
                  <c:v>-569</c:v>
                </c:pt>
                <c:pt idx="46">
                  <c:v>2069</c:v>
                </c:pt>
                <c:pt idx="47">
                  <c:v>2731.5</c:v>
                </c:pt>
                <c:pt idx="48">
                  <c:v>8954.5</c:v>
                </c:pt>
                <c:pt idx="49">
                  <c:v>12394.5</c:v>
                </c:pt>
                <c:pt idx="50">
                  <c:v>12559.5</c:v>
                </c:pt>
                <c:pt idx="51">
                  <c:v>12560</c:v>
                </c:pt>
                <c:pt idx="52">
                  <c:v>13331</c:v>
                </c:pt>
                <c:pt idx="53">
                  <c:v>13461.5</c:v>
                </c:pt>
                <c:pt idx="54">
                  <c:v>14387.5</c:v>
                </c:pt>
                <c:pt idx="55">
                  <c:v>14388</c:v>
                </c:pt>
                <c:pt idx="56">
                  <c:v>14434</c:v>
                </c:pt>
                <c:pt idx="57">
                  <c:v>14434.5</c:v>
                </c:pt>
                <c:pt idx="58">
                  <c:v>15391</c:v>
                </c:pt>
                <c:pt idx="59">
                  <c:v>17906</c:v>
                </c:pt>
              </c:numCache>
            </c:numRef>
          </c:xVal>
          <c:yVal>
            <c:numRef>
              <c:f>'A (2)'!$M$21:$M$1005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1E-441B-BCD4-B759F53E705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7">
                    <c:v>0</c:v>
                  </c:pt>
                  <c:pt idx="13">
                    <c:v>2.9999999999999997E-4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2E-3</c:v>
                  </c:pt>
                  <c:pt idx="17">
                    <c:v>1.1999999999999999E-3</c:v>
                  </c:pt>
                  <c:pt idx="18">
                    <c:v>2.3999999999999998E-3</c:v>
                  </c:pt>
                  <c:pt idx="19">
                    <c:v>5.0000000000000001E-4</c:v>
                  </c:pt>
                  <c:pt idx="20">
                    <c:v>5.9999999999999995E-4</c:v>
                  </c:pt>
                  <c:pt idx="21">
                    <c:v>5.9999999999999995E-4</c:v>
                  </c:pt>
                  <c:pt idx="22">
                    <c:v>1.8E-3</c:v>
                  </c:pt>
                  <c:pt idx="23">
                    <c:v>5.9999999999999995E-4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4.0000000000000001E-3</c:v>
                  </c:pt>
                  <c:pt idx="27">
                    <c:v>5.0000000000000001E-4</c:v>
                  </c:pt>
                  <c:pt idx="28">
                    <c:v>4.0000000000000002E-4</c:v>
                  </c:pt>
                  <c:pt idx="29">
                    <c:v>8.9999999999999998E-4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1.6999999999999999E-3</c:v>
                  </c:pt>
                  <c:pt idx="33">
                    <c:v>2.8E-3</c:v>
                  </c:pt>
                  <c:pt idx="34">
                    <c:v>5.0000000000000001E-4</c:v>
                  </c:pt>
                  <c:pt idx="35">
                    <c:v>5.9999999999999995E-4</c:v>
                  </c:pt>
                  <c:pt idx="36">
                    <c:v>8.0000000000000004E-4</c:v>
                  </c:pt>
                  <c:pt idx="37">
                    <c:v>1.8E-3</c:v>
                  </c:pt>
                  <c:pt idx="38">
                    <c:v>1.6999999999999999E-3</c:v>
                  </c:pt>
                  <c:pt idx="39">
                    <c:v>2.3E-3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1.6999999999999999E-3</c:v>
                  </c:pt>
                  <c:pt idx="43">
                    <c:v>5.0000000000000001E-4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5.0000000000000001E-4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-569</c:v>
                </c:pt>
                <c:pt idx="2">
                  <c:v>-68.5</c:v>
                </c:pt>
                <c:pt idx="3">
                  <c:v>-66</c:v>
                </c:pt>
                <c:pt idx="4">
                  <c:v>-51.5</c:v>
                </c:pt>
                <c:pt idx="5">
                  <c:v>-51</c:v>
                </c:pt>
                <c:pt idx="6">
                  <c:v>-49</c:v>
                </c:pt>
                <c:pt idx="7">
                  <c:v>0</c:v>
                </c:pt>
                <c:pt idx="8">
                  <c:v>0.5</c:v>
                </c:pt>
                <c:pt idx="9">
                  <c:v>1062</c:v>
                </c:pt>
                <c:pt idx="10">
                  <c:v>1064.5</c:v>
                </c:pt>
                <c:pt idx="11">
                  <c:v>1067</c:v>
                </c:pt>
                <c:pt idx="12">
                  <c:v>1079.5</c:v>
                </c:pt>
                <c:pt idx="13">
                  <c:v>2771.5</c:v>
                </c:pt>
                <c:pt idx="14">
                  <c:v>2889</c:v>
                </c:pt>
                <c:pt idx="15">
                  <c:v>2889.5</c:v>
                </c:pt>
                <c:pt idx="16">
                  <c:v>3527.5</c:v>
                </c:pt>
                <c:pt idx="17">
                  <c:v>4552.5</c:v>
                </c:pt>
                <c:pt idx="18">
                  <c:v>4553</c:v>
                </c:pt>
                <c:pt idx="19">
                  <c:v>4747</c:v>
                </c:pt>
                <c:pt idx="20">
                  <c:v>4747.5</c:v>
                </c:pt>
                <c:pt idx="21">
                  <c:v>6255.5</c:v>
                </c:pt>
                <c:pt idx="22">
                  <c:v>6639</c:v>
                </c:pt>
                <c:pt idx="23">
                  <c:v>7041</c:v>
                </c:pt>
                <c:pt idx="24">
                  <c:v>7064</c:v>
                </c:pt>
                <c:pt idx="25">
                  <c:v>7122</c:v>
                </c:pt>
                <c:pt idx="26">
                  <c:v>7306.5</c:v>
                </c:pt>
                <c:pt idx="27">
                  <c:v>7353.5</c:v>
                </c:pt>
                <c:pt idx="28">
                  <c:v>7354</c:v>
                </c:pt>
                <c:pt idx="29">
                  <c:v>8265</c:v>
                </c:pt>
                <c:pt idx="30">
                  <c:v>9162</c:v>
                </c:pt>
                <c:pt idx="31">
                  <c:v>9834.5</c:v>
                </c:pt>
                <c:pt idx="32">
                  <c:v>9835</c:v>
                </c:pt>
                <c:pt idx="33">
                  <c:v>9906.5</c:v>
                </c:pt>
                <c:pt idx="34">
                  <c:v>11639</c:v>
                </c:pt>
                <c:pt idx="35">
                  <c:v>11789</c:v>
                </c:pt>
                <c:pt idx="36">
                  <c:v>11904</c:v>
                </c:pt>
                <c:pt idx="37">
                  <c:v>11904.5</c:v>
                </c:pt>
                <c:pt idx="38">
                  <c:v>11931</c:v>
                </c:pt>
                <c:pt idx="39">
                  <c:v>11931.5</c:v>
                </c:pt>
                <c:pt idx="40">
                  <c:v>12713</c:v>
                </c:pt>
                <c:pt idx="41">
                  <c:v>13619.5</c:v>
                </c:pt>
                <c:pt idx="42">
                  <c:v>14235</c:v>
                </c:pt>
                <c:pt idx="43">
                  <c:v>15391</c:v>
                </c:pt>
                <c:pt idx="44">
                  <c:v>-896.5</c:v>
                </c:pt>
                <c:pt idx="45">
                  <c:v>-569</c:v>
                </c:pt>
                <c:pt idx="46">
                  <c:v>2069</c:v>
                </c:pt>
                <c:pt idx="47">
                  <c:v>2731.5</c:v>
                </c:pt>
                <c:pt idx="48">
                  <c:v>8954.5</c:v>
                </c:pt>
                <c:pt idx="49">
                  <c:v>12394.5</c:v>
                </c:pt>
                <c:pt idx="50">
                  <c:v>12559.5</c:v>
                </c:pt>
                <c:pt idx="51">
                  <c:v>12560</c:v>
                </c:pt>
                <c:pt idx="52">
                  <c:v>13331</c:v>
                </c:pt>
                <c:pt idx="53">
                  <c:v>13461.5</c:v>
                </c:pt>
                <c:pt idx="54">
                  <c:v>14387.5</c:v>
                </c:pt>
                <c:pt idx="55">
                  <c:v>14388</c:v>
                </c:pt>
                <c:pt idx="56">
                  <c:v>14434</c:v>
                </c:pt>
                <c:pt idx="57">
                  <c:v>14434.5</c:v>
                </c:pt>
                <c:pt idx="58">
                  <c:v>15391</c:v>
                </c:pt>
                <c:pt idx="59">
                  <c:v>17906</c:v>
                </c:pt>
              </c:numCache>
            </c:numRef>
          </c:xVal>
          <c:yVal>
            <c:numRef>
              <c:f>'A (2)'!$N$21:$N$1005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1E-441B-BCD4-B759F53E7051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(2)'!$F$21:$F$1005</c:f>
              <c:numCache>
                <c:formatCode>General</c:formatCode>
                <c:ptCount val="985"/>
                <c:pt idx="0">
                  <c:v>-896.5</c:v>
                </c:pt>
                <c:pt idx="1">
                  <c:v>-569</c:v>
                </c:pt>
                <c:pt idx="2">
                  <c:v>-68.5</c:v>
                </c:pt>
                <c:pt idx="3">
                  <c:v>-66</c:v>
                </c:pt>
                <c:pt idx="4">
                  <c:v>-51.5</c:v>
                </c:pt>
                <c:pt idx="5">
                  <c:v>-51</c:v>
                </c:pt>
                <c:pt idx="6">
                  <c:v>-49</c:v>
                </c:pt>
                <c:pt idx="7">
                  <c:v>0</c:v>
                </c:pt>
                <c:pt idx="8">
                  <c:v>0.5</c:v>
                </c:pt>
                <c:pt idx="9">
                  <c:v>1062</c:v>
                </c:pt>
                <c:pt idx="10">
                  <c:v>1064.5</c:v>
                </c:pt>
                <c:pt idx="11">
                  <c:v>1067</c:v>
                </c:pt>
                <c:pt idx="12">
                  <c:v>1079.5</c:v>
                </c:pt>
                <c:pt idx="13">
                  <c:v>2771.5</c:v>
                </c:pt>
                <c:pt idx="14">
                  <c:v>2889</c:v>
                </c:pt>
                <c:pt idx="15">
                  <c:v>2889.5</c:v>
                </c:pt>
                <c:pt idx="16">
                  <c:v>3527.5</c:v>
                </c:pt>
                <c:pt idx="17">
                  <c:v>4552.5</c:v>
                </c:pt>
                <c:pt idx="18">
                  <c:v>4553</c:v>
                </c:pt>
                <c:pt idx="19">
                  <c:v>4747</c:v>
                </c:pt>
                <c:pt idx="20">
                  <c:v>4747.5</c:v>
                </c:pt>
                <c:pt idx="21">
                  <c:v>6255.5</c:v>
                </c:pt>
                <c:pt idx="22">
                  <c:v>6639</c:v>
                </c:pt>
                <c:pt idx="23">
                  <c:v>7041</c:v>
                </c:pt>
                <c:pt idx="24">
                  <c:v>7064</c:v>
                </c:pt>
                <c:pt idx="25">
                  <c:v>7122</c:v>
                </c:pt>
                <c:pt idx="26">
                  <c:v>7306.5</c:v>
                </c:pt>
                <c:pt idx="27">
                  <c:v>7353.5</c:v>
                </c:pt>
                <c:pt idx="28">
                  <c:v>7354</c:v>
                </c:pt>
                <c:pt idx="29">
                  <c:v>8265</c:v>
                </c:pt>
                <c:pt idx="30">
                  <c:v>9162</c:v>
                </c:pt>
                <c:pt idx="31">
                  <c:v>9834.5</c:v>
                </c:pt>
                <c:pt idx="32">
                  <c:v>9835</c:v>
                </c:pt>
                <c:pt idx="33">
                  <c:v>9906.5</c:v>
                </c:pt>
                <c:pt idx="34">
                  <c:v>11639</c:v>
                </c:pt>
                <c:pt idx="35">
                  <c:v>11789</c:v>
                </c:pt>
                <c:pt idx="36">
                  <c:v>11904</c:v>
                </c:pt>
                <c:pt idx="37">
                  <c:v>11904.5</c:v>
                </c:pt>
                <c:pt idx="38">
                  <c:v>11931</c:v>
                </c:pt>
                <c:pt idx="39">
                  <c:v>11931.5</c:v>
                </c:pt>
                <c:pt idx="40">
                  <c:v>12713</c:v>
                </c:pt>
                <c:pt idx="41">
                  <c:v>13619.5</c:v>
                </c:pt>
                <c:pt idx="42">
                  <c:v>14235</c:v>
                </c:pt>
                <c:pt idx="43">
                  <c:v>15391</c:v>
                </c:pt>
                <c:pt idx="44">
                  <c:v>-896.5</c:v>
                </c:pt>
                <c:pt idx="45">
                  <c:v>-569</c:v>
                </c:pt>
                <c:pt idx="46">
                  <c:v>2069</c:v>
                </c:pt>
                <c:pt idx="47">
                  <c:v>2731.5</c:v>
                </c:pt>
                <c:pt idx="48">
                  <c:v>8954.5</c:v>
                </c:pt>
                <c:pt idx="49">
                  <c:v>12394.5</c:v>
                </c:pt>
                <c:pt idx="50">
                  <c:v>12559.5</c:v>
                </c:pt>
                <c:pt idx="51">
                  <c:v>12560</c:v>
                </c:pt>
                <c:pt idx="52">
                  <c:v>13331</c:v>
                </c:pt>
                <c:pt idx="53">
                  <c:v>13461.5</c:v>
                </c:pt>
                <c:pt idx="54">
                  <c:v>14387.5</c:v>
                </c:pt>
                <c:pt idx="55">
                  <c:v>14388</c:v>
                </c:pt>
                <c:pt idx="56">
                  <c:v>14434</c:v>
                </c:pt>
                <c:pt idx="57">
                  <c:v>14434.5</c:v>
                </c:pt>
                <c:pt idx="58">
                  <c:v>15391</c:v>
                </c:pt>
                <c:pt idx="59">
                  <c:v>17906</c:v>
                </c:pt>
              </c:numCache>
            </c:numRef>
          </c:xVal>
          <c:yVal>
            <c:numRef>
              <c:f>'A (2)'!$O$21:$O$1005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1E-441B-BCD4-B759F53E7051}"/>
            </c:ext>
          </c:extLst>
        </c:ser>
        <c:ser>
          <c:idx val="8"/>
          <c:order val="8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(2)'!$V$2:$V$19</c:f>
              <c:numCache>
                <c:formatCode>General</c:formatCode>
                <c:ptCount val="1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</c:numCache>
            </c:numRef>
          </c:xVal>
          <c:yVal>
            <c:numRef>
              <c:f>'A (2)'!$W$2:$W$19</c:f>
              <c:numCache>
                <c:formatCode>General</c:formatCode>
                <c:ptCount val="18"/>
                <c:pt idx="0">
                  <c:v>1.1461429537519877E-3</c:v>
                </c:pt>
                <c:pt idx="1">
                  <c:v>2.0226417404854715E-3</c:v>
                </c:pt>
                <c:pt idx="2">
                  <c:v>3.0766874963183023E-3</c:v>
                </c:pt>
                <c:pt idx="3">
                  <c:v>4.30828022125048E-3</c:v>
                </c:pt>
                <c:pt idx="4">
                  <c:v>5.7174199152820061E-3</c:v>
                </c:pt>
                <c:pt idx="5">
                  <c:v>7.3041065784128761E-3</c:v>
                </c:pt>
                <c:pt idx="6">
                  <c:v>9.0683402106430961E-3</c:v>
                </c:pt>
                <c:pt idx="7">
                  <c:v>1.1010120811972664E-2</c:v>
                </c:pt>
                <c:pt idx="8">
                  <c:v>1.3129448382401578E-2</c:v>
                </c:pt>
                <c:pt idx="9">
                  <c:v>1.5426322921929837E-2</c:v>
                </c:pt>
                <c:pt idx="10">
                  <c:v>1.7900744430557447E-2</c:v>
                </c:pt>
                <c:pt idx="11">
                  <c:v>2.05527129082844E-2</c:v>
                </c:pt>
                <c:pt idx="12">
                  <c:v>2.3382228355110703E-2</c:v>
                </c:pt>
                <c:pt idx="13">
                  <c:v>2.6389290771036356E-2</c:v>
                </c:pt>
                <c:pt idx="14">
                  <c:v>2.9573900156061352E-2</c:v>
                </c:pt>
                <c:pt idx="15">
                  <c:v>3.2936056510185691E-2</c:v>
                </c:pt>
                <c:pt idx="16">
                  <c:v>3.6475759833409387E-2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1E-441B-BCD4-B759F53E7051}"/>
            </c:ext>
          </c:extLst>
        </c:ser>
        <c:ser>
          <c:idx val="9"/>
          <c:order val="9"/>
          <c:tx>
            <c:strRef>
              <c:f>'A (2)'!$U$20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C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(2)'!$F$21:$F$566</c:f>
              <c:numCache>
                <c:formatCode>General</c:formatCode>
                <c:ptCount val="546"/>
                <c:pt idx="0">
                  <c:v>-896.5</c:v>
                </c:pt>
                <c:pt idx="1">
                  <c:v>-569</c:v>
                </c:pt>
                <c:pt idx="2">
                  <c:v>-68.5</c:v>
                </c:pt>
                <c:pt idx="3">
                  <c:v>-66</c:v>
                </c:pt>
                <c:pt idx="4">
                  <c:v>-51.5</c:v>
                </c:pt>
                <c:pt idx="5">
                  <c:v>-51</c:v>
                </c:pt>
                <c:pt idx="6">
                  <c:v>-49</c:v>
                </c:pt>
                <c:pt idx="7">
                  <c:v>0</c:v>
                </c:pt>
                <c:pt idx="8">
                  <c:v>0.5</c:v>
                </c:pt>
                <c:pt idx="9">
                  <c:v>1062</c:v>
                </c:pt>
                <c:pt idx="10">
                  <c:v>1064.5</c:v>
                </c:pt>
                <c:pt idx="11">
                  <c:v>1067</c:v>
                </c:pt>
                <c:pt idx="12">
                  <c:v>1079.5</c:v>
                </c:pt>
                <c:pt idx="13">
                  <c:v>2771.5</c:v>
                </c:pt>
                <c:pt idx="14">
                  <c:v>2889</c:v>
                </c:pt>
                <c:pt idx="15">
                  <c:v>2889.5</c:v>
                </c:pt>
                <c:pt idx="16">
                  <c:v>3527.5</c:v>
                </c:pt>
                <c:pt idx="17">
                  <c:v>4552.5</c:v>
                </c:pt>
                <c:pt idx="18">
                  <c:v>4553</c:v>
                </c:pt>
                <c:pt idx="19">
                  <c:v>4747</c:v>
                </c:pt>
                <c:pt idx="20">
                  <c:v>4747.5</c:v>
                </c:pt>
                <c:pt idx="21">
                  <c:v>6255.5</c:v>
                </c:pt>
                <c:pt idx="22">
                  <c:v>6639</c:v>
                </c:pt>
                <c:pt idx="23">
                  <c:v>7041</c:v>
                </c:pt>
                <c:pt idx="24">
                  <c:v>7064</c:v>
                </c:pt>
                <c:pt idx="25">
                  <c:v>7122</c:v>
                </c:pt>
                <c:pt idx="26">
                  <c:v>7306.5</c:v>
                </c:pt>
                <c:pt idx="27">
                  <c:v>7353.5</c:v>
                </c:pt>
                <c:pt idx="28">
                  <c:v>7354</c:v>
                </c:pt>
                <c:pt idx="29">
                  <c:v>8265</c:v>
                </c:pt>
                <c:pt idx="30">
                  <c:v>9162</c:v>
                </c:pt>
                <c:pt idx="31">
                  <c:v>9834.5</c:v>
                </c:pt>
                <c:pt idx="32">
                  <c:v>9835</c:v>
                </c:pt>
                <c:pt idx="33">
                  <c:v>9906.5</c:v>
                </c:pt>
                <c:pt idx="34">
                  <c:v>11639</c:v>
                </c:pt>
                <c:pt idx="35">
                  <c:v>11789</c:v>
                </c:pt>
                <c:pt idx="36">
                  <c:v>11904</c:v>
                </c:pt>
                <c:pt idx="37">
                  <c:v>11904.5</c:v>
                </c:pt>
                <c:pt idx="38">
                  <c:v>11931</c:v>
                </c:pt>
                <c:pt idx="39">
                  <c:v>11931.5</c:v>
                </c:pt>
                <c:pt idx="40">
                  <c:v>12713</c:v>
                </c:pt>
                <c:pt idx="41">
                  <c:v>13619.5</c:v>
                </c:pt>
                <c:pt idx="42">
                  <c:v>14235</c:v>
                </c:pt>
                <c:pt idx="43">
                  <c:v>15391</c:v>
                </c:pt>
                <c:pt idx="44">
                  <c:v>-896.5</c:v>
                </c:pt>
                <c:pt idx="45">
                  <c:v>-569</c:v>
                </c:pt>
                <c:pt idx="46">
                  <c:v>2069</c:v>
                </c:pt>
                <c:pt idx="47">
                  <c:v>2731.5</c:v>
                </c:pt>
                <c:pt idx="48">
                  <c:v>8954.5</c:v>
                </c:pt>
                <c:pt idx="49">
                  <c:v>12394.5</c:v>
                </c:pt>
                <c:pt idx="50">
                  <c:v>12559.5</c:v>
                </c:pt>
                <c:pt idx="51">
                  <c:v>12560</c:v>
                </c:pt>
                <c:pt idx="52">
                  <c:v>13331</c:v>
                </c:pt>
                <c:pt idx="53">
                  <c:v>13461.5</c:v>
                </c:pt>
                <c:pt idx="54">
                  <c:v>14387.5</c:v>
                </c:pt>
                <c:pt idx="55">
                  <c:v>14388</c:v>
                </c:pt>
                <c:pt idx="56">
                  <c:v>14434</c:v>
                </c:pt>
                <c:pt idx="57">
                  <c:v>14434.5</c:v>
                </c:pt>
                <c:pt idx="58">
                  <c:v>15391</c:v>
                </c:pt>
                <c:pt idx="59">
                  <c:v>17906</c:v>
                </c:pt>
              </c:numCache>
            </c:numRef>
          </c:xVal>
          <c:yVal>
            <c:numRef>
              <c:f>'A (2)'!$U$21:$U$566</c:f>
              <c:numCache>
                <c:formatCode>General</c:formatCode>
                <c:ptCount val="5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D1E-441B-BCD4-B759F53E7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993792"/>
        <c:axId val="1"/>
      </c:scatterChart>
      <c:valAx>
        <c:axId val="791993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224294102541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993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8142620232172471E-2"/>
          <c:y val="0.92073298764483702"/>
          <c:w val="0.99336806779749554"/>
          <c:h val="0.981708597400934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0</xdr:row>
      <xdr:rowOff>0</xdr:rowOff>
    </xdr:from>
    <xdr:to>
      <xdr:col>17</xdr:col>
      <xdr:colOff>238125</xdr:colOff>
      <xdr:row>18</xdr:row>
      <xdr:rowOff>19050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78D5BB86-7324-8FDF-521B-7DCBC71C7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19</xdr:row>
      <xdr:rowOff>76200</xdr:rowOff>
    </xdr:from>
    <xdr:to>
      <xdr:col>17</xdr:col>
      <xdr:colOff>581025</xdr:colOff>
      <xdr:row>45</xdr:row>
      <xdr:rowOff>47625</xdr:rowOff>
    </xdr:to>
    <xdr:graphicFrame macro="">
      <xdr:nvGraphicFramePr>
        <xdr:cNvPr id="50179" name="Chart 2">
          <a:extLst>
            <a:ext uri="{FF2B5EF4-FFF2-40B4-BE49-F238E27FC236}">
              <a16:creationId xmlns:a16="http://schemas.microsoft.com/office/drawing/2014/main" id="{D226EE33-F02C-36E8-6216-0321A84A2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161925</xdr:colOff>
      <xdr:row>18</xdr:row>
      <xdr:rowOff>19050</xdr:rowOff>
    </xdr:to>
    <xdr:graphicFrame macro="">
      <xdr:nvGraphicFramePr>
        <xdr:cNvPr id="51202" name="Chart 1">
          <a:extLst>
            <a:ext uri="{FF2B5EF4-FFF2-40B4-BE49-F238E27FC236}">
              <a16:creationId xmlns:a16="http://schemas.microsoft.com/office/drawing/2014/main" id="{E10D05F5-643E-2333-FEA5-A8667F9B5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482" TargetMode="External"/><Relationship Id="rId18" Type="http://schemas.openxmlformats.org/officeDocument/2006/relationships/hyperlink" Target="http://www.bav-astro.de/sfs/BAVM_link.php?BAVMnr=152" TargetMode="External"/><Relationship Id="rId26" Type="http://schemas.openxmlformats.org/officeDocument/2006/relationships/hyperlink" Target="http://www.bav-astro.de/sfs/BAVM_link.php?BAVMnr=172" TargetMode="External"/><Relationship Id="rId39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konkoly.hu/cgi-bin/IBVS?4197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konkoly.hu/cgi-bin/IBVS?5875" TargetMode="External"/><Relationship Id="rId42" Type="http://schemas.openxmlformats.org/officeDocument/2006/relationships/hyperlink" Target="http://www.bav-astro.de/sfs/BAVM_link.php?BAVMnr=212" TargetMode="External"/><Relationship Id="rId47" Type="http://schemas.openxmlformats.org/officeDocument/2006/relationships/hyperlink" Target="http://www.bav-astro.de/sfs/BAVM_link.php?BAVMnr=220" TargetMode="External"/><Relationship Id="rId50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4482" TargetMode="External"/><Relationship Id="rId12" Type="http://schemas.openxmlformats.org/officeDocument/2006/relationships/hyperlink" Target="http://www.konkoly.hu/cgi-bin/IBVS?4482" TargetMode="External"/><Relationship Id="rId17" Type="http://schemas.openxmlformats.org/officeDocument/2006/relationships/hyperlink" Target="http://www.bav-astro.de/sfs/BAVM_link.php?BAVMnr=132" TargetMode="External"/><Relationship Id="rId25" Type="http://schemas.openxmlformats.org/officeDocument/2006/relationships/hyperlink" Target="http://www.konkoly.hu/cgi-bin/IBVS?5592" TargetMode="External"/><Relationship Id="rId33" Type="http://schemas.openxmlformats.org/officeDocument/2006/relationships/hyperlink" Target="http://www.bav-astro.de/sfs/BAVM_link.php?BAVMnr=183" TargetMode="External"/><Relationship Id="rId38" Type="http://schemas.openxmlformats.org/officeDocument/2006/relationships/hyperlink" Target="http://www.bav-astro.de/sfs/BAVM_link.php?BAVMnr=209" TargetMode="External"/><Relationship Id="rId46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konkoly.hu/cgi-bin/IBVS?4197" TargetMode="External"/><Relationship Id="rId16" Type="http://schemas.openxmlformats.org/officeDocument/2006/relationships/hyperlink" Target="http://www.bav-astro.de/sfs/BAVM_link.php?BAVMnr=117" TargetMode="External"/><Relationship Id="rId20" Type="http://schemas.openxmlformats.org/officeDocument/2006/relationships/hyperlink" Target="http://www.bav-astro.de/sfs/BAVM_link.php?BAVMnr=152" TargetMode="External"/><Relationship Id="rId29" Type="http://schemas.openxmlformats.org/officeDocument/2006/relationships/hyperlink" Target="http://vsolj.cetus-net.org/no44.pdf" TargetMode="External"/><Relationship Id="rId41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4482" TargetMode="External"/><Relationship Id="rId11" Type="http://schemas.openxmlformats.org/officeDocument/2006/relationships/hyperlink" Target="http://www.konkoly.hu/cgi-bin/IBVS?4482" TargetMode="External"/><Relationship Id="rId24" Type="http://schemas.openxmlformats.org/officeDocument/2006/relationships/hyperlink" Target="http://www.konkoly.hu/cgi-bin/IBVS?5493" TargetMode="External"/><Relationship Id="rId32" Type="http://schemas.openxmlformats.org/officeDocument/2006/relationships/hyperlink" Target="http://www.bav-astro.de/sfs/BAVM_link.php?BAVMnr=183" TargetMode="External"/><Relationship Id="rId37" Type="http://schemas.openxmlformats.org/officeDocument/2006/relationships/hyperlink" Target="http://www.bav-astro.de/sfs/BAVM_link.php?BAVMnr=209" TargetMode="External"/><Relationship Id="rId40" Type="http://schemas.openxmlformats.org/officeDocument/2006/relationships/hyperlink" Target="http://www.bav-astro.de/sfs/BAVM_link.php?BAVMnr=212" TargetMode="External"/><Relationship Id="rId45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konkoly.hu/cgi-bin/IBVS?4482" TargetMode="External"/><Relationship Id="rId15" Type="http://schemas.openxmlformats.org/officeDocument/2006/relationships/hyperlink" Target="http://www.bav-astro.de/sfs/BAVM_link.php?BAVMnr=117" TargetMode="External"/><Relationship Id="rId23" Type="http://schemas.openxmlformats.org/officeDocument/2006/relationships/hyperlink" Target="http://www.bav-astro.de/sfs/BAVM_link.php?BAVMnr=172" TargetMode="External"/><Relationship Id="rId28" Type="http://schemas.openxmlformats.org/officeDocument/2006/relationships/hyperlink" Target="http://www.konkoly.hu/cgi-bin/IBVS?5653" TargetMode="External"/><Relationship Id="rId36" Type="http://schemas.openxmlformats.org/officeDocument/2006/relationships/hyperlink" Target="http://www.bav-astro.de/sfs/BAVM_link.php?BAVMnr=209" TargetMode="External"/><Relationship Id="rId49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4482" TargetMode="External"/><Relationship Id="rId19" Type="http://schemas.openxmlformats.org/officeDocument/2006/relationships/hyperlink" Target="http://www.bav-astro.de/sfs/BAVM_link.php?BAVMnr=152" TargetMode="External"/><Relationship Id="rId31" Type="http://schemas.openxmlformats.org/officeDocument/2006/relationships/hyperlink" Target="http://www.bav-astro.de/sfs/BAVM_link.php?BAVMnr=183" TargetMode="External"/><Relationship Id="rId44" Type="http://schemas.openxmlformats.org/officeDocument/2006/relationships/hyperlink" Target="http://www.bav-astro.de/sfs/BAVM_link.php?BAVMnr=215" TargetMode="External"/><Relationship Id="rId52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www.konkoly.hu/cgi-bin/IBVS?4482" TargetMode="External"/><Relationship Id="rId9" Type="http://schemas.openxmlformats.org/officeDocument/2006/relationships/hyperlink" Target="http://www.konkoly.hu/cgi-bin/IBVS?4482" TargetMode="External"/><Relationship Id="rId14" Type="http://schemas.openxmlformats.org/officeDocument/2006/relationships/hyperlink" Target="http://www.bav-astro.de/sfs/BAVM_link.php?BAVMnr=117" TargetMode="External"/><Relationship Id="rId22" Type="http://schemas.openxmlformats.org/officeDocument/2006/relationships/hyperlink" Target="http://www.konkoly.hu/cgi-bin/IBVS?5378" TargetMode="External"/><Relationship Id="rId27" Type="http://schemas.openxmlformats.org/officeDocument/2006/relationships/hyperlink" Target="http://www.bav-astro.de/sfs/BAVM_link.php?BAVMnr=172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konkoly.hu/cgi-bin/IBVS?5871" TargetMode="External"/><Relationship Id="rId43" Type="http://schemas.openxmlformats.org/officeDocument/2006/relationships/hyperlink" Target="http://www.konkoly.hu/cgi-bin/IBVS?5920" TargetMode="External"/><Relationship Id="rId48" Type="http://schemas.openxmlformats.org/officeDocument/2006/relationships/hyperlink" Target="http://www.bav-astro.de/sfs/BAVM_link.php?BAVMnr=225" TargetMode="External"/><Relationship Id="rId8" Type="http://schemas.openxmlformats.org/officeDocument/2006/relationships/hyperlink" Target="http://www.konkoly.hu/cgi-bin/IBVS?4482" TargetMode="External"/><Relationship Id="rId51" Type="http://schemas.openxmlformats.org/officeDocument/2006/relationships/hyperlink" Target="http://www.bav-astro.de/sfs/BAVM_link.php?BAVMnr=2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AG312"/>
  <sheetViews>
    <sheetView tabSelected="1" workbookViewId="0">
      <pane xSplit="14" ySplit="21" topLeftCell="O73" activePane="bottomRight" state="frozen"/>
      <selection pane="topRight" activeCell="O1" sqref="O1"/>
      <selection pane="bottomLeft" activeCell="A22" sqref="A22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0" width="10.28515625" customWidth="1"/>
    <col min="21" max="21" width="10.28515625" style="92" customWidth="1"/>
  </cols>
  <sheetData>
    <row r="1" spans="1:23" ht="21" thickBot="1" x14ac:dyDescent="0.35">
      <c r="A1" s="1" t="s">
        <v>140</v>
      </c>
      <c r="V1" s="4" t="s">
        <v>10</v>
      </c>
      <c r="W1" s="6" t="s">
        <v>22</v>
      </c>
    </row>
    <row r="2" spans="1:23" x14ac:dyDescent="0.2">
      <c r="A2" t="s">
        <v>25</v>
      </c>
      <c r="B2" t="s">
        <v>141</v>
      </c>
      <c r="C2" s="3"/>
      <c r="D2" s="3"/>
      <c r="V2" s="28">
        <v>0</v>
      </c>
      <c r="W2" s="28">
        <f t="shared" ref="W2:W18" si="0">+D$11+D$12*V2+D$13*V2^2</f>
        <v>1.3950827484725925E-3</v>
      </c>
    </row>
    <row r="3" spans="1:23" ht="13.5" thickBot="1" x14ac:dyDescent="0.25">
      <c r="V3" s="28">
        <v>1000</v>
      </c>
      <c r="W3" s="28">
        <f t="shared" si="0"/>
        <v>1.9633613979798147E-3</v>
      </c>
    </row>
    <row r="4" spans="1:23" ht="14.25" thickTop="1" thickBot="1" x14ac:dyDescent="0.25">
      <c r="A4" s="5" t="s">
        <v>142</v>
      </c>
      <c r="C4" s="79">
        <v>49998.618000000002</v>
      </c>
      <c r="D4" s="80">
        <v>0.40588999999999997</v>
      </c>
      <c r="V4" s="28">
        <v>2000</v>
      </c>
      <c r="W4" s="28">
        <f t="shared" si="0"/>
        <v>2.769021859307831E-3</v>
      </c>
    </row>
    <row r="5" spans="1:23" ht="13.5" thickTop="1" x14ac:dyDescent="0.2">
      <c r="A5" s="33" t="s">
        <v>37</v>
      </c>
      <c r="B5" s="34"/>
      <c r="C5" s="35">
        <v>-9.5</v>
      </c>
      <c r="D5" s="34" t="s">
        <v>38</v>
      </c>
      <c r="V5" s="28">
        <v>3000</v>
      </c>
      <c r="W5" s="28">
        <f t="shared" si="0"/>
        <v>3.8120641324566416E-3</v>
      </c>
    </row>
    <row r="6" spans="1:23" x14ac:dyDescent="0.2">
      <c r="A6" s="5" t="s">
        <v>2</v>
      </c>
      <c r="V6" s="28">
        <v>4000</v>
      </c>
      <c r="W6" s="28">
        <f t="shared" si="0"/>
        <v>5.0924882174262446E-3</v>
      </c>
    </row>
    <row r="7" spans="1:23" x14ac:dyDescent="0.2">
      <c r="A7" t="s">
        <v>3</v>
      </c>
      <c r="C7">
        <v>49998.618000000002</v>
      </c>
      <c r="V7" s="28">
        <v>5000</v>
      </c>
      <c r="W7" s="28">
        <f t="shared" si="0"/>
        <v>6.610294114216644E-3</v>
      </c>
    </row>
    <row r="8" spans="1:23" x14ac:dyDescent="0.2">
      <c r="A8" t="s">
        <v>4</v>
      </c>
      <c r="C8">
        <v>0.40588999999999997</v>
      </c>
      <c r="V8" s="28">
        <v>6000</v>
      </c>
      <c r="W8" s="28">
        <f t="shared" si="0"/>
        <v>8.3654818228278346E-3</v>
      </c>
    </row>
    <row r="9" spans="1:23" x14ac:dyDescent="0.2">
      <c r="A9" s="19" t="s">
        <v>36</v>
      </c>
      <c r="B9" s="39">
        <v>62</v>
      </c>
      <c r="C9" s="19" t="str">
        <f>"F"&amp;B9</f>
        <v>F62</v>
      </c>
      <c r="D9" s="19" t="str">
        <f>"G"&amp;B9</f>
        <v>G62</v>
      </c>
      <c r="V9" s="28">
        <v>7000</v>
      </c>
      <c r="W9" s="28">
        <f t="shared" si="0"/>
        <v>1.035805134325982E-2</v>
      </c>
    </row>
    <row r="10" spans="1:23" ht="13.5" thickBot="1" x14ac:dyDescent="0.25">
      <c r="C10" s="4" t="s">
        <v>20</v>
      </c>
      <c r="D10" s="4" t="s">
        <v>21</v>
      </c>
      <c r="V10" s="28">
        <v>8000</v>
      </c>
      <c r="W10" s="28">
        <f t="shared" si="0"/>
        <v>1.25880026755126E-2</v>
      </c>
    </row>
    <row r="11" spans="1:23" x14ac:dyDescent="0.2">
      <c r="A11" t="s">
        <v>16</v>
      </c>
      <c r="C11" s="15">
        <f ca="1">INTERCEPT(INDIRECT(D9):G1005,INDIRECT(C9):$F1005)</f>
        <v>0.12598405420341324</v>
      </c>
      <c r="D11" s="3">
        <f>+E11*F11</f>
        <v>1.3950827484725925E-3</v>
      </c>
      <c r="E11" s="10">
        <v>1.3950827484725925E-3</v>
      </c>
      <c r="F11">
        <v>1</v>
      </c>
      <c r="V11" s="28">
        <v>9000</v>
      </c>
      <c r="W11" s="28">
        <f t="shared" si="0"/>
        <v>1.5055335819586173E-2</v>
      </c>
    </row>
    <row r="12" spans="1:23" x14ac:dyDescent="0.2">
      <c r="A12" t="s">
        <v>17</v>
      </c>
      <c r="C12" s="15">
        <f ca="1">SLOPE(INDIRECT(D9):G1005,INDIRECT(C9):$F1005)</f>
        <v>-7.3337493531754878E-6</v>
      </c>
      <c r="D12" s="3">
        <f>+E12*F12</f>
        <v>4.4958774359682551E-7</v>
      </c>
      <c r="E12" s="11">
        <v>4.4958774359682551E-3</v>
      </c>
      <c r="F12" s="83">
        <v>1E-4</v>
      </c>
      <c r="V12" s="28">
        <v>10000</v>
      </c>
      <c r="W12" s="28">
        <f t="shared" si="0"/>
        <v>1.776005077548054E-2</v>
      </c>
    </row>
    <row r="13" spans="1:23" ht="13.5" thickBot="1" x14ac:dyDescent="0.25">
      <c r="A13" t="s">
        <v>19</v>
      </c>
      <c r="C13" s="3" t="s">
        <v>14</v>
      </c>
      <c r="D13" s="3">
        <f>+E13*F13</f>
        <v>1.1869090591039693E-10</v>
      </c>
      <c r="E13" s="12">
        <v>1.1869090591039692E-2</v>
      </c>
      <c r="F13" s="83">
        <v>1E-8</v>
      </c>
      <c r="V13" s="28">
        <v>11000</v>
      </c>
      <c r="W13" s="28">
        <f t="shared" si="0"/>
        <v>2.0702147543195701E-2</v>
      </c>
    </row>
    <row r="14" spans="1:23" x14ac:dyDescent="0.2">
      <c r="A14" t="s">
        <v>24</v>
      </c>
      <c r="E14">
        <f>SUM(T21:T950)</f>
        <v>3.2341355086144725E-2</v>
      </c>
      <c r="V14" s="28">
        <v>12000</v>
      </c>
      <c r="W14" s="28">
        <f t="shared" si="0"/>
        <v>2.3881626122731654E-2</v>
      </c>
    </row>
    <row r="15" spans="1:23" x14ac:dyDescent="0.2">
      <c r="A15" s="2" t="s">
        <v>18</v>
      </c>
      <c r="C15" s="13">
        <f ca="1">(C7+C11)+(C8+C12)*INT(MAX(F21:F3533))</f>
        <v>59784.575067357298</v>
      </c>
      <c r="D15" s="8">
        <f>+C7+INT(MAX(F21:F1588))*C8+D11+D12*INT(MAX(F21:F4023))+D13*INT(MAX(F21:F4050)^2)</f>
        <v>59784.707131590832</v>
      </c>
      <c r="E15" s="36" t="s">
        <v>39</v>
      </c>
      <c r="F15" s="35">
        <v>1</v>
      </c>
      <c r="V15" s="28">
        <v>13000</v>
      </c>
      <c r="W15" s="28">
        <f t="shared" si="0"/>
        <v>2.7298486514088404E-2</v>
      </c>
    </row>
    <row r="16" spans="1:23" x14ac:dyDescent="0.2">
      <c r="A16" s="5" t="s">
        <v>5</v>
      </c>
      <c r="C16" s="14">
        <f ca="1">+C8+C12</f>
        <v>0.40588266625064678</v>
      </c>
      <c r="D16" s="8">
        <f>+C8+D12+2*D13*MAX(F21:F896)</f>
        <v>0.40589617298191749</v>
      </c>
      <c r="E16" s="36" t="s">
        <v>40</v>
      </c>
      <c r="F16" s="37">
        <f ca="1">NOW()+15018.5+$C$5/24</f>
        <v>59948.740013310184</v>
      </c>
      <c r="V16" s="28">
        <v>14000</v>
      </c>
      <c r="W16" s="28">
        <f t="shared" si="0"/>
        <v>3.0952728717265947E-2</v>
      </c>
    </row>
    <row r="17" spans="1:33" ht="13.5" thickBot="1" x14ac:dyDescent="0.25">
      <c r="A17" s="15" t="s">
        <v>34</v>
      </c>
      <c r="C17">
        <f>COUNT(C21:C4739)</f>
        <v>62</v>
      </c>
      <c r="E17" s="36" t="s">
        <v>41</v>
      </c>
      <c r="F17" s="37">
        <f ca="1">ROUND(2*(F16-$C$7)/$C$8,0)/2+F15</f>
        <v>24515.5</v>
      </c>
      <c r="V17" s="28">
        <v>15000</v>
      </c>
      <c r="W17" s="28">
        <f t="shared" si="0"/>
        <v>3.4844352732264286E-2</v>
      </c>
    </row>
    <row r="18" spans="1:33" ht="14.25" thickTop="1" thickBot="1" x14ac:dyDescent="0.25">
      <c r="A18" s="5" t="s">
        <v>44</v>
      </c>
      <c r="C18" s="17">
        <f ca="1">+C15</f>
        <v>59784.575067357298</v>
      </c>
      <c r="D18" s="18">
        <f ca="1">C16</f>
        <v>0.40588266625064678</v>
      </c>
      <c r="E18" s="36" t="s">
        <v>42</v>
      </c>
      <c r="F18" s="8">
        <f ca="1">ROUND(2*(F16-$C$15)/$C$16,0)/2+F15</f>
        <v>405.5</v>
      </c>
      <c r="V18" s="28">
        <v>16000</v>
      </c>
      <c r="W18" s="28">
        <f t="shared" si="0"/>
        <v>3.8973358559083411E-2</v>
      </c>
    </row>
    <row r="19" spans="1:33" ht="13.5" thickBot="1" x14ac:dyDescent="0.25">
      <c r="A19" s="5" t="s">
        <v>45</v>
      </c>
      <c r="C19" s="20">
        <f>+D15</f>
        <v>59784.707131590832</v>
      </c>
      <c r="D19" s="21">
        <f>+D16</f>
        <v>0.40589617298191749</v>
      </c>
      <c r="E19" s="36" t="s">
        <v>43</v>
      </c>
      <c r="F19" s="38">
        <f ca="1">+$C$15+$C$16*F18-15018.5-$C$5/24</f>
        <v>44931.056321855271</v>
      </c>
      <c r="V19" s="28">
        <v>17000</v>
      </c>
      <c r="W19" s="28">
        <f>+D$11+D$12*V19+D$13*V19^2</f>
        <v>4.3339746197723336E-2</v>
      </c>
    </row>
    <row r="20" spans="1:33" ht="1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169</v>
      </c>
      <c r="I20" s="7" t="s">
        <v>170</v>
      </c>
      <c r="J20" s="7" t="s">
        <v>167</v>
      </c>
      <c r="K20" s="7" t="s">
        <v>166</v>
      </c>
      <c r="L20" s="7" t="s">
        <v>27</v>
      </c>
      <c r="M20" s="7" t="s">
        <v>35</v>
      </c>
      <c r="N20" s="7" t="s">
        <v>28</v>
      </c>
      <c r="O20" s="7" t="s">
        <v>23</v>
      </c>
      <c r="P20" s="16" t="s">
        <v>22</v>
      </c>
      <c r="Q20" s="4" t="s">
        <v>15</v>
      </c>
      <c r="R20" s="84" t="s">
        <v>118</v>
      </c>
      <c r="S20" s="6" t="s">
        <v>120</v>
      </c>
      <c r="T20" s="84" t="s">
        <v>119</v>
      </c>
      <c r="U20" s="91" t="s">
        <v>138</v>
      </c>
      <c r="V20" s="28">
        <v>18000</v>
      </c>
      <c r="W20" s="28">
        <f>+D$11+D$12*V20+D$13*V20^2</f>
        <v>4.7943515648184054E-2</v>
      </c>
    </row>
    <row r="21" spans="1:33" s="28" customFormat="1" x14ac:dyDescent="0.2">
      <c r="A21" s="93" t="s">
        <v>143</v>
      </c>
      <c r="B21" s="9" t="s">
        <v>144</v>
      </c>
      <c r="C21" s="25">
        <v>49634.73779999977</v>
      </c>
      <c r="D21" s="25"/>
      <c r="E21" s="28">
        <f t="shared" ref="E21:E52" si="1">+(C21-C$7)/C$8</f>
        <v>-896.49954421205859</v>
      </c>
      <c r="F21" s="28">
        <f t="shared" ref="F21:F52" si="2">ROUND(2*E21,0)/2</f>
        <v>-896.5</v>
      </c>
      <c r="G21" s="28">
        <f t="shared" ref="G21:G52" si="3">+C21-(C$7+F21*C$8)</f>
        <v>1.8499976431485265E-4</v>
      </c>
      <c r="J21" s="28">
        <f t="shared" ref="J21:J29" si="4">G21</f>
        <v>1.8499976431485265E-4</v>
      </c>
      <c r="P21" s="30">
        <f t="shared" ref="P21:P52" si="5">+D$11+D$12*F21+D$13*F21^2</f>
        <v>1.0874206713818218E-3</v>
      </c>
      <c r="Q21" s="31">
        <f t="shared" ref="Q21:Q52" si="6">+C21-15018.5</f>
        <v>34616.23779999977</v>
      </c>
      <c r="R21" s="28">
        <f t="shared" ref="R21:R52" si="7">+(P21-G21)^2</f>
        <v>8.1436349351157149E-7</v>
      </c>
      <c r="S21" s="28">
        <v>1</v>
      </c>
      <c r="T21" s="28">
        <f t="shared" ref="T21:T52" si="8">+S21*R21</f>
        <v>8.1436349351157149E-7</v>
      </c>
      <c r="U21" s="92"/>
      <c r="V21" s="28">
        <v>19000</v>
      </c>
      <c r="W21" s="28">
        <f>+D$11+D$12*V21+D$13*V21^2</f>
        <v>5.2784666910465565E-2</v>
      </c>
    </row>
    <row r="22" spans="1:33" s="28" customFormat="1" x14ac:dyDescent="0.2">
      <c r="A22" s="29" t="s">
        <v>177</v>
      </c>
      <c r="B22" s="29" t="s">
        <v>144</v>
      </c>
      <c r="C22" s="135">
        <v>49634.737800000003</v>
      </c>
      <c r="D22" s="135" t="s">
        <v>170</v>
      </c>
      <c r="E22" s="28">
        <f t="shared" si="1"/>
        <v>-896.49954421148493</v>
      </c>
      <c r="F22" s="28">
        <f t="shared" si="2"/>
        <v>-896.5</v>
      </c>
      <c r="G22" s="28">
        <f t="shared" si="3"/>
        <v>1.8499999714549631E-4</v>
      </c>
      <c r="J22" s="29">
        <f t="shared" si="4"/>
        <v>1.8499999714549631E-4</v>
      </c>
      <c r="P22" s="30">
        <f t="shared" si="5"/>
        <v>1.0874206713818218E-3</v>
      </c>
      <c r="Q22" s="31">
        <f t="shared" si="6"/>
        <v>34616.237800000003</v>
      </c>
      <c r="R22" s="28">
        <f t="shared" si="7"/>
        <v>8.1436307328914441E-7</v>
      </c>
      <c r="S22" s="28">
        <v>1</v>
      </c>
      <c r="T22" s="28">
        <f t="shared" si="8"/>
        <v>8.1436307328914441E-7</v>
      </c>
      <c r="U22" s="92"/>
      <c r="V22" s="28">
        <v>20000</v>
      </c>
      <c r="W22" s="28">
        <f>+D$11+D$12*V22+D$13*V22^2</f>
        <v>5.7863199984567876E-2</v>
      </c>
    </row>
    <row r="23" spans="1:33" s="28" customFormat="1" x14ac:dyDescent="0.2">
      <c r="A23" s="29" t="s">
        <v>177</v>
      </c>
      <c r="B23" s="29" t="s">
        <v>82</v>
      </c>
      <c r="C23" s="135">
        <v>49767.666100000002</v>
      </c>
      <c r="D23" s="135" t="s">
        <v>170</v>
      </c>
      <c r="E23" s="28">
        <f t="shared" si="1"/>
        <v>-569.00120722363215</v>
      </c>
      <c r="F23" s="28">
        <f t="shared" si="2"/>
        <v>-569</v>
      </c>
      <c r="G23" s="28">
        <f t="shared" si="3"/>
        <v>-4.8999999853549525E-4</v>
      </c>
      <c r="J23" s="29">
        <f t="shared" si="4"/>
        <v>-4.8999999853549525E-4</v>
      </c>
      <c r="P23" s="30">
        <f t="shared" si="5"/>
        <v>1.1776948087544546E-3</v>
      </c>
      <c r="Q23" s="31">
        <f t="shared" si="6"/>
        <v>34749.166100000002</v>
      </c>
      <c r="R23" s="28">
        <f t="shared" si="7"/>
        <v>2.7812059702618632E-6</v>
      </c>
      <c r="S23" s="28">
        <v>1</v>
      </c>
      <c r="T23" s="28">
        <f t="shared" si="8"/>
        <v>2.7812059702618632E-6</v>
      </c>
      <c r="U23" s="92"/>
    </row>
    <row r="24" spans="1:33" s="28" customFormat="1" x14ac:dyDescent="0.2">
      <c r="A24" s="94" t="s">
        <v>143</v>
      </c>
      <c r="B24" s="3" t="s">
        <v>82</v>
      </c>
      <c r="C24" s="26">
        <v>49767.666499999999</v>
      </c>
      <c r="D24" s="26"/>
      <c r="E24" s="28">
        <f t="shared" si="1"/>
        <v>-569.00022173495984</v>
      </c>
      <c r="F24" s="28">
        <f t="shared" si="2"/>
        <v>-569</v>
      </c>
      <c r="G24" s="28">
        <f t="shared" si="3"/>
        <v>-9.0000001364387572E-5</v>
      </c>
      <c r="J24" s="28">
        <f t="shared" si="4"/>
        <v>-9.0000001364387572E-5</v>
      </c>
      <c r="P24" s="30">
        <f t="shared" si="5"/>
        <v>1.1776948087544546E-3</v>
      </c>
      <c r="Q24" s="31">
        <f t="shared" si="6"/>
        <v>34749.166499999999</v>
      </c>
      <c r="R24" s="28">
        <f t="shared" si="7"/>
        <v>1.6070501316022475E-6</v>
      </c>
      <c r="S24" s="28">
        <v>1</v>
      </c>
      <c r="T24" s="28">
        <f t="shared" si="8"/>
        <v>1.6070501316022475E-6</v>
      </c>
      <c r="U24" s="92"/>
      <c r="AC24" s="28">
        <v>12</v>
      </c>
      <c r="AE24" s="28" t="s">
        <v>29</v>
      </c>
      <c r="AG24" s="28" t="s">
        <v>30</v>
      </c>
    </row>
    <row r="25" spans="1:33" s="28" customFormat="1" x14ac:dyDescent="0.2">
      <c r="A25" s="94" t="s">
        <v>143</v>
      </c>
      <c r="B25" s="3" t="s">
        <v>144</v>
      </c>
      <c r="C25" s="26">
        <v>49970.815399999999</v>
      </c>
      <c r="D25" s="26"/>
      <c r="E25" s="28">
        <f t="shared" si="1"/>
        <v>-68.497868880737926</v>
      </c>
      <c r="F25" s="28">
        <f t="shared" si="2"/>
        <v>-68.5</v>
      </c>
      <c r="G25" s="28">
        <f t="shared" si="3"/>
        <v>8.6499999451916665E-4</v>
      </c>
      <c r="J25" s="28">
        <f t="shared" si="4"/>
        <v>8.6499999451916665E-4</v>
      </c>
      <c r="P25" s="30">
        <f t="shared" si="5"/>
        <v>1.3648429154394679E-3</v>
      </c>
      <c r="Q25" s="31">
        <f t="shared" si="6"/>
        <v>34952.315399999999</v>
      </c>
      <c r="R25" s="28">
        <f t="shared" si="7"/>
        <v>2.4984294559413856E-7</v>
      </c>
      <c r="S25" s="28">
        <v>1</v>
      </c>
      <c r="T25" s="28">
        <f t="shared" si="8"/>
        <v>2.4984294559413856E-7</v>
      </c>
      <c r="U25" s="92"/>
    </row>
    <row r="26" spans="1:33" s="28" customFormat="1" x14ac:dyDescent="0.2">
      <c r="A26" s="94" t="s">
        <v>143</v>
      </c>
      <c r="B26" s="3" t="s">
        <v>82</v>
      </c>
      <c r="C26" s="26">
        <v>49971.8315</v>
      </c>
      <c r="D26" s="26"/>
      <c r="E26" s="28">
        <f t="shared" si="1"/>
        <v>-65.994481263401369</v>
      </c>
      <c r="F26" s="28">
        <f t="shared" si="2"/>
        <v>-66</v>
      </c>
      <c r="G26" s="28">
        <f t="shared" si="3"/>
        <v>2.2400000016205013E-3</v>
      </c>
      <c r="J26" s="28">
        <f t="shared" si="4"/>
        <v>2.2400000016205013E-3</v>
      </c>
      <c r="P26" s="30">
        <f t="shared" si="5"/>
        <v>1.3659269749813476E-3</v>
      </c>
      <c r="Q26" s="31">
        <f t="shared" si="6"/>
        <v>34953.3315</v>
      </c>
      <c r="R26" s="28">
        <f t="shared" si="7"/>
        <v>7.6400365589813077E-7</v>
      </c>
      <c r="S26" s="28">
        <v>1</v>
      </c>
      <c r="T26" s="28">
        <f t="shared" si="8"/>
        <v>7.6400365589813077E-7</v>
      </c>
      <c r="U26" s="92"/>
      <c r="AB26" s="28" t="s">
        <v>31</v>
      </c>
      <c r="AC26" s="28">
        <v>6</v>
      </c>
      <c r="AE26" s="28" t="s">
        <v>29</v>
      </c>
      <c r="AG26" s="28" t="s">
        <v>30</v>
      </c>
    </row>
    <row r="27" spans="1:33" s="28" customFormat="1" ht="13.5" thickBot="1" x14ac:dyDescent="0.25">
      <c r="A27" s="94" t="s">
        <v>143</v>
      </c>
      <c r="B27" s="3" t="s">
        <v>144</v>
      </c>
      <c r="C27" s="26">
        <v>49977.716999999997</v>
      </c>
      <c r="D27" s="26"/>
      <c r="E27" s="28">
        <f t="shared" si="1"/>
        <v>-51.494247209848233</v>
      </c>
      <c r="F27" s="107">
        <f t="shared" si="2"/>
        <v>-51.5</v>
      </c>
      <c r="G27" s="107">
        <f t="shared" si="3"/>
        <v>2.33499999740161E-3</v>
      </c>
      <c r="J27" s="28">
        <f t="shared" si="4"/>
        <v>2.33499999740161E-3</v>
      </c>
      <c r="P27" s="108">
        <f t="shared" si="5"/>
        <v>1.3722437776325566E-3</v>
      </c>
      <c r="Q27" s="109">
        <f t="shared" si="6"/>
        <v>34959.216999999997</v>
      </c>
      <c r="R27" s="107">
        <f t="shared" si="7"/>
        <v>9.2689953870399776E-7</v>
      </c>
      <c r="S27" s="107">
        <v>1</v>
      </c>
      <c r="T27" s="107">
        <f t="shared" si="8"/>
        <v>9.2689953870399776E-7</v>
      </c>
      <c r="U27" s="92"/>
    </row>
    <row r="28" spans="1:33" s="28" customFormat="1" x14ac:dyDescent="0.2">
      <c r="A28" s="94" t="s">
        <v>143</v>
      </c>
      <c r="B28" s="3" t="s">
        <v>82</v>
      </c>
      <c r="C28" s="26">
        <v>49977.918700000002</v>
      </c>
      <c r="D28" s="26"/>
      <c r="E28" s="28">
        <f t="shared" si="1"/>
        <v>-50.997314543349731</v>
      </c>
      <c r="F28" s="28">
        <f t="shared" si="2"/>
        <v>-51</v>
      </c>
      <c r="G28" s="28">
        <f t="shared" si="3"/>
        <v>1.0899999979301356E-3</v>
      </c>
      <c r="J28" s="28">
        <f t="shared" si="4"/>
        <v>1.0899999979301356E-3</v>
      </c>
      <c r="P28" s="30">
        <f t="shared" si="5"/>
        <v>1.3724624885954272E-3</v>
      </c>
      <c r="Q28" s="31">
        <f t="shared" si="6"/>
        <v>34959.418700000002</v>
      </c>
      <c r="R28" s="28">
        <f t="shared" si="7"/>
        <v>7.9785058632839962E-8</v>
      </c>
      <c r="S28" s="28">
        <v>1</v>
      </c>
      <c r="T28" s="28">
        <f t="shared" si="8"/>
        <v>7.9785058632839962E-8</v>
      </c>
      <c r="U28" s="92"/>
    </row>
    <row r="29" spans="1:33" s="28" customFormat="1" x14ac:dyDescent="0.2">
      <c r="A29" s="94" t="s">
        <v>143</v>
      </c>
      <c r="B29" s="3" t="s">
        <v>82</v>
      </c>
      <c r="C29" s="26">
        <v>49978.728799999997</v>
      </c>
      <c r="D29" s="26"/>
      <c r="E29" s="28">
        <f t="shared" si="1"/>
        <v>-49.001453595814326</v>
      </c>
      <c r="F29" s="28">
        <f t="shared" si="2"/>
        <v>-49</v>
      </c>
      <c r="G29" s="28">
        <f t="shared" si="3"/>
        <v>-5.9000000328524038E-4</v>
      </c>
      <c r="J29" s="28">
        <f t="shared" si="4"/>
        <v>-5.9000000328524038E-4</v>
      </c>
      <c r="P29" s="30">
        <f t="shared" si="5"/>
        <v>1.3733379259014389E-3</v>
      </c>
      <c r="Q29" s="31">
        <f t="shared" si="6"/>
        <v>34960.228799999997</v>
      </c>
      <c r="R29" s="28">
        <f t="shared" si="7"/>
        <v>3.8546958241830385E-6</v>
      </c>
      <c r="S29" s="28">
        <v>1</v>
      </c>
      <c r="T29" s="28">
        <f t="shared" si="8"/>
        <v>3.8546958241830385E-6</v>
      </c>
      <c r="U29" s="92"/>
      <c r="AB29" s="28" t="s">
        <v>31</v>
      </c>
      <c r="AC29" s="28">
        <v>6</v>
      </c>
      <c r="AE29" s="28" t="s">
        <v>29</v>
      </c>
      <c r="AG29" s="28" t="s">
        <v>30</v>
      </c>
    </row>
    <row r="30" spans="1:33" s="28" customFormat="1" x14ac:dyDescent="0.2">
      <c r="A30" t="s">
        <v>12</v>
      </c>
      <c r="B30"/>
      <c r="C30" s="26">
        <v>49998.618000000002</v>
      </c>
      <c r="D30" s="26" t="s">
        <v>14</v>
      </c>
      <c r="E30" s="28">
        <f t="shared" si="1"/>
        <v>0</v>
      </c>
      <c r="F30" s="28">
        <f t="shared" si="2"/>
        <v>0</v>
      </c>
      <c r="G30" s="28">
        <f t="shared" si="3"/>
        <v>0</v>
      </c>
      <c r="I30" s="28">
        <f>G30</f>
        <v>0</v>
      </c>
      <c r="J30" s="29"/>
      <c r="P30" s="30">
        <f t="shared" si="5"/>
        <v>1.3950827484725925E-3</v>
      </c>
      <c r="Q30" s="31">
        <f t="shared" si="6"/>
        <v>34980.118000000002</v>
      </c>
      <c r="R30" s="28">
        <f t="shared" si="7"/>
        <v>1.9462558750858426E-6</v>
      </c>
      <c r="S30" s="28">
        <v>0.1</v>
      </c>
      <c r="T30" s="28">
        <f t="shared" si="8"/>
        <v>1.9462558750858428E-7</v>
      </c>
      <c r="U30" s="92"/>
    </row>
    <row r="31" spans="1:33" s="28" customFormat="1" x14ac:dyDescent="0.2">
      <c r="A31" s="94" t="s">
        <v>143</v>
      </c>
      <c r="B31" s="3" t="s">
        <v>144</v>
      </c>
      <c r="C31" s="26">
        <v>49998.821300000003</v>
      </c>
      <c r="D31" s="26"/>
      <c r="E31" s="28">
        <f t="shared" si="1"/>
        <v>0.50087462120534165</v>
      </c>
      <c r="F31" s="28">
        <f t="shared" si="2"/>
        <v>0.5</v>
      </c>
      <c r="G31" s="28">
        <f t="shared" si="3"/>
        <v>3.5500000376487151E-4</v>
      </c>
      <c r="J31" s="28">
        <f>G31</f>
        <v>3.5500000376487151E-4</v>
      </c>
      <c r="P31" s="30">
        <f t="shared" si="5"/>
        <v>1.3953075720171174E-3</v>
      </c>
      <c r="Q31" s="31">
        <f t="shared" si="6"/>
        <v>34980.321300000003</v>
      </c>
      <c r="R31" s="28">
        <f t="shared" si="7"/>
        <v>1.0822398365629013E-6</v>
      </c>
      <c r="S31" s="28">
        <v>1</v>
      </c>
      <c r="T31" s="28">
        <f t="shared" si="8"/>
        <v>1.0822398365629013E-6</v>
      </c>
      <c r="U31" s="92"/>
      <c r="AB31" s="28" t="s">
        <v>31</v>
      </c>
      <c r="AC31" s="28">
        <v>7</v>
      </c>
      <c r="AE31" s="28" t="s">
        <v>29</v>
      </c>
      <c r="AG31" s="28" t="s">
        <v>30</v>
      </c>
    </row>
    <row r="32" spans="1:33" s="28" customFormat="1" x14ac:dyDescent="0.2">
      <c r="A32" s="94" t="s">
        <v>143</v>
      </c>
      <c r="B32" s="3" t="s">
        <v>82</v>
      </c>
      <c r="C32" s="26">
        <v>50429.673799999997</v>
      </c>
      <c r="D32" s="26"/>
      <c r="E32" s="28">
        <f t="shared" si="1"/>
        <v>1062.0015275074395</v>
      </c>
      <c r="F32" s="28">
        <f t="shared" si="2"/>
        <v>1062</v>
      </c>
      <c r="G32" s="28">
        <f t="shared" si="3"/>
        <v>6.1999999161344022E-4</v>
      </c>
      <c r="J32" s="28">
        <f>G32</f>
        <v>6.1999999161344022E-4</v>
      </c>
      <c r="P32" s="30">
        <f t="shared" si="5"/>
        <v>2.0064097582580269E-3</v>
      </c>
      <c r="Q32" s="31">
        <f t="shared" si="6"/>
        <v>35411.173799999997</v>
      </c>
      <c r="R32" s="28">
        <f t="shared" si="7"/>
        <v>1.9221320410474972E-6</v>
      </c>
      <c r="S32" s="28">
        <v>1</v>
      </c>
      <c r="T32" s="28">
        <f t="shared" si="8"/>
        <v>1.9221320410474972E-6</v>
      </c>
      <c r="U32" s="92"/>
      <c r="AB32" s="28" t="s">
        <v>31</v>
      </c>
      <c r="AC32" s="28">
        <v>6</v>
      </c>
      <c r="AE32" s="28" t="s">
        <v>29</v>
      </c>
      <c r="AG32" s="28" t="s">
        <v>30</v>
      </c>
    </row>
    <row r="33" spans="1:33" s="28" customFormat="1" x14ac:dyDescent="0.2">
      <c r="A33" s="94" t="s">
        <v>143</v>
      </c>
      <c r="B33" s="3" t="s">
        <v>144</v>
      </c>
      <c r="C33" s="26">
        <v>50430.688300000002</v>
      </c>
      <c r="D33" s="26"/>
      <c r="E33" s="28">
        <f t="shared" si="1"/>
        <v>1064.5009731700693</v>
      </c>
      <c r="F33" s="28">
        <f t="shared" si="2"/>
        <v>1064.5</v>
      </c>
      <c r="G33" s="28">
        <f t="shared" si="3"/>
        <v>3.9500000275438651E-4</v>
      </c>
      <c r="J33" s="28">
        <f>G33</f>
        <v>3.9500000275438651E-4</v>
      </c>
      <c r="P33" s="30">
        <f t="shared" si="5"/>
        <v>2.0081647181455649E-3</v>
      </c>
      <c r="Q33" s="31">
        <f t="shared" si="6"/>
        <v>35412.188300000002</v>
      </c>
      <c r="R33" s="28">
        <f t="shared" si="7"/>
        <v>2.6023003989831016E-6</v>
      </c>
      <c r="S33" s="28">
        <v>1</v>
      </c>
      <c r="T33" s="28">
        <f t="shared" si="8"/>
        <v>2.6023003989831016E-6</v>
      </c>
      <c r="U33" s="92"/>
      <c r="AB33" s="28" t="s">
        <v>31</v>
      </c>
      <c r="AC33" s="28">
        <v>10</v>
      </c>
      <c r="AE33" s="28" t="s">
        <v>29</v>
      </c>
      <c r="AG33" s="28" t="s">
        <v>30</v>
      </c>
    </row>
    <row r="34" spans="1:33" s="28" customFormat="1" x14ac:dyDescent="0.2">
      <c r="A34" s="94" t="s">
        <v>143</v>
      </c>
      <c r="B34" s="3" t="s">
        <v>82</v>
      </c>
      <c r="C34" s="26">
        <v>50431.702299999997</v>
      </c>
      <c r="D34" s="26"/>
      <c r="E34" s="28">
        <f t="shared" si="1"/>
        <v>1066.9991869718274</v>
      </c>
      <c r="F34" s="28">
        <f t="shared" si="2"/>
        <v>1067</v>
      </c>
      <c r="G34" s="28">
        <f t="shared" si="3"/>
        <v>-3.3000000257743523E-4</v>
      </c>
      <c r="J34" s="28">
        <f>G34</f>
        <v>-3.3000000257743523E-4</v>
      </c>
      <c r="P34" s="30">
        <f t="shared" si="5"/>
        <v>2.009921161669427E-3</v>
      </c>
      <c r="Q34" s="31">
        <f t="shared" si="6"/>
        <v>35413.202299999997</v>
      </c>
      <c r="R34" s="28">
        <f t="shared" si="7"/>
        <v>5.4752310548903908E-6</v>
      </c>
      <c r="S34" s="28">
        <v>1</v>
      </c>
      <c r="T34" s="28">
        <f t="shared" si="8"/>
        <v>5.4752310548903908E-6</v>
      </c>
      <c r="U34" s="92"/>
      <c r="AB34" s="28" t="s">
        <v>31</v>
      </c>
      <c r="AC34" s="28">
        <v>8</v>
      </c>
      <c r="AE34" s="28" t="s">
        <v>32</v>
      </c>
      <c r="AG34" s="28" t="s">
        <v>30</v>
      </c>
    </row>
    <row r="35" spans="1:33" s="28" customFormat="1" x14ac:dyDescent="0.2">
      <c r="A35" s="94" t="s">
        <v>143</v>
      </c>
      <c r="B35" s="3" t="s">
        <v>144</v>
      </c>
      <c r="C35" s="26">
        <v>50436.777999999998</v>
      </c>
      <c r="D35" s="26"/>
      <c r="E35" s="28">
        <f t="shared" si="1"/>
        <v>1079.5042991943537</v>
      </c>
      <c r="F35" s="28">
        <f t="shared" si="2"/>
        <v>1079.5</v>
      </c>
      <c r="G35" s="28">
        <f t="shared" si="3"/>
        <v>1.7449999941163696E-3</v>
      </c>
      <c r="J35" s="28">
        <f>G35</f>
        <v>1.7449999941163696E-3</v>
      </c>
      <c r="P35" s="30">
        <f t="shared" si="5"/>
        <v>2.0187256338335957E-3</v>
      </c>
      <c r="Q35" s="31">
        <f t="shared" si="6"/>
        <v>35418.277999999998</v>
      </c>
      <c r="R35" s="28">
        <f t="shared" si="7"/>
        <v>7.4925725838604652E-8</v>
      </c>
      <c r="S35" s="28">
        <v>1</v>
      </c>
      <c r="T35" s="28">
        <f t="shared" si="8"/>
        <v>7.4925725838604652E-8</v>
      </c>
      <c r="U35" s="92"/>
      <c r="AB35" s="28" t="s">
        <v>31</v>
      </c>
      <c r="AC35" s="28">
        <v>5</v>
      </c>
      <c r="AE35" s="28" t="s">
        <v>29</v>
      </c>
      <c r="AG35" s="28" t="s">
        <v>30</v>
      </c>
    </row>
    <row r="36" spans="1:33" s="28" customFormat="1" x14ac:dyDescent="0.2">
      <c r="A36" s="29" t="s">
        <v>215</v>
      </c>
      <c r="B36" s="29" t="s">
        <v>82</v>
      </c>
      <c r="C36" s="135">
        <v>50838.404000000002</v>
      </c>
      <c r="D36" s="135" t="s">
        <v>170</v>
      </c>
      <c r="E36" s="28">
        <f t="shared" si="1"/>
        <v>2068.9989898741042</v>
      </c>
      <c r="F36" s="28">
        <f t="shared" si="2"/>
        <v>2069</v>
      </c>
      <c r="G36" s="28">
        <f t="shared" si="3"/>
        <v>-4.1000000055646524E-4</v>
      </c>
      <c r="J36" s="29"/>
      <c r="P36" s="30">
        <f t="shared" si="5"/>
        <v>2.8333671910503212E-3</v>
      </c>
      <c r="Q36" s="31">
        <f t="shared" si="6"/>
        <v>35819.904000000002</v>
      </c>
      <c r="R36" s="28">
        <f t="shared" si="7"/>
        <v>1.0519430739591294E-5</v>
      </c>
      <c r="S36" s="28">
        <v>1</v>
      </c>
      <c r="T36" s="28">
        <f t="shared" si="8"/>
        <v>1.0519430739591294E-5</v>
      </c>
      <c r="U36" s="92"/>
      <c r="AB36" s="28" t="s">
        <v>31</v>
      </c>
      <c r="AC36" s="28">
        <v>6</v>
      </c>
      <c r="AE36" s="28" t="s">
        <v>29</v>
      </c>
      <c r="AG36" s="28" t="s">
        <v>30</v>
      </c>
    </row>
    <row r="37" spans="1:33" s="28" customFormat="1" x14ac:dyDescent="0.2">
      <c r="A37" s="29" t="s">
        <v>215</v>
      </c>
      <c r="B37" s="29" t="s">
        <v>144</v>
      </c>
      <c r="C37" s="135">
        <v>51107.311300000001</v>
      </c>
      <c r="D37" s="135" t="s">
        <v>170</v>
      </c>
      <c r="E37" s="28">
        <f t="shared" si="1"/>
        <v>2731.5117396338887</v>
      </c>
      <c r="F37" s="28">
        <f t="shared" si="2"/>
        <v>2731.5</v>
      </c>
      <c r="G37" s="28">
        <f t="shared" si="3"/>
        <v>4.7649999978602864E-3</v>
      </c>
      <c r="J37" s="29"/>
      <c r="P37" s="30">
        <f t="shared" si="5"/>
        <v>3.5086954683408627E-3</v>
      </c>
      <c r="Q37" s="31">
        <f t="shared" si="6"/>
        <v>36088.811300000001</v>
      </c>
      <c r="R37" s="28">
        <f t="shared" si="7"/>
        <v>1.5783010708910205E-6</v>
      </c>
      <c r="S37" s="28">
        <v>1</v>
      </c>
      <c r="T37" s="28">
        <f t="shared" si="8"/>
        <v>1.5783010708910205E-6</v>
      </c>
      <c r="U37" s="92"/>
      <c r="AB37" s="28" t="s">
        <v>31</v>
      </c>
      <c r="AC37" s="28">
        <v>6</v>
      </c>
      <c r="AE37" s="28" t="s">
        <v>29</v>
      </c>
      <c r="AG37" s="28" t="s">
        <v>30</v>
      </c>
    </row>
    <row r="38" spans="1:33" s="28" customFormat="1" x14ac:dyDescent="0.2">
      <c r="A38" s="94" t="s">
        <v>145</v>
      </c>
      <c r="B38" s="3"/>
      <c r="C38" s="26">
        <v>51123.550199999998</v>
      </c>
      <c r="D38" s="26">
        <v>2.9999999999999997E-4</v>
      </c>
      <c r="E38" s="28">
        <f t="shared" si="1"/>
        <v>2771.5198699154839</v>
      </c>
      <c r="F38" s="28">
        <f t="shared" si="2"/>
        <v>2771.5</v>
      </c>
      <c r="G38" s="28">
        <f t="shared" si="3"/>
        <v>8.0649999945308082E-3</v>
      </c>
      <c r="J38" s="28">
        <f t="shared" ref="J38:J45" si="9">G38</f>
        <v>8.0649999945308082E-3</v>
      </c>
      <c r="P38" s="30">
        <f t="shared" si="5"/>
        <v>3.5528052202937325E-3</v>
      </c>
      <c r="Q38" s="31">
        <f t="shared" si="6"/>
        <v>36105.050199999998</v>
      </c>
      <c r="R38" s="28">
        <f t="shared" si="7"/>
        <v>2.0359901680652377E-5</v>
      </c>
      <c r="S38" s="28">
        <v>1</v>
      </c>
      <c r="T38" s="28">
        <f t="shared" si="8"/>
        <v>2.0359901680652377E-5</v>
      </c>
      <c r="U38" s="92"/>
    </row>
    <row r="39" spans="1:33" s="28" customFormat="1" x14ac:dyDescent="0.2">
      <c r="A39" s="94" t="s">
        <v>145</v>
      </c>
      <c r="B39" s="95"/>
      <c r="C39" s="96">
        <v>51171.238799999999</v>
      </c>
      <c r="D39" s="96">
        <v>1.1000000000000001E-3</v>
      </c>
      <c r="E39" s="28">
        <f t="shared" si="1"/>
        <v>2889.0113084825866</v>
      </c>
      <c r="F39" s="28">
        <f t="shared" si="2"/>
        <v>2889</v>
      </c>
      <c r="G39" s="28">
        <f t="shared" si="3"/>
        <v>4.58999999682419E-3</v>
      </c>
      <c r="J39" s="28">
        <f t="shared" si="9"/>
        <v>4.58999999682419E-3</v>
      </c>
      <c r="P39" s="30">
        <f t="shared" si="5"/>
        <v>3.684574140232791E-3</v>
      </c>
      <c r="Q39" s="31">
        <f t="shared" si="6"/>
        <v>36152.738799999999</v>
      </c>
      <c r="R39" s="28">
        <f t="shared" si="7"/>
        <v>8.1979598178426865E-7</v>
      </c>
      <c r="S39" s="28">
        <v>1</v>
      </c>
      <c r="T39" s="28">
        <f t="shared" si="8"/>
        <v>8.1979598178426865E-7</v>
      </c>
      <c r="U39" s="92"/>
      <c r="AB39" s="28" t="s">
        <v>31</v>
      </c>
      <c r="AC39" s="28">
        <v>6</v>
      </c>
      <c r="AE39" s="28" t="s">
        <v>29</v>
      </c>
      <c r="AG39" s="28" t="s">
        <v>30</v>
      </c>
    </row>
    <row r="40" spans="1:33" s="28" customFormat="1" x14ac:dyDescent="0.2">
      <c r="A40" s="94" t="s">
        <v>145</v>
      </c>
      <c r="B40" s="95"/>
      <c r="C40" s="96">
        <v>51171.444199999998</v>
      </c>
      <c r="D40" s="96">
        <v>5.0000000000000001E-4</v>
      </c>
      <c r="E40" s="28">
        <f t="shared" si="1"/>
        <v>2889.5173569193526</v>
      </c>
      <c r="F40" s="28">
        <f t="shared" si="2"/>
        <v>2889.5</v>
      </c>
      <c r="G40" s="28">
        <f t="shared" si="3"/>
        <v>7.0449999984703027E-3</v>
      </c>
      <c r="J40" s="28">
        <f t="shared" si="9"/>
        <v>7.0449999984703027E-3</v>
      </c>
      <c r="P40" s="30">
        <f t="shared" si="5"/>
        <v>3.6851418618044909E-3</v>
      </c>
      <c r="Q40" s="31">
        <f t="shared" si="6"/>
        <v>36152.944199999998</v>
      </c>
      <c r="R40" s="28">
        <f t="shared" si="7"/>
        <v>1.128864669851946E-5</v>
      </c>
      <c r="S40" s="28">
        <v>1</v>
      </c>
      <c r="T40" s="28">
        <f t="shared" si="8"/>
        <v>1.128864669851946E-5</v>
      </c>
      <c r="U40" s="92"/>
    </row>
    <row r="41" spans="1:33" s="28" customFormat="1" x14ac:dyDescent="0.2">
      <c r="A41" s="94" t="s">
        <v>146</v>
      </c>
      <c r="B41" s="95"/>
      <c r="C41" s="96">
        <v>51430.404000000002</v>
      </c>
      <c r="D41" s="96">
        <v>2E-3</v>
      </c>
      <c r="E41" s="28">
        <f t="shared" si="1"/>
        <v>3527.5222350883246</v>
      </c>
      <c r="F41" s="28">
        <f t="shared" si="2"/>
        <v>3527.5</v>
      </c>
      <c r="G41" s="28">
        <f t="shared" si="3"/>
        <v>9.0249999993829988E-3</v>
      </c>
      <c r="J41" s="28">
        <f t="shared" si="9"/>
        <v>9.0249999993829988E-3</v>
      </c>
      <c r="P41" s="30">
        <f t="shared" si="5"/>
        <v>4.4579048707981024E-3</v>
      </c>
      <c r="Q41" s="31">
        <f t="shared" si="6"/>
        <v>36411.904000000002</v>
      </c>
      <c r="R41" s="28">
        <f t="shared" si="7"/>
        <v>2.0858357913543891E-5</v>
      </c>
      <c r="S41" s="28">
        <v>1</v>
      </c>
      <c r="T41" s="28">
        <f t="shared" si="8"/>
        <v>2.0858357913543891E-5</v>
      </c>
      <c r="U41" s="92"/>
    </row>
    <row r="42" spans="1:33" s="28" customFormat="1" x14ac:dyDescent="0.2">
      <c r="A42" s="94" t="s">
        <v>147</v>
      </c>
      <c r="B42" s="95"/>
      <c r="C42" s="96">
        <v>51846.440799999997</v>
      </c>
      <c r="D42" s="96">
        <v>1.1999999999999999E-3</v>
      </c>
      <c r="E42" s="28">
        <f t="shared" si="1"/>
        <v>4552.5211264135469</v>
      </c>
      <c r="F42" s="28">
        <f t="shared" si="2"/>
        <v>4552.5</v>
      </c>
      <c r="G42" s="28">
        <f t="shared" si="3"/>
        <v>8.5749999925610609E-3</v>
      </c>
      <c r="J42" s="28">
        <f t="shared" si="9"/>
        <v>8.5749999925610609E-3</v>
      </c>
      <c r="P42" s="30">
        <f t="shared" si="5"/>
        <v>5.9017303907347562E-3</v>
      </c>
      <c r="Q42" s="31">
        <f t="shared" si="6"/>
        <v>36827.940799999997</v>
      </c>
      <c r="R42" s="28">
        <f t="shared" si="7"/>
        <v>7.1463703640485701E-6</v>
      </c>
      <c r="S42" s="28">
        <v>1</v>
      </c>
      <c r="T42" s="28">
        <f t="shared" si="8"/>
        <v>7.1463703640485701E-6</v>
      </c>
      <c r="U42" s="92"/>
      <c r="AB42" s="28" t="s">
        <v>31</v>
      </c>
      <c r="AG42" s="28" t="s">
        <v>33</v>
      </c>
    </row>
    <row r="43" spans="1:33" s="28" customFormat="1" x14ac:dyDescent="0.2">
      <c r="A43" s="94" t="s">
        <v>147</v>
      </c>
      <c r="B43" s="95"/>
      <c r="C43" s="96">
        <v>51846.644899999999</v>
      </c>
      <c r="D43" s="96">
        <v>2.3999999999999998E-3</v>
      </c>
      <c r="E43" s="28">
        <f t="shared" si="1"/>
        <v>4553.0239720121144</v>
      </c>
      <c r="F43" s="28">
        <f t="shared" si="2"/>
        <v>4553</v>
      </c>
      <c r="G43" s="28">
        <f t="shared" si="3"/>
        <v>9.7299999979441054E-3</v>
      </c>
      <c r="J43" s="28">
        <f t="shared" si="9"/>
        <v>9.7299999979441054E-3</v>
      </c>
      <c r="P43" s="30">
        <f t="shared" si="5"/>
        <v>5.9024955546284385E-3</v>
      </c>
      <c r="Q43" s="31">
        <f t="shared" si="6"/>
        <v>36828.144899999999</v>
      </c>
      <c r="R43" s="28">
        <f t="shared" si="7"/>
        <v>1.4649790263601174E-5</v>
      </c>
      <c r="S43" s="28">
        <v>1</v>
      </c>
      <c r="T43" s="28">
        <f t="shared" si="8"/>
        <v>1.4649790263601174E-5</v>
      </c>
      <c r="U43" s="92"/>
      <c r="AB43" s="28" t="s">
        <v>31</v>
      </c>
      <c r="AC43" s="28">
        <v>8</v>
      </c>
      <c r="AE43" s="28" t="s">
        <v>29</v>
      </c>
      <c r="AG43" s="28" t="s">
        <v>30</v>
      </c>
    </row>
    <row r="44" spans="1:33" s="28" customFormat="1" x14ac:dyDescent="0.2">
      <c r="A44" s="94" t="s">
        <v>147</v>
      </c>
      <c r="B44" s="95"/>
      <c r="C44" s="96">
        <v>51925.3842</v>
      </c>
      <c r="D44" s="96">
        <v>5.0000000000000001E-4</v>
      </c>
      <c r="E44" s="28">
        <f t="shared" si="1"/>
        <v>4747.0156939072122</v>
      </c>
      <c r="F44" s="28">
        <f t="shared" si="2"/>
        <v>4747</v>
      </c>
      <c r="G44" s="28">
        <f t="shared" si="3"/>
        <v>6.3699999955133535E-3</v>
      </c>
      <c r="J44" s="28">
        <f t="shared" si="9"/>
        <v>6.3699999955133535E-3</v>
      </c>
      <c r="P44" s="30">
        <f t="shared" si="5"/>
        <v>6.20385770932976E-3</v>
      </c>
      <c r="Q44" s="31">
        <f t="shared" si="6"/>
        <v>36906.8842</v>
      </c>
      <c r="R44" s="28">
        <f t="shared" si="7"/>
        <v>2.7603259258311087E-8</v>
      </c>
      <c r="S44" s="28">
        <v>1</v>
      </c>
      <c r="T44" s="28">
        <f t="shared" si="8"/>
        <v>2.7603259258311087E-8</v>
      </c>
      <c r="U44" s="92"/>
      <c r="AB44" s="28" t="s">
        <v>31</v>
      </c>
      <c r="AG44" s="28" t="s">
        <v>33</v>
      </c>
    </row>
    <row r="45" spans="1:33" s="28" customFormat="1" x14ac:dyDescent="0.2">
      <c r="A45" s="94" t="s">
        <v>147</v>
      </c>
      <c r="B45" s="95"/>
      <c r="C45" s="96">
        <v>51925.589699999997</v>
      </c>
      <c r="D45" s="96">
        <v>5.9999999999999995E-4</v>
      </c>
      <c r="E45" s="28">
        <f t="shared" si="1"/>
        <v>4747.521988716142</v>
      </c>
      <c r="F45" s="28">
        <f t="shared" si="2"/>
        <v>4747.5</v>
      </c>
      <c r="G45" s="28">
        <f t="shared" si="3"/>
        <v>8.9249999946332537E-3</v>
      </c>
      <c r="J45" s="28">
        <f t="shared" si="9"/>
        <v>8.9249999946332537E-3</v>
      </c>
      <c r="P45" s="30">
        <f t="shared" si="5"/>
        <v>6.2046459586046418E-3</v>
      </c>
      <c r="Q45" s="31">
        <f t="shared" si="6"/>
        <v>36907.089699999997</v>
      </c>
      <c r="R45" s="28">
        <f t="shared" si="7"/>
        <v>7.4003260813371582E-6</v>
      </c>
      <c r="S45" s="28">
        <v>1</v>
      </c>
      <c r="T45" s="28">
        <f t="shared" si="8"/>
        <v>7.4003260813371582E-6</v>
      </c>
      <c r="U45" s="92"/>
    </row>
    <row r="46" spans="1:33" s="28" customFormat="1" x14ac:dyDescent="0.2">
      <c r="A46" s="94" t="s">
        <v>148</v>
      </c>
      <c r="B46" s="95"/>
      <c r="C46" s="96">
        <v>52537.674599999998</v>
      </c>
      <c r="D46" s="96">
        <v>5.9999999999999995E-4</v>
      </c>
      <c r="E46" s="28">
        <f t="shared" si="1"/>
        <v>6255.5288378624664</v>
      </c>
      <c r="F46" s="28">
        <f t="shared" si="2"/>
        <v>6255.5</v>
      </c>
      <c r="G46" s="28">
        <f t="shared" si="3"/>
        <v>1.1704999997164123E-2</v>
      </c>
      <c r="J46" s="29"/>
      <c r="K46" s="28">
        <f>G46</f>
        <v>1.1704999997164123E-2</v>
      </c>
      <c r="P46" s="30">
        <f t="shared" si="5"/>
        <v>8.8520059808486588E-3</v>
      </c>
      <c r="Q46" s="31">
        <f t="shared" si="6"/>
        <v>37519.174599999998</v>
      </c>
      <c r="R46" s="28">
        <f t="shared" si="7"/>
        <v>8.1395748571318412E-6</v>
      </c>
      <c r="S46" s="28">
        <v>1</v>
      </c>
      <c r="T46" s="28">
        <f t="shared" si="8"/>
        <v>8.1395748571318412E-6</v>
      </c>
      <c r="U46" s="92"/>
    </row>
    <row r="47" spans="1:33" s="28" customFormat="1" x14ac:dyDescent="0.2">
      <c r="A47" s="94" t="s">
        <v>149</v>
      </c>
      <c r="B47" s="95"/>
      <c r="C47" s="96">
        <v>52693.335200000001</v>
      </c>
      <c r="D47" s="96">
        <v>1.8E-3</v>
      </c>
      <c r="E47" s="28">
        <f t="shared" si="1"/>
        <v>6639.0332356057042</v>
      </c>
      <c r="F47" s="28">
        <f t="shared" si="2"/>
        <v>6639</v>
      </c>
      <c r="G47" s="28">
        <f t="shared" si="3"/>
        <v>1.3489999997545965E-2</v>
      </c>
      <c r="J47" s="28">
        <f>G47</f>
        <v>1.3489999997545965E-2</v>
      </c>
      <c r="P47" s="30">
        <f t="shared" si="5"/>
        <v>9.611354246899368E-3</v>
      </c>
      <c r="Q47" s="31">
        <f t="shared" si="6"/>
        <v>37674.835200000001</v>
      </c>
      <c r="R47" s="28">
        <f t="shared" si="7"/>
        <v>1.5043892859008904E-5</v>
      </c>
      <c r="S47" s="28">
        <v>1</v>
      </c>
      <c r="T47" s="28">
        <f t="shared" si="8"/>
        <v>1.5043892859008904E-5</v>
      </c>
      <c r="U47" s="92"/>
    </row>
    <row r="48" spans="1:33" s="28" customFormat="1" x14ac:dyDescent="0.2">
      <c r="A48" s="97" t="s">
        <v>150</v>
      </c>
      <c r="B48" s="98"/>
      <c r="C48" s="99">
        <v>52856.496599999999</v>
      </c>
      <c r="D48" s="99">
        <v>5.9999999999999995E-4</v>
      </c>
      <c r="E48" s="28">
        <f t="shared" si="1"/>
        <v>7041.0175170612647</v>
      </c>
      <c r="F48" s="28">
        <f t="shared" si="2"/>
        <v>7041</v>
      </c>
      <c r="G48" s="28">
        <f t="shared" si="3"/>
        <v>7.109999998647254E-3</v>
      </c>
      <c r="J48" s="28">
        <f>G48</f>
        <v>7.109999998647254E-3</v>
      </c>
      <c r="P48" s="30">
        <f t="shared" si="5"/>
        <v>1.0444812540152695E-2</v>
      </c>
      <c r="Q48" s="31">
        <f t="shared" si="6"/>
        <v>37837.996599999999</v>
      </c>
      <c r="R48" s="28">
        <f t="shared" si="7"/>
        <v>1.1120974686981977E-5</v>
      </c>
      <c r="S48" s="28">
        <v>1</v>
      </c>
      <c r="T48" s="28">
        <f t="shared" si="8"/>
        <v>1.1120974686981977E-5</v>
      </c>
      <c r="U48" s="92"/>
    </row>
    <row r="49" spans="1:21" s="28" customFormat="1" x14ac:dyDescent="0.2">
      <c r="A49" s="100" t="s">
        <v>151</v>
      </c>
      <c r="B49" s="95"/>
      <c r="C49" s="96">
        <v>52865.835099999997</v>
      </c>
      <c r="D49" s="96">
        <v>2.0000000000000001E-4</v>
      </c>
      <c r="E49" s="28">
        <f t="shared" si="1"/>
        <v>7064.0249821380039</v>
      </c>
      <c r="F49" s="28">
        <f t="shared" si="2"/>
        <v>7064</v>
      </c>
      <c r="G49" s="28">
        <f t="shared" si="3"/>
        <v>1.0139999991224613E-2</v>
      </c>
      <c r="K49" s="28">
        <f>G49</f>
        <v>1.0139999991224613E-2</v>
      </c>
      <c r="P49" s="30">
        <f t="shared" si="5"/>
        <v>1.0493658168496341E-2</v>
      </c>
      <c r="Q49" s="31">
        <f t="shared" si="6"/>
        <v>37847.335099999997</v>
      </c>
      <c r="R49" s="28">
        <f t="shared" si="7"/>
        <v>1.2507410635116119E-7</v>
      </c>
      <c r="S49" s="28">
        <v>1</v>
      </c>
      <c r="T49" s="28">
        <f t="shared" si="8"/>
        <v>1.2507410635116119E-7</v>
      </c>
      <c r="U49" s="92"/>
    </row>
    <row r="50" spans="1:21" s="28" customFormat="1" x14ac:dyDescent="0.2">
      <c r="A50" s="81" t="s">
        <v>152</v>
      </c>
      <c r="B50" s="101" t="s">
        <v>82</v>
      </c>
      <c r="C50" s="102">
        <v>52889.377800000002</v>
      </c>
      <c r="D50" s="102">
        <v>1E-4</v>
      </c>
      <c r="E50" s="28">
        <f t="shared" si="1"/>
        <v>7122.0276429574515</v>
      </c>
      <c r="F50" s="28">
        <f t="shared" si="2"/>
        <v>7122</v>
      </c>
      <c r="G50" s="28">
        <f t="shared" si="3"/>
        <v>1.1220000000321306E-2</v>
      </c>
      <c r="J50" s="29"/>
      <c r="K50" s="28">
        <f>G50</f>
        <v>1.1220000000321306E-2</v>
      </c>
      <c r="P50" s="30">
        <f t="shared" si="5"/>
        <v>1.0617391710717161E-2</v>
      </c>
      <c r="Q50" s="31">
        <f t="shared" si="6"/>
        <v>37870.877800000002</v>
      </c>
      <c r="R50" s="28">
        <f t="shared" si="7"/>
        <v>3.6313675069963367E-7</v>
      </c>
      <c r="S50" s="28">
        <v>1</v>
      </c>
      <c r="T50" s="28">
        <f t="shared" si="8"/>
        <v>3.6313675069963367E-7</v>
      </c>
      <c r="U50" s="92"/>
    </row>
    <row r="51" spans="1:21" s="28" customFormat="1" x14ac:dyDescent="0.2">
      <c r="A51" s="22" t="s">
        <v>153</v>
      </c>
      <c r="B51" s="3" t="s">
        <v>144</v>
      </c>
      <c r="C51" s="26">
        <v>52964.264000000003</v>
      </c>
      <c r="D51" s="99">
        <v>4.0000000000000001E-3</v>
      </c>
      <c r="E51" s="28">
        <f t="shared" si="1"/>
        <v>7306.5263987779963</v>
      </c>
      <c r="F51" s="28">
        <f t="shared" si="2"/>
        <v>7306.5</v>
      </c>
      <c r="G51" s="28">
        <f t="shared" si="3"/>
        <v>1.0715000003983732E-2</v>
      </c>
      <c r="J51" s="29"/>
      <c r="K51" s="28">
        <f>G51</f>
        <v>1.0715000003983732E-2</v>
      </c>
      <c r="P51" s="30">
        <f t="shared" si="5"/>
        <v>1.1016302754689521E-2</v>
      </c>
      <c r="Q51" s="31">
        <f t="shared" si="6"/>
        <v>37945.764000000003</v>
      </c>
      <c r="R51" s="28">
        <f t="shared" si="7"/>
        <v>9.0783347582874845E-8</v>
      </c>
      <c r="S51" s="28">
        <v>1</v>
      </c>
      <c r="T51" s="28">
        <f t="shared" si="8"/>
        <v>9.0783347582874845E-8</v>
      </c>
      <c r="U51" s="92"/>
    </row>
    <row r="52" spans="1:21" s="28" customFormat="1" x14ac:dyDescent="0.2">
      <c r="A52" s="97" t="s">
        <v>150</v>
      </c>
      <c r="B52" s="98"/>
      <c r="C52" s="99">
        <v>52983.342900000003</v>
      </c>
      <c r="D52" s="99">
        <v>5.0000000000000001E-4</v>
      </c>
      <c r="E52" s="28">
        <f t="shared" si="1"/>
        <v>7353.5314986819121</v>
      </c>
      <c r="F52" s="28">
        <f t="shared" si="2"/>
        <v>7353.5</v>
      </c>
      <c r="G52" s="28">
        <f t="shared" si="3"/>
        <v>1.2784999998984858E-2</v>
      </c>
      <c r="J52" s="28">
        <f>G52</f>
        <v>1.2784999998984858E-2</v>
      </c>
      <c r="P52" s="30">
        <f t="shared" si="5"/>
        <v>1.1119213786628954E-2</v>
      </c>
      <c r="Q52" s="31">
        <f t="shared" si="6"/>
        <v>37964.842900000003</v>
      </c>
      <c r="R52" s="28">
        <f t="shared" si="7"/>
        <v>2.77484370527503E-6</v>
      </c>
      <c r="S52" s="28">
        <v>1</v>
      </c>
      <c r="T52" s="28">
        <f t="shared" si="8"/>
        <v>2.77484370527503E-6</v>
      </c>
      <c r="U52" s="92"/>
    </row>
    <row r="53" spans="1:21" s="28" customFormat="1" x14ac:dyDescent="0.2">
      <c r="A53" s="97" t="s">
        <v>150</v>
      </c>
      <c r="B53" s="98"/>
      <c r="C53" s="99">
        <v>52983.544600000001</v>
      </c>
      <c r="D53" s="99">
        <v>4.0000000000000002E-4</v>
      </c>
      <c r="E53" s="28">
        <f t="shared" ref="E53:E81" si="10">+(C53-C$7)/C$8</f>
        <v>7354.0284313483926</v>
      </c>
      <c r="F53" s="28">
        <f t="shared" ref="F53:F84" si="11">ROUND(2*E53,0)/2</f>
        <v>7354</v>
      </c>
      <c r="G53" s="28">
        <f t="shared" ref="G53:G84" si="12">+C53-(C$7+F53*C$8)</f>
        <v>1.1539999999513384E-2</v>
      </c>
      <c r="J53" s="28">
        <f>G53</f>
        <v>1.1539999999513384E-2</v>
      </c>
      <c r="P53" s="30">
        <f t="shared" ref="P53:P81" si="13">+D$11+D$12*F53+D$13*F53^2</f>
        <v>1.1120311403750091E-2</v>
      </c>
      <c r="Q53" s="31">
        <f t="shared" ref="Q53:Q81" si="14">+C53-15018.5</f>
        <v>37965.044600000001</v>
      </c>
      <c r="R53" s="28">
        <f t="shared" ref="R53:R81" si="15">+(P53-G53)^2</f>
        <v>1.7613851741376435E-7</v>
      </c>
      <c r="S53" s="28">
        <v>1</v>
      </c>
      <c r="T53" s="28">
        <f t="shared" ref="T53:T84" si="16">+S53*R53</f>
        <v>1.7613851741376435E-7</v>
      </c>
      <c r="U53" s="92"/>
    </row>
    <row r="54" spans="1:21" s="28" customFormat="1" x14ac:dyDescent="0.2">
      <c r="A54" s="22" t="s">
        <v>154</v>
      </c>
      <c r="B54" s="23" t="s">
        <v>82</v>
      </c>
      <c r="C54" s="24">
        <v>53353.3128</v>
      </c>
      <c r="D54" s="24">
        <v>8.9999999999999998E-4</v>
      </c>
      <c r="E54" s="28">
        <f t="shared" si="10"/>
        <v>8265.0343689176807</v>
      </c>
      <c r="F54" s="28">
        <f t="shared" si="11"/>
        <v>8265</v>
      </c>
      <c r="G54" s="28">
        <f t="shared" si="12"/>
        <v>1.3950000000477303E-2</v>
      </c>
      <c r="J54" s="29"/>
      <c r="K54" s="28">
        <f>G54</f>
        <v>1.3950000000477303E-2</v>
      </c>
      <c r="P54" s="30">
        <f t="shared" si="13"/>
        <v>1.3218727937493398E-2</v>
      </c>
      <c r="Q54" s="31">
        <f t="shared" si="14"/>
        <v>38334.8128</v>
      </c>
      <c r="R54" s="28">
        <f t="shared" si="15"/>
        <v>5.347588301007354E-7</v>
      </c>
      <c r="S54" s="28">
        <v>1</v>
      </c>
      <c r="T54" s="28">
        <f t="shared" si="16"/>
        <v>5.347588301007354E-7</v>
      </c>
      <c r="U54" s="92"/>
    </row>
    <row r="55" spans="1:21" s="28" customFormat="1" x14ac:dyDescent="0.2">
      <c r="A55" s="29" t="s">
        <v>300</v>
      </c>
      <c r="B55" s="29" t="s">
        <v>144</v>
      </c>
      <c r="C55" s="135">
        <v>53633.173300000002</v>
      </c>
      <c r="D55" s="135" t="s">
        <v>170</v>
      </c>
      <c r="E55" s="28">
        <f t="shared" si="10"/>
        <v>8954.5327551799746</v>
      </c>
      <c r="F55" s="28">
        <f t="shared" si="11"/>
        <v>8954.5</v>
      </c>
      <c r="G55" s="28">
        <f t="shared" si="12"/>
        <v>1.3294999997015111E-2</v>
      </c>
      <c r="J55" s="29"/>
      <c r="K55" s="28">
        <f>G55</f>
        <v>1.3294999997015111E-2</v>
      </c>
      <c r="P55" s="30">
        <f t="shared" si="13"/>
        <v>1.4937917445159862E-2</v>
      </c>
      <c r="Q55" s="31">
        <f t="shared" si="14"/>
        <v>38614.673300000002</v>
      </c>
      <c r="R55" s="28">
        <f t="shared" si="15"/>
        <v>2.6991777414184609E-6</v>
      </c>
      <c r="S55" s="28">
        <v>1</v>
      </c>
      <c r="T55" s="28">
        <f t="shared" si="16"/>
        <v>2.6991777414184609E-6</v>
      </c>
      <c r="U55" s="92"/>
    </row>
    <row r="56" spans="1:21" s="28" customFormat="1" x14ac:dyDescent="0.2">
      <c r="A56" s="34" t="s">
        <v>155</v>
      </c>
      <c r="B56" s="103"/>
      <c r="C56" s="26">
        <v>53717.395400000001</v>
      </c>
      <c r="D56" s="26">
        <v>2E-3</v>
      </c>
      <c r="E56" s="28">
        <f t="shared" si="10"/>
        <v>9162.0325704008465</v>
      </c>
      <c r="F56" s="28">
        <f t="shared" si="11"/>
        <v>9162</v>
      </c>
      <c r="G56" s="28">
        <f t="shared" si="12"/>
        <v>1.322000000072876E-2</v>
      </c>
      <c r="J56" s="28">
        <f>G56</f>
        <v>1.322000000072876E-2</v>
      </c>
      <c r="P56" s="30">
        <f t="shared" si="13"/>
        <v>1.5477386639818288E-2</v>
      </c>
      <c r="Q56" s="31">
        <f t="shared" si="14"/>
        <v>38698.895400000001</v>
      </c>
      <c r="R56" s="28">
        <f t="shared" si="15"/>
        <v>5.0957944383399151E-6</v>
      </c>
      <c r="S56" s="28">
        <v>1</v>
      </c>
      <c r="T56" s="28">
        <f t="shared" si="16"/>
        <v>5.0957944383399151E-6</v>
      </c>
      <c r="U56" s="92"/>
    </row>
    <row r="57" spans="1:21" s="28" customFormat="1" x14ac:dyDescent="0.2">
      <c r="A57" s="104" t="s">
        <v>156</v>
      </c>
      <c r="B57" s="98" t="s">
        <v>82</v>
      </c>
      <c r="C57" s="26">
        <v>53990.361199999999</v>
      </c>
      <c r="D57" s="26">
        <v>1.6000000000000001E-3</v>
      </c>
      <c r="E57" s="28">
        <f t="shared" si="10"/>
        <v>9834.5443346719494</v>
      </c>
      <c r="F57" s="28">
        <f t="shared" si="11"/>
        <v>9834.5</v>
      </c>
      <c r="G57" s="28">
        <f t="shared" si="12"/>
        <v>1.7994999994698446E-2</v>
      </c>
      <c r="J57" s="28">
        <f>G57</f>
        <v>1.7994999994698446E-2</v>
      </c>
      <c r="P57" s="30">
        <f t="shared" si="13"/>
        <v>1.7296028078937466E-2</v>
      </c>
      <c r="Q57" s="31">
        <f t="shared" si="14"/>
        <v>38971.861199999999</v>
      </c>
      <c r="R57" s="28">
        <f t="shared" si="15"/>
        <v>4.8856173902257532E-7</v>
      </c>
      <c r="S57" s="28">
        <v>1</v>
      </c>
      <c r="T57" s="28">
        <f t="shared" si="16"/>
        <v>4.8856173902257532E-7</v>
      </c>
      <c r="U57" s="92"/>
    </row>
    <row r="58" spans="1:21" s="28" customFormat="1" x14ac:dyDescent="0.2">
      <c r="A58" s="104" t="s">
        <v>156</v>
      </c>
      <c r="B58" s="98" t="s">
        <v>82</v>
      </c>
      <c r="C58" s="26">
        <v>53990.559200000003</v>
      </c>
      <c r="D58" s="26">
        <v>1.6999999999999999E-3</v>
      </c>
      <c r="E58" s="28">
        <f t="shared" si="10"/>
        <v>9835.0321515681626</v>
      </c>
      <c r="F58" s="28">
        <f t="shared" si="11"/>
        <v>9835</v>
      </c>
      <c r="G58" s="28">
        <f t="shared" si="12"/>
        <v>1.3050000001385342E-2</v>
      </c>
      <c r="J58" s="28">
        <f>G58</f>
        <v>1.3050000001385342E-2</v>
      </c>
      <c r="P58" s="30">
        <f t="shared" si="13"/>
        <v>1.7297420168196166E-2</v>
      </c>
      <c r="Q58" s="31">
        <f t="shared" si="14"/>
        <v>38972.059200000003</v>
      </c>
      <c r="R58" s="28">
        <f t="shared" si="15"/>
        <v>1.8040578073431286E-5</v>
      </c>
      <c r="S58" s="28">
        <v>1</v>
      </c>
      <c r="T58" s="28">
        <f t="shared" si="16"/>
        <v>1.8040578073431286E-5</v>
      </c>
      <c r="U58" s="92"/>
    </row>
    <row r="59" spans="1:21" s="28" customFormat="1" x14ac:dyDescent="0.2">
      <c r="A59" s="104" t="s">
        <v>156</v>
      </c>
      <c r="B59" s="98" t="s">
        <v>82</v>
      </c>
      <c r="C59" s="26">
        <v>54019.586799999997</v>
      </c>
      <c r="D59" s="26">
        <v>2.8E-3</v>
      </c>
      <c r="E59" s="28">
        <f t="shared" si="10"/>
        <v>9906.5480795289259</v>
      </c>
      <c r="F59" s="28">
        <f t="shared" si="11"/>
        <v>9906.5</v>
      </c>
      <c r="G59" s="28">
        <f t="shared" si="12"/>
        <v>1.9514999992679805E-2</v>
      </c>
      <c r="J59" s="28">
        <f>G59</f>
        <v>1.9514999992679805E-2</v>
      </c>
      <c r="P59" s="30">
        <f t="shared" si="13"/>
        <v>1.749709995297399E-2</v>
      </c>
      <c r="Q59" s="31">
        <f t="shared" si="14"/>
        <v>39001.086799999997</v>
      </c>
      <c r="R59" s="28">
        <f t="shared" si="15"/>
        <v>4.0719205702447279E-6</v>
      </c>
      <c r="S59" s="28">
        <v>1</v>
      </c>
      <c r="T59" s="28">
        <f t="shared" si="16"/>
        <v>4.0719205702447279E-6</v>
      </c>
      <c r="U59" s="92"/>
    </row>
    <row r="60" spans="1:21" s="28" customFormat="1" x14ac:dyDescent="0.2">
      <c r="A60" s="105" t="s">
        <v>157</v>
      </c>
      <c r="B60"/>
      <c r="C60" s="26">
        <v>54722.790699999998</v>
      </c>
      <c r="D60" s="26">
        <v>5.0000000000000001E-4</v>
      </c>
      <c r="E60" s="28">
        <f t="shared" si="10"/>
        <v>11639.046786075034</v>
      </c>
      <c r="F60" s="28">
        <f t="shared" si="11"/>
        <v>11639</v>
      </c>
      <c r="G60" s="28">
        <f t="shared" si="12"/>
        <v>1.8989999996847473E-2</v>
      </c>
      <c r="K60" s="28">
        <f>G60</f>
        <v>1.8989999996847473E-2</v>
      </c>
      <c r="P60" s="30">
        <f t="shared" si="13"/>
        <v>2.2706454856034671E-2</v>
      </c>
      <c r="Q60" s="31">
        <f t="shared" si="14"/>
        <v>39704.290699999998</v>
      </c>
      <c r="R60" s="28">
        <f t="shared" si="15"/>
        <v>1.3812036720376135E-5</v>
      </c>
      <c r="S60" s="28">
        <v>1</v>
      </c>
      <c r="T60" s="28">
        <f t="shared" si="16"/>
        <v>1.3812036720376135E-5</v>
      </c>
      <c r="U60" s="92"/>
    </row>
    <row r="61" spans="1:21" s="28" customFormat="1" x14ac:dyDescent="0.2">
      <c r="A61" s="24" t="s">
        <v>158</v>
      </c>
      <c r="B61" s="23" t="s">
        <v>82</v>
      </c>
      <c r="C61" s="24">
        <v>54783.676399999997</v>
      </c>
      <c r="D61" s="24">
        <v>5.9999999999999995E-4</v>
      </c>
      <c r="E61" s="28">
        <f t="shared" si="10"/>
        <v>11789.052206262768</v>
      </c>
      <c r="F61" s="28">
        <f t="shared" si="11"/>
        <v>11789</v>
      </c>
      <c r="G61" s="28">
        <f t="shared" si="12"/>
        <v>2.1189999992202502E-2</v>
      </c>
      <c r="J61" s="29"/>
      <c r="K61" s="28">
        <f>G61</f>
        <v>2.1189999992202502E-2</v>
      </c>
      <c r="P61" s="30">
        <f t="shared" si="13"/>
        <v>2.3190996599124512E-2</v>
      </c>
      <c r="Q61" s="31">
        <f t="shared" si="14"/>
        <v>39765.176399999997</v>
      </c>
      <c r="R61" s="28">
        <f t="shared" si="15"/>
        <v>4.0039874209133995E-6</v>
      </c>
      <c r="S61" s="28">
        <v>1</v>
      </c>
      <c r="T61" s="28">
        <f t="shared" si="16"/>
        <v>4.0039874209133995E-6</v>
      </c>
      <c r="U61" s="92"/>
    </row>
    <row r="62" spans="1:21" s="28" customFormat="1" x14ac:dyDescent="0.2">
      <c r="A62" s="81" t="s">
        <v>159</v>
      </c>
      <c r="B62" s="82" t="s">
        <v>82</v>
      </c>
      <c r="C62" s="81">
        <v>54830.353199999998</v>
      </c>
      <c r="D62" s="81">
        <v>8.0000000000000004E-4</v>
      </c>
      <c r="E62" s="28">
        <f t="shared" si="10"/>
        <v>11904.050851215836</v>
      </c>
      <c r="F62" s="28">
        <f t="shared" si="11"/>
        <v>11904</v>
      </c>
      <c r="G62" s="28">
        <f t="shared" si="12"/>
        <v>2.0639999995182734E-2</v>
      </c>
      <c r="J62" s="28">
        <f>G62</f>
        <v>2.0639999995182734E-2</v>
      </c>
      <c r="O62" s="28">
        <f t="shared" ref="O62:O81" ca="1" si="17">C$11+C$12*F62</f>
        <v>3.8683101903212239E-2</v>
      </c>
      <c r="P62" s="30">
        <f t="shared" si="13"/>
        <v>2.3566095707517679E-2</v>
      </c>
      <c r="Q62" s="31">
        <f t="shared" si="14"/>
        <v>39811.853199999998</v>
      </c>
      <c r="R62" s="28">
        <f t="shared" si="15"/>
        <v>8.562036117744946E-6</v>
      </c>
      <c r="S62" s="28">
        <v>1</v>
      </c>
      <c r="T62" s="28">
        <f t="shared" si="16"/>
        <v>8.562036117744946E-6</v>
      </c>
      <c r="U62" s="92"/>
    </row>
    <row r="63" spans="1:21" s="28" customFormat="1" x14ac:dyDescent="0.2">
      <c r="A63" s="81" t="s">
        <v>159</v>
      </c>
      <c r="B63" s="82" t="s">
        <v>82</v>
      </c>
      <c r="C63" s="81">
        <v>54830.559800000003</v>
      </c>
      <c r="D63" s="81">
        <v>1.8E-3</v>
      </c>
      <c r="E63" s="28">
        <f t="shared" si="10"/>
        <v>11904.559856118654</v>
      </c>
      <c r="F63" s="28">
        <f t="shared" si="11"/>
        <v>11904.5</v>
      </c>
      <c r="G63" s="28">
        <f t="shared" si="12"/>
        <v>2.4295000002894085E-2</v>
      </c>
      <c r="J63" s="28">
        <f>G63</f>
        <v>2.4295000002894085E-2</v>
      </c>
      <c r="O63" s="28">
        <f t="shared" ca="1" si="17"/>
        <v>3.8679435028535644E-2</v>
      </c>
      <c r="P63" s="30">
        <f t="shared" si="13"/>
        <v>2.3567733427606159E-2</v>
      </c>
      <c r="Q63" s="31">
        <f t="shared" si="14"/>
        <v>39812.059800000003</v>
      </c>
      <c r="R63" s="28">
        <f t="shared" si="15"/>
        <v>5.2891667153102808E-7</v>
      </c>
      <c r="S63" s="28">
        <v>1</v>
      </c>
      <c r="T63" s="28">
        <f t="shared" si="16"/>
        <v>5.2891667153102808E-7</v>
      </c>
      <c r="U63" s="92"/>
    </row>
    <row r="64" spans="1:21" s="28" customFormat="1" x14ac:dyDescent="0.2">
      <c r="A64" s="81" t="s">
        <v>159</v>
      </c>
      <c r="B64" s="82" t="s">
        <v>82</v>
      </c>
      <c r="C64" s="81">
        <v>54841.316099999996</v>
      </c>
      <c r="D64" s="81">
        <v>1.6999999999999999E-3</v>
      </c>
      <c r="E64" s="28">
        <f t="shared" si="10"/>
        <v>11931.060385818804</v>
      </c>
      <c r="F64" s="28">
        <f t="shared" si="11"/>
        <v>11931</v>
      </c>
      <c r="G64" s="28">
        <f t="shared" si="12"/>
        <v>2.4509999995643739E-2</v>
      </c>
      <c r="J64" s="28">
        <f>G64</f>
        <v>2.4509999995643739E-2</v>
      </c>
      <c r="O64" s="28">
        <f t="shared" ca="1" si="17"/>
        <v>3.84850906706765E-2</v>
      </c>
      <c r="P64" s="30">
        <f t="shared" si="13"/>
        <v>2.3654617515638899E-2</v>
      </c>
      <c r="Q64" s="31">
        <f t="shared" si="14"/>
        <v>39822.816099999996</v>
      </c>
      <c r="R64" s="28">
        <f t="shared" si="15"/>
        <v>7.3167918709923003E-7</v>
      </c>
      <c r="S64" s="28">
        <v>1</v>
      </c>
      <c r="T64" s="28">
        <f t="shared" si="16"/>
        <v>7.3167918709923003E-7</v>
      </c>
      <c r="U64" s="92"/>
    </row>
    <row r="65" spans="1:21" s="28" customFormat="1" x14ac:dyDescent="0.2">
      <c r="A65" s="81" t="s">
        <v>159</v>
      </c>
      <c r="B65" s="82" t="s">
        <v>82</v>
      </c>
      <c r="C65" s="81">
        <v>54841.515399999997</v>
      </c>
      <c r="D65" s="81">
        <v>2.3E-3</v>
      </c>
      <c r="E65" s="28">
        <f t="shared" si="10"/>
        <v>11931.551405553215</v>
      </c>
      <c r="F65" s="28">
        <f t="shared" si="11"/>
        <v>11931.5</v>
      </c>
      <c r="G65" s="28">
        <f t="shared" si="12"/>
        <v>2.0864999991317745E-2</v>
      </c>
      <c r="J65" s="28">
        <f>G65</f>
        <v>2.0864999991317745E-2</v>
      </c>
      <c r="O65" s="28">
        <f t="shared" ca="1" si="17"/>
        <v>3.8481423795999906E-2</v>
      </c>
      <c r="P65" s="30">
        <f t="shared" si="13"/>
        <v>2.3656258440381842E-2</v>
      </c>
      <c r="Q65" s="31">
        <f t="shared" si="14"/>
        <v>39823.015399999997</v>
      </c>
      <c r="R65" s="28">
        <f t="shared" si="15"/>
        <v>7.7911237294717048E-6</v>
      </c>
      <c r="S65" s="28">
        <v>1</v>
      </c>
      <c r="T65" s="28">
        <f t="shared" si="16"/>
        <v>7.7911237294717048E-6</v>
      </c>
      <c r="U65" s="92"/>
    </row>
    <row r="66" spans="1:21" s="28" customFormat="1" x14ac:dyDescent="0.2">
      <c r="A66" s="29" t="s">
        <v>352</v>
      </c>
      <c r="B66" s="29" t="s">
        <v>144</v>
      </c>
      <c r="C66" s="135">
        <v>55029.4444</v>
      </c>
      <c r="D66" s="135" t="s">
        <v>170</v>
      </c>
      <c r="E66" s="28">
        <f t="shared" si="10"/>
        <v>12394.556160536102</v>
      </c>
      <c r="F66" s="28">
        <f t="shared" si="11"/>
        <v>12394.5</v>
      </c>
      <c r="G66" s="28">
        <f t="shared" si="12"/>
        <v>2.2794999997131526E-2</v>
      </c>
      <c r="J66" s="29"/>
      <c r="K66" s="28">
        <f t="shared" ref="K66:K74" si="18">G66</f>
        <v>2.2794999997131526E-2</v>
      </c>
      <c r="O66" s="28">
        <f t="shared" ca="1" si="17"/>
        <v>3.5085897845479663E-2</v>
      </c>
      <c r="P66" s="30">
        <f t="shared" si="13"/>
        <v>2.5201225880099803E-2</v>
      </c>
      <c r="Q66" s="31">
        <f t="shared" si="14"/>
        <v>40010.9444</v>
      </c>
      <c r="R66" s="28">
        <f t="shared" si="15"/>
        <v>5.7899229998664608E-6</v>
      </c>
      <c r="S66" s="28">
        <v>1</v>
      </c>
      <c r="T66" s="28">
        <f t="shared" si="16"/>
        <v>5.7899229998664608E-6</v>
      </c>
      <c r="U66" s="92"/>
    </row>
    <row r="67" spans="1:21" s="28" customFormat="1" x14ac:dyDescent="0.2">
      <c r="A67" s="29" t="s">
        <v>352</v>
      </c>
      <c r="B67" s="29" t="s">
        <v>144</v>
      </c>
      <c r="C67" s="135">
        <v>55096.422500000001</v>
      </c>
      <c r="D67" s="135" t="s">
        <v>170</v>
      </c>
      <c r="E67" s="28">
        <f t="shared" si="10"/>
        <v>12559.571558796715</v>
      </c>
      <c r="F67" s="28">
        <f t="shared" si="11"/>
        <v>12559.5</v>
      </c>
      <c r="G67" s="28">
        <f t="shared" si="12"/>
        <v>2.9044999995676335E-2</v>
      </c>
      <c r="J67" s="29"/>
      <c r="K67" s="28">
        <f t="shared" si="18"/>
        <v>2.9044999995676335E-2</v>
      </c>
      <c r="O67" s="28">
        <f t="shared" ca="1" si="17"/>
        <v>3.3875829202205707E-2</v>
      </c>
      <c r="P67" s="30">
        <f t="shared" si="13"/>
        <v>2.5764106980697806E-2</v>
      </c>
      <c r="Q67" s="31">
        <f t="shared" si="14"/>
        <v>40077.922500000001</v>
      </c>
      <c r="R67" s="28">
        <f t="shared" si="15"/>
        <v>1.0764258975734901E-5</v>
      </c>
      <c r="S67" s="28">
        <v>1</v>
      </c>
      <c r="T67" s="28">
        <f t="shared" si="16"/>
        <v>1.0764258975734901E-5</v>
      </c>
      <c r="U67" s="92"/>
    </row>
    <row r="68" spans="1:21" s="28" customFormat="1" x14ac:dyDescent="0.2">
      <c r="A68" s="29" t="s">
        <v>352</v>
      </c>
      <c r="B68" s="29" t="s">
        <v>82</v>
      </c>
      <c r="C68" s="135">
        <v>55096.618399999999</v>
      </c>
      <c r="D68" s="135" t="s">
        <v>170</v>
      </c>
      <c r="E68" s="28">
        <f t="shared" si="10"/>
        <v>12560.05420187735</v>
      </c>
      <c r="F68" s="28">
        <f t="shared" si="11"/>
        <v>12560</v>
      </c>
      <c r="G68" s="28">
        <f t="shared" si="12"/>
        <v>2.1999999997206032E-2</v>
      </c>
      <c r="J68" s="29"/>
      <c r="K68" s="28">
        <f t="shared" si="18"/>
        <v>2.1999999997206032E-2</v>
      </c>
      <c r="O68" s="28">
        <f t="shared" ca="1" si="17"/>
        <v>3.3872162327529112E-2</v>
      </c>
      <c r="P68" s="30">
        <f t="shared" si="13"/>
        <v>2.5765822502675111E-2</v>
      </c>
      <c r="Q68" s="31">
        <f t="shared" si="14"/>
        <v>40078.118399999999</v>
      </c>
      <c r="R68" s="28">
        <f t="shared" si="15"/>
        <v>1.4181419142697406E-5</v>
      </c>
      <c r="S68" s="28">
        <v>1</v>
      </c>
      <c r="T68" s="28">
        <f t="shared" si="16"/>
        <v>1.4181419142697406E-5</v>
      </c>
      <c r="U68" s="92"/>
    </row>
    <row r="69" spans="1:21" s="28" customFormat="1" x14ac:dyDescent="0.2">
      <c r="A69" s="81" t="s">
        <v>160</v>
      </c>
      <c r="B69" s="82" t="s">
        <v>82</v>
      </c>
      <c r="C69" s="81">
        <v>55158.723100000003</v>
      </c>
      <c r="D69" s="81">
        <v>2.9999999999999997E-4</v>
      </c>
      <c r="E69" s="28">
        <f t="shared" si="10"/>
        <v>12713.062898814953</v>
      </c>
      <c r="F69" s="28">
        <f t="shared" si="11"/>
        <v>12713</v>
      </c>
      <c r="G69" s="28">
        <f t="shared" si="12"/>
        <v>2.5529999998980202E-2</v>
      </c>
      <c r="J69" s="29"/>
      <c r="K69" s="28">
        <f t="shared" si="18"/>
        <v>2.5529999998980202E-2</v>
      </c>
      <c r="O69" s="28">
        <f t="shared" ca="1" si="17"/>
        <v>3.2750098676493269E-2</v>
      </c>
      <c r="P69" s="30">
        <f t="shared" si="13"/>
        <v>2.6293559743001668E-2</v>
      </c>
      <c r="Q69" s="31">
        <f t="shared" si="14"/>
        <v>40140.223100000003</v>
      </c>
      <c r="R69" s="28">
        <f t="shared" si="15"/>
        <v>5.8302348269012731E-7</v>
      </c>
      <c r="S69" s="28">
        <v>1</v>
      </c>
      <c r="T69" s="28">
        <f t="shared" si="16"/>
        <v>5.8302348269012731E-7</v>
      </c>
      <c r="U69" s="92"/>
    </row>
    <row r="70" spans="1:21" s="28" customFormat="1" x14ac:dyDescent="0.2">
      <c r="A70" s="29" t="s">
        <v>370</v>
      </c>
      <c r="B70" s="29" t="s">
        <v>82</v>
      </c>
      <c r="C70" s="135">
        <v>55409.563999999998</v>
      </c>
      <c r="D70" s="135" t="s">
        <v>170</v>
      </c>
      <c r="E70" s="28">
        <f t="shared" si="10"/>
        <v>13331.065066890036</v>
      </c>
      <c r="F70" s="28">
        <f t="shared" si="11"/>
        <v>13331</v>
      </c>
      <c r="G70" s="28">
        <f t="shared" si="12"/>
        <v>2.6409999998577405E-2</v>
      </c>
      <c r="J70" s="29"/>
      <c r="K70" s="28">
        <f t="shared" si="18"/>
        <v>2.6409999998577405E-2</v>
      </c>
      <c r="O70" s="28">
        <f t="shared" ca="1" si="17"/>
        <v>2.821784157623082E-2</v>
      </c>
      <c r="P70" s="30">
        <f t="shared" si="13"/>
        <v>2.8481757887826278E-2</v>
      </c>
      <c r="Q70" s="31">
        <f t="shared" si="14"/>
        <v>40391.063999999998</v>
      </c>
      <c r="R70" s="28">
        <f t="shared" si="15"/>
        <v>4.2921807516649449E-6</v>
      </c>
      <c r="S70" s="28">
        <v>1</v>
      </c>
      <c r="T70" s="28">
        <f t="shared" si="16"/>
        <v>4.2921807516649449E-6</v>
      </c>
      <c r="U70" s="92"/>
    </row>
    <row r="71" spans="1:21" s="28" customFormat="1" x14ac:dyDescent="0.2">
      <c r="A71" s="104" t="s">
        <v>407</v>
      </c>
      <c r="B71" s="104"/>
      <c r="C71" s="96">
        <v>55409.563999999998</v>
      </c>
      <c r="D71" s="96">
        <v>3.8E-3</v>
      </c>
      <c r="E71" s="28">
        <f t="shared" si="10"/>
        <v>13331.065066890036</v>
      </c>
      <c r="F71" s="28">
        <f t="shared" si="11"/>
        <v>13331</v>
      </c>
      <c r="G71" s="28">
        <f t="shared" si="12"/>
        <v>2.6409999998577405E-2</v>
      </c>
      <c r="J71" s="29"/>
      <c r="K71" s="28">
        <f t="shared" si="18"/>
        <v>2.6409999998577405E-2</v>
      </c>
      <c r="O71" s="28">
        <f t="shared" ca="1" si="17"/>
        <v>2.821784157623082E-2</v>
      </c>
      <c r="P71" s="30">
        <f t="shared" si="13"/>
        <v>2.8481757887826278E-2</v>
      </c>
      <c r="Q71" s="31">
        <f t="shared" si="14"/>
        <v>40391.063999999998</v>
      </c>
      <c r="R71" s="28">
        <f t="shared" si="15"/>
        <v>4.2921807516649449E-6</v>
      </c>
      <c r="S71" s="28">
        <v>1</v>
      </c>
      <c r="T71" s="28">
        <f t="shared" si="16"/>
        <v>4.2921807516649449E-6</v>
      </c>
      <c r="U71" s="92"/>
    </row>
    <row r="72" spans="1:21" s="28" customFormat="1" x14ac:dyDescent="0.2">
      <c r="A72" s="29" t="s">
        <v>370</v>
      </c>
      <c r="B72" s="29" t="s">
        <v>144</v>
      </c>
      <c r="C72" s="135">
        <v>55462.535499999998</v>
      </c>
      <c r="D72" s="135" t="s">
        <v>170</v>
      </c>
      <c r="E72" s="28">
        <f t="shared" si="10"/>
        <v>13461.572100815483</v>
      </c>
      <c r="F72" s="28">
        <f t="shared" si="11"/>
        <v>13461.5</v>
      </c>
      <c r="G72" s="28">
        <f t="shared" si="12"/>
        <v>2.9264999997394625E-2</v>
      </c>
      <c r="J72" s="29"/>
      <c r="K72" s="28">
        <f t="shared" si="18"/>
        <v>2.9264999997394625E-2</v>
      </c>
      <c r="O72" s="28">
        <f t="shared" ca="1" si="17"/>
        <v>2.7260787285641408E-2</v>
      </c>
      <c r="P72" s="30">
        <f t="shared" si="13"/>
        <v>2.8955422493972528E-2</v>
      </c>
      <c r="Q72" s="31">
        <f t="shared" si="14"/>
        <v>40444.035499999998</v>
      </c>
      <c r="R72" s="28">
        <f t="shared" si="15"/>
        <v>9.5838230625058806E-8</v>
      </c>
      <c r="S72" s="28">
        <v>1</v>
      </c>
      <c r="T72" s="28">
        <f t="shared" si="16"/>
        <v>9.5838230625058806E-8</v>
      </c>
      <c r="U72" s="92"/>
    </row>
    <row r="73" spans="1:21" s="28" customFormat="1" x14ac:dyDescent="0.2">
      <c r="A73" s="104" t="s">
        <v>407</v>
      </c>
      <c r="B73" s="104"/>
      <c r="C73" s="96">
        <v>55462.535499999998</v>
      </c>
      <c r="D73" s="96">
        <v>6.4000000000000003E-3</v>
      </c>
      <c r="E73" s="28">
        <f t="shared" si="10"/>
        <v>13461.572100815483</v>
      </c>
      <c r="F73" s="28">
        <f t="shared" si="11"/>
        <v>13461.5</v>
      </c>
      <c r="G73" s="28">
        <f t="shared" si="12"/>
        <v>2.9264999997394625E-2</v>
      </c>
      <c r="J73" s="29"/>
      <c r="K73" s="28">
        <f t="shared" si="18"/>
        <v>2.9264999997394625E-2</v>
      </c>
      <c r="O73" s="28">
        <f t="shared" ca="1" si="17"/>
        <v>2.7260787285641408E-2</v>
      </c>
      <c r="P73" s="30">
        <f t="shared" si="13"/>
        <v>2.8955422493972528E-2</v>
      </c>
      <c r="Q73" s="31">
        <f t="shared" si="14"/>
        <v>40444.035499999998</v>
      </c>
      <c r="R73" s="28">
        <f t="shared" si="15"/>
        <v>9.5838230625058806E-8</v>
      </c>
      <c r="S73" s="28">
        <v>1</v>
      </c>
      <c r="T73" s="28">
        <f t="shared" si="16"/>
        <v>9.5838230625058806E-8</v>
      </c>
      <c r="U73" s="92"/>
    </row>
    <row r="74" spans="1:21" s="28" customFormat="1" x14ac:dyDescent="0.2">
      <c r="A74" s="22" t="s">
        <v>161</v>
      </c>
      <c r="B74" s="23" t="s">
        <v>144</v>
      </c>
      <c r="C74" s="24">
        <v>55526.665399999998</v>
      </c>
      <c r="D74" s="24">
        <v>5.9999999999999995E-4</v>
      </c>
      <c r="E74" s="28">
        <f t="shared" si="10"/>
        <v>13619.57032693586</v>
      </c>
      <c r="F74" s="28">
        <f t="shared" si="11"/>
        <v>13619.5</v>
      </c>
      <c r="G74" s="28">
        <f t="shared" si="12"/>
        <v>2.8544999993755482E-2</v>
      </c>
      <c r="J74" s="29"/>
      <c r="K74" s="28">
        <f t="shared" si="18"/>
        <v>2.8544999993755482E-2</v>
      </c>
      <c r="O74" s="28">
        <f t="shared" ca="1" si="17"/>
        <v>2.610205488783969E-2</v>
      </c>
      <c r="P74" s="30">
        <f t="shared" si="13"/>
        <v>2.953431176828842E-2</v>
      </c>
      <c r="Q74" s="31">
        <f t="shared" si="14"/>
        <v>40508.165399999998</v>
      </c>
      <c r="R74" s="28">
        <f t="shared" si="15"/>
        <v>9.7873778722950973E-7</v>
      </c>
      <c r="S74" s="28">
        <v>1</v>
      </c>
      <c r="T74" s="28">
        <f t="shared" si="16"/>
        <v>9.7873778722950973E-7</v>
      </c>
      <c r="U74" s="92"/>
    </row>
    <row r="75" spans="1:21" s="28" customFormat="1" x14ac:dyDescent="0.2">
      <c r="A75" s="81" t="s">
        <v>162</v>
      </c>
      <c r="B75" s="82" t="s">
        <v>82</v>
      </c>
      <c r="C75" s="81">
        <v>55776.493600000002</v>
      </c>
      <c r="D75" s="81">
        <v>1.6999999999999999E-3</v>
      </c>
      <c r="E75" s="28">
        <f t="shared" si="10"/>
        <v>14235.077484047402</v>
      </c>
      <c r="F75" s="28">
        <f t="shared" si="11"/>
        <v>14235</v>
      </c>
      <c r="G75" s="28">
        <f t="shared" si="12"/>
        <v>3.1450000002223533E-2</v>
      </c>
      <c r="J75" s="28">
        <f>G75</f>
        <v>3.1450000002223533E-2</v>
      </c>
      <c r="O75" s="28">
        <f t="shared" ca="1" si="17"/>
        <v>2.1588132160960172E-2</v>
      </c>
      <c r="P75" s="30">
        <f t="shared" si="13"/>
        <v>3.1845922703180513E-2</v>
      </c>
      <c r="Q75" s="31">
        <f t="shared" si="14"/>
        <v>40757.993600000002</v>
      </c>
      <c r="R75" s="28">
        <f t="shared" si="15"/>
        <v>1.5675478513307014E-7</v>
      </c>
      <c r="S75" s="28">
        <v>1</v>
      </c>
      <c r="T75" s="28">
        <f t="shared" si="16"/>
        <v>1.5675478513307014E-7</v>
      </c>
      <c r="U75" s="92"/>
    </row>
    <row r="76" spans="1:21" s="28" customFormat="1" x14ac:dyDescent="0.2">
      <c r="A76" s="29" t="s">
        <v>389</v>
      </c>
      <c r="B76" s="29" t="s">
        <v>144</v>
      </c>
      <c r="C76" s="135">
        <v>55838.394099999998</v>
      </c>
      <c r="D76" s="135" t="s">
        <v>170</v>
      </c>
      <c r="E76" s="28">
        <f t="shared" si="10"/>
        <v>14387.583089014255</v>
      </c>
      <c r="F76" s="28">
        <f t="shared" si="11"/>
        <v>14387.5</v>
      </c>
      <c r="G76" s="28">
        <f t="shared" si="12"/>
        <v>3.3724999993864913E-2</v>
      </c>
      <c r="J76" s="29"/>
      <c r="K76" s="28">
        <f t="shared" ref="K76:K81" si="19">G76</f>
        <v>3.3724999993864913E-2</v>
      </c>
      <c r="O76" s="28">
        <f t="shared" ca="1" si="17"/>
        <v>2.0469735384600909E-2</v>
      </c>
      <c r="P76" s="30">
        <f t="shared" si="13"/>
        <v>3.2432562478378134E-2</v>
      </c>
      <c r="Q76" s="31">
        <f t="shared" si="14"/>
        <v>40819.894099999998</v>
      </c>
      <c r="R76" s="28">
        <f t="shared" si="15"/>
        <v>1.6703947314376373E-6</v>
      </c>
      <c r="S76" s="28">
        <v>1</v>
      </c>
      <c r="T76" s="28">
        <f t="shared" si="16"/>
        <v>1.6703947314376373E-6</v>
      </c>
      <c r="U76" s="92"/>
    </row>
    <row r="77" spans="1:21" s="28" customFormat="1" x14ac:dyDescent="0.2">
      <c r="A77" s="29" t="s">
        <v>389</v>
      </c>
      <c r="B77" s="29" t="s">
        <v>82</v>
      </c>
      <c r="C77" s="135">
        <v>55838.595000000001</v>
      </c>
      <c r="D77" s="135" t="s">
        <v>170</v>
      </c>
      <c r="E77" s="28">
        <f t="shared" si="10"/>
        <v>14388.078050703391</v>
      </c>
      <c r="F77" s="28">
        <f t="shared" si="11"/>
        <v>14388</v>
      </c>
      <c r="G77" s="28">
        <f t="shared" si="12"/>
        <v>3.1680000000051223E-2</v>
      </c>
      <c r="J77" s="29"/>
      <c r="K77" s="28">
        <f t="shared" si="19"/>
        <v>3.1680000000051223E-2</v>
      </c>
      <c r="O77" s="28">
        <f t="shared" ca="1" si="17"/>
        <v>2.0466068509924329E-2</v>
      </c>
      <c r="P77" s="30">
        <f t="shared" si="13"/>
        <v>3.2434494967331438E-2</v>
      </c>
      <c r="Q77" s="31">
        <f t="shared" si="14"/>
        <v>40820.095000000001</v>
      </c>
      <c r="R77" s="28">
        <f t="shared" si="15"/>
        <v>5.6926265565117368E-7</v>
      </c>
      <c r="S77" s="28">
        <v>1</v>
      </c>
      <c r="T77" s="28">
        <f t="shared" si="16"/>
        <v>5.6926265565117368E-7</v>
      </c>
      <c r="U77" s="92"/>
    </row>
    <row r="78" spans="1:21" s="28" customFormat="1" x14ac:dyDescent="0.2">
      <c r="A78" s="29" t="s">
        <v>389</v>
      </c>
      <c r="B78" s="29" t="s">
        <v>82</v>
      </c>
      <c r="C78" s="135">
        <v>55857.2667</v>
      </c>
      <c r="D78" s="135" t="s">
        <v>170</v>
      </c>
      <c r="E78" s="28">
        <f t="shared" si="10"/>
        <v>14434.07992313188</v>
      </c>
      <c r="F78" s="28">
        <f t="shared" si="11"/>
        <v>14434</v>
      </c>
      <c r="G78" s="28">
        <f t="shared" si="12"/>
        <v>3.2439999995403923E-2</v>
      </c>
      <c r="J78" s="29"/>
      <c r="K78" s="28">
        <f t="shared" si="19"/>
        <v>3.2439999995403923E-2</v>
      </c>
      <c r="O78" s="28">
        <f t="shared" ca="1" si="17"/>
        <v>2.0128716039678252E-2</v>
      </c>
      <c r="P78" s="30">
        <f t="shared" si="13"/>
        <v>3.2612537830883775E-2</v>
      </c>
      <c r="Q78" s="31">
        <f t="shared" si="14"/>
        <v>40838.7667</v>
      </c>
      <c r="R78" s="28">
        <f t="shared" si="15"/>
        <v>2.9769304672072599E-8</v>
      </c>
      <c r="S78" s="28">
        <v>1</v>
      </c>
      <c r="T78" s="28">
        <f t="shared" si="16"/>
        <v>2.9769304672072599E-8</v>
      </c>
      <c r="U78" s="92"/>
    </row>
    <row r="79" spans="1:21" s="28" customFormat="1" x14ac:dyDescent="0.2">
      <c r="A79" s="29" t="s">
        <v>389</v>
      </c>
      <c r="B79" s="29" t="s">
        <v>144</v>
      </c>
      <c r="C79" s="135">
        <v>55857.470999999998</v>
      </c>
      <c r="D79" s="135" t="s">
        <v>170</v>
      </c>
      <c r="E79" s="28">
        <f t="shared" si="10"/>
        <v>14434.583261474774</v>
      </c>
      <c r="F79" s="28">
        <f t="shared" si="11"/>
        <v>14434.5</v>
      </c>
      <c r="G79" s="28">
        <f t="shared" si="12"/>
        <v>3.3794999995734543E-2</v>
      </c>
      <c r="J79" s="29"/>
      <c r="K79" s="28">
        <f t="shared" si="19"/>
        <v>3.3794999995734543E-2</v>
      </c>
      <c r="O79" s="28">
        <f t="shared" ca="1" si="17"/>
        <v>2.0125049165001657E-2</v>
      </c>
      <c r="P79" s="30">
        <f t="shared" si="13"/>
        <v>3.2614475838964208E-2</v>
      </c>
      <c r="Q79" s="31">
        <f t="shared" si="14"/>
        <v>40838.970999999998</v>
      </c>
      <c r="R79" s="28">
        <f t="shared" si="15"/>
        <v>1.3936372847183106E-6</v>
      </c>
      <c r="S79" s="28">
        <v>1</v>
      </c>
      <c r="T79" s="28">
        <f t="shared" si="16"/>
        <v>1.3936372847183106E-6</v>
      </c>
      <c r="U79" s="92"/>
    </row>
    <row r="80" spans="1:21" s="28" customFormat="1" x14ac:dyDescent="0.2">
      <c r="A80" s="104" t="s">
        <v>164</v>
      </c>
      <c r="B80" s="95" t="s">
        <v>82</v>
      </c>
      <c r="C80" s="96">
        <v>56245.709000000003</v>
      </c>
      <c r="D80" s="96">
        <v>5.0000000000000001E-4</v>
      </c>
      <c r="E80" s="28">
        <f t="shared" si="10"/>
        <v>15391.093646061743</v>
      </c>
      <c r="F80" s="28">
        <f t="shared" si="11"/>
        <v>15391</v>
      </c>
      <c r="G80" s="28">
        <f t="shared" si="12"/>
        <v>3.8010000003851019E-2</v>
      </c>
      <c r="J80" s="29"/>
      <c r="K80" s="28">
        <f t="shared" si="19"/>
        <v>3.8010000003851019E-2</v>
      </c>
      <c r="O80" s="28">
        <f t="shared" ca="1" si="17"/>
        <v>1.3110317908689315E-2</v>
      </c>
      <c r="P80" s="30">
        <f t="shared" si="13"/>
        <v>3.6430531450726084E-2</v>
      </c>
      <c r="Q80" s="31">
        <f t="shared" si="14"/>
        <v>41227.209000000003</v>
      </c>
      <c r="R80" s="28">
        <f t="shared" si="15"/>
        <v>2.4947209103105763E-6</v>
      </c>
      <c r="S80" s="28">
        <v>1</v>
      </c>
      <c r="T80" s="28">
        <f t="shared" si="16"/>
        <v>2.4947209103105763E-6</v>
      </c>
      <c r="U80" s="92"/>
    </row>
    <row r="81" spans="1:21" s="28" customFormat="1" x14ac:dyDescent="0.2">
      <c r="A81" s="136" t="s">
        <v>0</v>
      </c>
      <c r="B81" s="137" t="s">
        <v>82</v>
      </c>
      <c r="C81" s="138">
        <v>57266.538099999998</v>
      </c>
      <c r="D81" s="138" t="s">
        <v>1</v>
      </c>
      <c r="E81" s="28">
        <f t="shared" si="10"/>
        <v>17906.132449678476</v>
      </c>
      <c r="F81" s="28">
        <f t="shared" si="11"/>
        <v>17906</v>
      </c>
      <c r="G81" s="28">
        <f t="shared" si="12"/>
        <v>5.3759999995236285E-2</v>
      </c>
      <c r="J81" s="29"/>
      <c r="K81" s="28">
        <f t="shared" si="19"/>
        <v>5.3759999995236285E-2</v>
      </c>
      <c r="O81" s="28">
        <f t="shared" ca="1" si="17"/>
        <v>-5.3340617145470337E-3</v>
      </c>
      <c r="P81" s="30">
        <f t="shared" si="13"/>
        <v>4.7500653127529789E-2</v>
      </c>
      <c r="Q81" s="31">
        <f t="shared" si="14"/>
        <v>42248.038099999998</v>
      </c>
      <c r="R81" s="28">
        <f t="shared" si="15"/>
        <v>3.9179423210267123E-5</v>
      </c>
      <c r="S81" s="28">
        <v>1</v>
      </c>
      <c r="T81" s="28">
        <f t="shared" si="16"/>
        <v>3.9179423210267123E-5</v>
      </c>
      <c r="U81" s="92"/>
    </row>
    <row r="82" spans="1:21" s="28" customFormat="1" ht="12" customHeight="1" x14ac:dyDescent="0.2">
      <c r="A82" s="139" t="s">
        <v>408</v>
      </c>
      <c r="B82" s="140" t="s">
        <v>82</v>
      </c>
      <c r="C82" s="141">
        <v>59784.731099999997</v>
      </c>
      <c r="D82" s="139">
        <v>5.9999999999999995E-4</v>
      </c>
      <c r="E82" s="28">
        <f t="shared" ref="E82" si="20">+(C82-C$7)/C$8</f>
        <v>24110.259183522619</v>
      </c>
      <c r="F82" s="28">
        <f t="shared" si="11"/>
        <v>24110.5</v>
      </c>
      <c r="G82" s="28">
        <f t="shared" ref="G82" si="21">+C82-(C$7+F82*C$8)</f>
        <v>-9.7745000006398186E-2</v>
      </c>
      <c r="J82" s="29"/>
      <c r="K82" s="28">
        <f t="shared" ref="K82" si="22">G82</f>
        <v>-9.7745000006398186E-2</v>
      </c>
      <c r="O82" s="28">
        <f t="shared" ref="O82" ca="1" si="23">C$11+C$12*F82</f>
        <v>-5.0836309576324346E-2</v>
      </c>
      <c r="P82" s="30">
        <f t="shared" ref="P82" si="24">+D$11+D$12*F82+D$13*F82^2</f>
        <v>8.1231815655435122E-2</v>
      </c>
      <c r="Q82" s="31">
        <f t="shared" ref="Q82" si="25">+C82-15018.5</f>
        <v>44766.231099999997</v>
      </c>
      <c r="R82" s="28">
        <f t="shared" ref="R82" si="26">+(P82-G82)^2</f>
        <v>3.2032700544449864E-2</v>
      </c>
      <c r="S82" s="28">
        <v>1</v>
      </c>
      <c r="T82" s="28">
        <f t="shared" ref="T82" si="27">+S82*R82</f>
        <v>3.2032700544449864E-2</v>
      </c>
      <c r="U82" s="92"/>
    </row>
    <row r="83" spans="1:21" s="28" customFormat="1" x14ac:dyDescent="0.2">
      <c r="C83" s="27"/>
      <c r="D83" s="27"/>
      <c r="P83" s="30"/>
      <c r="U83" s="92"/>
    </row>
    <row r="84" spans="1:21" s="28" customFormat="1" x14ac:dyDescent="0.2">
      <c r="C84" s="27"/>
      <c r="D84" s="27"/>
      <c r="P84" s="30"/>
      <c r="U84" s="92"/>
    </row>
    <row r="85" spans="1:21" s="28" customFormat="1" x14ac:dyDescent="0.2">
      <c r="C85" s="27"/>
      <c r="D85" s="27"/>
      <c r="P85" s="30"/>
      <c r="U85" s="92"/>
    </row>
    <row r="86" spans="1:21" s="28" customFormat="1" x14ac:dyDescent="0.2">
      <c r="C86" s="27"/>
      <c r="D86" s="27"/>
      <c r="P86" s="30"/>
      <c r="U86" s="92"/>
    </row>
    <row r="87" spans="1:21" s="28" customFormat="1" x14ac:dyDescent="0.2">
      <c r="C87" s="27"/>
      <c r="D87" s="27"/>
      <c r="P87" s="30"/>
      <c r="U87" s="92"/>
    </row>
    <row r="88" spans="1:21" s="28" customFormat="1" x14ac:dyDescent="0.2">
      <c r="C88" s="27"/>
      <c r="D88" s="27"/>
      <c r="P88" s="30"/>
      <c r="U88" s="92"/>
    </row>
    <row r="89" spans="1:21" s="28" customFormat="1" x14ac:dyDescent="0.2">
      <c r="C89" s="27"/>
      <c r="D89" s="27"/>
      <c r="P89" s="30"/>
      <c r="U89" s="92"/>
    </row>
    <row r="90" spans="1:21" s="28" customFormat="1" x14ac:dyDescent="0.2">
      <c r="C90" s="27"/>
      <c r="D90" s="27"/>
      <c r="P90" s="30"/>
      <c r="U90" s="92"/>
    </row>
    <row r="91" spans="1:21" s="28" customFormat="1" x14ac:dyDescent="0.2">
      <c r="C91" s="27"/>
      <c r="D91" s="27"/>
      <c r="P91" s="30"/>
      <c r="U91" s="92"/>
    </row>
    <row r="92" spans="1:21" s="28" customFormat="1" x14ac:dyDescent="0.2">
      <c r="C92" s="27"/>
      <c r="D92" s="27"/>
      <c r="P92" s="30"/>
      <c r="U92" s="92"/>
    </row>
    <row r="93" spans="1:21" s="28" customFormat="1" x14ac:dyDescent="0.2">
      <c r="C93" s="27"/>
      <c r="D93" s="27"/>
      <c r="P93" s="30"/>
      <c r="U93" s="92"/>
    </row>
    <row r="94" spans="1:21" s="28" customFormat="1" x14ac:dyDescent="0.2">
      <c r="C94" s="27"/>
      <c r="D94" s="27"/>
      <c r="P94" s="30"/>
      <c r="U94" s="92"/>
    </row>
    <row r="95" spans="1:21" s="28" customFormat="1" x14ac:dyDescent="0.2">
      <c r="C95" s="27"/>
      <c r="D95" s="27"/>
      <c r="P95" s="30"/>
      <c r="U95" s="92"/>
    </row>
    <row r="96" spans="1:21" s="28" customFormat="1" x14ac:dyDescent="0.2">
      <c r="C96" s="27"/>
      <c r="D96" s="27"/>
      <c r="P96" s="30"/>
      <c r="U96" s="92"/>
    </row>
    <row r="97" spans="3:21" s="28" customFormat="1" x14ac:dyDescent="0.2">
      <c r="C97" s="27"/>
      <c r="D97" s="27"/>
      <c r="P97" s="30"/>
      <c r="U97" s="92"/>
    </row>
    <row r="98" spans="3:21" s="28" customFormat="1" x14ac:dyDescent="0.2">
      <c r="C98" s="27"/>
      <c r="D98" s="27"/>
      <c r="P98" s="30"/>
      <c r="U98" s="92"/>
    </row>
    <row r="99" spans="3:21" s="28" customFormat="1" x14ac:dyDescent="0.2">
      <c r="C99" s="27"/>
      <c r="D99" s="27"/>
      <c r="P99" s="30"/>
      <c r="U99" s="92"/>
    </row>
    <row r="100" spans="3:21" s="28" customFormat="1" x14ac:dyDescent="0.2">
      <c r="C100" s="27"/>
      <c r="D100" s="27"/>
      <c r="P100" s="30"/>
      <c r="U100" s="92"/>
    </row>
    <row r="101" spans="3:21" s="28" customFormat="1" x14ac:dyDescent="0.2">
      <c r="C101" s="27"/>
      <c r="D101" s="27"/>
      <c r="P101" s="30"/>
      <c r="U101" s="92"/>
    </row>
    <row r="102" spans="3:21" s="28" customFormat="1" x14ac:dyDescent="0.2">
      <c r="C102" s="27"/>
      <c r="D102" s="27"/>
      <c r="P102" s="30"/>
      <c r="U102" s="92"/>
    </row>
    <row r="103" spans="3:21" s="28" customFormat="1" x14ac:dyDescent="0.2">
      <c r="C103" s="27"/>
      <c r="D103" s="27"/>
      <c r="P103" s="30"/>
      <c r="U103" s="92"/>
    </row>
    <row r="104" spans="3:21" s="28" customFormat="1" x14ac:dyDescent="0.2">
      <c r="C104" s="27"/>
      <c r="D104" s="27"/>
      <c r="P104" s="30"/>
      <c r="U104" s="92"/>
    </row>
    <row r="105" spans="3:21" s="28" customFormat="1" x14ac:dyDescent="0.2">
      <c r="C105" s="27"/>
      <c r="D105" s="27"/>
      <c r="P105" s="30"/>
      <c r="U105" s="92"/>
    </row>
    <row r="106" spans="3:21" s="28" customFormat="1" x14ac:dyDescent="0.2">
      <c r="C106" s="27"/>
      <c r="D106" s="27"/>
      <c r="P106" s="30"/>
      <c r="U106" s="92"/>
    </row>
    <row r="107" spans="3:21" s="28" customFormat="1" x14ac:dyDescent="0.2">
      <c r="C107" s="27"/>
      <c r="D107" s="27"/>
      <c r="P107" s="30"/>
      <c r="U107" s="92"/>
    </row>
    <row r="108" spans="3:21" s="28" customFormat="1" x14ac:dyDescent="0.2">
      <c r="C108" s="27"/>
      <c r="D108" s="27"/>
      <c r="P108" s="30"/>
      <c r="U108" s="92"/>
    </row>
    <row r="109" spans="3:21" s="28" customFormat="1" x14ac:dyDescent="0.2">
      <c r="C109" s="27"/>
      <c r="D109" s="27"/>
      <c r="P109" s="30"/>
      <c r="U109" s="92"/>
    </row>
    <row r="110" spans="3:21" s="28" customFormat="1" x14ac:dyDescent="0.2">
      <c r="C110" s="27"/>
      <c r="D110" s="27"/>
      <c r="P110" s="30"/>
      <c r="U110" s="92"/>
    </row>
    <row r="111" spans="3:21" s="28" customFormat="1" x14ac:dyDescent="0.2">
      <c r="C111" s="27"/>
      <c r="D111" s="27"/>
      <c r="P111" s="30"/>
      <c r="U111" s="92"/>
    </row>
    <row r="112" spans="3:21" s="28" customFormat="1" x14ac:dyDescent="0.2">
      <c r="C112" s="27"/>
      <c r="D112" s="27"/>
      <c r="P112" s="30"/>
      <c r="U112" s="92"/>
    </row>
    <row r="113" spans="3:21" s="28" customFormat="1" x14ac:dyDescent="0.2">
      <c r="C113" s="27"/>
      <c r="D113" s="27"/>
      <c r="P113" s="30"/>
      <c r="U113" s="92"/>
    </row>
    <row r="114" spans="3:21" s="28" customFormat="1" x14ac:dyDescent="0.2">
      <c r="C114" s="27"/>
      <c r="D114" s="27"/>
      <c r="P114" s="30"/>
      <c r="U114" s="92"/>
    </row>
    <row r="115" spans="3:21" s="28" customFormat="1" x14ac:dyDescent="0.2">
      <c r="C115" s="27"/>
      <c r="D115" s="27"/>
      <c r="P115" s="30"/>
      <c r="U115" s="92"/>
    </row>
    <row r="116" spans="3:21" s="28" customFormat="1" x14ac:dyDescent="0.2">
      <c r="C116" s="27"/>
      <c r="D116" s="27"/>
      <c r="P116" s="30"/>
      <c r="U116" s="92"/>
    </row>
    <row r="117" spans="3:21" s="28" customFormat="1" x14ac:dyDescent="0.2">
      <c r="C117" s="27"/>
      <c r="D117" s="27"/>
      <c r="P117" s="30"/>
      <c r="U117" s="92"/>
    </row>
    <row r="118" spans="3:21" s="28" customFormat="1" x14ac:dyDescent="0.2">
      <c r="C118" s="27"/>
      <c r="D118" s="27"/>
      <c r="P118" s="30"/>
      <c r="U118" s="92"/>
    </row>
    <row r="119" spans="3:21" s="28" customFormat="1" x14ac:dyDescent="0.2">
      <c r="C119" s="27"/>
      <c r="D119" s="27"/>
      <c r="P119" s="30"/>
      <c r="U119" s="92"/>
    </row>
    <row r="120" spans="3:21" s="28" customFormat="1" x14ac:dyDescent="0.2">
      <c r="C120" s="27"/>
      <c r="D120" s="27"/>
      <c r="P120" s="30"/>
      <c r="U120" s="92"/>
    </row>
    <row r="121" spans="3:21" s="28" customFormat="1" x14ac:dyDescent="0.2">
      <c r="C121" s="27"/>
      <c r="D121" s="27"/>
      <c r="P121" s="30"/>
      <c r="U121" s="92"/>
    </row>
    <row r="122" spans="3:21" s="28" customFormat="1" x14ac:dyDescent="0.2">
      <c r="C122" s="27"/>
      <c r="D122" s="27"/>
      <c r="P122" s="30"/>
      <c r="U122" s="92"/>
    </row>
    <row r="123" spans="3:21" s="28" customFormat="1" x14ac:dyDescent="0.2">
      <c r="C123" s="27"/>
      <c r="D123" s="27"/>
      <c r="P123" s="30"/>
      <c r="U123" s="92"/>
    </row>
    <row r="124" spans="3:21" s="28" customFormat="1" x14ac:dyDescent="0.2">
      <c r="C124" s="27"/>
      <c r="D124" s="27"/>
      <c r="P124" s="30"/>
      <c r="U124" s="92"/>
    </row>
    <row r="125" spans="3:21" s="28" customFormat="1" x14ac:dyDescent="0.2">
      <c r="C125" s="27"/>
      <c r="D125" s="27"/>
      <c r="P125" s="30"/>
      <c r="U125" s="92"/>
    </row>
    <row r="126" spans="3:21" s="28" customFormat="1" x14ac:dyDescent="0.2">
      <c r="C126" s="27"/>
      <c r="D126" s="27"/>
      <c r="P126" s="30"/>
      <c r="U126" s="92"/>
    </row>
    <row r="127" spans="3:21" s="28" customFormat="1" x14ac:dyDescent="0.2">
      <c r="C127" s="27"/>
      <c r="D127" s="27"/>
      <c r="P127" s="30"/>
      <c r="U127" s="92"/>
    </row>
    <row r="128" spans="3:21" s="28" customFormat="1" x14ac:dyDescent="0.2">
      <c r="C128" s="27"/>
      <c r="D128" s="27"/>
      <c r="P128" s="30"/>
      <c r="U128" s="92"/>
    </row>
    <row r="129" spans="3:21" s="28" customFormat="1" x14ac:dyDescent="0.2">
      <c r="C129" s="27"/>
      <c r="D129" s="27"/>
      <c r="P129" s="30"/>
      <c r="U129" s="92"/>
    </row>
    <row r="130" spans="3:21" s="28" customFormat="1" x14ac:dyDescent="0.2">
      <c r="C130" s="27"/>
      <c r="D130" s="27"/>
      <c r="P130" s="30"/>
      <c r="U130" s="92"/>
    </row>
    <row r="131" spans="3:21" s="28" customFormat="1" x14ac:dyDescent="0.2">
      <c r="C131" s="27"/>
      <c r="D131" s="27"/>
      <c r="P131" s="30"/>
      <c r="U131" s="92"/>
    </row>
    <row r="132" spans="3:21" s="28" customFormat="1" x14ac:dyDescent="0.2">
      <c r="C132" s="27"/>
      <c r="D132" s="27"/>
      <c r="P132" s="30"/>
      <c r="U132" s="92"/>
    </row>
    <row r="133" spans="3:21" s="28" customFormat="1" x14ac:dyDescent="0.2">
      <c r="C133" s="27"/>
      <c r="D133" s="27"/>
      <c r="P133" s="30"/>
      <c r="U133" s="92"/>
    </row>
    <row r="134" spans="3:21" s="28" customFormat="1" x14ac:dyDescent="0.2">
      <c r="C134" s="27"/>
      <c r="D134" s="27"/>
      <c r="P134" s="30"/>
      <c r="U134" s="92"/>
    </row>
    <row r="135" spans="3:21" s="28" customFormat="1" x14ac:dyDescent="0.2">
      <c r="C135" s="27"/>
      <c r="D135" s="27"/>
      <c r="P135" s="30"/>
      <c r="U135" s="92"/>
    </row>
    <row r="136" spans="3:21" s="28" customFormat="1" x14ac:dyDescent="0.2">
      <c r="C136" s="27"/>
      <c r="D136" s="27"/>
      <c r="P136" s="30"/>
      <c r="U136" s="92"/>
    </row>
    <row r="137" spans="3:21" x14ac:dyDescent="0.2">
      <c r="C137" s="26"/>
      <c r="D137" s="26"/>
      <c r="P137" s="15"/>
    </row>
    <row r="138" spans="3:21" x14ac:dyDescent="0.2">
      <c r="C138" s="26"/>
      <c r="D138" s="26"/>
      <c r="P138" s="15"/>
    </row>
    <row r="139" spans="3:21" x14ac:dyDescent="0.2">
      <c r="C139" s="26"/>
      <c r="D139" s="26"/>
      <c r="P139" s="15"/>
    </row>
    <row r="140" spans="3:21" x14ac:dyDescent="0.2">
      <c r="C140" s="26"/>
      <c r="D140" s="26"/>
      <c r="P140" s="15"/>
    </row>
    <row r="141" spans="3:21" x14ac:dyDescent="0.2">
      <c r="C141" s="26"/>
      <c r="D141" s="26"/>
      <c r="P141" s="15"/>
    </row>
    <row r="142" spans="3:21" x14ac:dyDescent="0.2">
      <c r="C142" s="26"/>
      <c r="D142" s="26"/>
      <c r="P142" s="15"/>
    </row>
    <row r="143" spans="3:21" x14ac:dyDescent="0.2">
      <c r="C143" s="26"/>
      <c r="D143" s="26"/>
      <c r="P143" s="15"/>
    </row>
    <row r="144" spans="3:21" x14ac:dyDescent="0.2">
      <c r="C144" s="26"/>
      <c r="D144" s="26"/>
      <c r="P144" s="15"/>
    </row>
    <row r="145" spans="3:16" x14ac:dyDescent="0.2">
      <c r="C145" s="26"/>
      <c r="D145" s="26"/>
      <c r="P145" s="15"/>
    </row>
    <row r="146" spans="3:16" x14ac:dyDescent="0.2">
      <c r="C146" s="26"/>
      <c r="D146" s="26"/>
      <c r="P146" s="15"/>
    </row>
    <row r="147" spans="3:16" x14ac:dyDescent="0.2">
      <c r="C147" s="26"/>
      <c r="D147" s="26"/>
      <c r="P147" s="15"/>
    </row>
    <row r="148" spans="3:16" x14ac:dyDescent="0.2">
      <c r="C148" s="26"/>
      <c r="D148" s="26"/>
      <c r="P148" s="15"/>
    </row>
    <row r="149" spans="3:16" x14ac:dyDescent="0.2">
      <c r="C149" s="26"/>
      <c r="D149" s="26"/>
      <c r="P149" s="15"/>
    </row>
    <row r="150" spans="3:16" x14ac:dyDescent="0.2">
      <c r="C150" s="26"/>
      <c r="D150" s="26"/>
      <c r="P150" s="15"/>
    </row>
    <row r="151" spans="3:16" x14ac:dyDescent="0.2">
      <c r="C151" s="26"/>
      <c r="D151" s="26"/>
      <c r="P151" s="15"/>
    </row>
    <row r="152" spans="3:16" x14ac:dyDescent="0.2">
      <c r="C152" s="26"/>
      <c r="D152" s="26"/>
      <c r="P152" s="15"/>
    </row>
    <row r="153" spans="3:16" x14ac:dyDescent="0.2">
      <c r="C153" s="26"/>
      <c r="D153" s="26"/>
      <c r="P153" s="15"/>
    </row>
    <row r="154" spans="3:16" x14ac:dyDescent="0.2">
      <c r="C154" s="26"/>
      <c r="D154" s="26"/>
      <c r="P154" s="15"/>
    </row>
    <row r="155" spans="3:16" x14ac:dyDescent="0.2">
      <c r="C155" s="26"/>
      <c r="D155" s="26"/>
      <c r="P155" s="15"/>
    </row>
    <row r="156" spans="3:16" x14ac:dyDescent="0.2">
      <c r="C156" s="26"/>
      <c r="D156" s="26"/>
      <c r="P156" s="15"/>
    </row>
    <row r="157" spans="3:16" x14ac:dyDescent="0.2">
      <c r="C157" s="26"/>
      <c r="D157" s="26"/>
      <c r="P157" s="15"/>
    </row>
    <row r="158" spans="3:16" x14ac:dyDescent="0.2">
      <c r="C158" s="26"/>
      <c r="D158" s="26"/>
      <c r="P158" s="15"/>
    </row>
    <row r="159" spans="3:16" x14ac:dyDescent="0.2">
      <c r="C159" s="26"/>
      <c r="D159" s="26"/>
      <c r="P159" s="15"/>
    </row>
    <row r="160" spans="3:16" x14ac:dyDescent="0.2">
      <c r="C160" s="26"/>
      <c r="D160" s="26"/>
      <c r="P160" s="15"/>
    </row>
    <row r="161" spans="3:16" x14ac:dyDescent="0.2">
      <c r="C161" s="26"/>
      <c r="D161" s="26"/>
      <c r="P161" s="15"/>
    </row>
    <row r="162" spans="3:16" x14ac:dyDescent="0.2">
      <c r="C162" s="26"/>
      <c r="D162" s="26"/>
      <c r="P162" s="15"/>
    </row>
    <row r="163" spans="3:16" x14ac:dyDescent="0.2">
      <c r="C163" s="26"/>
      <c r="D163" s="26"/>
      <c r="P163" s="15"/>
    </row>
    <row r="164" spans="3:16" x14ac:dyDescent="0.2">
      <c r="C164" s="26"/>
      <c r="D164" s="26"/>
      <c r="P164" s="15"/>
    </row>
    <row r="165" spans="3:16" x14ac:dyDescent="0.2">
      <c r="C165" s="26"/>
      <c r="D165" s="26"/>
      <c r="P165" s="15"/>
    </row>
    <row r="166" spans="3:16" x14ac:dyDescent="0.2">
      <c r="C166" s="26"/>
      <c r="D166" s="26"/>
      <c r="P166" s="15"/>
    </row>
    <row r="167" spans="3:16" x14ac:dyDescent="0.2">
      <c r="C167" s="26"/>
      <c r="D167" s="26"/>
      <c r="P167" s="15"/>
    </row>
    <row r="168" spans="3:16" x14ac:dyDescent="0.2">
      <c r="C168" s="26"/>
      <c r="D168" s="26"/>
      <c r="P168" s="15"/>
    </row>
    <row r="169" spans="3:16" x14ac:dyDescent="0.2">
      <c r="C169" s="26"/>
      <c r="D169" s="26"/>
      <c r="P169" s="15"/>
    </row>
    <row r="170" spans="3:16" x14ac:dyDescent="0.2">
      <c r="C170" s="26"/>
      <c r="D170" s="26"/>
      <c r="P170" s="15"/>
    </row>
    <row r="171" spans="3:16" x14ac:dyDescent="0.2">
      <c r="C171" s="26"/>
      <c r="D171" s="26"/>
      <c r="P171" s="15"/>
    </row>
    <row r="172" spans="3:16" x14ac:dyDescent="0.2">
      <c r="C172" s="26"/>
      <c r="D172" s="26"/>
      <c r="P172" s="15"/>
    </row>
    <row r="173" spans="3:16" x14ac:dyDescent="0.2">
      <c r="C173" s="26"/>
      <c r="D173" s="26"/>
      <c r="P173" s="15"/>
    </row>
    <row r="174" spans="3:16" x14ac:dyDescent="0.2">
      <c r="C174" s="26"/>
      <c r="D174" s="26"/>
      <c r="P174" s="15"/>
    </row>
    <row r="175" spans="3:16" x14ac:dyDescent="0.2">
      <c r="C175" s="26"/>
      <c r="D175" s="26"/>
      <c r="P175" s="15"/>
    </row>
    <row r="176" spans="3:16" x14ac:dyDescent="0.2">
      <c r="C176" s="26"/>
      <c r="D176" s="26"/>
      <c r="P176" s="15"/>
    </row>
    <row r="177" spans="3:16" x14ac:dyDescent="0.2">
      <c r="C177" s="26"/>
      <c r="D177" s="26"/>
      <c r="P177" s="15"/>
    </row>
    <row r="178" spans="3:16" x14ac:dyDescent="0.2">
      <c r="C178" s="26"/>
      <c r="D178" s="26"/>
      <c r="P178" s="15"/>
    </row>
    <row r="179" spans="3:16" x14ac:dyDescent="0.2">
      <c r="C179" s="26"/>
      <c r="D179" s="26"/>
      <c r="P179" s="15"/>
    </row>
    <row r="180" spans="3:16" x14ac:dyDescent="0.2">
      <c r="C180" s="26"/>
      <c r="D180" s="26"/>
      <c r="P180" s="15"/>
    </row>
    <row r="181" spans="3:16" x14ac:dyDescent="0.2">
      <c r="C181" s="26"/>
      <c r="D181" s="26"/>
      <c r="P181" s="15"/>
    </row>
    <row r="182" spans="3:16" x14ac:dyDescent="0.2">
      <c r="C182" s="26"/>
      <c r="D182" s="26"/>
      <c r="P182" s="15"/>
    </row>
    <row r="183" spans="3:16" x14ac:dyDescent="0.2">
      <c r="C183" s="26"/>
      <c r="D183" s="26"/>
      <c r="P183" s="15"/>
    </row>
    <row r="184" spans="3:16" x14ac:dyDescent="0.2">
      <c r="C184" s="26"/>
      <c r="D184" s="26"/>
      <c r="P184" s="15"/>
    </row>
    <row r="185" spans="3:16" x14ac:dyDescent="0.2">
      <c r="C185" s="26"/>
      <c r="D185" s="26"/>
      <c r="P185" s="15"/>
    </row>
    <row r="186" spans="3:16" x14ac:dyDescent="0.2">
      <c r="C186" s="26"/>
      <c r="D186" s="26"/>
      <c r="P186" s="15"/>
    </row>
    <row r="187" spans="3:16" x14ac:dyDescent="0.2">
      <c r="C187" s="26"/>
      <c r="D187" s="26"/>
      <c r="P187" s="15"/>
    </row>
    <row r="188" spans="3:16" x14ac:dyDescent="0.2">
      <c r="C188" s="26"/>
      <c r="D188" s="26"/>
      <c r="P188" s="15"/>
    </row>
    <row r="189" spans="3:16" x14ac:dyDescent="0.2">
      <c r="C189" s="26"/>
      <c r="D189" s="26"/>
      <c r="P189" s="15"/>
    </row>
    <row r="190" spans="3:16" x14ac:dyDescent="0.2">
      <c r="C190" s="26"/>
      <c r="D190" s="26"/>
      <c r="P190" s="15"/>
    </row>
    <row r="191" spans="3:16" x14ac:dyDescent="0.2">
      <c r="C191" s="26"/>
      <c r="D191" s="26"/>
      <c r="P191" s="15"/>
    </row>
    <row r="192" spans="3:16" x14ac:dyDescent="0.2">
      <c r="C192" s="26"/>
      <c r="D192" s="26"/>
      <c r="P192" s="15"/>
    </row>
    <row r="193" spans="3:16" x14ac:dyDescent="0.2">
      <c r="C193" s="26"/>
      <c r="D193" s="26"/>
      <c r="P193" s="15"/>
    </row>
    <row r="194" spans="3:16" x14ac:dyDescent="0.2">
      <c r="C194" s="26"/>
      <c r="D194" s="26"/>
      <c r="P194" s="15"/>
    </row>
    <row r="195" spans="3:16" x14ac:dyDescent="0.2">
      <c r="C195" s="26"/>
      <c r="D195" s="26"/>
      <c r="P195" s="15"/>
    </row>
    <row r="196" spans="3:16" x14ac:dyDescent="0.2">
      <c r="C196" s="26"/>
      <c r="D196" s="26"/>
      <c r="P196" s="15"/>
    </row>
    <row r="197" spans="3:16" x14ac:dyDescent="0.2">
      <c r="C197" s="26"/>
      <c r="D197" s="26"/>
      <c r="P197" s="15"/>
    </row>
    <row r="198" spans="3:16" x14ac:dyDescent="0.2">
      <c r="C198" s="26"/>
      <c r="D198" s="26"/>
      <c r="P198" s="15"/>
    </row>
    <row r="199" spans="3:16" x14ac:dyDescent="0.2">
      <c r="C199" s="26"/>
      <c r="D199" s="26"/>
      <c r="P199" s="15"/>
    </row>
    <row r="200" spans="3:16" x14ac:dyDescent="0.2">
      <c r="C200" s="26"/>
      <c r="D200" s="26"/>
      <c r="P200" s="15"/>
    </row>
    <row r="201" spans="3:16" x14ac:dyDescent="0.2">
      <c r="C201" s="26"/>
      <c r="D201" s="26"/>
      <c r="P201" s="15"/>
    </row>
    <row r="202" spans="3:16" x14ac:dyDescent="0.2">
      <c r="C202" s="26"/>
      <c r="D202" s="26"/>
      <c r="P202" s="15"/>
    </row>
    <row r="203" spans="3:16" x14ac:dyDescent="0.2">
      <c r="C203" s="26"/>
      <c r="D203" s="26"/>
      <c r="P203" s="15"/>
    </row>
    <row r="204" spans="3:16" x14ac:dyDescent="0.2">
      <c r="C204" s="26"/>
      <c r="D204" s="26"/>
      <c r="P204" s="15"/>
    </row>
    <row r="205" spans="3:16" x14ac:dyDescent="0.2">
      <c r="C205" s="26"/>
      <c r="D205" s="26"/>
      <c r="P205" s="15"/>
    </row>
    <row r="206" spans="3:16" x14ac:dyDescent="0.2">
      <c r="C206" s="26"/>
      <c r="D206" s="26"/>
      <c r="P206" s="15"/>
    </row>
    <row r="207" spans="3:16" x14ac:dyDescent="0.2">
      <c r="C207" s="26"/>
      <c r="D207" s="26"/>
      <c r="P207" s="15"/>
    </row>
    <row r="208" spans="3:16" x14ac:dyDescent="0.2">
      <c r="C208" s="26"/>
      <c r="D208" s="26"/>
      <c r="P208" s="15"/>
    </row>
    <row r="209" spans="3:16" x14ac:dyDescent="0.2">
      <c r="C209" s="26"/>
      <c r="D209" s="26"/>
      <c r="P209" s="15"/>
    </row>
    <row r="210" spans="3:16" x14ac:dyDescent="0.2">
      <c r="C210" s="26"/>
      <c r="D210" s="26"/>
      <c r="P210" s="15"/>
    </row>
    <row r="211" spans="3:16" x14ac:dyDescent="0.2">
      <c r="C211" s="26"/>
      <c r="D211" s="26"/>
      <c r="P211" s="15"/>
    </row>
    <row r="212" spans="3:16" x14ac:dyDescent="0.2">
      <c r="C212" s="26"/>
      <c r="D212" s="26"/>
      <c r="P212" s="15"/>
    </row>
    <row r="213" spans="3:16" x14ac:dyDescent="0.2">
      <c r="C213" s="26"/>
      <c r="D213" s="26"/>
      <c r="P213" s="15"/>
    </row>
    <row r="214" spans="3:16" x14ac:dyDescent="0.2">
      <c r="C214" s="26"/>
      <c r="D214" s="26"/>
      <c r="P214" s="15"/>
    </row>
    <row r="215" spans="3:16" x14ac:dyDescent="0.2">
      <c r="C215" s="26"/>
      <c r="D215" s="26"/>
      <c r="P215" s="15"/>
    </row>
    <row r="216" spans="3:16" x14ac:dyDescent="0.2">
      <c r="C216" s="26"/>
      <c r="D216" s="26"/>
      <c r="P216" s="15"/>
    </row>
    <row r="217" spans="3:16" x14ac:dyDescent="0.2">
      <c r="C217" s="26"/>
      <c r="D217" s="26"/>
      <c r="P217" s="15"/>
    </row>
    <row r="218" spans="3:16" x14ac:dyDescent="0.2">
      <c r="C218" s="26"/>
      <c r="D218" s="26"/>
      <c r="P218" s="15"/>
    </row>
    <row r="219" spans="3:16" x14ac:dyDescent="0.2">
      <c r="C219" s="26"/>
      <c r="D219" s="26"/>
      <c r="P219" s="15"/>
    </row>
    <row r="220" spans="3:16" x14ac:dyDescent="0.2">
      <c r="C220" s="26"/>
      <c r="D220" s="26"/>
      <c r="P220" s="15"/>
    </row>
    <row r="221" spans="3:16" x14ac:dyDescent="0.2">
      <c r="C221" s="26"/>
      <c r="D221" s="26"/>
      <c r="P221" s="15"/>
    </row>
    <row r="222" spans="3:16" x14ac:dyDescent="0.2">
      <c r="C222" s="26"/>
      <c r="D222" s="26"/>
      <c r="P222" s="15"/>
    </row>
    <row r="223" spans="3:16" x14ac:dyDescent="0.2">
      <c r="C223" s="26"/>
      <c r="D223" s="26"/>
      <c r="P223" s="15"/>
    </row>
    <row r="224" spans="3:16" x14ac:dyDescent="0.2">
      <c r="C224" s="26"/>
      <c r="D224" s="26"/>
      <c r="P224" s="15"/>
    </row>
    <row r="225" spans="3:16" x14ac:dyDescent="0.2">
      <c r="C225" s="26"/>
      <c r="D225" s="26"/>
      <c r="P225" s="15"/>
    </row>
    <row r="226" spans="3:16" x14ac:dyDescent="0.2">
      <c r="C226" s="26"/>
      <c r="D226" s="26"/>
      <c r="P226" s="15"/>
    </row>
    <row r="227" spans="3:16" x14ac:dyDescent="0.2">
      <c r="C227" s="26"/>
      <c r="D227" s="26"/>
      <c r="P227" s="15"/>
    </row>
    <row r="228" spans="3:16" x14ac:dyDescent="0.2">
      <c r="C228" s="26"/>
      <c r="D228" s="26"/>
      <c r="P228" s="15"/>
    </row>
    <row r="229" spans="3:16" x14ac:dyDescent="0.2">
      <c r="C229" s="26"/>
      <c r="D229" s="26"/>
      <c r="P229" s="15"/>
    </row>
    <row r="230" spans="3:16" x14ac:dyDescent="0.2">
      <c r="C230" s="26"/>
      <c r="D230" s="26"/>
      <c r="P230" s="15"/>
    </row>
    <row r="231" spans="3:16" x14ac:dyDescent="0.2">
      <c r="C231" s="26"/>
      <c r="D231" s="26"/>
      <c r="P231" s="15"/>
    </row>
    <row r="232" spans="3:16" x14ac:dyDescent="0.2">
      <c r="C232" s="26"/>
      <c r="D232" s="26"/>
      <c r="P232" s="15"/>
    </row>
    <row r="233" spans="3:16" x14ac:dyDescent="0.2">
      <c r="C233" s="26"/>
      <c r="D233" s="26"/>
      <c r="P233" s="15"/>
    </row>
    <row r="234" spans="3:16" x14ac:dyDescent="0.2">
      <c r="C234" s="26"/>
      <c r="D234" s="26"/>
      <c r="P234" s="15"/>
    </row>
    <row r="235" spans="3:16" x14ac:dyDescent="0.2">
      <c r="C235" s="26"/>
      <c r="D235" s="26"/>
      <c r="P235" s="15"/>
    </row>
    <row r="236" spans="3:16" x14ac:dyDescent="0.2">
      <c r="C236" s="26"/>
      <c r="D236" s="26"/>
      <c r="P236" s="15"/>
    </row>
    <row r="237" spans="3:16" x14ac:dyDescent="0.2">
      <c r="C237" s="26"/>
      <c r="D237" s="26"/>
      <c r="P237" s="15"/>
    </row>
    <row r="238" spans="3:16" x14ac:dyDescent="0.2">
      <c r="C238" s="26"/>
      <c r="D238" s="26"/>
      <c r="P238" s="15"/>
    </row>
    <row r="239" spans="3:16" x14ac:dyDescent="0.2">
      <c r="C239" s="26"/>
      <c r="D239" s="26"/>
      <c r="P239" s="15"/>
    </row>
    <row r="240" spans="3:16" x14ac:dyDescent="0.2">
      <c r="C240" s="26"/>
      <c r="D240" s="26"/>
      <c r="P240" s="15"/>
    </row>
    <row r="241" spans="3:16" x14ac:dyDescent="0.2">
      <c r="C241" s="26"/>
      <c r="D241" s="26"/>
      <c r="P241" s="15"/>
    </row>
    <row r="242" spans="3:16" x14ac:dyDescent="0.2">
      <c r="C242" s="26"/>
      <c r="D242" s="26"/>
      <c r="P242" s="15"/>
    </row>
    <row r="243" spans="3:16" x14ac:dyDescent="0.2">
      <c r="C243" s="26"/>
      <c r="D243" s="26"/>
      <c r="P243" s="15"/>
    </row>
    <row r="244" spans="3:16" x14ac:dyDescent="0.2">
      <c r="C244" s="26"/>
      <c r="D244" s="26"/>
      <c r="P244" s="15"/>
    </row>
    <row r="245" spans="3:16" x14ac:dyDescent="0.2">
      <c r="C245" s="26"/>
      <c r="D245" s="26"/>
      <c r="P245" s="15"/>
    </row>
    <row r="246" spans="3:16" x14ac:dyDescent="0.2">
      <c r="C246" s="26"/>
      <c r="D246" s="26"/>
      <c r="P246" s="15"/>
    </row>
    <row r="247" spans="3:16" x14ac:dyDescent="0.2">
      <c r="C247" s="26"/>
      <c r="D247" s="26"/>
      <c r="P247" s="15"/>
    </row>
    <row r="248" spans="3:16" x14ac:dyDescent="0.2">
      <c r="C248" s="26"/>
      <c r="D248" s="26"/>
      <c r="P248" s="15"/>
    </row>
    <row r="249" spans="3:16" x14ac:dyDescent="0.2">
      <c r="C249" s="26"/>
      <c r="D249" s="26"/>
      <c r="P249" s="15"/>
    </row>
    <row r="250" spans="3:16" x14ac:dyDescent="0.2">
      <c r="C250" s="26"/>
      <c r="D250" s="26"/>
      <c r="P250" s="15"/>
    </row>
    <row r="251" spans="3:16" x14ac:dyDescent="0.2">
      <c r="C251" s="26"/>
      <c r="D251" s="26"/>
      <c r="P251" s="15"/>
    </row>
    <row r="252" spans="3:16" x14ac:dyDescent="0.2">
      <c r="C252" s="26"/>
      <c r="D252" s="26"/>
      <c r="P252" s="15"/>
    </row>
    <row r="253" spans="3:16" x14ac:dyDescent="0.2">
      <c r="C253" s="26"/>
      <c r="D253" s="26"/>
      <c r="P253" s="15"/>
    </row>
    <row r="254" spans="3:16" x14ac:dyDescent="0.2">
      <c r="C254" s="26"/>
      <c r="D254" s="26"/>
      <c r="P254" s="15"/>
    </row>
    <row r="255" spans="3:16" x14ac:dyDescent="0.2">
      <c r="C255" s="26"/>
      <c r="D255" s="26"/>
      <c r="P255" s="15"/>
    </row>
    <row r="256" spans="3:16" x14ac:dyDescent="0.2">
      <c r="C256" s="26"/>
      <c r="D256" s="26"/>
      <c r="P256" s="15"/>
    </row>
    <row r="257" spans="3:16" x14ac:dyDescent="0.2">
      <c r="C257" s="26"/>
      <c r="D257" s="26"/>
      <c r="P257" s="15"/>
    </row>
    <row r="258" spans="3:16" x14ac:dyDescent="0.2">
      <c r="C258" s="26"/>
      <c r="D258" s="26"/>
      <c r="P258" s="15"/>
    </row>
    <row r="259" spans="3:16" x14ac:dyDescent="0.2">
      <c r="C259" s="26"/>
      <c r="D259" s="26"/>
      <c r="P259" s="15"/>
    </row>
    <row r="260" spans="3:16" x14ac:dyDescent="0.2">
      <c r="C260" s="26"/>
      <c r="D260" s="26"/>
      <c r="P260" s="15"/>
    </row>
    <row r="261" spans="3:16" x14ac:dyDescent="0.2">
      <c r="C261" s="26"/>
      <c r="D261" s="26"/>
      <c r="P261" s="15"/>
    </row>
    <row r="262" spans="3:16" x14ac:dyDescent="0.2">
      <c r="C262" s="26"/>
      <c r="D262" s="26"/>
      <c r="P262" s="15"/>
    </row>
    <row r="263" spans="3:16" x14ac:dyDescent="0.2">
      <c r="C263" s="26"/>
      <c r="D263" s="26"/>
      <c r="P263" s="15"/>
    </row>
    <row r="264" spans="3:16" x14ac:dyDescent="0.2">
      <c r="C264" s="26"/>
      <c r="D264" s="26"/>
      <c r="P264" s="15"/>
    </row>
    <row r="265" spans="3:16" x14ac:dyDescent="0.2">
      <c r="C265" s="26"/>
      <c r="D265" s="26"/>
      <c r="P265" s="15"/>
    </row>
    <row r="266" spans="3:16" x14ac:dyDescent="0.2">
      <c r="C266" s="26"/>
      <c r="D266" s="26"/>
      <c r="P266" s="15"/>
    </row>
    <row r="267" spans="3:16" x14ac:dyDescent="0.2">
      <c r="C267" s="26"/>
      <c r="D267" s="26"/>
      <c r="P267" s="15"/>
    </row>
    <row r="268" spans="3:16" x14ac:dyDescent="0.2">
      <c r="C268" s="26"/>
      <c r="D268" s="26"/>
      <c r="P268" s="15"/>
    </row>
    <row r="269" spans="3:16" x14ac:dyDescent="0.2">
      <c r="C269" s="26"/>
      <c r="D269" s="26"/>
      <c r="P269" s="15"/>
    </row>
    <row r="270" spans="3:16" x14ac:dyDescent="0.2">
      <c r="P270" s="15"/>
    </row>
    <row r="271" spans="3:16" x14ac:dyDescent="0.2">
      <c r="P271" s="15"/>
    </row>
    <row r="272" spans="3:16" x14ac:dyDescent="0.2">
      <c r="P272" s="15"/>
    </row>
    <row r="273" spans="16:16" x14ac:dyDescent="0.2">
      <c r="P273" s="15"/>
    </row>
    <row r="274" spans="16:16" x14ac:dyDescent="0.2">
      <c r="P274" s="15"/>
    </row>
    <row r="275" spans="16:16" x14ac:dyDescent="0.2">
      <c r="P275" s="15"/>
    </row>
    <row r="276" spans="16:16" x14ac:dyDescent="0.2">
      <c r="P276" s="15"/>
    </row>
    <row r="277" spans="16:16" x14ac:dyDescent="0.2">
      <c r="P277" s="15"/>
    </row>
    <row r="278" spans="16:16" x14ac:dyDescent="0.2">
      <c r="P278" s="15"/>
    </row>
    <row r="279" spans="16:16" x14ac:dyDescent="0.2">
      <c r="P279" s="15"/>
    </row>
    <row r="280" spans="16:16" x14ac:dyDescent="0.2">
      <c r="P280" s="15"/>
    </row>
    <row r="281" spans="16:16" x14ac:dyDescent="0.2">
      <c r="P281" s="15"/>
    </row>
    <row r="282" spans="16:16" x14ac:dyDescent="0.2">
      <c r="P282" s="15"/>
    </row>
    <row r="283" spans="16:16" x14ac:dyDescent="0.2">
      <c r="P283" s="15"/>
    </row>
    <row r="284" spans="16:16" x14ac:dyDescent="0.2">
      <c r="P284" s="15"/>
    </row>
    <row r="285" spans="16:16" x14ac:dyDescent="0.2">
      <c r="P285" s="15"/>
    </row>
    <row r="286" spans="16:16" x14ac:dyDescent="0.2">
      <c r="P286" s="15"/>
    </row>
    <row r="287" spans="16:16" x14ac:dyDescent="0.2">
      <c r="P287" s="15"/>
    </row>
    <row r="288" spans="16:16" x14ac:dyDescent="0.2">
      <c r="P288" s="15"/>
    </row>
    <row r="289" spans="16:16" x14ac:dyDescent="0.2">
      <c r="P289" s="15"/>
    </row>
    <row r="290" spans="16:16" x14ac:dyDescent="0.2">
      <c r="P290" s="15"/>
    </row>
    <row r="291" spans="16:16" x14ac:dyDescent="0.2">
      <c r="P291" s="15"/>
    </row>
    <row r="292" spans="16:16" x14ac:dyDescent="0.2">
      <c r="P292" s="15"/>
    </row>
    <row r="293" spans="16:16" x14ac:dyDescent="0.2">
      <c r="P293" s="15"/>
    </row>
    <row r="294" spans="16:16" x14ac:dyDescent="0.2">
      <c r="P294" s="15"/>
    </row>
    <row r="295" spans="16:16" x14ac:dyDescent="0.2">
      <c r="P295" s="15"/>
    </row>
    <row r="296" spans="16:16" x14ac:dyDescent="0.2">
      <c r="P296" s="15"/>
    </row>
    <row r="297" spans="16:16" x14ac:dyDescent="0.2">
      <c r="P297" s="15"/>
    </row>
    <row r="298" spans="16:16" x14ac:dyDescent="0.2">
      <c r="P298" s="15"/>
    </row>
    <row r="299" spans="16:16" x14ac:dyDescent="0.2">
      <c r="P299" s="15"/>
    </row>
    <row r="300" spans="16:16" x14ac:dyDescent="0.2">
      <c r="P300" s="15"/>
    </row>
    <row r="301" spans="16:16" x14ac:dyDescent="0.2">
      <c r="P301" s="15"/>
    </row>
    <row r="302" spans="16:16" x14ac:dyDescent="0.2">
      <c r="P302" s="15"/>
    </row>
    <row r="303" spans="16:16" x14ac:dyDescent="0.2">
      <c r="P303" s="15"/>
    </row>
    <row r="304" spans="16:16" x14ac:dyDescent="0.2">
      <c r="P304" s="15"/>
    </row>
    <row r="305" spans="16:16" x14ac:dyDescent="0.2">
      <c r="P305" s="15"/>
    </row>
    <row r="306" spans="16:16" x14ac:dyDescent="0.2">
      <c r="P306" s="15"/>
    </row>
    <row r="307" spans="16:16" x14ac:dyDescent="0.2">
      <c r="P307" s="15"/>
    </row>
    <row r="308" spans="16:16" x14ac:dyDescent="0.2">
      <c r="P308" s="15"/>
    </row>
    <row r="309" spans="16:16" x14ac:dyDescent="0.2">
      <c r="P309" s="15"/>
    </row>
    <row r="310" spans="16:16" x14ac:dyDescent="0.2">
      <c r="P310" s="15"/>
    </row>
    <row r="311" spans="16:16" x14ac:dyDescent="0.2">
      <c r="P311" s="15"/>
    </row>
    <row r="312" spans="16:16" x14ac:dyDescent="0.2">
      <c r="P312" s="15"/>
    </row>
  </sheetData>
  <phoneticPr fontId="8" type="noConversion"/>
  <hyperlinks>
    <hyperlink ref="H2506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9"/>
  <sheetViews>
    <sheetView workbookViewId="0">
      <selection activeCell="C21" sqref="C21:C78"/>
    </sheetView>
  </sheetViews>
  <sheetFormatPr defaultRowHeight="12.75" x14ac:dyDescent="0.2"/>
  <cols>
    <col min="2" max="2" width="10.7109375" customWidth="1"/>
    <col min="5" max="5" width="10.7109375" customWidth="1"/>
    <col min="6" max="6" width="12.42578125" bestFit="1" customWidth="1"/>
  </cols>
  <sheetData>
    <row r="1" spans="1:35" ht="18.75" thickBot="1" x14ac:dyDescent="0.25">
      <c r="A1" s="40" t="s">
        <v>46</v>
      </c>
      <c r="B1" s="34"/>
      <c r="C1" s="34"/>
      <c r="D1" s="41" t="s">
        <v>47</v>
      </c>
      <c r="E1" s="34"/>
      <c r="F1" s="34"/>
      <c r="G1" s="34"/>
      <c r="H1" s="34"/>
      <c r="I1" s="34"/>
      <c r="J1" s="34"/>
      <c r="K1" s="34"/>
      <c r="L1" s="34"/>
      <c r="M1" s="42" t="s">
        <v>48</v>
      </c>
      <c r="N1" s="34" t="s">
        <v>49</v>
      </c>
      <c r="O1" s="34">
        <f ca="1">H18*J18-I18*I18</f>
        <v>143.44159947186881</v>
      </c>
      <c r="P1" s="34" t="s">
        <v>128</v>
      </c>
      <c r="Q1" s="34"/>
      <c r="R1" s="34"/>
      <c r="S1" s="34"/>
      <c r="T1" s="34"/>
      <c r="U1" s="6" t="s">
        <v>104</v>
      </c>
      <c r="V1" s="73" t="s">
        <v>106</v>
      </c>
      <c r="W1" s="34"/>
      <c r="X1" s="34"/>
      <c r="Y1" s="34"/>
      <c r="Z1" s="34"/>
      <c r="AA1" s="34">
        <v>1</v>
      </c>
      <c r="AB1" s="34" t="s">
        <v>50</v>
      </c>
      <c r="AC1" s="34"/>
      <c r="AD1" s="34"/>
      <c r="AE1" s="34"/>
      <c r="AF1" s="34"/>
      <c r="AG1" s="34"/>
      <c r="AH1" s="34"/>
      <c r="AI1" s="34"/>
    </row>
    <row r="2" spans="1:35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42" t="s">
        <v>51</v>
      </c>
      <c r="N2" s="34" t="s">
        <v>52</v>
      </c>
      <c r="O2" s="34">
        <f ca="1">+F18*J18-H18*I18</f>
        <v>342.36233272384243</v>
      </c>
      <c r="P2" s="34" t="s">
        <v>129</v>
      </c>
      <c r="Q2" s="34"/>
      <c r="R2" s="34"/>
      <c r="S2" s="34"/>
      <c r="T2" s="34"/>
      <c r="U2" s="34">
        <v>0</v>
      </c>
      <c r="V2" s="34">
        <f t="shared" ref="V2:V22" ca="1" si="0">+E$4+E$5*U2+E$6*U2^2</f>
        <v>1.127512950176972E-3</v>
      </c>
      <c r="W2" s="34"/>
      <c r="X2" s="34"/>
      <c r="Y2" s="34"/>
      <c r="Z2" s="34"/>
      <c r="AA2" s="34">
        <v>2</v>
      </c>
      <c r="AB2" s="34" t="s">
        <v>30</v>
      </c>
      <c r="AC2" s="34"/>
      <c r="AD2" s="34"/>
      <c r="AE2" s="34"/>
      <c r="AF2" s="34"/>
      <c r="AG2" s="34"/>
      <c r="AH2" s="34"/>
      <c r="AI2" s="34"/>
    </row>
    <row r="3" spans="1:35" ht="13.5" thickBot="1" x14ac:dyDescent="0.25">
      <c r="A3" s="34" t="s">
        <v>53</v>
      </c>
      <c r="B3" s="34" t="s">
        <v>54</v>
      </c>
      <c r="C3" s="34"/>
      <c r="D3" s="34"/>
      <c r="E3" s="43" t="s">
        <v>55</v>
      </c>
      <c r="F3" s="43" t="s">
        <v>56</v>
      </c>
      <c r="G3" s="43" t="s">
        <v>57</v>
      </c>
      <c r="H3" s="43" t="s">
        <v>58</v>
      </c>
      <c r="I3" s="34"/>
      <c r="J3" s="34"/>
      <c r="K3" s="34"/>
      <c r="L3" s="34"/>
      <c r="M3" s="42" t="s">
        <v>59</v>
      </c>
      <c r="N3" s="34" t="s">
        <v>60</v>
      </c>
      <c r="O3" s="34">
        <f ca="1">+F18*I18-H18*H18</f>
        <v>176.62180403239086</v>
      </c>
      <c r="P3" s="34" t="s">
        <v>130</v>
      </c>
      <c r="Q3" s="34"/>
      <c r="R3" s="34"/>
      <c r="S3" s="34"/>
      <c r="T3" s="34"/>
      <c r="U3" s="34">
        <v>0.1</v>
      </c>
      <c r="V3" s="34">
        <f t="shared" ca="1" si="0"/>
        <v>1.9469388368128044E-3</v>
      </c>
      <c r="W3" s="34"/>
      <c r="X3" s="34"/>
      <c r="Y3" s="34"/>
      <c r="Z3" s="34"/>
      <c r="AA3" s="34">
        <v>3</v>
      </c>
      <c r="AB3" s="34" t="s">
        <v>61</v>
      </c>
      <c r="AC3" s="34"/>
      <c r="AD3" s="34"/>
      <c r="AE3" s="34"/>
      <c r="AF3" s="34"/>
      <c r="AG3" s="34"/>
      <c r="AH3" s="34"/>
      <c r="AI3" s="34"/>
    </row>
    <row r="4" spans="1:35" x14ac:dyDescent="0.2">
      <c r="A4" s="34" t="s">
        <v>62</v>
      </c>
      <c r="B4" s="34" t="s">
        <v>63</v>
      </c>
      <c r="C4" s="34"/>
      <c r="D4" s="44" t="s">
        <v>64</v>
      </c>
      <c r="E4" s="45">
        <f ca="1">(G18*O1-K18*O2+L18*O3)/O7</f>
        <v>1.127512950176972E-3</v>
      </c>
      <c r="F4" s="46">
        <f ca="1">+E7/O7*O18</f>
        <v>5.3574607452657277E-4</v>
      </c>
      <c r="G4" s="47">
        <f>+B18</f>
        <v>1</v>
      </c>
      <c r="H4" s="48">
        <f ca="1">ABS(F4/E4)</f>
        <v>0.47515735800860043</v>
      </c>
      <c r="I4" s="34"/>
      <c r="J4" s="34"/>
      <c r="K4" s="34"/>
      <c r="L4" s="34"/>
      <c r="M4" s="42" t="s">
        <v>65</v>
      </c>
      <c r="N4" s="34" t="s">
        <v>66</v>
      </c>
      <c r="O4" s="34">
        <f ca="1">+C18*J18-H18*H18</f>
        <v>1847.9942953847287</v>
      </c>
      <c r="P4" s="34" t="s">
        <v>131</v>
      </c>
      <c r="Q4" s="34"/>
      <c r="R4" s="34"/>
      <c r="S4" s="34"/>
      <c r="T4" s="34"/>
      <c r="U4" s="34">
        <v>0.2</v>
      </c>
      <c r="V4" s="34">
        <f t="shared" ca="1" si="0"/>
        <v>2.9586553218473501E-3</v>
      </c>
      <c r="W4" s="34"/>
      <c r="X4" s="34"/>
      <c r="Y4" s="34"/>
      <c r="Z4" s="34"/>
      <c r="AA4" s="34">
        <v>4</v>
      </c>
      <c r="AB4" s="34" t="s">
        <v>67</v>
      </c>
      <c r="AC4" s="34"/>
      <c r="AD4" s="34"/>
      <c r="AE4" s="34"/>
      <c r="AF4" s="34"/>
      <c r="AG4" s="34"/>
      <c r="AH4" s="34"/>
      <c r="AI4" s="34"/>
    </row>
    <row r="5" spans="1:35" x14ac:dyDescent="0.2">
      <c r="A5" s="34" t="s">
        <v>68</v>
      </c>
      <c r="B5" s="49">
        <v>40323</v>
      </c>
      <c r="C5" s="34"/>
      <c r="D5" s="50" t="s">
        <v>69</v>
      </c>
      <c r="E5" s="51">
        <f ca="1">+(-G18*O2+K18*O4-L18*O5)/O7</f>
        <v>7.2328058743647543E-3</v>
      </c>
      <c r="F5" s="52">
        <f ca="1">P18*E7/O7</f>
        <v>1.9260482293498023E-3</v>
      </c>
      <c r="G5" s="53">
        <f>+B18/A18</f>
        <v>1E-4</v>
      </c>
      <c r="H5" s="48">
        <f ca="1">ABS(F5/E5)</f>
        <v>0.26629336702873474</v>
      </c>
      <c r="I5" s="34"/>
      <c r="J5" s="34"/>
      <c r="K5" s="34"/>
      <c r="L5" s="34"/>
      <c r="M5" s="42" t="s">
        <v>70</v>
      </c>
      <c r="N5" s="34" t="s">
        <v>71</v>
      </c>
      <c r="O5" s="34">
        <f ca="1">+C18*I18-F18*H18</f>
        <v>1240.1867494657365</v>
      </c>
      <c r="P5" s="34" t="s">
        <v>132</v>
      </c>
      <c r="Q5" s="34"/>
      <c r="R5" s="34"/>
      <c r="S5" s="34"/>
      <c r="T5" s="34"/>
      <c r="U5" s="34">
        <v>0.3</v>
      </c>
      <c r="V5" s="34">
        <f t="shared" ca="1" si="0"/>
        <v>4.1626624052806087E-3</v>
      </c>
      <c r="W5" s="34"/>
      <c r="X5" s="34"/>
      <c r="Y5" s="34"/>
      <c r="Z5" s="34"/>
      <c r="AA5" s="34">
        <v>5</v>
      </c>
      <c r="AB5" s="34" t="s">
        <v>72</v>
      </c>
      <c r="AC5" s="34"/>
      <c r="AD5" s="34"/>
      <c r="AE5" s="34"/>
      <c r="AF5" s="34"/>
      <c r="AG5" s="34"/>
      <c r="AH5" s="34"/>
      <c r="AI5" s="34"/>
    </row>
    <row r="6" spans="1:35" ht="13.5" thickBot="1" x14ac:dyDescent="0.25">
      <c r="A6" s="34"/>
      <c r="B6" s="34"/>
      <c r="C6" s="34"/>
      <c r="D6" s="54" t="s">
        <v>73</v>
      </c>
      <c r="E6" s="55">
        <f ca="1">+(G18*O3-K18*O5+L18*O6)/O7</f>
        <v>9.6145299199356746E-3</v>
      </c>
      <c r="F6" s="56">
        <f ca="1">Q18*E7/O7</f>
        <v>1.3464301077257858E-3</v>
      </c>
      <c r="G6" s="57">
        <f>+B18/A18^2</f>
        <v>1E-8</v>
      </c>
      <c r="H6" s="48">
        <f ca="1">ABS(F6/E6)</f>
        <v>0.1400411792295711</v>
      </c>
      <c r="I6" s="34"/>
      <c r="J6" s="34"/>
      <c r="K6" s="34"/>
      <c r="L6" s="34"/>
      <c r="M6" s="58" t="s">
        <v>74</v>
      </c>
      <c r="N6" s="59" t="s">
        <v>75</v>
      </c>
      <c r="O6" s="59">
        <f ca="1">+C18*H18-F18*F18</f>
        <v>902.05633793775087</v>
      </c>
      <c r="P6" s="34" t="s">
        <v>133</v>
      </c>
      <c r="Q6" s="34"/>
      <c r="R6" s="34"/>
      <c r="S6" s="34"/>
      <c r="T6" s="34"/>
      <c r="U6" s="34">
        <v>0.4</v>
      </c>
      <c r="V6" s="34">
        <f t="shared" ca="1" si="0"/>
        <v>5.5589600871125827E-3</v>
      </c>
      <c r="W6" s="34"/>
      <c r="X6" s="34"/>
      <c r="Y6" s="34"/>
      <c r="Z6" s="34"/>
      <c r="AA6" s="34">
        <v>6</v>
      </c>
      <c r="AB6" s="34" t="s">
        <v>76</v>
      </c>
      <c r="AC6" s="34"/>
      <c r="AD6" s="34"/>
      <c r="AE6" s="34"/>
      <c r="AF6" s="34"/>
      <c r="AG6" s="34"/>
      <c r="AH6" s="34"/>
      <c r="AI6" s="34"/>
    </row>
    <row r="7" spans="1:35" x14ac:dyDescent="0.2">
      <c r="A7" s="34"/>
      <c r="B7" s="34"/>
      <c r="C7" s="34"/>
      <c r="D7" s="60" t="s">
        <v>77</v>
      </c>
      <c r="E7" s="61">
        <f ca="1">SQRT(N18/(B15-3))</f>
        <v>2.1317116637489344E-3</v>
      </c>
      <c r="F7" s="34"/>
      <c r="G7" s="62">
        <f>+B22</f>
        <v>1.8499999714549631E-4</v>
      </c>
      <c r="H7" s="34"/>
      <c r="I7" s="34"/>
      <c r="J7" s="34"/>
      <c r="K7" s="34"/>
      <c r="L7" s="34"/>
      <c r="M7" s="42" t="s">
        <v>78</v>
      </c>
      <c r="N7" s="63" t="s">
        <v>79</v>
      </c>
      <c r="O7" s="34">
        <f ca="1">+C18*O1-F18*O2+H18*O3</f>
        <v>2257.9998787077611</v>
      </c>
      <c r="P7" s="34"/>
      <c r="Q7" s="34"/>
      <c r="R7" s="34"/>
      <c r="S7" s="34"/>
      <c r="T7" s="34"/>
      <c r="U7" s="34">
        <v>0.5</v>
      </c>
      <c r="V7" s="34">
        <f t="shared" ca="1" si="0"/>
        <v>7.147548367343267E-3</v>
      </c>
      <c r="W7" s="34"/>
      <c r="X7" s="34"/>
      <c r="Y7" s="34"/>
      <c r="Z7" s="34"/>
      <c r="AA7" s="34">
        <v>7</v>
      </c>
      <c r="AB7" s="34" t="s">
        <v>80</v>
      </c>
      <c r="AC7" s="34"/>
      <c r="AD7" s="34"/>
      <c r="AE7" s="34"/>
      <c r="AF7" s="34"/>
      <c r="AG7" s="34"/>
      <c r="AH7" s="34"/>
      <c r="AI7" s="34"/>
    </row>
    <row r="8" spans="1:35" x14ac:dyDescent="0.2">
      <c r="A8" s="68">
        <v>21</v>
      </c>
      <c r="B8" s="34" t="s">
        <v>84</v>
      </c>
      <c r="C8" s="85">
        <v>21</v>
      </c>
      <c r="D8" s="60" t="s">
        <v>121</v>
      </c>
      <c r="E8" s="34"/>
      <c r="F8" s="86">
        <f ca="1">CORREL(INDIRECT(E12):INDIRECT(E13),INDIRECT(M12):INDIRECT(M13))</f>
        <v>0.98253473858340845</v>
      </c>
      <c r="G8" s="61"/>
      <c r="H8" s="34"/>
      <c r="I8" s="34"/>
      <c r="J8" s="34"/>
      <c r="K8" s="62"/>
      <c r="L8" s="34"/>
      <c r="M8" s="34"/>
      <c r="N8" s="63"/>
      <c r="O8" s="34"/>
      <c r="P8" s="34"/>
      <c r="Q8" s="34"/>
      <c r="R8" s="34"/>
      <c r="S8" s="34"/>
      <c r="T8" s="34"/>
      <c r="U8" s="34">
        <v>0.6</v>
      </c>
      <c r="V8" s="34">
        <f t="shared" ca="1" si="0"/>
        <v>8.9284272459726685E-3</v>
      </c>
      <c r="W8" s="34"/>
      <c r="X8" s="34"/>
      <c r="Y8" s="34"/>
      <c r="Z8" s="34"/>
      <c r="AA8" s="34">
        <v>8</v>
      </c>
      <c r="AB8" s="34" t="s">
        <v>81</v>
      </c>
      <c r="AC8" s="34"/>
      <c r="AD8" s="34"/>
      <c r="AE8" s="34"/>
      <c r="AF8" s="34"/>
      <c r="AG8" s="34"/>
      <c r="AH8" s="34"/>
      <c r="AI8" s="34"/>
    </row>
    <row r="9" spans="1:35" x14ac:dyDescent="0.2">
      <c r="A9" s="68">
        <f>20+COUNT(A21:A1444)</f>
        <v>78</v>
      </c>
      <c r="B9" s="34" t="s">
        <v>86</v>
      </c>
      <c r="C9" s="85">
        <f>A9</f>
        <v>78</v>
      </c>
      <c r="D9" s="34"/>
      <c r="E9" s="64">
        <f ca="1">E6*G6</f>
        <v>9.614529919935675E-11</v>
      </c>
      <c r="F9" s="65">
        <f ca="1">H6</f>
        <v>0.1400411792295711</v>
      </c>
      <c r="G9" s="66">
        <f ca="1">F8</f>
        <v>0.98253473858340845</v>
      </c>
      <c r="H9" s="34"/>
      <c r="I9" s="34"/>
      <c r="J9" s="34"/>
      <c r="K9" s="62"/>
      <c r="L9" s="34"/>
      <c r="M9" s="34"/>
      <c r="N9" s="63"/>
      <c r="O9" s="34"/>
      <c r="P9" s="34"/>
      <c r="Q9" s="34"/>
      <c r="R9" s="34"/>
      <c r="S9" s="34"/>
      <c r="T9" s="34"/>
      <c r="U9" s="34">
        <v>0.7</v>
      </c>
      <c r="V9" s="34">
        <f t="shared" ca="1" si="0"/>
        <v>1.0901596723000779E-2</v>
      </c>
      <c r="W9" s="34"/>
      <c r="X9" s="34"/>
      <c r="Y9" s="34"/>
      <c r="Z9" s="34"/>
      <c r="AA9" s="34">
        <v>9</v>
      </c>
      <c r="AB9" s="34" t="s">
        <v>82</v>
      </c>
      <c r="AC9" s="34"/>
      <c r="AD9" s="34"/>
      <c r="AE9" s="34"/>
      <c r="AF9" s="34"/>
      <c r="AG9" s="34"/>
      <c r="AH9" s="34"/>
      <c r="AI9" s="34"/>
    </row>
    <row r="10" spans="1:35" x14ac:dyDescent="0.2">
      <c r="A10" s="78" t="s">
        <v>4</v>
      </c>
      <c r="B10" s="90">
        <f>Active!C8</f>
        <v>0.40588999999999997</v>
      </c>
      <c r="C10" s="34"/>
      <c r="D10" s="34" t="s">
        <v>122</v>
      </c>
      <c r="E10" s="34">
        <f ca="1">2*E9*365.2422/B10</f>
        <v>1.7303368202828994E-7</v>
      </c>
      <c r="F10">
        <f ca="1">+F9*E10</f>
        <v>2.4231840877676369E-8</v>
      </c>
      <c r="G10" s="34" t="s">
        <v>123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>
        <v>0.8</v>
      </c>
      <c r="V10" s="34">
        <f t="shared" ca="1" si="0"/>
        <v>1.3067056798427609E-2</v>
      </c>
      <c r="W10" s="34"/>
      <c r="X10" s="34"/>
      <c r="Y10" s="34"/>
      <c r="Z10" s="34"/>
      <c r="AA10" s="34">
        <v>10</v>
      </c>
      <c r="AB10" s="34" t="s">
        <v>83</v>
      </c>
      <c r="AC10" s="34"/>
      <c r="AD10" s="34"/>
      <c r="AE10" s="34"/>
      <c r="AF10" s="34"/>
      <c r="AG10" s="34"/>
      <c r="AH10" s="34"/>
      <c r="AI10" s="34"/>
    </row>
    <row r="11" spans="1:35" x14ac:dyDescent="0.2">
      <c r="A11" s="67"/>
      <c r="B11" s="67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>
        <v>0.9</v>
      </c>
      <c r="V11" s="34">
        <f t="shared" ca="1" si="0"/>
        <v>1.5424807472253148E-2</v>
      </c>
      <c r="W11" s="34"/>
      <c r="X11" s="34"/>
      <c r="Y11" s="34"/>
      <c r="Z11" s="34"/>
      <c r="AA11" s="34">
        <v>11</v>
      </c>
      <c r="AB11" s="34" t="s">
        <v>33</v>
      </c>
      <c r="AC11" s="34"/>
      <c r="AD11" s="34"/>
      <c r="AE11" s="34"/>
      <c r="AF11" s="34"/>
      <c r="AG11" s="34"/>
      <c r="AH11" s="34"/>
      <c r="AI11" s="34"/>
    </row>
    <row r="12" spans="1:35" x14ac:dyDescent="0.2">
      <c r="A12" s="34"/>
      <c r="B12" s="34"/>
      <c r="C12" s="3" t="str">
        <f t="shared" ref="C12:Q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R12" s="34"/>
      <c r="S12" s="34"/>
      <c r="T12" s="34"/>
      <c r="U12" s="34">
        <v>1</v>
      </c>
      <c r="V12" s="34">
        <f t="shared" ca="1" si="0"/>
        <v>1.7974848744477401E-2</v>
      </c>
      <c r="W12" s="34"/>
      <c r="X12" s="34"/>
      <c r="Y12" s="34"/>
      <c r="Z12" s="34"/>
      <c r="AA12" s="34">
        <v>12</v>
      </c>
      <c r="AB12" s="34" t="s">
        <v>85</v>
      </c>
      <c r="AC12" s="34"/>
      <c r="AD12" s="34"/>
      <c r="AE12" s="34"/>
      <c r="AF12" s="34"/>
      <c r="AG12" s="34"/>
      <c r="AH12" s="34"/>
      <c r="AI12" s="34"/>
    </row>
    <row r="13" spans="1:35" x14ac:dyDescent="0.2">
      <c r="A13" s="34"/>
      <c r="B13" s="34"/>
      <c r="C13" s="3" t="str">
        <f t="shared" si="1"/>
        <v>C78</v>
      </c>
      <c r="D13" s="3" t="str">
        <f t="shared" si="1"/>
        <v>D78</v>
      </c>
      <c r="E13" s="3" t="str">
        <f t="shared" si="1"/>
        <v>E78</v>
      </c>
      <c r="F13" s="3" t="str">
        <f t="shared" si="1"/>
        <v>F78</v>
      </c>
      <c r="G13" s="3" t="str">
        <f t="shared" si="1"/>
        <v>G78</v>
      </c>
      <c r="H13" s="3" t="str">
        <f t="shared" si="1"/>
        <v>H78</v>
      </c>
      <c r="I13" s="3" t="str">
        <f t="shared" si="1"/>
        <v>I78</v>
      </c>
      <c r="J13" s="3" t="str">
        <f t="shared" si="1"/>
        <v>J78</v>
      </c>
      <c r="K13" s="3" t="str">
        <f t="shared" si="1"/>
        <v>K78</v>
      </c>
      <c r="L13" s="3" t="str">
        <f t="shared" si="1"/>
        <v>L78</v>
      </c>
      <c r="M13" s="3" t="str">
        <f t="shared" si="1"/>
        <v>M78</v>
      </c>
      <c r="N13" s="3" t="str">
        <f t="shared" si="1"/>
        <v>N78</v>
      </c>
      <c r="O13" s="3" t="str">
        <f t="shared" si="1"/>
        <v>O78</v>
      </c>
      <c r="P13" s="3" t="str">
        <f t="shared" si="1"/>
        <v>P78</v>
      </c>
      <c r="Q13" s="3" t="str">
        <f t="shared" si="1"/>
        <v>Q78</v>
      </c>
      <c r="R13" s="34"/>
      <c r="S13" s="34"/>
      <c r="T13" s="34"/>
      <c r="U13" s="34">
        <v>1.1000000000000001</v>
      </c>
      <c r="V13" s="34">
        <f t="shared" ca="1" si="0"/>
        <v>2.0717180615100372E-2</v>
      </c>
      <c r="W13" s="34"/>
      <c r="X13" s="34"/>
      <c r="Y13" s="34"/>
      <c r="Z13" s="34"/>
      <c r="AA13" s="34">
        <v>13</v>
      </c>
      <c r="AB13" s="34" t="s">
        <v>87</v>
      </c>
      <c r="AC13" s="34"/>
      <c r="AD13" s="34"/>
      <c r="AE13" s="34"/>
      <c r="AF13" s="34"/>
      <c r="AG13" s="34"/>
      <c r="AH13" s="34"/>
      <c r="AI13" s="34"/>
    </row>
    <row r="14" spans="1:35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63"/>
      <c r="P14" s="34"/>
      <c r="Q14" s="34"/>
      <c r="R14" s="34"/>
      <c r="S14" s="34"/>
      <c r="T14" s="34"/>
      <c r="U14" s="34">
        <v>1.2</v>
      </c>
      <c r="V14" s="34">
        <f t="shared" ca="1" si="0"/>
        <v>2.3651803084122049E-2</v>
      </c>
      <c r="W14" s="34"/>
      <c r="X14" s="34"/>
      <c r="Y14" s="34"/>
      <c r="Z14" s="34"/>
      <c r="AA14" s="34">
        <v>14</v>
      </c>
      <c r="AB14" s="34" t="s">
        <v>88</v>
      </c>
      <c r="AC14" s="34"/>
      <c r="AD14" s="34"/>
      <c r="AE14" s="34"/>
      <c r="AF14" s="34"/>
      <c r="AG14" s="34"/>
      <c r="AH14" s="34"/>
      <c r="AI14" s="34"/>
    </row>
    <row r="15" spans="1:35" x14ac:dyDescent="0.2">
      <c r="A15" s="41" t="s">
        <v>92</v>
      </c>
      <c r="B15" s="41">
        <f>C9-C8+1</f>
        <v>58</v>
      </c>
      <c r="C15" s="3" t="str">
        <f t="shared" ref="C15:Q15" si="3">VLOOKUP(C16,$AA1:$AB26,2,FALSE)</f>
        <v>C</v>
      </c>
      <c r="D15" s="3" t="str">
        <f t="shared" si="3"/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3" t="str">
        <f t="shared" si="3"/>
        <v>P</v>
      </c>
      <c r="Q15" s="3" t="str">
        <f t="shared" si="3"/>
        <v>Q</v>
      </c>
      <c r="R15" s="34"/>
      <c r="S15" s="34"/>
      <c r="T15" s="34"/>
      <c r="U15" s="34">
        <v>1.3</v>
      </c>
      <c r="V15" s="34">
        <f t="shared" ca="1" si="0"/>
        <v>2.6778716151542446E-2</v>
      </c>
      <c r="W15" s="34"/>
      <c r="X15" s="34"/>
      <c r="Y15" s="34"/>
      <c r="Z15" s="34"/>
      <c r="AA15" s="34">
        <v>15</v>
      </c>
      <c r="AB15" s="34" t="s">
        <v>89</v>
      </c>
      <c r="AC15" s="34"/>
      <c r="AD15" s="34"/>
      <c r="AE15" s="34"/>
      <c r="AF15" s="34"/>
      <c r="AG15" s="34"/>
      <c r="AH15" s="34"/>
      <c r="AI15" s="34"/>
    </row>
    <row r="16" spans="1:35" x14ac:dyDescent="0.2">
      <c r="A16" s="3"/>
      <c r="B16" s="67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R16" s="34"/>
      <c r="S16" s="34"/>
      <c r="T16" s="34"/>
      <c r="U16" s="34">
        <v>1.4</v>
      </c>
      <c r="V16" s="34">
        <f t="shared" ca="1" si="0"/>
        <v>3.0097919817361547E-2</v>
      </c>
      <c r="W16" s="34"/>
      <c r="X16" s="34"/>
      <c r="Y16" s="34"/>
      <c r="Z16" s="34"/>
      <c r="AA16" s="34">
        <v>16</v>
      </c>
      <c r="AB16" s="34" t="s">
        <v>90</v>
      </c>
      <c r="AC16" s="34"/>
      <c r="AD16" s="34"/>
      <c r="AE16" s="34"/>
      <c r="AF16" s="34"/>
      <c r="AG16" s="34"/>
      <c r="AH16" s="34"/>
      <c r="AI16" s="34"/>
    </row>
    <row r="17" spans="1:35" x14ac:dyDescent="0.2">
      <c r="A17" s="41" t="s">
        <v>91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>
        <v>1.5</v>
      </c>
      <c r="V17" s="34">
        <f t="shared" ca="1" si="0"/>
        <v>3.3609414081579372E-2</v>
      </c>
      <c r="W17" s="34"/>
      <c r="X17" s="34"/>
      <c r="Y17" s="34"/>
      <c r="Z17" s="34"/>
      <c r="AA17" s="34">
        <v>17</v>
      </c>
      <c r="AB17" s="34" t="s">
        <v>93</v>
      </c>
      <c r="AC17" s="34"/>
      <c r="AD17" s="34"/>
      <c r="AE17" s="34"/>
      <c r="AF17" s="34"/>
      <c r="AG17" s="34"/>
      <c r="AH17" s="34"/>
      <c r="AI17" s="34"/>
    </row>
    <row r="18" spans="1:35" x14ac:dyDescent="0.2">
      <c r="A18" s="69">
        <v>10000</v>
      </c>
      <c r="B18" s="69">
        <v>1</v>
      </c>
      <c r="C18" s="34">
        <f ca="1">SUM(INDIRECT(C12):INDIRECT(C13))</f>
        <v>57.1</v>
      </c>
      <c r="D18" s="87">
        <f ca="1">SUM(INDIRECT(D12):INDIRECT(D13))</f>
        <v>39.763549999999988</v>
      </c>
      <c r="E18" s="87">
        <f ca="1">SUM(INDIRECT(E12):INDIRECT(E13))</f>
        <v>0.77010499962489121</v>
      </c>
      <c r="F18" s="41">
        <f ca="1">SUM(INDIRECT(F12):INDIRECT(F13))</f>
        <v>39.763549999999988</v>
      </c>
      <c r="G18" s="41">
        <f ca="1">SUM(INDIRECT(G12):INDIRECT(G13))</f>
        <v>0.77010499962489121</v>
      </c>
      <c r="H18" s="41">
        <f ca="1">SUM(INDIRECT(H12):INDIRECT(H13))</f>
        <v>43.488550727499998</v>
      </c>
      <c r="I18" s="41">
        <f ca="1">SUM(INDIRECT(I12):INDIRECT(I13))</f>
        <v>52.004306668059868</v>
      </c>
      <c r="J18" s="41">
        <f ca="1">SUM(INDIRECT(J12):INDIRECT(J13))</f>
        <v>65.485960416165838</v>
      </c>
      <c r="K18" s="41">
        <f ca="1">SUM(INDIRECT(K12):INDIRECT(K13))</f>
        <v>0.85937512516505399</v>
      </c>
      <c r="L18" s="41">
        <f ca="1">SUM(INDIRECT(L12):INDIRECT(L13))</f>
        <v>1.0547876846476449</v>
      </c>
      <c r="M18" s="34"/>
      <c r="N18" s="34">
        <f ca="1">SUM(INDIRECT(N12):INDIRECT(N13))</f>
        <v>2.4993070395497871E-4</v>
      </c>
      <c r="O18" s="34">
        <f ca="1">SQRT(SUM(INDIRECT(O12):INDIRECT(O13)))</f>
        <v>567.485083405556</v>
      </c>
      <c r="P18" s="34">
        <f ca="1">SQRT(SUM(INDIRECT(P12):INDIRECT(P13)))</f>
        <v>2040.1524006341244</v>
      </c>
      <c r="Q18" s="34">
        <f ca="1">SQRT(SUM(INDIRECT(Q12):INDIRECT(Q13)))</f>
        <v>1426.1961744800826</v>
      </c>
      <c r="R18" s="34"/>
      <c r="S18" s="34"/>
      <c r="T18" s="34"/>
      <c r="U18" s="34">
        <v>1.6</v>
      </c>
      <c r="V18" s="34">
        <f t="shared" ca="1" si="0"/>
        <v>3.7313198944195908E-2</v>
      </c>
      <c r="W18" s="34"/>
      <c r="X18" s="34"/>
      <c r="Y18" s="34"/>
      <c r="Z18" s="34"/>
      <c r="AA18" s="34">
        <v>18</v>
      </c>
      <c r="AB18" s="34" t="s">
        <v>94</v>
      </c>
      <c r="AC18" s="34"/>
      <c r="AD18" s="34"/>
      <c r="AE18" s="34"/>
      <c r="AF18" s="34"/>
      <c r="AG18" s="34"/>
      <c r="AH18" s="34"/>
      <c r="AI18" s="34"/>
    </row>
    <row r="19" spans="1:35" x14ac:dyDescent="0.2">
      <c r="A19" s="70" t="s">
        <v>95</v>
      </c>
      <c r="B19" s="34"/>
      <c r="C19" s="34"/>
      <c r="D19" s="34"/>
      <c r="E19" s="34"/>
      <c r="F19" s="71" t="s">
        <v>96</v>
      </c>
      <c r="G19" s="71" t="s">
        <v>97</v>
      </c>
      <c r="H19" s="71" t="s">
        <v>98</v>
      </c>
      <c r="I19" s="71" t="s">
        <v>99</v>
      </c>
      <c r="J19" s="71" t="s">
        <v>100</v>
      </c>
      <c r="K19" s="71" t="s">
        <v>101</v>
      </c>
      <c r="L19" s="71" t="s">
        <v>102</v>
      </c>
      <c r="M19" s="32"/>
      <c r="N19" s="32"/>
      <c r="O19" s="32"/>
      <c r="P19" s="32"/>
      <c r="Q19" s="32"/>
      <c r="R19" s="34"/>
      <c r="S19" s="34"/>
      <c r="T19" s="34"/>
      <c r="U19" s="34">
        <v>1.7</v>
      </c>
      <c r="V19" s="34">
        <f t="shared" ca="1" si="0"/>
        <v>4.1209274405211146E-2</v>
      </c>
      <c r="W19" s="34"/>
      <c r="X19" s="34"/>
      <c r="Y19" s="34"/>
      <c r="Z19" s="34"/>
      <c r="AA19" s="34">
        <v>19</v>
      </c>
      <c r="AB19" s="34" t="s">
        <v>103</v>
      </c>
      <c r="AC19" s="34"/>
      <c r="AD19" s="34"/>
      <c r="AE19" s="34"/>
      <c r="AF19" s="34"/>
      <c r="AG19" s="34"/>
      <c r="AH19" s="34"/>
      <c r="AI19" s="34"/>
    </row>
    <row r="20" spans="1:35" ht="15" thickBot="1" x14ac:dyDescent="0.25">
      <c r="A20" s="6" t="s">
        <v>104</v>
      </c>
      <c r="B20" s="6" t="s">
        <v>105</v>
      </c>
      <c r="C20" s="6" t="s">
        <v>124</v>
      </c>
      <c r="D20" s="6" t="s">
        <v>104</v>
      </c>
      <c r="E20" s="6" t="s">
        <v>105</v>
      </c>
      <c r="F20" s="6" t="s">
        <v>125</v>
      </c>
      <c r="G20" s="6" t="s">
        <v>126</v>
      </c>
      <c r="H20" s="6" t="s">
        <v>134</v>
      </c>
      <c r="I20" s="6" t="s">
        <v>135</v>
      </c>
      <c r="J20" s="6" t="s">
        <v>136</v>
      </c>
      <c r="K20" s="72" t="s">
        <v>127</v>
      </c>
      <c r="L20" s="6" t="s">
        <v>137</v>
      </c>
      <c r="M20" s="73" t="s">
        <v>106</v>
      </c>
      <c r="N20" s="72" t="s">
        <v>107</v>
      </c>
      <c r="O20" s="72" t="s">
        <v>108</v>
      </c>
      <c r="P20" s="72" t="s">
        <v>109</v>
      </c>
      <c r="Q20" s="72" t="s">
        <v>110</v>
      </c>
      <c r="R20" s="74" t="s">
        <v>111</v>
      </c>
      <c r="S20" s="34"/>
      <c r="T20" s="34"/>
      <c r="U20" s="34">
        <v>1.8</v>
      </c>
      <c r="V20" s="34">
        <f t="shared" ca="1" si="0"/>
        <v>4.5297640464625116E-2</v>
      </c>
      <c r="W20" s="34"/>
      <c r="X20" s="34"/>
      <c r="Y20" s="34"/>
      <c r="Z20" s="34"/>
      <c r="AA20" s="34">
        <v>20</v>
      </c>
      <c r="AB20" s="34" t="s">
        <v>112</v>
      </c>
      <c r="AC20" s="34"/>
      <c r="AD20" s="34"/>
      <c r="AE20" s="34"/>
      <c r="AF20" s="34"/>
      <c r="AG20" s="34"/>
      <c r="AH20" s="34"/>
      <c r="AI20" s="34"/>
    </row>
    <row r="21" spans="1:35" x14ac:dyDescent="0.2">
      <c r="A21" s="75">
        <v>-896.5</v>
      </c>
      <c r="B21" s="75">
        <v>1.8499976431485265E-4</v>
      </c>
      <c r="C21" s="88">
        <v>1</v>
      </c>
      <c r="D21" s="76">
        <f>A21/A$18</f>
        <v>-8.9649999999999994E-2</v>
      </c>
      <c r="E21" s="76">
        <f>B21/B$18</f>
        <v>1.8499976431485265E-4</v>
      </c>
      <c r="F21" s="77">
        <f>$C21*D21</f>
        <v>-8.9649999999999994E-2</v>
      </c>
      <c r="G21" s="77">
        <f>$C21*E21</f>
        <v>1.8499976431485265E-4</v>
      </c>
      <c r="H21" s="77">
        <f>C21*D21*D21</f>
        <v>8.0371224999999987E-3</v>
      </c>
      <c r="I21" s="77">
        <f>C21*D21*D21*D21</f>
        <v>-7.2052803212499983E-4</v>
      </c>
      <c r="J21" s="77">
        <f>C21*D21*D21*D21*D21</f>
        <v>6.4595338080006225E-5</v>
      </c>
      <c r="K21" s="77">
        <f>C21*E21*D21</f>
        <v>-1.6585228870826538E-5</v>
      </c>
      <c r="L21" s="77">
        <f>C21*E21*D21*D21</f>
        <v>1.486865768269599E-6</v>
      </c>
      <c r="M21" s="77">
        <f t="shared" ref="M21:M84" ca="1" si="4">+E$4+E$5*D21+E$6*D21^2</f>
        <v>5.5636505828661009E-4</v>
      </c>
      <c r="N21" s="77">
        <f ca="1">C21*(M21-E21)^2</f>
        <v>1.3791218156672983E-7</v>
      </c>
      <c r="O21" s="89">
        <f ca="1">(C21*O$1-O$2*F21+O$3*H21)^2</f>
        <v>30819.176606869383</v>
      </c>
      <c r="P21" s="77">
        <f ca="1">(-C21*O$2+O$4*F21-O$5*H21)^2</f>
        <v>268326.64608874277</v>
      </c>
      <c r="Q21" s="77">
        <f ca="1">+(C21*O$3-F21*O$5+H21*O$6)^2</f>
        <v>87057.148181463897</v>
      </c>
      <c r="R21" s="34">
        <f t="shared" ref="R21:R84" ca="1" si="5">+E21-M21</f>
        <v>-3.7136529397175744E-4</v>
      </c>
      <c r="S21" s="34"/>
      <c r="T21" s="34"/>
      <c r="U21" s="34">
        <v>1.9</v>
      </c>
      <c r="V21" s="34">
        <f t="shared" ca="1" si="0"/>
        <v>4.9578297122437789E-2</v>
      </c>
      <c r="W21" s="34"/>
      <c r="X21" s="34"/>
      <c r="Y21" s="34"/>
      <c r="Z21" s="34"/>
      <c r="AA21" s="34">
        <v>21</v>
      </c>
      <c r="AB21" s="34" t="s">
        <v>113</v>
      </c>
      <c r="AC21" s="34"/>
      <c r="AD21" s="34"/>
      <c r="AE21" s="34"/>
      <c r="AF21" s="34"/>
      <c r="AG21" s="34"/>
      <c r="AH21" s="34"/>
      <c r="AI21" s="34"/>
    </row>
    <row r="22" spans="1:35" x14ac:dyDescent="0.2">
      <c r="A22" s="75">
        <v>-896.5</v>
      </c>
      <c r="B22" s="75">
        <v>1.8499999714549631E-4</v>
      </c>
      <c r="C22" s="75">
        <v>1</v>
      </c>
      <c r="D22" s="76">
        <f t="shared" ref="D22:E85" si="6">A22/A$18</f>
        <v>-8.9649999999999994E-2</v>
      </c>
      <c r="E22" s="76">
        <f t="shared" si="6"/>
        <v>1.8499999714549631E-4</v>
      </c>
      <c r="F22" s="77">
        <f t="shared" ref="F22:G85" si="7">$C22*D22</f>
        <v>-8.9649999999999994E-2</v>
      </c>
      <c r="G22" s="77">
        <f t="shared" si="7"/>
        <v>1.8499999714549631E-4</v>
      </c>
      <c r="H22" s="77">
        <f t="shared" ref="H22:H85" si="8">C22*D22*D22</f>
        <v>8.0371224999999987E-3</v>
      </c>
      <c r="I22" s="77">
        <f t="shared" ref="I22:I85" si="9">C22*D22*D22*D22</f>
        <v>-7.2052803212499983E-4</v>
      </c>
      <c r="J22" s="77">
        <f t="shared" ref="J22:J85" si="10">C22*D22*D22*D22*D22</f>
        <v>6.4595338080006225E-5</v>
      </c>
      <c r="K22" s="77">
        <f t="shared" ref="K22:K85" si="11">C22*E22*D22</f>
        <v>-1.6585249744093744E-5</v>
      </c>
      <c r="L22" s="77">
        <f t="shared" ref="L22:L85" si="12">C22*E22*D22*D22</f>
        <v>1.4868676395580041E-6</v>
      </c>
      <c r="M22" s="77">
        <f t="shared" ca="1" si="4"/>
        <v>5.5636505828661009E-4</v>
      </c>
      <c r="N22" s="77">
        <f t="shared" ref="N22:N85" ca="1" si="13">C22*(M22-E22)^2</f>
        <v>1.3791200863634319E-7</v>
      </c>
      <c r="O22" s="89">
        <f t="shared" ref="O22:O85" ca="1" si="14">(C22*O$1-O$2*F22+O$3*H22)^2</f>
        <v>30819.176606869383</v>
      </c>
      <c r="P22" s="77">
        <f t="shared" ref="P22:P85" ca="1" si="15">(-C22*O$2+O$4*F22-O$5*H22)^2</f>
        <v>268326.64608874277</v>
      </c>
      <c r="Q22" s="77">
        <f t="shared" ref="Q22:Q85" ca="1" si="16">+(C22*O$3-F22*O$5+H22*O$6)^2</f>
        <v>87057.148181463897</v>
      </c>
      <c r="R22" s="34">
        <f t="shared" ca="1" si="5"/>
        <v>-3.7136506114111378E-4</v>
      </c>
      <c r="S22" s="34"/>
      <c r="T22" s="34"/>
      <c r="U22" s="34">
        <v>2</v>
      </c>
      <c r="V22" s="34">
        <f t="shared" ca="1" si="0"/>
        <v>5.405124437864918E-2</v>
      </c>
      <c r="W22" s="34"/>
      <c r="X22" s="34"/>
      <c r="Y22" s="34"/>
      <c r="Z22" s="34"/>
      <c r="AA22" s="34">
        <v>22</v>
      </c>
      <c r="AB22" s="34" t="s">
        <v>114</v>
      </c>
      <c r="AC22" s="34"/>
      <c r="AD22" s="34"/>
      <c r="AE22" s="34"/>
      <c r="AF22" s="34"/>
      <c r="AG22" s="34"/>
      <c r="AH22" s="34"/>
      <c r="AI22" s="34"/>
    </row>
    <row r="23" spans="1:35" x14ac:dyDescent="0.2">
      <c r="A23" s="75">
        <v>-569</v>
      </c>
      <c r="B23" s="75">
        <v>-4.8999999853549525E-4</v>
      </c>
      <c r="C23" s="75">
        <v>1</v>
      </c>
      <c r="D23" s="76">
        <f t="shared" si="6"/>
        <v>-5.6899999999999999E-2</v>
      </c>
      <c r="E23" s="76">
        <f t="shared" si="6"/>
        <v>-4.8999999853549525E-4</v>
      </c>
      <c r="F23" s="77">
        <f t="shared" si="7"/>
        <v>-5.6899999999999999E-2</v>
      </c>
      <c r="G23" s="77">
        <f t="shared" si="7"/>
        <v>-4.8999999853549525E-4</v>
      </c>
      <c r="H23" s="77">
        <f t="shared" si="8"/>
        <v>3.2376099999999997E-3</v>
      </c>
      <c r="I23" s="77">
        <f t="shared" si="9"/>
        <v>-1.8422000899999999E-4</v>
      </c>
      <c r="J23" s="77">
        <f t="shared" si="10"/>
        <v>1.0482118512099999E-5</v>
      </c>
      <c r="K23" s="77">
        <f t="shared" si="11"/>
        <v>2.7880999916669681E-5</v>
      </c>
      <c r="L23" s="77">
        <f t="shared" si="12"/>
        <v>-1.5864288952585048E-6</v>
      </c>
      <c r="M23" s="77">
        <f t="shared" ca="1" si="4"/>
        <v>7.4709439413970049E-4</v>
      </c>
      <c r="N23" s="77">
        <f t="shared" ca="1" si="13"/>
        <v>1.5304025363884115E-6</v>
      </c>
      <c r="O23" s="89">
        <f t="shared" ca="1" si="14"/>
        <v>26730.238570196667</v>
      </c>
      <c r="P23" s="77">
        <f t="shared" ca="1" si="15"/>
        <v>203877.94039466797</v>
      </c>
      <c r="Q23" s="77">
        <f t="shared" ca="1" si="16"/>
        <v>62554.480215834956</v>
      </c>
      <c r="R23" s="34">
        <f t="shared" ca="1" si="5"/>
        <v>-1.2370943926751957E-3</v>
      </c>
      <c r="S23" s="34"/>
      <c r="T23" s="34"/>
      <c r="U23" s="34"/>
      <c r="V23" s="34"/>
      <c r="W23" s="34"/>
      <c r="X23" s="34"/>
      <c r="Y23" s="34"/>
      <c r="Z23" s="34"/>
      <c r="AA23" s="34">
        <v>23</v>
      </c>
      <c r="AB23" s="34" t="s">
        <v>115</v>
      </c>
      <c r="AC23" s="34"/>
      <c r="AD23" s="34"/>
      <c r="AE23" s="34"/>
      <c r="AF23" s="34"/>
      <c r="AG23" s="34"/>
      <c r="AH23" s="34"/>
      <c r="AI23" s="34"/>
    </row>
    <row r="24" spans="1:35" x14ac:dyDescent="0.2">
      <c r="A24" s="75">
        <v>-569</v>
      </c>
      <c r="B24" s="75">
        <v>-9.0000001364387572E-5</v>
      </c>
      <c r="C24" s="75">
        <v>1</v>
      </c>
      <c r="D24" s="76">
        <f t="shared" si="6"/>
        <v>-5.6899999999999999E-2</v>
      </c>
      <c r="E24" s="76">
        <f t="shared" si="6"/>
        <v>-9.0000001364387572E-5</v>
      </c>
      <c r="F24" s="77">
        <f t="shared" si="7"/>
        <v>-5.6899999999999999E-2</v>
      </c>
      <c r="G24" s="77">
        <f t="shared" si="7"/>
        <v>-9.0000001364387572E-5</v>
      </c>
      <c r="H24" s="77">
        <f t="shared" si="8"/>
        <v>3.2376099999999997E-3</v>
      </c>
      <c r="I24" s="77">
        <f t="shared" si="9"/>
        <v>-1.8422000899999999E-4</v>
      </c>
      <c r="J24" s="77">
        <f t="shared" si="10"/>
        <v>1.0482118512099999E-5</v>
      </c>
      <c r="K24" s="77">
        <f t="shared" si="11"/>
        <v>5.1210000776336526E-6</v>
      </c>
      <c r="L24" s="77">
        <f t="shared" si="12"/>
        <v>-2.9138490441735485E-7</v>
      </c>
      <c r="M24" s="77">
        <f t="shared" ca="1" si="4"/>
        <v>7.4709439413970049E-4</v>
      </c>
      <c r="N24" s="77">
        <f t="shared" ca="1" si="13"/>
        <v>7.0072702698435458E-7</v>
      </c>
      <c r="O24" s="89">
        <f t="shared" ca="1" si="14"/>
        <v>26730.238570196667</v>
      </c>
      <c r="P24" s="77">
        <f t="shared" ca="1" si="15"/>
        <v>203877.94039466797</v>
      </c>
      <c r="Q24" s="77">
        <f t="shared" ca="1" si="16"/>
        <v>62554.480215834956</v>
      </c>
      <c r="R24" s="34">
        <f t="shared" ca="1" si="5"/>
        <v>-8.3709439550408806E-4</v>
      </c>
      <c r="S24" s="34"/>
      <c r="T24" s="34"/>
      <c r="U24" s="34"/>
      <c r="V24" s="34"/>
      <c r="W24" s="34"/>
      <c r="X24" s="34"/>
      <c r="Y24" s="34"/>
      <c r="Z24" s="34"/>
      <c r="AA24" s="34">
        <v>24</v>
      </c>
      <c r="AB24" s="34" t="s">
        <v>104</v>
      </c>
      <c r="AC24" s="34"/>
      <c r="AD24" s="34"/>
      <c r="AE24" s="34"/>
      <c r="AF24" s="34"/>
      <c r="AG24" s="34"/>
      <c r="AH24" s="34"/>
      <c r="AI24" s="34"/>
    </row>
    <row r="25" spans="1:35" x14ac:dyDescent="0.2">
      <c r="A25" s="75">
        <v>-68.5</v>
      </c>
      <c r="B25" s="75">
        <v>8.6499999451916665E-4</v>
      </c>
      <c r="C25" s="75">
        <v>1</v>
      </c>
      <c r="D25" s="76">
        <f t="shared" si="6"/>
        <v>-6.8500000000000002E-3</v>
      </c>
      <c r="E25" s="76">
        <f t="shared" si="6"/>
        <v>8.6499999451916665E-4</v>
      </c>
      <c r="F25" s="77">
        <f t="shared" si="7"/>
        <v>-6.8500000000000002E-3</v>
      </c>
      <c r="G25" s="77">
        <f t="shared" si="7"/>
        <v>8.6499999451916665E-4</v>
      </c>
      <c r="H25" s="77">
        <f t="shared" si="8"/>
        <v>4.6922500000000003E-5</v>
      </c>
      <c r="I25" s="77">
        <f t="shared" si="9"/>
        <v>-3.2141912500000003E-7</v>
      </c>
      <c r="J25" s="77">
        <f t="shared" si="10"/>
        <v>2.2017210062500001E-9</v>
      </c>
      <c r="K25" s="77">
        <f t="shared" si="11"/>
        <v>-5.9252499624562918E-6</v>
      </c>
      <c r="L25" s="77">
        <f t="shared" si="12"/>
        <v>4.0587962242825599E-8</v>
      </c>
      <c r="M25" s="77">
        <f t="shared" ca="1" si="4"/>
        <v>1.0784193677177416E-3</v>
      </c>
      <c r="N25" s="77">
        <f t="shared" ca="1" si="13"/>
        <v>4.5547828856472623E-8</v>
      </c>
      <c r="O25" s="89">
        <f t="shared" ca="1" si="14"/>
        <v>21256.202141106871</v>
      </c>
      <c r="P25" s="77">
        <f t="shared" ca="1" si="15"/>
        <v>126081.29956640449</v>
      </c>
      <c r="Q25" s="77">
        <f t="shared" ca="1" si="16"/>
        <v>34284.00711330639</v>
      </c>
      <c r="R25" s="34">
        <f t="shared" ca="1" si="5"/>
        <v>-2.1341937319857497E-4</v>
      </c>
      <c r="S25" s="34"/>
      <c r="T25" s="34"/>
      <c r="U25" s="34"/>
      <c r="V25" s="34"/>
      <c r="W25" s="34"/>
      <c r="X25" s="34"/>
      <c r="Y25" s="34"/>
      <c r="Z25" s="34"/>
      <c r="AA25" s="34">
        <v>25</v>
      </c>
      <c r="AB25" s="34" t="s">
        <v>105</v>
      </c>
      <c r="AC25" s="34"/>
      <c r="AD25" s="34"/>
      <c r="AE25" s="34"/>
      <c r="AF25" s="34"/>
      <c r="AG25" s="34"/>
      <c r="AH25" s="34"/>
      <c r="AI25" s="34"/>
    </row>
    <row r="26" spans="1:35" x14ac:dyDescent="0.2">
      <c r="A26" s="75">
        <v>-66</v>
      </c>
      <c r="B26" s="75">
        <v>2.2400000016205013E-3</v>
      </c>
      <c r="C26" s="75">
        <v>1</v>
      </c>
      <c r="D26" s="76">
        <f t="shared" si="6"/>
        <v>-6.6E-3</v>
      </c>
      <c r="E26" s="76">
        <f t="shared" si="6"/>
        <v>2.2400000016205013E-3</v>
      </c>
      <c r="F26" s="77">
        <f t="shared" si="7"/>
        <v>-6.6E-3</v>
      </c>
      <c r="G26" s="77">
        <f t="shared" si="7"/>
        <v>2.2400000016205013E-3</v>
      </c>
      <c r="H26" s="77">
        <f t="shared" si="8"/>
        <v>4.3559999999999996E-5</v>
      </c>
      <c r="I26" s="77">
        <f t="shared" si="9"/>
        <v>-2.87496E-7</v>
      </c>
      <c r="J26" s="77">
        <f t="shared" si="10"/>
        <v>1.8974736E-9</v>
      </c>
      <c r="K26" s="77">
        <f t="shared" si="11"/>
        <v>-1.4784000010695308E-5</v>
      </c>
      <c r="L26" s="77">
        <f t="shared" si="12"/>
        <v>9.7574400070589032E-8</v>
      </c>
      <c r="M26" s="77">
        <f t="shared" ca="1" si="4"/>
        <v>1.080195240329477E-3</v>
      </c>
      <c r="N26" s="77">
        <f t="shared" ca="1" si="13"/>
        <v>1.3451470843133299E-6</v>
      </c>
      <c r="O26" s="89">
        <f t="shared" ca="1" si="14"/>
        <v>21231.079026206316</v>
      </c>
      <c r="P26" s="77">
        <f t="shared" ca="1" si="15"/>
        <v>125750.46317979883</v>
      </c>
      <c r="Q26" s="77">
        <f t="shared" ca="1" si="16"/>
        <v>34168.165771011649</v>
      </c>
      <c r="R26" s="34">
        <f t="shared" ca="1" si="5"/>
        <v>1.1598047612910243E-3</v>
      </c>
      <c r="S26" s="34"/>
      <c r="T26" s="34"/>
      <c r="U26" s="34"/>
      <c r="V26" s="34"/>
      <c r="W26" s="34"/>
      <c r="X26" s="34"/>
      <c r="Y26" s="34"/>
      <c r="Z26" s="34"/>
      <c r="AA26" s="34">
        <v>26</v>
      </c>
      <c r="AB26" s="34" t="s">
        <v>116</v>
      </c>
      <c r="AC26" s="34"/>
      <c r="AD26" s="34"/>
      <c r="AE26" s="34"/>
      <c r="AF26" s="34"/>
      <c r="AG26" s="34"/>
      <c r="AH26" s="34"/>
      <c r="AI26" s="34"/>
    </row>
    <row r="27" spans="1:35" x14ac:dyDescent="0.2">
      <c r="A27" s="75">
        <v>-51.5</v>
      </c>
      <c r="B27" s="75">
        <v>2.33499999740161E-3</v>
      </c>
      <c r="C27" s="75">
        <v>1</v>
      </c>
      <c r="D27" s="76">
        <f t="shared" si="6"/>
        <v>-5.1500000000000001E-3</v>
      </c>
      <c r="E27" s="76">
        <f t="shared" si="6"/>
        <v>2.33499999740161E-3</v>
      </c>
      <c r="F27" s="77">
        <f t="shared" si="7"/>
        <v>-5.1500000000000001E-3</v>
      </c>
      <c r="G27" s="77">
        <f t="shared" si="7"/>
        <v>2.33499999740161E-3</v>
      </c>
      <c r="H27" s="77">
        <f t="shared" si="8"/>
        <v>2.6522500000000002E-5</v>
      </c>
      <c r="I27" s="77">
        <f t="shared" si="9"/>
        <v>-1.3659087500000001E-7</v>
      </c>
      <c r="J27" s="77">
        <f t="shared" si="10"/>
        <v>7.0344300625000003E-10</v>
      </c>
      <c r="K27" s="77">
        <f t="shared" si="11"/>
        <v>-1.2025249986618292E-5</v>
      </c>
      <c r="L27" s="77">
        <f t="shared" si="12"/>
        <v>6.1930037431084211E-8</v>
      </c>
      <c r="M27" s="77">
        <f t="shared" ca="1" si="4"/>
        <v>1.090519001293795E-3</v>
      </c>
      <c r="N27" s="77">
        <f t="shared" ca="1" si="13"/>
        <v>1.5487329496734995E-6</v>
      </c>
      <c r="O27" s="89">
        <f t="shared" ca="1" si="14"/>
        <v>21085.784351062466</v>
      </c>
      <c r="P27" s="77">
        <f t="shared" ca="1" si="15"/>
        <v>123842.33459791419</v>
      </c>
      <c r="Q27" s="77">
        <f t="shared" ca="1" si="16"/>
        <v>33500.96582145273</v>
      </c>
      <c r="R27" s="34">
        <f t="shared" ca="1" si="5"/>
        <v>1.244480996107815E-3</v>
      </c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x14ac:dyDescent="0.2">
      <c r="A28" s="75">
        <v>-51</v>
      </c>
      <c r="B28" s="75">
        <v>1.0899999979301356E-3</v>
      </c>
      <c r="C28" s="75">
        <v>1</v>
      </c>
      <c r="D28" s="76">
        <f t="shared" si="6"/>
        <v>-5.1000000000000004E-3</v>
      </c>
      <c r="E28" s="76">
        <f t="shared" si="6"/>
        <v>1.0899999979301356E-3</v>
      </c>
      <c r="F28" s="77">
        <f t="shared" si="7"/>
        <v>-5.1000000000000004E-3</v>
      </c>
      <c r="G28" s="77">
        <f t="shared" si="7"/>
        <v>1.0899999979301356E-3</v>
      </c>
      <c r="H28" s="77">
        <f t="shared" si="8"/>
        <v>2.6010000000000003E-5</v>
      </c>
      <c r="I28" s="77">
        <f t="shared" si="9"/>
        <v>-1.3265100000000001E-7</v>
      </c>
      <c r="J28" s="77">
        <f t="shared" si="10"/>
        <v>6.7652010000000009E-10</v>
      </c>
      <c r="K28" s="77">
        <f t="shared" si="11"/>
        <v>-5.5589999894436914E-6</v>
      </c>
      <c r="L28" s="77">
        <f t="shared" si="12"/>
        <v>2.8350899946162829E-8</v>
      </c>
      <c r="M28" s="77">
        <f t="shared" ca="1" si="4"/>
        <v>1.0908757141409294E-3</v>
      </c>
      <c r="N28" s="77">
        <f t="shared" ca="1" si="13"/>
        <v>7.6687888184705923E-13</v>
      </c>
      <c r="O28" s="89">
        <f t="shared" ca="1" si="14"/>
        <v>21080.786934264303</v>
      </c>
      <c r="P28" s="77">
        <f t="shared" ca="1" si="15"/>
        <v>123776.86269540024</v>
      </c>
      <c r="Q28" s="77">
        <f t="shared" ca="1" si="16"/>
        <v>33478.10101895735</v>
      </c>
      <c r="R28" s="34">
        <f t="shared" ca="1" si="5"/>
        <v>-8.7571621079380463E-7</v>
      </c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2">
      <c r="A29" s="75">
        <v>-49</v>
      </c>
      <c r="B29" s="75">
        <v>-5.9000000328524038E-4</v>
      </c>
      <c r="C29" s="75">
        <v>1</v>
      </c>
      <c r="D29" s="76">
        <f t="shared" si="6"/>
        <v>-4.8999999999999998E-3</v>
      </c>
      <c r="E29" s="76">
        <f t="shared" si="6"/>
        <v>-5.9000000328524038E-4</v>
      </c>
      <c r="F29" s="77">
        <f t="shared" si="7"/>
        <v>-4.8999999999999998E-3</v>
      </c>
      <c r="G29" s="77">
        <f t="shared" si="7"/>
        <v>-5.9000000328524038E-4</v>
      </c>
      <c r="H29" s="77">
        <f t="shared" si="8"/>
        <v>2.4009999999999999E-5</v>
      </c>
      <c r="I29" s="77">
        <f t="shared" si="9"/>
        <v>-1.17649E-7</v>
      </c>
      <c r="J29" s="77">
        <f t="shared" si="10"/>
        <v>5.7648009999999999E-10</v>
      </c>
      <c r="K29" s="77">
        <f t="shared" si="11"/>
        <v>2.8910000160976777E-6</v>
      </c>
      <c r="L29" s="77">
        <f t="shared" si="12"/>
        <v>-1.416590007887862E-8</v>
      </c>
      <c r="M29" s="77">
        <f t="shared" ca="1" si="4"/>
        <v>1.0923030462559626E-3</v>
      </c>
      <c r="N29" s="77">
        <f t="shared" ca="1" si="13"/>
        <v>2.8301435504956312E-6</v>
      </c>
      <c r="O29" s="89">
        <f t="shared" ca="1" si="14"/>
        <v>21060.805753010118</v>
      </c>
      <c r="P29" s="77">
        <f t="shared" ca="1" si="15"/>
        <v>123515.1917827467</v>
      </c>
      <c r="Q29" s="77">
        <f t="shared" ca="1" si="16"/>
        <v>33386.736345500678</v>
      </c>
      <c r="R29" s="34">
        <f t="shared" ca="1" si="5"/>
        <v>-1.682303049541203E-3</v>
      </c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x14ac:dyDescent="0.2">
      <c r="A30" s="75">
        <v>0</v>
      </c>
      <c r="B30" s="75">
        <v>0</v>
      </c>
      <c r="C30" s="75">
        <v>0.1</v>
      </c>
      <c r="D30" s="76">
        <f t="shared" si="6"/>
        <v>0</v>
      </c>
      <c r="E30" s="76">
        <f t="shared" si="6"/>
        <v>0</v>
      </c>
      <c r="F30" s="77">
        <f t="shared" si="7"/>
        <v>0</v>
      </c>
      <c r="G30" s="77">
        <f t="shared" si="7"/>
        <v>0</v>
      </c>
      <c r="H30" s="77">
        <f t="shared" si="8"/>
        <v>0</v>
      </c>
      <c r="I30" s="77">
        <f t="shared" si="9"/>
        <v>0</v>
      </c>
      <c r="J30" s="77">
        <f t="shared" si="10"/>
        <v>0</v>
      </c>
      <c r="K30" s="77">
        <f t="shared" si="11"/>
        <v>0</v>
      </c>
      <c r="L30" s="77">
        <f t="shared" si="12"/>
        <v>0</v>
      </c>
      <c r="M30" s="77">
        <f t="shared" ca="1" si="4"/>
        <v>1.127512950176972E-3</v>
      </c>
      <c r="N30" s="77">
        <f t="shared" ca="1" si="13"/>
        <v>1.2712854528167791E-7</v>
      </c>
      <c r="O30" s="89">
        <f t="shared" ca="1" si="14"/>
        <v>205.75492459048036</v>
      </c>
      <c r="P30" s="77">
        <f t="shared" ca="1" si="15"/>
        <v>1172.1196686811102</v>
      </c>
      <c r="Q30" s="77">
        <f t="shared" ca="1" si="16"/>
        <v>311.95261659656285</v>
      </c>
      <c r="R30" s="34">
        <f t="shared" ca="1" si="5"/>
        <v>-1.127512950176972E-3</v>
      </c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x14ac:dyDescent="0.2">
      <c r="A31" s="75">
        <v>0.5</v>
      </c>
      <c r="B31" s="75">
        <v>3.5500000376487151E-4</v>
      </c>
      <c r="C31" s="75">
        <v>1</v>
      </c>
      <c r="D31" s="76">
        <f t="shared" si="6"/>
        <v>5.0000000000000002E-5</v>
      </c>
      <c r="E31" s="76">
        <f t="shared" si="6"/>
        <v>3.5500000376487151E-4</v>
      </c>
      <c r="F31" s="77">
        <f t="shared" si="7"/>
        <v>5.0000000000000002E-5</v>
      </c>
      <c r="G31" s="77">
        <f t="shared" si="7"/>
        <v>3.5500000376487151E-4</v>
      </c>
      <c r="H31" s="77">
        <f t="shared" si="8"/>
        <v>2.5000000000000001E-9</v>
      </c>
      <c r="I31" s="77">
        <f t="shared" si="9"/>
        <v>1.25E-13</v>
      </c>
      <c r="J31" s="77">
        <f t="shared" si="10"/>
        <v>6.2499999999999999E-18</v>
      </c>
      <c r="K31" s="77">
        <f t="shared" si="11"/>
        <v>1.7750000188243577E-8</v>
      </c>
      <c r="L31" s="77">
        <f t="shared" si="12"/>
        <v>8.8750000941217891E-13</v>
      </c>
      <c r="M31" s="77">
        <f t="shared" ca="1" si="4"/>
        <v>1.127874614507015E-3</v>
      </c>
      <c r="N31" s="77">
        <f t="shared" ca="1" si="13"/>
        <v>5.9733516392981978E-7</v>
      </c>
      <c r="O31" s="89">
        <f t="shared" ca="1" si="14"/>
        <v>20570.581978676921</v>
      </c>
      <c r="P31" s="77">
        <f t="shared" ca="1" si="15"/>
        <v>117148.70916442866</v>
      </c>
      <c r="Q31" s="77">
        <f t="shared" ca="1" si="16"/>
        <v>31173.36189904586</v>
      </c>
      <c r="R31" s="34">
        <f t="shared" ca="1" si="5"/>
        <v>-7.7287461074214349E-4</v>
      </c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x14ac:dyDescent="0.2">
      <c r="A32" s="75">
        <v>1062</v>
      </c>
      <c r="B32" s="75">
        <v>6.1999999161344022E-4</v>
      </c>
      <c r="C32" s="75">
        <v>1</v>
      </c>
      <c r="D32" s="76">
        <f t="shared" si="6"/>
        <v>0.1062</v>
      </c>
      <c r="E32" s="76">
        <f t="shared" si="6"/>
        <v>6.1999999161344022E-4</v>
      </c>
      <c r="F32" s="77">
        <f t="shared" si="7"/>
        <v>0.1062</v>
      </c>
      <c r="G32" s="77">
        <f t="shared" si="7"/>
        <v>6.1999999161344022E-4</v>
      </c>
      <c r="H32" s="77">
        <f t="shared" si="8"/>
        <v>1.1278440000000001E-2</v>
      </c>
      <c r="I32" s="77">
        <f t="shared" si="9"/>
        <v>1.1977703280000001E-3</v>
      </c>
      <c r="J32" s="77">
        <f t="shared" si="10"/>
        <v>1.2720320883360001E-4</v>
      </c>
      <c r="K32" s="77">
        <f t="shared" si="11"/>
        <v>6.5843999109347351E-5</v>
      </c>
      <c r="L32" s="77">
        <f t="shared" si="12"/>
        <v>6.992632705412689E-6</v>
      </c>
      <c r="M32" s="77">
        <f t="shared" ca="1" si="4"/>
        <v>2.0040738328647085E-3</v>
      </c>
      <c r="N32" s="77">
        <f t="shared" ca="1" si="13"/>
        <v>1.9156603980360411E-6</v>
      </c>
      <c r="O32" s="89">
        <f t="shared" ca="1" si="14"/>
        <v>11897.298503814758</v>
      </c>
      <c r="P32" s="77">
        <f t="shared" ca="1" si="15"/>
        <v>25629.675922138787</v>
      </c>
      <c r="Q32" s="77">
        <f t="shared" ca="1" si="16"/>
        <v>3034.6612492837398</v>
      </c>
      <c r="R32" s="34">
        <f t="shared" ca="1" si="5"/>
        <v>-1.3840738412512683E-3</v>
      </c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1:35" x14ac:dyDescent="0.2">
      <c r="A33" s="75">
        <v>1064.5</v>
      </c>
      <c r="B33" s="75">
        <v>3.9500000275438651E-4</v>
      </c>
      <c r="C33" s="75">
        <v>1</v>
      </c>
      <c r="D33" s="76">
        <f t="shared" si="6"/>
        <v>0.10645</v>
      </c>
      <c r="E33" s="76">
        <f t="shared" si="6"/>
        <v>3.9500000275438651E-4</v>
      </c>
      <c r="F33" s="77">
        <f t="shared" si="7"/>
        <v>0.10645</v>
      </c>
      <c r="G33" s="77">
        <f t="shared" si="7"/>
        <v>3.9500000275438651E-4</v>
      </c>
      <c r="H33" s="77">
        <f t="shared" si="8"/>
        <v>1.1331602500000001E-2</v>
      </c>
      <c r="I33" s="77">
        <f t="shared" si="9"/>
        <v>1.2062490861250001E-3</v>
      </c>
      <c r="J33" s="77">
        <f t="shared" si="10"/>
        <v>1.2840521521800626E-4</v>
      </c>
      <c r="K33" s="77">
        <f t="shared" si="11"/>
        <v>4.2047750293204443E-5</v>
      </c>
      <c r="L33" s="77">
        <f t="shared" si="12"/>
        <v>4.4759830187116127E-6</v>
      </c>
      <c r="M33" s="77">
        <f t="shared" ca="1" si="4"/>
        <v>2.0063931667801682E-3</v>
      </c>
      <c r="N33" s="77">
        <f t="shared" ca="1" si="13"/>
        <v>2.5965879290690196E-6</v>
      </c>
      <c r="O33" s="89">
        <f t="shared" ca="1" si="14"/>
        <v>11880.68111818023</v>
      </c>
      <c r="P33" s="77">
        <f t="shared" ca="1" si="15"/>
        <v>25503.017865589529</v>
      </c>
      <c r="Q33" s="77">
        <f t="shared" ca="1" si="16"/>
        <v>3005.8539161514509</v>
      </c>
      <c r="R33" s="34">
        <f t="shared" ca="1" si="5"/>
        <v>-1.6113931640257817E-3</v>
      </c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x14ac:dyDescent="0.2">
      <c r="A34" s="75">
        <v>1067</v>
      </c>
      <c r="B34" s="75">
        <v>-3.3000000257743523E-4</v>
      </c>
      <c r="C34" s="75">
        <v>1</v>
      </c>
      <c r="D34" s="76">
        <f t="shared" si="6"/>
        <v>0.1067</v>
      </c>
      <c r="E34" s="76">
        <f t="shared" si="6"/>
        <v>-3.3000000257743523E-4</v>
      </c>
      <c r="F34" s="77">
        <f t="shared" si="7"/>
        <v>0.1067</v>
      </c>
      <c r="G34" s="77">
        <f t="shared" si="7"/>
        <v>-3.3000000257743523E-4</v>
      </c>
      <c r="H34" s="77">
        <f t="shared" si="8"/>
        <v>1.138489E-2</v>
      </c>
      <c r="I34" s="77">
        <f t="shared" si="9"/>
        <v>1.214767763E-3</v>
      </c>
      <c r="J34" s="77">
        <f t="shared" si="10"/>
        <v>1.296157203121E-4</v>
      </c>
      <c r="K34" s="77">
        <f t="shared" si="11"/>
        <v>-3.5211000275012339E-5</v>
      </c>
      <c r="L34" s="77">
        <f t="shared" si="12"/>
        <v>-3.7570137293438165E-6</v>
      </c>
      <c r="M34" s="77">
        <f t="shared" ca="1" si="4"/>
        <v>2.0087137025118678E-3</v>
      </c>
      <c r="N34" s="77">
        <f t="shared" ca="1" si="13"/>
        <v>5.4695817943725352E-6</v>
      </c>
      <c r="O34" s="89">
        <f t="shared" ca="1" si="14"/>
        <v>11864.080155223484</v>
      </c>
      <c r="P34" s="77">
        <f t="shared" ca="1" si="15"/>
        <v>25376.722938048151</v>
      </c>
      <c r="Q34" s="77">
        <f t="shared" ca="1" si="16"/>
        <v>2977.1962713945873</v>
      </c>
      <c r="R34" s="34">
        <f t="shared" ca="1" si="5"/>
        <v>-2.338713705089303E-3</v>
      </c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x14ac:dyDescent="0.2">
      <c r="A35" s="75">
        <v>1079.5</v>
      </c>
      <c r="B35" s="75">
        <v>1.7449999941163696E-3</v>
      </c>
      <c r="C35" s="75">
        <v>1</v>
      </c>
      <c r="D35" s="76">
        <f t="shared" si="6"/>
        <v>0.10795</v>
      </c>
      <c r="E35" s="76">
        <f t="shared" si="6"/>
        <v>1.7449999941163696E-3</v>
      </c>
      <c r="F35" s="77">
        <f t="shared" si="7"/>
        <v>0.10795</v>
      </c>
      <c r="G35" s="77">
        <f t="shared" si="7"/>
        <v>1.7449999941163696E-3</v>
      </c>
      <c r="H35" s="77">
        <f t="shared" si="8"/>
        <v>1.1653202500000001E-2</v>
      </c>
      <c r="I35" s="77">
        <f t="shared" si="9"/>
        <v>1.2579632098750002E-3</v>
      </c>
      <c r="J35" s="77">
        <f t="shared" si="10"/>
        <v>1.3579712850600627E-4</v>
      </c>
      <c r="K35" s="77">
        <f t="shared" si="11"/>
        <v>1.8837274936486212E-4</v>
      </c>
      <c r="L35" s="77">
        <f t="shared" si="12"/>
        <v>2.0334838293936866E-5</v>
      </c>
      <c r="M35" s="77">
        <f t="shared" ca="1" si="4"/>
        <v>2.0203344084139662E-3</v>
      </c>
      <c r="N35" s="77">
        <f t="shared" ca="1" si="13"/>
        <v>7.5809039696600554E-8</v>
      </c>
      <c r="O35" s="89">
        <f t="shared" ca="1" si="14"/>
        <v>11781.321327519074</v>
      </c>
      <c r="P35" s="77">
        <f t="shared" ca="1" si="15"/>
        <v>24750.68235162579</v>
      </c>
      <c r="Q35" s="77">
        <f t="shared" ca="1" si="16"/>
        <v>2836.1471725316219</v>
      </c>
      <c r="R35" s="34">
        <f t="shared" ca="1" si="5"/>
        <v>-2.7533441429759657E-4</v>
      </c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x14ac:dyDescent="0.2">
      <c r="A36" s="75">
        <v>2069</v>
      </c>
      <c r="B36" s="75">
        <v>-4.1000000055646524E-4</v>
      </c>
      <c r="C36" s="75">
        <v>1</v>
      </c>
      <c r="D36" s="76">
        <f t="shared" si="6"/>
        <v>0.2069</v>
      </c>
      <c r="E36" s="76">
        <f t="shared" si="6"/>
        <v>-4.1000000055646524E-4</v>
      </c>
      <c r="F36" s="77">
        <f t="shared" si="7"/>
        <v>0.2069</v>
      </c>
      <c r="G36" s="77">
        <f t="shared" si="7"/>
        <v>-4.1000000055646524E-4</v>
      </c>
      <c r="H36" s="77">
        <f t="shared" si="8"/>
        <v>4.2807610000000003E-2</v>
      </c>
      <c r="I36" s="77">
        <f t="shared" si="9"/>
        <v>8.8568945090000007E-3</v>
      </c>
      <c r="J36" s="77">
        <f t="shared" si="10"/>
        <v>1.8324914739121002E-3</v>
      </c>
      <c r="K36" s="77">
        <f t="shared" si="11"/>
        <v>-8.4829000115132659E-5</v>
      </c>
      <c r="L36" s="77">
        <f t="shared" si="12"/>
        <v>-1.7551120123820947E-5</v>
      </c>
      <c r="M36" s="77">
        <f t="shared" ca="1" si="4"/>
        <v>3.0355555327289774E-3</v>
      </c>
      <c r="N36" s="77">
        <f t="shared" ca="1" si="13"/>
        <v>1.1871852932953931E-5</v>
      </c>
      <c r="O36" s="89">
        <f t="shared" ca="1" si="14"/>
        <v>6426.8425081849573</v>
      </c>
      <c r="P36" s="77">
        <f t="shared" ca="1" si="15"/>
        <v>171.65568816493675</v>
      </c>
      <c r="Q36" s="77">
        <f t="shared" ca="1" si="16"/>
        <v>1710.4807329091691</v>
      </c>
      <c r="R36" s="34">
        <f t="shared" ca="1" si="5"/>
        <v>-3.4455555332854426E-3</v>
      </c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x14ac:dyDescent="0.2">
      <c r="A37" s="75">
        <v>2731.5</v>
      </c>
      <c r="B37" s="75">
        <v>4.7649999978602864E-3</v>
      </c>
      <c r="C37" s="75">
        <v>1</v>
      </c>
      <c r="D37" s="76">
        <f t="shared" si="6"/>
        <v>0.27315</v>
      </c>
      <c r="E37" s="76">
        <f t="shared" si="6"/>
        <v>4.7649999978602864E-3</v>
      </c>
      <c r="F37" s="77">
        <f t="shared" si="7"/>
        <v>0.27315</v>
      </c>
      <c r="G37" s="77">
        <f t="shared" si="7"/>
        <v>4.7649999978602864E-3</v>
      </c>
      <c r="H37" s="77">
        <f t="shared" si="8"/>
        <v>7.4610922499999996E-2</v>
      </c>
      <c r="I37" s="77">
        <f t="shared" si="9"/>
        <v>2.0379973480874999E-2</v>
      </c>
      <c r="J37" s="77">
        <f t="shared" si="10"/>
        <v>5.5667897563010061E-3</v>
      </c>
      <c r="K37" s="77">
        <f t="shared" si="11"/>
        <v>1.3015597494155373E-3</v>
      </c>
      <c r="L37" s="77">
        <f t="shared" si="12"/>
        <v>3.55521045552854E-4</v>
      </c>
      <c r="M37" s="77">
        <f t="shared" ca="1" si="4"/>
        <v>3.8205028214899567E-3</v>
      </c>
      <c r="N37" s="77">
        <f t="shared" ca="1" si="13"/>
        <v>8.9207491617152561E-7</v>
      </c>
      <c r="O37" s="89">
        <f t="shared" ca="1" si="14"/>
        <v>3982.019405951427</v>
      </c>
      <c r="P37" s="77">
        <f t="shared" ca="1" si="15"/>
        <v>4884.0294599025174</v>
      </c>
      <c r="Q37" s="77">
        <f t="shared" ca="1" si="16"/>
        <v>8993.0989425418738</v>
      </c>
      <c r="R37" s="34">
        <f t="shared" ca="1" si="5"/>
        <v>9.4449717637032967E-4</v>
      </c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spans="1:35" x14ac:dyDescent="0.2">
      <c r="A38" s="75">
        <v>2771.5</v>
      </c>
      <c r="B38" s="75">
        <v>8.0649999945308082E-3</v>
      </c>
      <c r="C38" s="75">
        <v>1</v>
      </c>
      <c r="D38" s="76">
        <f t="shared" si="6"/>
        <v>0.27715000000000001</v>
      </c>
      <c r="E38" s="76">
        <f t="shared" si="6"/>
        <v>8.0649999945308082E-3</v>
      </c>
      <c r="F38" s="77">
        <f t="shared" si="7"/>
        <v>0.27715000000000001</v>
      </c>
      <c r="G38" s="77">
        <f t="shared" si="7"/>
        <v>8.0649999945308082E-3</v>
      </c>
      <c r="H38" s="77">
        <f t="shared" si="8"/>
        <v>7.681212250000001E-2</v>
      </c>
      <c r="I38" s="77">
        <f t="shared" si="9"/>
        <v>2.1288479750875004E-2</v>
      </c>
      <c r="J38" s="77">
        <f t="shared" si="10"/>
        <v>5.9001021629550071E-3</v>
      </c>
      <c r="K38" s="77">
        <f t="shared" si="11"/>
        <v>2.2352147484842135E-3</v>
      </c>
      <c r="L38" s="77">
        <f t="shared" si="12"/>
        <v>6.1948976754239984E-4</v>
      </c>
      <c r="M38" s="77">
        <f t="shared" ca="1" si="4"/>
        <v>3.8705975482471781E-3</v>
      </c>
      <c r="N38" s="77">
        <f t="shared" ca="1" si="13"/>
        <v>1.7593011881390097E-5</v>
      </c>
      <c r="O38" s="89">
        <f t="shared" ca="1" si="14"/>
        <v>3859.2142755491786</v>
      </c>
      <c r="P38" s="77">
        <f t="shared" ca="1" si="15"/>
        <v>5557.3908435014182</v>
      </c>
      <c r="Q38" s="77">
        <f t="shared" ca="1" si="16"/>
        <v>9566.227177121893</v>
      </c>
      <c r="R38" s="34">
        <f t="shared" ca="1" si="5"/>
        <v>4.1944024462836297E-3</v>
      </c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x14ac:dyDescent="0.2">
      <c r="A39" s="75">
        <v>2889</v>
      </c>
      <c r="B39" s="75">
        <v>4.58999999682419E-3</v>
      </c>
      <c r="C39" s="75">
        <v>1</v>
      </c>
      <c r="D39" s="76">
        <f t="shared" si="6"/>
        <v>0.28889999999999999</v>
      </c>
      <c r="E39" s="76">
        <f t="shared" si="6"/>
        <v>4.58999999682419E-3</v>
      </c>
      <c r="F39" s="77">
        <f t="shared" si="7"/>
        <v>0.28889999999999999</v>
      </c>
      <c r="G39" s="77">
        <f t="shared" si="7"/>
        <v>4.58999999682419E-3</v>
      </c>
      <c r="H39" s="77">
        <f t="shared" si="8"/>
        <v>8.3463209999999996E-2</v>
      </c>
      <c r="I39" s="77">
        <f t="shared" si="9"/>
        <v>2.4112521368999999E-2</v>
      </c>
      <c r="J39" s="77">
        <f t="shared" si="10"/>
        <v>6.966107423504099E-3</v>
      </c>
      <c r="K39" s="77">
        <f t="shared" si="11"/>
        <v>1.3260509990825084E-3</v>
      </c>
      <c r="L39" s="77">
        <f t="shared" si="12"/>
        <v>3.8309613363493665E-4</v>
      </c>
      <c r="M39" s="77">
        <f t="shared" ca="1" si="4"/>
        <v>4.0195300970398236E-3</v>
      </c>
      <c r="N39" s="77">
        <f t="shared" ca="1" si="13"/>
        <v>3.2543590655998513E-7</v>
      </c>
      <c r="O39" s="89">
        <f t="shared" ca="1" si="14"/>
        <v>3513.4715982365915</v>
      </c>
      <c r="P39" s="77">
        <f t="shared" ca="1" si="15"/>
        <v>7746.332545733826</v>
      </c>
      <c r="Q39" s="77">
        <f t="shared" ca="1" si="16"/>
        <v>11316.625747686003</v>
      </c>
      <c r="R39" s="34">
        <f t="shared" ca="1" si="5"/>
        <v>5.7046989978436647E-4</v>
      </c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x14ac:dyDescent="0.2">
      <c r="A40" s="75">
        <v>2889.5</v>
      </c>
      <c r="B40" s="75">
        <v>7.0449999984703027E-3</v>
      </c>
      <c r="C40" s="75">
        <v>1</v>
      </c>
      <c r="D40" s="76">
        <f t="shared" si="6"/>
        <v>0.28894999999999998</v>
      </c>
      <c r="E40" s="76">
        <f t="shared" si="6"/>
        <v>7.0449999984703027E-3</v>
      </c>
      <c r="F40" s="77">
        <f t="shared" si="7"/>
        <v>0.28894999999999998</v>
      </c>
      <c r="G40" s="77">
        <f t="shared" si="7"/>
        <v>7.0449999984703027E-3</v>
      </c>
      <c r="H40" s="77">
        <f t="shared" si="8"/>
        <v>8.3492102499999984E-2</v>
      </c>
      <c r="I40" s="77">
        <f t="shared" si="9"/>
        <v>2.4125043017374993E-2</v>
      </c>
      <c r="J40" s="77">
        <f t="shared" si="10"/>
        <v>6.9709311798705036E-3</v>
      </c>
      <c r="K40" s="77">
        <f t="shared" si="11"/>
        <v>2.035652749557994E-3</v>
      </c>
      <c r="L40" s="77">
        <f t="shared" si="12"/>
        <v>5.8820186198478238E-4</v>
      </c>
      <c r="M40" s="77">
        <f t="shared" ca="1" si="4"/>
        <v>4.0201695251392538E-3</v>
      </c>
      <c r="N40" s="77">
        <f t="shared" ca="1" si="13"/>
        <v>9.1495993923921381E-6</v>
      </c>
      <c r="O40" s="89">
        <f t="shared" ca="1" si="14"/>
        <v>3512.0473668634227</v>
      </c>
      <c r="P40" s="77">
        <f t="shared" ca="1" si="15"/>
        <v>7756.2931458725998</v>
      </c>
      <c r="Q40" s="77">
        <f t="shared" ca="1" si="16"/>
        <v>11324.275027787553</v>
      </c>
      <c r="R40" s="34">
        <f t="shared" ca="1" si="5"/>
        <v>3.0248304733310489E-3</v>
      </c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x14ac:dyDescent="0.2">
      <c r="A41" s="75">
        <v>3527.5</v>
      </c>
      <c r="B41" s="75">
        <v>9.0249999993829988E-3</v>
      </c>
      <c r="C41" s="75">
        <v>1</v>
      </c>
      <c r="D41" s="76">
        <f t="shared" si="6"/>
        <v>0.35275000000000001</v>
      </c>
      <c r="E41" s="76">
        <f t="shared" si="6"/>
        <v>9.0249999993829988E-3</v>
      </c>
      <c r="F41" s="77">
        <f t="shared" si="7"/>
        <v>0.35275000000000001</v>
      </c>
      <c r="G41" s="77">
        <f t="shared" si="7"/>
        <v>9.0249999993829988E-3</v>
      </c>
      <c r="H41" s="77">
        <f t="shared" si="8"/>
        <v>0.12443256250000001</v>
      </c>
      <c r="I41" s="77">
        <f t="shared" si="9"/>
        <v>4.3893586421875005E-2</v>
      </c>
      <c r="J41" s="77">
        <f t="shared" si="10"/>
        <v>1.5483462610316408E-2</v>
      </c>
      <c r="K41" s="77">
        <f t="shared" si="11"/>
        <v>3.1835687497823529E-3</v>
      </c>
      <c r="L41" s="77">
        <f t="shared" si="12"/>
        <v>1.1230038764857249E-3</v>
      </c>
      <c r="M41" s="77">
        <f t="shared" ca="1" si="4"/>
        <v>4.8752458175296554E-3</v>
      </c>
      <c r="N41" s="77">
        <f t="shared" ca="1" si="13"/>
        <v>1.7220459769809313E-5</v>
      </c>
      <c r="O41" s="89">
        <f t="shared" ca="1" si="14"/>
        <v>1993.6930719727677</v>
      </c>
      <c r="P41" s="77">
        <f t="shared" ca="1" si="15"/>
        <v>24086.431544897572</v>
      </c>
      <c r="Q41" s="77">
        <f t="shared" ca="1" si="16"/>
        <v>22084.602244302212</v>
      </c>
      <c r="R41" s="34">
        <f t="shared" ca="1" si="5"/>
        <v>4.1497541818533434E-3</v>
      </c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x14ac:dyDescent="0.2">
      <c r="A42" s="75">
        <v>4552.5</v>
      </c>
      <c r="B42" s="75">
        <v>8.5749999925610609E-3</v>
      </c>
      <c r="C42" s="75">
        <v>1</v>
      </c>
      <c r="D42" s="76">
        <f t="shared" si="6"/>
        <v>0.45524999999999999</v>
      </c>
      <c r="E42" s="76">
        <f t="shared" si="6"/>
        <v>8.5749999925610609E-3</v>
      </c>
      <c r="F42" s="77">
        <f t="shared" si="7"/>
        <v>0.45524999999999999</v>
      </c>
      <c r="G42" s="77">
        <f t="shared" si="7"/>
        <v>8.5749999925610609E-3</v>
      </c>
      <c r="H42" s="77">
        <f t="shared" si="8"/>
        <v>0.20725256249999999</v>
      </c>
      <c r="I42" s="77">
        <f t="shared" si="9"/>
        <v>9.4351729078124988E-2</v>
      </c>
      <c r="J42" s="77">
        <f t="shared" si="10"/>
        <v>4.2953624662816402E-2</v>
      </c>
      <c r="K42" s="77">
        <f t="shared" si="11"/>
        <v>3.9037687466134227E-3</v>
      </c>
      <c r="L42" s="77">
        <f t="shared" si="12"/>
        <v>1.7771907218957607E-3</v>
      </c>
      <c r="M42" s="77">
        <f t="shared" ca="1" si="4"/>
        <v>6.4128837876211153E-3</v>
      </c>
      <c r="N42" s="77">
        <f t="shared" ca="1" si="13"/>
        <v>4.6747464836639125E-6</v>
      </c>
      <c r="O42" s="89">
        <f t="shared" ca="1" si="14"/>
        <v>584.98528164433367</v>
      </c>
      <c r="P42" s="77">
        <f t="shared" ca="1" si="15"/>
        <v>58518.1201964832</v>
      </c>
      <c r="Q42" s="77">
        <f t="shared" ca="1" si="16"/>
        <v>40408.930283297392</v>
      </c>
      <c r="R42" s="34">
        <f t="shared" ca="1" si="5"/>
        <v>2.1621162049399456E-3</v>
      </c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x14ac:dyDescent="0.2">
      <c r="A43" s="75">
        <v>4553</v>
      </c>
      <c r="B43" s="75">
        <v>9.7299999979441054E-3</v>
      </c>
      <c r="C43" s="75">
        <v>1</v>
      </c>
      <c r="D43" s="76">
        <f t="shared" si="6"/>
        <v>0.45529999999999998</v>
      </c>
      <c r="E43" s="76">
        <f t="shared" si="6"/>
        <v>9.7299999979441054E-3</v>
      </c>
      <c r="F43" s="77">
        <f t="shared" si="7"/>
        <v>0.45529999999999998</v>
      </c>
      <c r="G43" s="77">
        <f t="shared" si="7"/>
        <v>9.7299999979441054E-3</v>
      </c>
      <c r="H43" s="77">
        <f t="shared" si="8"/>
        <v>0.20729808999999999</v>
      </c>
      <c r="I43" s="77">
        <f t="shared" si="9"/>
        <v>9.4382820376999993E-2</v>
      </c>
      <c r="J43" s="77">
        <f t="shared" si="10"/>
        <v>4.2972498117648097E-2</v>
      </c>
      <c r="K43" s="77">
        <f t="shared" si="11"/>
        <v>4.430068999063951E-3</v>
      </c>
      <c r="L43" s="77">
        <f t="shared" si="12"/>
        <v>2.0170104152738167E-3</v>
      </c>
      <c r="M43" s="77">
        <f t="shared" ca="1" si="4"/>
        <v>6.4136831534257633E-3</v>
      </c>
      <c r="N43" s="77">
        <f t="shared" ca="1" si="13"/>
        <v>1.0997957413236093E-5</v>
      </c>
      <c r="O43" s="89">
        <f t="shared" ca="1" si="14"/>
        <v>584.54628445222602</v>
      </c>
      <c r="P43" s="77">
        <f t="shared" ca="1" si="15"/>
        <v>58535.508235918147</v>
      </c>
      <c r="Q43" s="77">
        <f t="shared" ca="1" si="16"/>
        <v>40417.349816943206</v>
      </c>
      <c r="R43" s="34">
        <f t="shared" ca="1" si="5"/>
        <v>3.3163168445183421E-3</v>
      </c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1:35" x14ac:dyDescent="0.2">
      <c r="A44" s="75">
        <v>4747</v>
      </c>
      <c r="B44" s="75">
        <v>6.3699999955133535E-3</v>
      </c>
      <c r="C44" s="75">
        <v>1</v>
      </c>
      <c r="D44" s="76">
        <f t="shared" si="6"/>
        <v>0.47470000000000001</v>
      </c>
      <c r="E44" s="76">
        <f t="shared" si="6"/>
        <v>6.3699999955133535E-3</v>
      </c>
      <c r="F44" s="77">
        <f t="shared" si="7"/>
        <v>0.47470000000000001</v>
      </c>
      <c r="G44" s="77">
        <f t="shared" si="7"/>
        <v>6.3699999955133535E-3</v>
      </c>
      <c r="H44" s="77">
        <f t="shared" si="8"/>
        <v>0.22534009000000002</v>
      </c>
      <c r="I44" s="77">
        <f t="shared" si="9"/>
        <v>0.10696894072300001</v>
      </c>
      <c r="J44" s="77">
        <f t="shared" si="10"/>
        <v>5.0778156161208107E-2</v>
      </c>
      <c r="K44" s="77">
        <f t="shared" si="11"/>
        <v>3.0238389978701889E-3</v>
      </c>
      <c r="L44" s="77">
        <f t="shared" si="12"/>
        <v>1.4354163722889786E-3</v>
      </c>
      <c r="M44" s="77">
        <f t="shared" ca="1" si="4"/>
        <v>6.7274649362039189E-3</v>
      </c>
      <c r="N44" s="77">
        <f t="shared" ca="1" si="13"/>
        <v>1.2778118382290945E-7</v>
      </c>
      <c r="O44" s="89">
        <f t="shared" ca="1" si="14"/>
        <v>429.40846811876571</v>
      </c>
      <c r="P44" s="77">
        <f t="shared" ca="1" si="15"/>
        <v>65237.724126001493</v>
      </c>
      <c r="Q44" s="77">
        <f t="shared" ca="1" si="16"/>
        <v>43608.043326151666</v>
      </c>
      <c r="R44" s="34">
        <f t="shared" ca="1" si="5"/>
        <v>-3.5746494069056542E-4</v>
      </c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x14ac:dyDescent="0.2">
      <c r="A45" s="75">
        <v>4747.5</v>
      </c>
      <c r="B45" s="75">
        <v>8.9249999946332537E-3</v>
      </c>
      <c r="C45" s="75">
        <v>1</v>
      </c>
      <c r="D45" s="76">
        <f t="shared" si="6"/>
        <v>0.47475000000000001</v>
      </c>
      <c r="E45" s="76">
        <f t="shared" si="6"/>
        <v>8.9249999946332537E-3</v>
      </c>
      <c r="F45" s="77">
        <f t="shared" si="7"/>
        <v>0.47475000000000001</v>
      </c>
      <c r="G45" s="77">
        <f t="shared" si="7"/>
        <v>8.9249999946332537E-3</v>
      </c>
      <c r="H45" s="77">
        <f t="shared" si="8"/>
        <v>0.2253875625</v>
      </c>
      <c r="I45" s="77">
        <f t="shared" si="9"/>
        <v>0.10700274529687501</v>
      </c>
      <c r="J45" s="77">
        <f t="shared" si="10"/>
        <v>5.079955332969141E-2</v>
      </c>
      <c r="K45" s="77">
        <f t="shared" si="11"/>
        <v>4.2371437474521371E-3</v>
      </c>
      <c r="L45" s="77">
        <f t="shared" si="12"/>
        <v>2.0115839941029019E-3</v>
      </c>
      <c r="M45" s="77">
        <f t="shared" ca="1" si="4"/>
        <v>6.728283002269261E-3</v>
      </c>
      <c r="N45" s="77">
        <f t="shared" ca="1" si="13"/>
        <v>4.8255655445407056E-6</v>
      </c>
      <c r="O45" s="89">
        <f t="shared" ca="1" si="14"/>
        <v>429.0465927576123</v>
      </c>
      <c r="P45" s="77">
        <f t="shared" ca="1" si="15"/>
        <v>65254.850918157565</v>
      </c>
      <c r="Q45" s="77">
        <f t="shared" ca="1" si="16"/>
        <v>43616.056937568828</v>
      </c>
      <c r="R45" s="34">
        <f t="shared" ca="1" si="5"/>
        <v>2.1967169923639927E-3</v>
      </c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1:35" x14ac:dyDescent="0.2">
      <c r="A46" s="75">
        <v>6255.5</v>
      </c>
      <c r="B46" s="75">
        <v>1.1704999997164123E-2</v>
      </c>
      <c r="C46" s="75">
        <v>1</v>
      </c>
      <c r="D46" s="76">
        <f t="shared" si="6"/>
        <v>0.62555000000000005</v>
      </c>
      <c r="E46" s="76">
        <f t="shared" si="6"/>
        <v>1.1704999997164123E-2</v>
      </c>
      <c r="F46" s="77">
        <f t="shared" si="7"/>
        <v>0.62555000000000005</v>
      </c>
      <c r="G46" s="77">
        <f t="shared" si="7"/>
        <v>1.1704999997164123E-2</v>
      </c>
      <c r="H46" s="77">
        <f t="shared" si="8"/>
        <v>0.39131280250000006</v>
      </c>
      <c r="I46" s="77">
        <f t="shared" si="9"/>
        <v>0.24478572360387504</v>
      </c>
      <c r="J46" s="77">
        <f t="shared" si="10"/>
        <v>0.15312570940040404</v>
      </c>
      <c r="K46" s="77">
        <f t="shared" si="11"/>
        <v>7.3220627482260174E-3</v>
      </c>
      <c r="L46" s="77">
        <f t="shared" si="12"/>
        <v>4.5803163521527853E-3</v>
      </c>
      <c r="M46" s="77">
        <f t="shared" ca="1" si="4"/>
        <v>9.4142833125759745E-3</v>
      </c>
      <c r="N46" s="77">
        <f t="shared" ca="1" si="13"/>
        <v>5.2473829290505181E-6</v>
      </c>
      <c r="O46" s="89">
        <f t="shared" ca="1" si="14"/>
        <v>2.588188034020515</v>
      </c>
      <c r="P46" s="77">
        <f t="shared" ca="1" si="15"/>
        <v>107813.42448795441</v>
      </c>
      <c r="Q46" s="77">
        <f t="shared" ca="1" si="16"/>
        <v>60609.921568021695</v>
      </c>
      <c r="R46" s="34">
        <f t="shared" ca="1" si="5"/>
        <v>2.2907166845881483E-3</v>
      </c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1:35" x14ac:dyDescent="0.2">
      <c r="A47" s="75">
        <v>6639</v>
      </c>
      <c r="B47" s="75">
        <v>1.3489999997545965E-2</v>
      </c>
      <c r="C47" s="75">
        <v>1</v>
      </c>
      <c r="D47" s="76">
        <f t="shared" si="6"/>
        <v>0.66390000000000005</v>
      </c>
      <c r="E47" s="76">
        <f t="shared" si="6"/>
        <v>1.3489999997545965E-2</v>
      </c>
      <c r="F47" s="77">
        <f t="shared" si="7"/>
        <v>0.66390000000000005</v>
      </c>
      <c r="G47" s="77">
        <f t="shared" si="7"/>
        <v>1.3489999997545965E-2</v>
      </c>
      <c r="H47" s="77">
        <f t="shared" si="8"/>
        <v>0.44076321000000007</v>
      </c>
      <c r="I47" s="77">
        <f t="shared" si="9"/>
        <v>0.29262269511900008</v>
      </c>
      <c r="J47" s="77">
        <f t="shared" si="10"/>
        <v>0.19427220728950417</v>
      </c>
      <c r="K47" s="77">
        <f t="shared" si="11"/>
        <v>8.9560109983707666E-3</v>
      </c>
      <c r="L47" s="77">
        <f t="shared" si="12"/>
        <v>5.9458957018183522E-3</v>
      </c>
      <c r="M47" s="77">
        <f t="shared" ca="1" si="4"/>
        <v>1.0167103840319623E-2</v>
      </c>
      <c r="N47" s="77">
        <f t="shared" ca="1" si="13"/>
        <v>1.104163887170959E-5</v>
      </c>
      <c r="O47" s="89">
        <f t="shared" ca="1" si="14"/>
        <v>36.05233807511317</v>
      </c>
      <c r="P47" s="77">
        <f t="shared" ca="1" si="15"/>
        <v>114171.26538724809</v>
      </c>
      <c r="Q47" s="77">
        <f t="shared" ca="1" si="16"/>
        <v>62073.197055391305</v>
      </c>
      <c r="R47" s="34">
        <f t="shared" ca="1" si="5"/>
        <v>3.3228961572263419E-3</v>
      </c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</row>
    <row r="48" spans="1:35" x14ac:dyDescent="0.2">
      <c r="A48" s="75">
        <v>7041</v>
      </c>
      <c r="B48" s="75">
        <v>7.109999998647254E-3</v>
      </c>
      <c r="C48" s="75">
        <v>1</v>
      </c>
      <c r="D48" s="76">
        <f t="shared" si="6"/>
        <v>0.70409999999999995</v>
      </c>
      <c r="E48" s="76">
        <f t="shared" si="6"/>
        <v>7.109999998647254E-3</v>
      </c>
      <c r="F48" s="77">
        <f t="shared" si="7"/>
        <v>0.70409999999999995</v>
      </c>
      <c r="G48" s="77">
        <f t="shared" si="7"/>
        <v>7.109999998647254E-3</v>
      </c>
      <c r="H48" s="77">
        <f t="shared" si="8"/>
        <v>0.49575680999999994</v>
      </c>
      <c r="I48" s="77">
        <f t="shared" si="9"/>
        <v>0.34906236992099993</v>
      </c>
      <c r="J48" s="77">
        <f t="shared" si="10"/>
        <v>0.24577481466137602</v>
      </c>
      <c r="K48" s="77">
        <f t="shared" si="11"/>
        <v>5.0061509990475313E-3</v>
      </c>
      <c r="L48" s="77">
        <f t="shared" si="12"/>
        <v>3.5248309184293665E-3</v>
      </c>
      <c r="M48" s="77">
        <f t="shared" ca="1" si="4"/>
        <v>1.0986600249074059E-2</v>
      </c>
      <c r="N48" s="77">
        <f t="shared" ca="1" si="13"/>
        <v>1.5028029501609169E-5</v>
      </c>
      <c r="O48" s="89">
        <f t="shared" ca="1" si="14"/>
        <v>101.08808091527115</v>
      </c>
      <c r="P48" s="77">
        <f t="shared" ca="1" si="15"/>
        <v>118321.84409212835</v>
      </c>
      <c r="Q48" s="77">
        <f t="shared" ca="1" si="16"/>
        <v>62196.925176010969</v>
      </c>
      <c r="R48" s="34">
        <f t="shared" ca="1" si="5"/>
        <v>-3.8766002504268052E-3</v>
      </c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x14ac:dyDescent="0.2">
      <c r="A49" s="75">
        <v>7064</v>
      </c>
      <c r="B49" s="75">
        <v>1.0139999991224613E-2</v>
      </c>
      <c r="C49" s="75">
        <v>1</v>
      </c>
      <c r="D49" s="76">
        <f t="shared" si="6"/>
        <v>0.70640000000000003</v>
      </c>
      <c r="E49" s="76">
        <f t="shared" si="6"/>
        <v>1.0139999991224613E-2</v>
      </c>
      <c r="F49" s="77">
        <f t="shared" si="7"/>
        <v>0.70640000000000003</v>
      </c>
      <c r="G49" s="77">
        <f t="shared" si="7"/>
        <v>1.0139999991224613E-2</v>
      </c>
      <c r="H49" s="77">
        <f t="shared" si="8"/>
        <v>0.49900096000000005</v>
      </c>
      <c r="I49" s="77">
        <f t="shared" si="9"/>
        <v>0.35249427814400003</v>
      </c>
      <c r="J49" s="77">
        <f t="shared" si="10"/>
        <v>0.24900195808092163</v>
      </c>
      <c r="K49" s="77">
        <f t="shared" si="11"/>
        <v>7.1628959938010673E-3</v>
      </c>
      <c r="L49" s="77">
        <f t="shared" si="12"/>
        <v>5.0598697300210738E-3</v>
      </c>
      <c r="M49" s="77">
        <f t="shared" ca="1" si="4"/>
        <v>1.103442667982486E-2</v>
      </c>
      <c r="N49" s="77">
        <f t="shared" ca="1" si="13"/>
        <v>7.999991012804023E-7</v>
      </c>
      <c r="O49" s="89">
        <f t="shared" ca="1" si="14"/>
        <v>105.44625298781639</v>
      </c>
      <c r="P49" s="77">
        <f t="shared" ca="1" si="15"/>
        <v>118478.08639890219</v>
      </c>
      <c r="Q49" s="77">
        <f t="shared" ca="1" si="16"/>
        <v>62160.032166764257</v>
      </c>
      <c r="R49" s="34">
        <f t="shared" ca="1" si="5"/>
        <v>-8.9442668860024652E-4</v>
      </c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</row>
    <row r="50" spans="1:35" x14ac:dyDescent="0.2">
      <c r="A50" s="75">
        <v>7122</v>
      </c>
      <c r="B50" s="75">
        <v>1.1220000000321306E-2</v>
      </c>
      <c r="C50" s="75">
        <v>1</v>
      </c>
      <c r="D50" s="76">
        <f t="shared" si="6"/>
        <v>0.71220000000000006</v>
      </c>
      <c r="E50" s="76">
        <f t="shared" si="6"/>
        <v>1.1220000000321306E-2</v>
      </c>
      <c r="F50" s="77">
        <f t="shared" si="7"/>
        <v>0.71220000000000006</v>
      </c>
      <c r="G50" s="77">
        <f t="shared" si="7"/>
        <v>1.1220000000321306E-2</v>
      </c>
      <c r="H50" s="77">
        <f t="shared" si="8"/>
        <v>0.50722884000000013</v>
      </c>
      <c r="I50" s="77">
        <f t="shared" si="9"/>
        <v>0.36124837984800012</v>
      </c>
      <c r="J50" s="77">
        <f t="shared" si="10"/>
        <v>0.25728109612774569</v>
      </c>
      <c r="K50" s="77">
        <f t="shared" si="11"/>
        <v>7.9908840002288345E-3</v>
      </c>
      <c r="L50" s="77">
        <f t="shared" si="12"/>
        <v>5.6911075849629764E-3</v>
      </c>
      <c r="M50" s="77">
        <f t="shared" ca="1" si="4"/>
        <v>1.1155484152333816E-2</v>
      </c>
      <c r="N50" s="77">
        <f t="shared" ca="1" si="13"/>
        <v>4.1622946415449634E-9</v>
      </c>
      <c r="O50" s="89">
        <f t="shared" ca="1" si="14"/>
        <v>116.66551350052316</v>
      </c>
      <c r="P50" s="77">
        <f t="shared" ca="1" si="15"/>
        <v>118832.37351101724</v>
      </c>
      <c r="Q50" s="77">
        <f t="shared" ca="1" si="16"/>
        <v>62045.932234755237</v>
      </c>
      <c r="R50" s="34">
        <f t="shared" ca="1" si="5"/>
        <v>6.4515847987490355E-5</v>
      </c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</row>
    <row r="51" spans="1:35" x14ac:dyDescent="0.2">
      <c r="A51" s="75">
        <v>7306.5</v>
      </c>
      <c r="B51" s="75">
        <v>1.0715000003983732E-2</v>
      </c>
      <c r="C51" s="75">
        <v>1</v>
      </c>
      <c r="D51" s="76">
        <f t="shared" si="6"/>
        <v>0.73065000000000002</v>
      </c>
      <c r="E51" s="76">
        <f t="shared" si="6"/>
        <v>1.0715000003983732E-2</v>
      </c>
      <c r="F51" s="77">
        <f t="shared" si="7"/>
        <v>0.73065000000000002</v>
      </c>
      <c r="G51" s="77">
        <f t="shared" si="7"/>
        <v>1.0715000003983732E-2</v>
      </c>
      <c r="H51" s="77">
        <f t="shared" si="8"/>
        <v>0.5338494225</v>
      </c>
      <c r="I51" s="77">
        <f t="shared" si="9"/>
        <v>0.39005708054962501</v>
      </c>
      <c r="J51" s="77">
        <f t="shared" si="10"/>
        <v>0.28499520590358352</v>
      </c>
      <c r="K51" s="77">
        <f t="shared" si="11"/>
        <v>7.828914752910714E-3</v>
      </c>
      <c r="L51" s="77">
        <f t="shared" si="12"/>
        <v>5.720196564214213E-3</v>
      </c>
      <c r="M51" s="77">
        <f t="shared" ca="1" si="4"/>
        <v>1.1544873807648211E-2</v>
      </c>
      <c r="N51" s="77">
        <f t="shared" ca="1" si="13"/>
        <v>6.8869053000854987E-7</v>
      </c>
      <c r="O51" s="89">
        <f t="shared" ca="1" si="14"/>
        <v>154.15682876758257</v>
      </c>
      <c r="P51" s="77">
        <f t="shared" ca="1" si="15"/>
        <v>119578.82900483908</v>
      </c>
      <c r="Q51" s="77">
        <f t="shared" ca="1" si="16"/>
        <v>61483.362870973877</v>
      </c>
      <c r="R51" s="34">
        <f t="shared" ca="1" si="5"/>
        <v>-8.2987380366447878E-4</v>
      </c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</row>
    <row r="52" spans="1:35" x14ac:dyDescent="0.2">
      <c r="A52" s="75">
        <v>7353.5</v>
      </c>
      <c r="B52" s="75">
        <v>1.2784999998984858E-2</v>
      </c>
      <c r="C52" s="75">
        <v>1</v>
      </c>
      <c r="D52" s="76">
        <f t="shared" si="6"/>
        <v>0.73534999999999995</v>
      </c>
      <c r="E52" s="76">
        <f t="shared" si="6"/>
        <v>1.2784999998984858E-2</v>
      </c>
      <c r="F52" s="77">
        <f t="shared" si="7"/>
        <v>0.73534999999999995</v>
      </c>
      <c r="G52" s="77">
        <f t="shared" si="7"/>
        <v>1.2784999998984858E-2</v>
      </c>
      <c r="H52" s="77">
        <f t="shared" si="8"/>
        <v>0.54073962249999996</v>
      </c>
      <c r="I52" s="77">
        <f t="shared" si="9"/>
        <v>0.39763288140537495</v>
      </c>
      <c r="J52" s="77">
        <f t="shared" si="10"/>
        <v>0.29239933934144247</v>
      </c>
      <c r="K52" s="77">
        <f t="shared" si="11"/>
        <v>9.4014497492535144E-3</v>
      </c>
      <c r="L52" s="77">
        <f t="shared" si="12"/>
        <v>6.9133560731135715E-3</v>
      </c>
      <c r="M52" s="77">
        <f t="shared" ca="1" si="4"/>
        <v>1.1645114029312065E-2</v>
      </c>
      <c r="N52" s="77">
        <f t="shared" ca="1" si="13"/>
        <v>1.299340023856885E-6</v>
      </c>
      <c r="O52" s="89">
        <f t="shared" ca="1" si="14"/>
        <v>164.04830319310318</v>
      </c>
      <c r="P52" s="77">
        <f t="shared" ca="1" si="15"/>
        <v>119675.97644072292</v>
      </c>
      <c r="Q52" s="77">
        <f t="shared" ca="1" si="16"/>
        <v>61291.854848114068</v>
      </c>
      <c r="R52" s="34">
        <f t="shared" ca="1" si="5"/>
        <v>1.1398859696727937E-3</v>
      </c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</row>
    <row r="53" spans="1:35" x14ac:dyDescent="0.2">
      <c r="A53" s="75">
        <v>7354</v>
      </c>
      <c r="B53" s="75">
        <v>1.1539999999513384E-2</v>
      </c>
      <c r="C53" s="75">
        <v>1</v>
      </c>
      <c r="D53" s="76">
        <f t="shared" si="6"/>
        <v>0.73540000000000005</v>
      </c>
      <c r="E53" s="76">
        <f t="shared" si="6"/>
        <v>1.1539999999513384E-2</v>
      </c>
      <c r="F53" s="77">
        <f t="shared" si="7"/>
        <v>0.73540000000000005</v>
      </c>
      <c r="G53" s="77">
        <f t="shared" si="7"/>
        <v>1.1539999999513384E-2</v>
      </c>
      <c r="H53" s="77">
        <f t="shared" si="8"/>
        <v>0.54081316000000013</v>
      </c>
      <c r="I53" s="77">
        <f t="shared" si="9"/>
        <v>0.39771399786400013</v>
      </c>
      <c r="J53" s="77">
        <f t="shared" si="10"/>
        <v>0.29247887402918571</v>
      </c>
      <c r="K53" s="77">
        <f t="shared" si="11"/>
        <v>8.4865159996421434E-3</v>
      </c>
      <c r="L53" s="77">
        <f t="shared" si="12"/>
        <v>6.2409838661368327E-3</v>
      </c>
      <c r="M53" s="77">
        <f t="shared" ca="1" si="4"/>
        <v>1.1646182698099774E-2</v>
      </c>
      <c r="N53" s="77">
        <f t="shared" ca="1" si="13"/>
        <v>1.1274765479088134E-8</v>
      </c>
      <c r="O53" s="89">
        <f t="shared" ca="1" si="14"/>
        <v>164.15411007633548</v>
      </c>
      <c r="P53" s="77">
        <f t="shared" ca="1" si="15"/>
        <v>119676.80634472275</v>
      </c>
      <c r="Q53" s="77">
        <f t="shared" ca="1" si="16"/>
        <v>61289.713057552544</v>
      </c>
      <c r="R53" s="34">
        <f t="shared" ca="1" si="5"/>
        <v>-1.0618269858638993E-4</v>
      </c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</row>
    <row r="54" spans="1:35" x14ac:dyDescent="0.2">
      <c r="A54" s="75">
        <v>8265</v>
      </c>
      <c r="B54" s="75">
        <v>1.3950000000477303E-2</v>
      </c>
      <c r="C54" s="75">
        <v>1</v>
      </c>
      <c r="D54" s="76">
        <f t="shared" si="6"/>
        <v>0.82650000000000001</v>
      </c>
      <c r="E54" s="76">
        <f t="shared" si="6"/>
        <v>1.3950000000477303E-2</v>
      </c>
      <c r="F54" s="77">
        <f t="shared" si="7"/>
        <v>0.82650000000000001</v>
      </c>
      <c r="G54" s="77">
        <f t="shared" si="7"/>
        <v>1.3950000000477303E-2</v>
      </c>
      <c r="H54" s="77">
        <f t="shared" si="8"/>
        <v>0.68310225000000002</v>
      </c>
      <c r="I54" s="77">
        <f t="shared" si="9"/>
        <v>0.56458400962499999</v>
      </c>
      <c r="J54" s="77">
        <f t="shared" si="10"/>
        <v>0.46662868395506252</v>
      </c>
      <c r="K54" s="77">
        <f t="shared" si="11"/>
        <v>1.1529675000394491E-2</v>
      </c>
      <c r="L54" s="77">
        <f t="shared" si="12"/>
        <v>9.529276387826047E-3</v>
      </c>
      <c r="M54" s="77">
        <f t="shared" ca="1" si="4"/>
        <v>1.3673134026339821E-2</v>
      </c>
      <c r="N54" s="77">
        <f t="shared" ca="1" si="13"/>
        <v>7.665476763509679E-8</v>
      </c>
      <c r="O54" s="89">
        <f t="shared" ca="1" si="14"/>
        <v>356.08130769849635</v>
      </c>
      <c r="P54" s="77">
        <f t="shared" ca="1" si="15"/>
        <v>114129.50985821524</v>
      </c>
      <c r="Q54" s="77">
        <f t="shared" ca="1" si="16"/>
        <v>53914.903622174832</v>
      </c>
      <c r="R54" s="34">
        <f t="shared" ca="1" si="5"/>
        <v>2.7686597413748189E-4</v>
      </c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</row>
    <row r="55" spans="1:35" x14ac:dyDescent="0.2">
      <c r="A55" s="75">
        <v>8954.5</v>
      </c>
      <c r="B55" s="75">
        <v>1.3294999997015111E-2</v>
      </c>
      <c r="C55" s="75">
        <v>1</v>
      </c>
      <c r="D55" s="76">
        <f t="shared" si="6"/>
        <v>0.89544999999999997</v>
      </c>
      <c r="E55" s="76">
        <f t="shared" si="6"/>
        <v>1.3294999997015111E-2</v>
      </c>
      <c r="F55" s="77">
        <f t="shared" si="7"/>
        <v>0.89544999999999997</v>
      </c>
      <c r="G55" s="77">
        <f t="shared" si="7"/>
        <v>1.3294999997015111E-2</v>
      </c>
      <c r="H55" s="77">
        <f t="shared" si="8"/>
        <v>0.80183070249999999</v>
      </c>
      <c r="I55" s="77">
        <f t="shared" si="9"/>
        <v>0.71799930255362499</v>
      </c>
      <c r="J55" s="77">
        <f t="shared" si="10"/>
        <v>0.64293247547164345</v>
      </c>
      <c r="K55" s="77">
        <f t="shared" si="11"/>
        <v>1.1905007747327181E-2</v>
      </c>
      <c r="L55" s="77">
        <f t="shared" si="12"/>
        <v>1.0660339187344124E-2</v>
      </c>
      <c r="M55" s="77">
        <f t="shared" ca="1" si="4"/>
        <v>1.5313354250286182E-2</v>
      </c>
      <c r="N55" s="77">
        <f t="shared" ca="1" si="13"/>
        <v>4.0737538916974219E-6</v>
      </c>
      <c r="O55" s="89">
        <f t="shared" ca="1" si="14"/>
        <v>462.50658054330785</v>
      </c>
      <c r="P55" s="77">
        <f t="shared" ca="1" si="15"/>
        <v>101126.76440759018</v>
      </c>
      <c r="Q55" s="77">
        <f t="shared" ca="1" si="16"/>
        <v>44355.288918782688</v>
      </c>
      <c r="R55" s="34">
        <f t="shared" ca="1" si="5"/>
        <v>-2.0183542532710708E-3</v>
      </c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</row>
    <row r="56" spans="1:35" x14ac:dyDescent="0.2">
      <c r="A56" s="75">
        <v>9162</v>
      </c>
      <c r="B56" s="75">
        <v>1.322000000072876E-2</v>
      </c>
      <c r="C56" s="75">
        <v>1</v>
      </c>
      <c r="D56" s="76">
        <f t="shared" si="6"/>
        <v>0.91620000000000001</v>
      </c>
      <c r="E56" s="76">
        <f t="shared" si="6"/>
        <v>1.322000000072876E-2</v>
      </c>
      <c r="F56" s="77">
        <f t="shared" si="7"/>
        <v>0.91620000000000001</v>
      </c>
      <c r="G56" s="77">
        <f t="shared" si="7"/>
        <v>1.322000000072876E-2</v>
      </c>
      <c r="H56" s="77">
        <f t="shared" si="8"/>
        <v>0.83942243999999999</v>
      </c>
      <c r="I56" s="77">
        <f t="shared" si="9"/>
        <v>0.76907883952800005</v>
      </c>
      <c r="J56" s="77">
        <f t="shared" si="10"/>
        <v>0.70463003277555369</v>
      </c>
      <c r="K56" s="77">
        <f t="shared" si="11"/>
        <v>1.211216400066769E-2</v>
      </c>
      <c r="L56" s="77">
        <f t="shared" si="12"/>
        <v>1.1097164657411738E-2</v>
      </c>
      <c r="M56" s="77">
        <f t="shared" ca="1" si="4"/>
        <v>1.5824861857115367E-2</v>
      </c>
      <c r="N56" s="77">
        <f t="shared" ca="1" si="13"/>
        <v>6.785305290857883E-6</v>
      </c>
      <c r="O56" s="89">
        <f t="shared" ca="1" si="14"/>
        <v>482.70129152341059</v>
      </c>
      <c r="P56" s="77">
        <f t="shared" ca="1" si="15"/>
        <v>95932.334313032741</v>
      </c>
      <c r="Q56" s="77">
        <f t="shared" ca="1" si="16"/>
        <v>40978.295031694885</v>
      </c>
      <c r="R56" s="34">
        <f t="shared" ca="1" si="5"/>
        <v>-2.6048618563866074E-3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</row>
    <row r="57" spans="1:35" x14ac:dyDescent="0.2">
      <c r="A57" s="75">
        <v>9834.5</v>
      </c>
      <c r="B57" s="75">
        <v>1.7994999994698446E-2</v>
      </c>
      <c r="C57" s="75">
        <v>1</v>
      </c>
      <c r="D57" s="76">
        <f t="shared" si="6"/>
        <v>0.98345000000000005</v>
      </c>
      <c r="E57" s="76">
        <f t="shared" si="6"/>
        <v>1.7994999994698446E-2</v>
      </c>
      <c r="F57" s="77">
        <f t="shared" si="7"/>
        <v>0.98345000000000005</v>
      </c>
      <c r="G57" s="77">
        <f t="shared" si="7"/>
        <v>1.7994999994698446E-2</v>
      </c>
      <c r="H57" s="77">
        <f t="shared" si="8"/>
        <v>0.96717390250000013</v>
      </c>
      <c r="I57" s="77">
        <f t="shared" si="9"/>
        <v>0.95116717441362519</v>
      </c>
      <c r="J57" s="77">
        <f t="shared" si="10"/>
        <v>0.93542535767707979</v>
      </c>
      <c r="K57" s="77">
        <f t="shared" si="11"/>
        <v>1.7697182744786186E-2</v>
      </c>
      <c r="L57" s="77">
        <f t="shared" si="12"/>
        <v>1.7404294370359976E-2</v>
      </c>
      <c r="M57" s="77">
        <f t="shared" ca="1" si="4"/>
        <v>1.7539538310688191E-2</v>
      </c>
      <c r="N57" s="77">
        <f t="shared" ca="1" si="13"/>
        <v>2.0744534560145776E-7</v>
      </c>
      <c r="O57" s="89">
        <f t="shared" ca="1" si="14"/>
        <v>503.13348397763161</v>
      </c>
      <c r="P57" s="77">
        <f t="shared" ca="1" si="15"/>
        <v>75939.595816032655</v>
      </c>
      <c r="Q57" s="77">
        <f t="shared" ca="1" si="16"/>
        <v>29102.485508628186</v>
      </c>
      <c r="R57" s="34">
        <f t="shared" ca="1" si="5"/>
        <v>4.5546168401025544E-4</v>
      </c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</row>
    <row r="58" spans="1:35" x14ac:dyDescent="0.2">
      <c r="A58" s="75">
        <v>9835</v>
      </c>
      <c r="B58" s="75">
        <v>1.3050000001385342E-2</v>
      </c>
      <c r="C58" s="75">
        <v>1</v>
      </c>
      <c r="D58" s="76">
        <f t="shared" si="6"/>
        <v>0.98350000000000004</v>
      </c>
      <c r="E58" s="76">
        <f t="shared" si="6"/>
        <v>1.3050000001385342E-2</v>
      </c>
      <c r="F58" s="77">
        <f t="shared" si="7"/>
        <v>0.98350000000000004</v>
      </c>
      <c r="G58" s="77">
        <f t="shared" si="7"/>
        <v>1.3050000001385342E-2</v>
      </c>
      <c r="H58" s="77">
        <f t="shared" si="8"/>
        <v>0.96727225000000006</v>
      </c>
      <c r="I58" s="77">
        <f t="shared" si="9"/>
        <v>0.95131225787500007</v>
      </c>
      <c r="J58" s="77">
        <f t="shared" si="10"/>
        <v>0.93561560562006263</v>
      </c>
      <c r="K58" s="77">
        <f t="shared" si="11"/>
        <v>1.2834675001362485E-2</v>
      </c>
      <c r="L58" s="77">
        <f t="shared" si="12"/>
        <v>1.2622902863840005E-2</v>
      </c>
      <c r="M58" s="77">
        <f t="shared" ca="1" si="4"/>
        <v>1.7540845515963209E-2</v>
      </c>
      <c r="N58" s="77">
        <f t="shared" ca="1" si="13"/>
        <v>2.0167693435804144E-5</v>
      </c>
      <c r="O58" s="89">
        <f t="shared" ca="1" si="14"/>
        <v>503.12217019670862</v>
      </c>
      <c r="P58" s="77">
        <f t="shared" ca="1" si="15"/>
        <v>75923.299645014966</v>
      </c>
      <c r="Q58" s="77">
        <f t="shared" ca="1" si="16"/>
        <v>29093.374548083302</v>
      </c>
      <c r="R58" s="34">
        <f t="shared" ca="1" si="5"/>
        <v>-4.4908455145778667E-3</v>
      </c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</row>
    <row r="59" spans="1:35" x14ac:dyDescent="0.2">
      <c r="A59" s="75">
        <v>9906.5</v>
      </c>
      <c r="B59" s="75">
        <v>1.9514999992679805E-2</v>
      </c>
      <c r="C59" s="75">
        <v>1</v>
      </c>
      <c r="D59" s="76">
        <f t="shared" si="6"/>
        <v>0.99065000000000003</v>
      </c>
      <c r="E59" s="76">
        <f t="shared" si="6"/>
        <v>1.9514999992679805E-2</v>
      </c>
      <c r="F59" s="77">
        <f t="shared" si="7"/>
        <v>0.99065000000000003</v>
      </c>
      <c r="G59" s="77">
        <f t="shared" si="7"/>
        <v>1.9514999992679805E-2</v>
      </c>
      <c r="H59" s="77">
        <f t="shared" si="8"/>
        <v>0.98138742250000011</v>
      </c>
      <c r="I59" s="77">
        <f t="shared" si="9"/>
        <v>0.97221145009962517</v>
      </c>
      <c r="J59" s="77">
        <f t="shared" si="10"/>
        <v>0.96312127304119366</v>
      </c>
      <c r="K59" s="77">
        <f t="shared" si="11"/>
        <v>1.933253474274825E-2</v>
      </c>
      <c r="L59" s="77">
        <f t="shared" si="12"/>
        <v>1.9151775542903555E-2</v>
      </c>
      <c r="M59" s="77">
        <f t="shared" ca="1" si="4"/>
        <v>1.772827082629122E-2</v>
      </c>
      <c r="N59" s="77">
        <f t="shared" ca="1" si="13"/>
        <v>3.1924011140236451E-6</v>
      </c>
      <c r="O59" s="89">
        <f t="shared" ca="1" si="14"/>
        <v>501.09845161066329</v>
      </c>
      <c r="P59" s="77">
        <f t="shared" ca="1" si="15"/>
        <v>73576.312148510071</v>
      </c>
      <c r="Q59" s="77">
        <f t="shared" ca="1" si="16"/>
        <v>27789.708465459895</v>
      </c>
      <c r="R59" s="34">
        <f t="shared" ca="1" si="5"/>
        <v>1.7867291663885843E-3</v>
      </c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</row>
    <row r="60" spans="1:35" x14ac:dyDescent="0.2">
      <c r="A60" s="75">
        <v>11639</v>
      </c>
      <c r="B60" s="75">
        <v>1.8989999996847473E-2</v>
      </c>
      <c r="C60" s="75">
        <v>1</v>
      </c>
      <c r="D60" s="76">
        <f t="shared" si="6"/>
        <v>1.1638999999999999</v>
      </c>
      <c r="E60" s="76">
        <f t="shared" si="6"/>
        <v>1.8989999996847473E-2</v>
      </c>
      <c r="F60" s="77">
        <f t="shared" si="7"/>
        <v>1.1638999999999999</v>
      </c>
      <c r="G60" s="77">
        <f t="shared" si="7"/>
        <v>1.8989999996847473E-2</v>
      </c>
      <c r="H60" s="77">
        <f t="shared" si="8"/>
        <v>1.3546632099999998</v>
      </c>
      <c r="I60" s="77">
        <f t="shared" si="9"/>
        <v>1.5766925101189997</v>
      </c>
      <c r="J60" s="77">
        <f t="shared" si="10"/>
        <v>1.8351124125275036</v>
      </c>
      <c r="K60" s="77">
        <f t="shared" si="11"/>
        <v>2.2102460996330772E-2</v>
      </c>
      <c r="L60" s="77">
        <f t="shared" si="12"/>
        <v>2.5725054353629383E-2</v>
      </c>
      <c r="M60" s="77">
        <f t="shared" ca="1" si="4"/>
        <v>2.2570225671331212E-2</v>
      </c>
      <c r="N60" s="77">
        <f t="shared" ca="1" si="13"/>
        <v>1.2818015880232545E-5</v>
      </c>
      <c r="O60" s="89">
        <f t="shared" ca="1" si="14"/>
        <v>248.7200118574402</v>
      </c>
      <c r="P60" s="77">
        <f t="shared" ca="1" si="15"/>
        <v>16507.84650705722</v>
      </c>
      <c r="Q60" s="77">
        <f t="shared" ca="1" si="16"/>
        <v>2011.434533892334</v>
      </c>
      <c r="R60" s="34">
        <f t="shared" ca="1" si="5"/>
        <v>-3.5802256744837391E-3</v>
      </c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</row>
    <row r="61" spans="1:35" x14ac:dyDescent="0.2">
      <c r="A61" s="75">
        <v>11789</v>
      </c>
      <c r="B61" s="75">
        <v>2.1189999992202502E-2</v>
      </c>
      <c r="C61" s="75">
        <v>1</v>
      </c>
      <c r="D61" s="76">
        <f t="shared" si="6"/>
        <v>1.1789000000000001</v>
      </c>
      <c r="E61" s="76">
        <f t="shared" si="6"/>
        <v>2.1189999992202502E-2</v>
      </c>
      <c r="F61" s="77">
        <f t="shared" si="7"/>
        <v>1.1789000000000001</v>
      </c>
      <c r="G61" s="77">
        <f t="shared" si="7"/>
        <v>2.1189999992202502E-2</v>
      </c>
      <c r="H61" s="77">
        <f t="shared" si="8"/>
        <v>1.3898052100000002</v>
      </c>
      <c r="I61" s="77">
        <f t="shared" si="9"/>
        <v>1.6384413620690004</v>
      </c>
      <c r="J61" s="77">
        <f t="shared" si="10"/>
        <v>1.9315585217431446</v>
      </c>
      <c r="K61" s="77">
        <f t="shared" si="11"/>
        <v>2.4980890990807532E-2</v>
      </c>
      <c r="L61" s="77">
        <f t="shared" si="12"/>
        <v>2.9449972389063002E-2</v>
      </c>
      <c r="M61" s="77">
        <f t="shared" ca="1" si="4"/>
        <v>2.3016591569893066E-2</v>
      </c>
      <c r="N61" s="77">
        <f t="shared" ca="1" si="13"/>
        <v>3.3364367916901054E-6</v>
      </c>
      <c r="O61" s="89">
        <f t="shared" ca="1" si="14"/>
        <v>216.07386359537858</v>
      </c>
      <c r="P61" s="77">
        <f t="shared" ca="1" si="15"/>
        <v>12683.295105809546</v>
      </c>
      <c r="Q61" s="77">
        <f t="shared" ca="1" si="16"/>
        <v>1008.1740556544015</v>
      </c>
      <c r="R61" s="34">
        <f t="shared" ca="1" si="5"/>
        <v>-1.8265915776905645E-3</v>
      </c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</row>
    <row r="62" spans="1:35" x14ac:dyDescent="0.2">
      <c r="A62" s="75">
        <v>11904</v>
      </c>
      <c r="B62" s="75">
        <v>2.0639999995182734E-2</v>
      </c>
      <c r="C62" s="75">
        <v>1</v>
      </c>
      <c r="D62" s="76">
        <f t="shared" si="6"/>
        <v>1.1903999999999999</v>
      </c>
      <c r="E62" s="76">
        <f t="shared" si="6"/>
        <v>2.0639999995182734E-2</v>
      </c>
      <c r="F62" s="77">
        <f t="shared" si="7"/>
        <v>1.1903999999999999</v>
      </c>
      <c r="G62" s="77">
        <f t="shared" si="7"/>
        <v>2.0639999995182734E-2</v>
      </c>
      <c r="H62" s="77">
        <f t="shared" si="8"/>
        <v>1.4170521599999997</v>
      </c>
      <c r="I62" s="77">
        <f t="shared" si="9"/>
        <v>1.6868588912639995</v>
      </c>
      <c r="J62" s="77">
        <f t="shared" si="10"/>
        <v>2.0080368241606648</v>
      </c>
      <c r="K62" s="77">
        <f t="shared" si="11"/>
        <v>2.4569855994265526E-2</v>
      </c>
      <c r="L62" s="77">
        <f t="shared" si="12"/>
        <v>2.9247956575573681E-2</v>
      </c>
      <c r="M62" s="77">
        <f t="shared" ca="1" si="4"/>
        <v>2.3361735453450248E-2</v>
      </c>
      <c r="N62" s="77">
        <f t="shared" ca="1" si="13"/>
        <v>7.4078439047906727E-6</v>
      </c>
      <c r="O62" s="89">
        <f t="shared" ca="1" si="14"/>
        <v>191.1088511178915</v>
      </c>
      <c r="P62" s="77">
        <f t="shared" ca="1" si="15"/>
        <v>10016.159396550818</v>
      </c>
      <c r="Q62" s="77">
        <f t="shared" ca="1" si="16"/>
        <v>459.48582258635179</v>
      </c>
      <c r="R62" s="34">
        <f t="shared" ca="1" si="5"/>
        <v>-2.7217354582675136E-3</v>
      </c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</row>
    <row r="63" spans="1:35" x14ac:dyDescent="0.2">
      <c r="A63" s="75">
        <v>11904.5</v>
      </c>
      <c r="B63" s="75">
        <v>2.4295000002894085E-2</v>
      </c>
      <c r="C63" s="75">
        <v>1</v>
      </c>
      <c r="D63" s="76">
        <f t="shared" si="6"/>
        <v>1.19045</v>
      </c>
      <c r="E63" s="76">
        <f t="shared" si="6"/>
        <v>2.4295000002894085E-2</v>
      </c>
      <c r="F63" s="77">
        <f t="shared" si="7"/>
        <v>1.19045</v>
      </c>
      <c r="G63" s="77">
        <f t="shared" si="7"/>
        <v>2.4295000002894085E-2</v>
      </c>
      <c r="H63" s="77">
        <f t="shared" si="8"/>
        <v>1.4171712025000001</v>
      </c>
      <c r="I63" s="77">
        <f t="shared" si="9"/>
        <v>1.687071458016125</v>
      </c>
      <c r="J63" s="77">
        <f t="shared" si="10"/>
        <v>2.0083742171952959</v>
      </c>
      <c r="K63" s="77">
        <f t="shared" si="11"/>
        <v>2.8921982753445263E-2</v>
      </c>
      <c r="L63" s="77">
        <f t="shared" si="12"/>
        <v>3.4430174368838912E-2</v>
      </c>
      <c r="M63" s="77">
        <f t="shared" ca="1" si="4"/>
        <v>2.3363241631421963E-2</v>
      </c>
      <c r="N63" s="77">
        <f t="shared" ca="1" si="13"/>
        <v>8.6817366280838037E-7</v>
      </c>
      <c r="O63" s="89">
        <f t="shared" ca="1" si="14"/>
        <v>191.00083335910696</v>
      </c>
      <c r="P63" s="77">
        <f t="shared" ca="1" si="15"/>
        <v>10005.106482134324</v>
      </c>
      <c r="Q63" s="77">
        <f t="shared" ca="1" si="16"/>
        <v>457.54265436199512</v>
      </c>
      <c r="R63" s="34">
        <f t="shared" ca="1" si="5"/>
        <v>9.317583714721217E-4</v>
      </c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x14ac:dyDescent="0.2">
      <c r="A64" s="75">
        <v>11931</v>
      </c>
      <c r="B64" s="75">
        <v>2.4509999995643739E-2</v>
      </c>
      <c r="C64" s="75">
        <v>1</v>
      </c>
      <c r="D64" s="76">
        <f t="shared" si="6"/>
        <v>1.1931</v>
      </c>
      <c r="E64" s="76">
        <f t="shared" si="6"/>
        <v>2.4509999995643739E-2</v>
      </c>
      <c r="F64" s="77">
        <f t="shared" si="7"/>
        <v>1.1931</v>
      </c>
      <c r="G64" s="77">
        <f t="shared" si="7"/>
        <v>2.4509999995643739E-2</v>
      </c>
      <c r="H64" s="77">
        <f t="shared" si="8"/>
        <v>1.42348761</v>
      </c>
      <c r="I64" s="77">
        <f t="shared" si="9"/>
        <v>1.6983630674910002</v>
      </c>
      <c r="J64" s="77">
        <f t="shared" si="10"/>
        <v>2.0263169758235122</v>
      </c>
      <c r="K64" s="77">
        <f t="shared" si="11"/>
        <v>2.9242880994802545E-2</v>
      </c>
      <c r="L64" s="77">
        <f t="shared" si="12"/>
        <v>3.4889681314898918E-2</v>
      </c>
      <c r="M64" s="77">
        <f t="shared" ca="1" si="4"/>
        <v>2.3443137855884286E-2</v>
      </c>
      <c r="N64" s="77">
        <f t="shared" ca="1" si="13"/>
        <v>1.1381948252521172E-6</v>
      </c>
      <c r="O64" s="89">
        <f t="shared" ca="1" si="14"/>
        <v>185.28518293837917</v>
      </c>
      <c r="P64" s="77">
        <f t="shared" ca="1" si="15"/>
        <v>9426.310649615607</v>
      </c>
      <c r="Q64" s="77">
        <f t="shared" ca="1" si="16"/>
        <v>360.20191637576863</v>
      </c>
      <c r="R64" s="34">
        <f t="shared" ca="1" si="5"/>
        <v>1.0668621397594523E-3</v>
      </c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</row>
    <row r="65" spans="1:35" x14ac:dyDescent="0.2">
      <c r="A65" s="75">
        <v>11931.5</v>
      </c>
      <c r="B65" s="75">
        <v>2.0864999991317745E-2</v>
      </c>
      <c r="C65" s="75">
        <v>1</v>
      </c>
      <c r="D65" s="76">
        <f t="shared" si="6"/>
        <v>1.1931499999999999</v>
      </c>
      <c r="E65" s="76">
        <f t="shared" si="6"/>
        <v>2.0864999991317745E-2</v>
      </c>
      <c r="F65" s="77">
        <f t="shared" si="7"/>
        <v>1.1931499999999999</v>
      </c>
      <c r="G65" s="77">
        <f t="shared" si="7"/>
        <v>2.0864999991317745E-2</v>
      </c>
      <c r="H65" s="77">
        <f t="shared" si="8"/>
        <v>1.4236069224999999</v>
      </c>
      <c r="I65" s="77">
        <f t="shared" si="9"/>
        <v>1.6985765995808748</v>
      </c>
      <c r="J65" s="77">
        <f t="shared" si="10"/>
        <v>2.0266566697899209</v>
      </c>
      <c r="K65" s="77">
        <f t="shared" si="11"/>
        <v>2.4895074739640765E-2</v>
      </c>
      <c r="L65" s="77">
        <f t="shared" si="12"/>
        <v>2.9703558425602378E-2</v>
      </c>
      <c r="M65" s="77">
        <f t="shared" ca="1" si="4"/>
        <v>2.3444646629779076E-2</v>
      </c>
      <c r="N65" s="77">
        <f t="shared" ca="1" si="13"/>
        <v>6.6545767793248417E-6</v>
      </c>
      <c r="O65" s="89">
        <f t="shared" ca="1" si="14"/>
        <v>185.17752608658489</v>
      </c>
      <c r="P65" s="77">
        <f t="shared" ca="1" si="15"/>
        <v>9415.5232321994063</v>
      </c>
      <c r="Q65" s="77">
        <f t="shared" ca="1" si="16"/>
        <v>358.47245864079611</v>
      </c>
      <c r="R65" s="34">
        <f t="shared" ca="1" si="5"/>
        <v>-2.5796466384613304E-3</v>
      </c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</row>
    <row r="66" spans="1:35" x14ac:dyDescent="0.2">
      <c r="A66" s="75">
        <v>12394.5</v>
      </c>
      <c r="B66" s="75">
        <v>2.2794999997131526E-2</v>
      </c>
      <c r="C66" s="75">
        <v>1</v>
      </c>
      <c r="D66" s="76">
        <f t="shared" si="6"/>
        <v>1.2394499999999999</v>
      </c>
      <c r="E66" s="76">
        <f t="shared" si="6"/>
        <v>2.2794999997131526E-2</v>
      </c>
      <c r="F66" s="77">
        <f t="shared" si="7"/>
        <v>1.2394499999999999</v>
      </c>
      <c r="G66" s="77">
        <f t="shared" si="7"/>
        <v>2.2794999997131526E-2</v>
      </c>
      <c r="H66" s="77">
        <f t="shared" si="8"/>
        <v>1.5362363024999999</v>
      </c>
      <c r="I66" s="77">
        <f t="shared" si="9"/>
        <v>1.9040880851336248</v>
      </c>
      <c r="J66" s="77">
        <f t="shared" si="10"/>
        <v>2.3600219771188713</v>
      </c>
      <c r="K66" s="77">
        <f t="shared" si="11"/>
        <v>2.8253262746444668E-2</v>
      </c>
      <c r="L66" s="77">
        <f t="shared" si="12"/>
        <v>3.5018506511080842E-2</v>
      </c>
      <c r="M66" s="77">
        <f t="shared" ca="1" si="4"/>
        <v>2.4862404085635968E-2</v>
      </c>
      <c r="N66" s="77">
        <f t="shared" ca="1" si="13"/>
        <v>4.2741596651648819E-6</v>
      </c>
      <c r="O66" s="89">
        <f t="shared" ca="1" si="14"/>
        <v>91.51919756643241</v>
      </c>
      <c r="P66" s="77">
        <f t="shared" ca="1" si="15"/>
        <v>1841.6363104097036</v>
      </c>
      <c r="Q66" s="77">
        <f t="shared" ca="1" si="16"/>
        <v>637.2610833200398</v>
      </c>
      <c r="R66" s="34">
        <f t="shared" ca="1" si="5"/>
        <v>-2.0674040885044417E-3</v>
      </c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</row>
    <row r="67" spans="1:35" x14ac:dyDescent="0.2">
      <c r="A67" s="75">
        <v>12559.5</v>
      </c>
      <c r="B67" s="75">
        <v>2.9044999995676335E-2</v>
      </c>
      <c r="C67" s="75">
        <v>1</v>
      </c>
      <c r="D67" s="76">
        <f t="shared" si="6"/>
        <v>1.2559499999999999</v>
      </c>
      <c r="E67" s="76">
        <f t="shared" si="6"/>
        <v>2.9044999995676335E-2</v>
      </c>
      <c r="F67" s="77">
        <f t="shared" si="7"/>
        <v>1.2559499999999999</v>
      </c>
      <c r="G67" s="77">
        <f t="shared" si="7"/>
        <v>2.9044999995676335E-2</v>
      </c>
      <c r="H67" s="77">
        <f t="shared" si="8"/>
        <v>1.5774104024999998</v>
      </c>
      <c r="I67" s="77">
        <f t="shared" si="9"/>
        <v>1.9811485950198746</v>
      </c>
      <c r="J67" s="77">
        <f t="shared" si="10"/>
        <v>2.4882235779152113</v>
      </c>
      <c r="K67" s="77">
        <f t="shared" si="11"/>
        <v>3.6479067744569688E-2</v>
      </c>
      <c r="L67" s="77">
        <f t="shared" si="12"/>
        <v>4.5815885133792297E-2</v>
      </c>
      <c r="M67" s="77">
        <f t="shared" ca="1" si="4"/>
        <v>2.537761499893941E-2</v>
      </c>
      <c r="N67" s="77">
        <f t="shared" ca="1" si="13"/>
        <v>1.3449712714291094E-5</v>
      </c>
      <c r="O67" s="89">
        <f t="shared" ca="1" si="14"/>
        <v>63.096035918003039</v>
      </c>
      <c r="P67" s="77">
        <f t="shared" ca="1" si="15"/>
        <v>499.19279870818673</v>
      </c>
      <c r="Q67" s="77">
        <f t="shared" ca="1" si="16"/>
        <v>1757.4798363565812</v>
      </c>
      <c r="R67" s="34">
        <f t="shared" ca="1" si="5"/>
        <v>3.6673849967369249E-3</v>
      </c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</row>
    <row r="68" spans="1:35" x14ac:dyDescent="0.2">
      <c r="A68" s="75">
        <v>12560</v>
      </c>
      <c r="B68" s="75">
        <v>2.1999999997206032E-2</v>
      </c>
      <c r="C68" s="75">
        <v>1</v>
      </c>
      <c r="D68" s="76">
        <f t="shared" si="6"/>
        <v>1.256</v>
      </c>
      <c r="E68" s="76">
        <f t="shared" si="6"/>
        <v>2.1999999997206032E-2</v>
      </c>
      <c r="F68" s="77">
        <f t="shared" si="7"/>
        <v>1.256</v>
      </c>
      <c r="G68" s="77">
        <f t="shared" si="7"/>
        <v>2.1999999997206032E-2</v>
      </c>
      <c r="H68" s="77">
        <f t="shared" si="8"/>
        <v>1.577536</v>
      </c>
      <c r="I68" s="77">
        <f t="shared" si="9"/>
        <v>1.9813852160000001</v>
      </c>
      <c r="J68" s="77">
        <f t="shared" si="10"/>
        <v>2.488619831296</v>
      </c>
      <c r="K68" s="77">
        <f t="shared" si="11"/>
        <v>2.7631999996490776E-2</v>
      </c>
      <c r="L68" s="77">
        <f t="shared" si="12"/>
        <v>3.4705791995592414E-2</v>
      </c>
      <c r="M68" s="77">
        <f t="shared" ca="1" si="4"/>
        <v>2.5379184200154746E-2</v>
      </c>
      <c r="N68" s="77">
        <f t="shared" ca="1" si="13"/>
        <v>1.1418885877458134E-5</v>
      </c>
      <c r="O68" s="89">
        <f t="shared" ca="1" si="14"/>
        <v>63.015593700830493</v>
      </c>
      <c r="P68" s="77">
        <f t="shared" ca="1" si="15"/>
        <v>496.36534924836496</v>
      </c>
      <c r="Q68" s="77">
        <f t="shared" ca="1" si="16"/>
        <v>1761.782578870964</v>
      </c>
      <c r="R68" s="34">
        <f t="shared" ca="1" si="5"/>
        <v>-3.3791842029487137E-3</v>
      </c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</row>
    <row r="69" spans="1:35" x14ac:dyDescent="0.2">
      <c r="A69" s="75">
        <v>12713</v>
      </c>
      <c r="B69" s="75">
        <v>2.5529999998980202E-2</v>
      </c>
      <c r="C69" s="75">
        <v>1</v>
      </c>
      <c r="D69" s="76">
        <f t="shared" si="6"/>
        <v>1.2713000000000001</v>
      </c>
      <c r="E69" s="76">
        <f t="shared" si="6"/>
        <v>2.5529999998980202E-2</v>
      </c>
      <c r="F69" s="77">
        <f t="shared" si="7"/>
        <v>1.2713000000000001</v>
      </c>
      <c r="G69" s="77">
        <f t="shared" si="7"/>
        <v>2.5529999998980202E-2</v>
      </c>
      <c r="H69" s="77">
        <f t="shared" si="8"/>
        <v>1.6162036900000003</v>
      </c>
      <c r="I69" s="77">
        <f t="shared" si="9"/>
        <v>2.0546797510970007</v>
      </c>
      <c r="J69" s="77">
        <f t="shared" si="10"/>
        <v>2.6121143675696175</v>
      </c>
      <c r="K69" s="77">
        <f t="shared" si="11"/>
        <v>3.2456288998703536E-2</v>
      </c>
      <c r="L69" s="77">
        <f t="shared" si="12"/>
        <v>4.1261680204051812E-2</v>
      </c>
      <c r="M69" s="77">
        <f t="shared" ca="1" si="4"/>
        <v>2.5861617792472331E-2</v>
      </c>
      <c r="N69" s="77">
        <f t="shared" ca="1" si="13"/>
        <v>1.099703609605883E-7</v>
      </c>
      <c r="O69" s="89">
        <f t="shared" ca="1" si="14"/>
        <v>40.282158491164864</v>
      </c>
      <c r="P69" s="77">
        <f t="shared" ca="1" si="15"/>
        <v>6.7517564749868422</v>
      </c>
      <c r="Q69" s="77">
        <f t="shared" ca="1" si="16"/>
        <v>3349.9984818903986</v>
      </c>
      <c r="R69" s="34">
        <f t="shared" ca="1" si="5"/>
        <v>-3.3161779349212897E-4</v>
      </c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</row>
    <row r="70" spans="1:35" x14ac:dyDescent="0.2">
      <c r="A70" s="75">
        <v>13331</v>
      </c>
      <c r="B70" s="75">
        <v>2.6409999998577405E-2</v>
      </c>
      <c r="C70" s="75">
        <v>1</v>
      </c>
      <c r="D70" s="76">
        <f t="shared" si="6"/>
        <v>1.3331</v>
      </c>
      <c r="E70" s="76">
        <f t="shared" si="6"/>
        <v>2.6409999998577405E-2</v>
      </c>
      <c r="F70" s="77">
        <f t="shared" si="7"/>
        <v>1.3331</v>
      </c>
      <c r="G70" s="77">
        <f t="shared" si="7"/>
        <v>2.6409999998577405E-2</v>
      </c>
      <c r="H70" s="77">
        <f t="shared" si="8"/>
        <v>1.7771556099999999</v>
      </c>
      <c r="I70" s="77">
        <f t="shared" si="9"/>
        <v>2.3691261436909996</v>
      </c>
      <c r="J70" s="77">
        <f t="shared" si="10"/>
        <v>3.1582820621544716</v>
      </c>
      <c r="K70" s="77">
        <f t="shared" si="11"/>
        <v>3.520717099810354E-2</v>
      </c>
      <c r="L70" s="77">
        <f t="shared" si="12"/>
        <v>4.693467965757183E-2</v>
      </c>
      <c r="M70" s="77">
        <f t="shared" ca="1" si="4"/>
        <v>2.7856082246019161E-2</v>
      </c>
      <c r="N70" s="77">
        <f t="shared" ca="1" si="13"/>
        <v>2.0911538663661996E-6</v>
      </c>
      <c r="O70" s="89">
        <f t="shared" ca="1" si="14"/>
        <v>0.85156648823049952</v>
      </c>
      <c r="P70" s="77">
        <f t="shared" ca="1" si="15"/>
        <v>6856.8297949877397</v>
      </c>
      <c r="Q70" s="77">
        <f t="shared" ca="1" si="16"/>
        <v>15982.858323218243</v>
      </c>
      <c r="R70" s="34">
        <f t="shared" ca="1" si="5"/>
        <v>-1.4460822474417559E-3</v>
      </c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</row>
    <row r="71" spans="1:35" x14ac:dyDescent="0.2">
      <c r="A71" s="75">
        <v>13461.5</v>
      </c>
      <c r="B71" s="75">
        <v>2.9264999997394625E-2</v>
      </c>
      <c r="C71" s="75">
        <v>1</v>
      </c>
      <c r="D71" s="76">
        <f t="shared" si="6"/>
        <v>1.34615</v>
      </c>
      <c r="E71" s="76">
        <f t="shared" si="6"/>
        <v>2.9264999997394625E-2</v>
      </c>
      <c r="F71" s="77">
        <f t="shared" si="7"/>
        <v>1.34615</v>
      </c>
      <c r="G71" s="77">
        <f t="shared" si="7"/>
        <v>2.9264999997394625E-2</v>
      </c>
      <c r="H71" s="77">
        <f t="shared" si="8"/>
        <v>1.8121198224999999</v>
      </c>
      <c r="I71" s="77">
        <f t="shared" si="9"/>
        <v>2.439385099058375</v>
      </c>
      <c r="J71" s="77">
        <f t="shared" si="10"/>
        <v>3.2837782510974312</v>
      </c>
      <c r="K71" s="77">
        <f t="shared" si="11"/>
        <v>3.939507974649277E-2</v>
      </c>
      <c r="L71" s="77">
        <f t="shared" si="12"/>
        <v>5.3031686600741243E-2</v>
      </c>
      <c r="M71" s="77">
        <f t="shared" ca="1" si="4"/>
        <v>2.8286634829887861E-2</v>
      </c>
      <c r="N71" s="77">
        <f t="shared" ca="1" si="13"/>
        <v>9.5719840099053795E-7</v>
      </c>
      <c r="O71" s="89">
        <f t="shared" ca="1" si="14"/>
        <v>6.9190959532377709</v>
      </c>
      <c r="P71" s="77">
        <f t="shared" ca="1" si="15"/>
        <v>10414.570760965544</v>
      </c>
      <c r="Q71" s="77">
        <f t="shared" ca="1" si="16"/>
        <v>20101.166378538303</v>
      </c>
      <c r="R71" s="34">
        <f t="shared" ca="1" si="5"/>
        <v>9.7836516750676381E-4</v>
      </c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</row>
    <row r="72" spans="1:35" x14ac:dyDescent="0.2">
      <c r="A72" s="75">
        <v>13619.5</v>
      </c>
      <c r="B72" s="75">
        <v>2.8544999993755482E-2</v>
      </c>
      <c r="C72" s="75">
        <v>1</v>
      </c>
      <c r="D72" s="76">
        <f t="shared" si="6"/>
        <v>1.36195</v>
      </c>
      <c r="E72" s="76">
        <f t="shared" si="6"/>
        <v>2.8544999993755482E-2</v>
      </c>
      <c r="F72" s="77">
        <f t="shared" si="7"/>
        <v>1.36195</v>
      </c>
      <c r="G72" s="77">
        <f t="shared" si="7"/>
        <v>2.8544999993755482E-2</v>
      </c>
      <c r="H72" s="77">
        <f t="shared" si="8"/>
        <v>1.8549078025000001</v>
      </c>
      <c r="I72" s="77">
        <f t="shared" si="9"/>
        <v>2.5262916816148753</v>
      </c>
      <c r="J72" s="77">
        <f t="shared" si="10"/>
        <v>3.4406829557753795</v>
      </c>
      <c r="K72" s="77">
        <f t="shared" si="11"/>
        <v>3.887686274149528E-2</v>
      </c>
      <c r="L72" s="77">
        <f t="shared" si="12"/>
        <v>5.2948343210779493E-2</v>
      </c>
      <c r="M72" s="77">
        <f t="shared" ca="1" si="4"/>
        <v>2.8812299476626432E-2</v>
      </c>
      <c r="N72" s="77">
        <f t="shared" ca="1" si="13"/>
        <v>7.1449013543077385E-8</v>
      </c>
      <c r="O72" s="89">
        <f t="shared" ca="1" si="14"/>
        <v>22.832942278324236</v>
      </c>
      <c r="P72" s="77">
        <f t="shared" ca="1" si="15"/>
        <v>15855.48885613418</v>
      </c>
      <c r="Q72" s="77">
        <f t="shared" ca="1" si="16"/>
        <v>25850.465691356865</v>
      </c>
      <c r="R72" s="34">
        <f t="shared" ca="1" si="5"/>
        <v>-2.6729948287095018E-4</v>
      </c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</row>
    <row r="73" spans="1:35" x14ac:dyDescent="0.2">
      <c r="A73" s="75">
        <v>14235</v>
      </c>
      <c r="B73" s="75">
        <v>3.1450000002223533E-2</v>
      </c>
      <c r="C73" s="75">
        <v>1</v>
      </c>
      <c r="D73" s="76">
        <f t="shared" si="6"/>
        <v>1.4235</v>
      </c>
      <c r="E73" s="76">
        <f t="shared" si="6"/>
        <v>3.1450000002223533E-2</v>
      </c>
      <c r="F73" s="77">
        <f t="shared" si="7"/>
        <v>1.4235</v>
      </c>
      <c r="G73" s="77">
        <f t="shared" si="7"/>
        <v>3.1450000002223533E-2</v>
      </c>
      <c r="H73" s="77">
        <f t="shared" si="8"/>
        <v>2.02635225</v>
      </c>
      <c r="I73" s="77">
        <f t="shared" si="9"/>
        <v>2.8845124278749998</v>
      </c>
      <c r="J73" s="77">
        <f t="shared" si="10"/>
        <v>4.1061034410800623</v>
      </c>
      <c r="K73" s="77">
        <f t="shared" si="11"/>
        <v>4.4769075003165196E-2</v>
      </c>
      <c r="L73" s="77">
        <f t="shared" si="12"/>
        <v>6.3728778267005654E-2</v>
      </c>
      <c r="M73" s="77">
        <f t="shared" ca="1" si="4"/>
        <v>3.0905836448289176E-2</v>
      </c>
      <c r="N73" s="77">
        <f t="shared" ca="1" si="13"/>
        <v>2.9611397343046985E-7</v>
      </c>
      <c r="O73" s="89">
        <f t="shared" ca="1" si="14"/>
        <v>195.63082151476937</v>
      </c>
      <c r="P73" s="77">
        <f t="shared" ca="1" si="15"/>
        <v>50533.989489775231</v>
      </c>
      <c r="Q73" s="77">
        <f t="shared" ca="1" si="16"/>
        <v>57168.741222827623</v>
      </c>
      <c r="R73" s="34">
        <f t="shared" ca="1" si="5"/>
        <v>5.44163553934357E-4</v>
      </c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</row>
    <row r="74" spans="1:35" x14ac:dyDescent="0.2">
      <c r="A74" s="75">
        <v>14387.5</v>
      </c>
      <c r="B74" s="75">
        <v>3.3724999993864913E-2</v>
      </c>
      <c r="C74" s="75">
        <v>1</v>
      </c>
      <c r="D74" s="76">
        <f t="shared" si="6"/>
        <v>1.43875</v>
      </c>
      <c r="E74" s="76">
        <f t="shared" si="6"/>
        <v>3.3724999993864913E-2</v>
      </c>
      <c r="F74" s="77">
        <f t="shared" si="7"/>
        <v>1.43875</v>
      </c>
      <c r="G74" s="77">
        <f t="shared" si="7"/>
        <v>3.3724999993864913E-2</v>
      </c>
      <c r="H74" s="77">
        <f t="shared" si="8"/>
        <v>2.0700015624999999</v>
      </c>
      <c r="I74" s="77">
        <f t="shared" si="9"/>
        <v>2.9782147480468746</v>
      </c>
      <c r="J74" s="77">
        <f t="shared" si="10"/>
        <v>4.2849064687524407</v>
      </c>
      <c r="K74" s="77">
        <f t="shared" si="11"/>
        <v>4.8521843741173139E-2</v>
      </c>
      <c r="L74" s="77">
        <f t="shared" si="12"/>
        <v>6.9810802682612846E-2</v>
      </c>
      <c r="M74" s="77">
        <f t="shared" ca="1" si="4"/>
        <v>3.1435804358889111E-2</v>
      </c>
      <c r="N74" s="77">
        <f t="shared" ca="1" si="13"/>
        <v>5.2404166551922653E-6</v>
      </c>
      <c r="O74" s="89">
        <f t="shared" ca="1" si="14"/>
        <v>271.43233313616952</v>
      </c>
      <c r="P74" s="77">
        <f t="shared" ca="1" si="15"/>
        <v>62875.085787508055</v>
      </c>
      <c r="Q74" s="77">
        <f t="shared" ca="1" si="16"/>
        <v>67371.989152773443</v>
      </c>
      <c r="R74" s="34">
        <f t="shared" ca="1" si="5"/>
        <v>2.2891956349758019E-3</v>
      </c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</row>
    <row r="75" spans="1:35" x14ac:dyDescent="0.2">
      <c r="A75" s="75">
        <v>14388</v>
      </c>
      <c r="B75" s="75">
        <v>3.1680000000051223E-2</v>
      </c>
      <c r="C75" s="75">
        <v>1</v>
      </c>
      <c r="D75" s="76">
        <f t="shared" si="6"/>
        <v>1.4388000000000001</v>
      </c>
      <c r="E75" s="76">
        <f t="shared" si="6"/>
        <v>3.1680000000051223E-2</v>
      </c>
      <c r="F75" s="77">
        <f t="shared" si="7"/>
        <v>1.4388000000000001</v>
      </c>
      <c r="G75" s="77">
        <f t="shared" si="7"/>
        <v>3.1680000000051223E-2</v>
      </c>
      <c r="H75" s="77">
        <f t="shared" si="8"/>
        <v>2.0701454400000001</v>
      </c>
      <c r="I75" s="77">
        <f t="shared" si="9"/>
        <v>2.9785252590720002</v>
      </c>
      <c r="J75" s="77">
        <f t="shared" si="10"/>
        <v>4.2855021427527937</v>
      </c>
      <c r="K75" s="77">
        <f t="shared" si="11"/>
        <v>4.5581184000073702E-2</v>
      </c>
      <c r="L75" s="77">
        <f t="shared" si="12"/>
        <v>6.5582207539306048E-2</v>
      </c>
      <c r="M75" s="77">
        <f t="shared" ca="1" si="4"/>
        <v>3.1437549313711385E-2</v>
      </c>
      <c r="N75" s="77">
        <f t="shared" ca="1" si="13"/>
        <v>5.8782335306658194E-8</v>
      </c>
      <c r="O75" s="89">
        <f t="shared" ca="1" si="14"/>
        <v>271.70568558081516</v>
      </c>
      <c r="P75" s="77">
        <f t="shared" ca="1" si="15"/>
        <v>62918.23970602714</v>
      </c>
      <c r="Q75" s="77">
        <f t="shared" ca="1" si="16"/>
        <v>67407.177920896371</v>
      </c>
      <c r="R75" s="34">
        <f t="shared" ca="1" si="5"/>
        <v>2.4245068633983735E-4</v>
      </c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</row>
    <row r="76" spans="1:35" x14ac:dyDescent="0.2">
      <c r="A76" s="75">
        <v>14434</v>
      </c>
      <c r="B76" s="75">
        <v>3.2439999995403923E-2</v>
      </c>
      <c r="C76" s="75">
        <v>1</v>
      </c>
      <c r="D76" s="76">
        <f t="shared" si="6"/>
        <v>1.4434</v>
      </c>
      <c r="E76" s="76">
        <f t="shared" si="6"/>
        <v>3.2439999995403923E-2</v>
      </c>
      <c r="F76" s="77">
        <f t="shared" si="7"/>
        <v>1.4434</v>
      </c>
      <c r="G76" s="77">
        <f t="shared" si="7"/>
        <v>3.2439999995403923E-2</v>
      </c>
      <c r="H76" s="77">
        <f t="shared" si="8"/>
        <v>2.0834035600000003</v>
      </c>
      <c r="I76" s="77">
        <f t="shared" si="9"/>
        <v>3.0071846985040005</v>
      </c>
      <c r="J76" s="77">
        <f t="shared" si="10"/>
        <v>4.3405703938206743</v>
      </c>
      <c r="K76" s="77">
        <f t="shared" si="11"/>
        <v>4.6823895993366026E-2</v>
      </c>
      <c r="L76" s="77">
        <f t="shared" si="12"/>
        <v>6.7585611476824528E-2</v>
      </c>
      <c r="M76" s="77">
        <f t="shared" ca="1" si="4"/>
        <v>3.1598290812155566E-2</v>
      </c>
      <c r="N76" s="77">
        <f t="shared" ca="1" si="13"/>
        <v>7.0847434916461619E-7</v>
      </c>
      <c r="O76" s="89">
        <f t="shared" ca="1" si="14"/>
        <v>297.57297819005692</v>
      </c>
      <c r="P76" s="77">
        <f t="shared" ca="1" si="15"/>
        <v>66965.461029038357</v>
      </c>
      <c r="Q76" s="77">
        <f t="shared" ca="1" si="16"/>
        <v>70694.10769775165</v>
      </c>
      <c r="R76" s="34">
        <f t="shared" ca="1" si="5"/>
        <v>8.4170918324835697E-4</v>
      </c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</row>
    <row r="77" spans="1:35" x14ac:dyDescent="0.2">
      <c r="A77" s="75">
        <v>14434.5</v>
      </c>
      <c r="B77" s="75">
        <v>3.3794999995734543E-2</v>
      </c>
      <c r="C77" s="75">
        <v>1</v>
      </c>
      <c r="D77" s="76">
        <f t="shared" si="6"/>
        <v>1.4434499999999999</v>
      </c>
      <c r="E77" s="76">
        <f t="shared" si="6"/>
        <v>3.3794999995734543E-2</v>
      </c>
      <c r="F77" s="77">
        <f t="shared" si="7"/>
        <v>1.4434499999999999</v>
      </c>
      <c r="G77" s="77">
        <f t="shared" si="7"/>
        <v>3.3794999995734543E-2</v>
      </c>
      <c r="H77" s="77">
        <f t="shared" si="8"/>
        <v>2.0835479024999999</v>
      </c>
      <c r="I77" s="77">
        <f t="shared" si="9"/>
        <v>3.0074972198636245</v>
      </c>
      <c r="J77" s="77">
        <f t="shared" si="10"/>
        <v>4.3411718620121489</v>
      </c>
      <c r="K77" s="77">
        <f t="shared" si="11"/>
        <v>4.8781392743843022E-2</v>
      </c>
      <c r="L77" s="77">
        <f t="shared" si="12"/>
        <v>7.0413501356100208E-2</v>
      </c>
      <c r="M77" s="77">
        <f t="shared" ca="1" si="4"/>
        <v>3.1600040237734245E-2</v>
      </c>
      <c r="N77" s="77">
        <f t="shared" ca="1" si="13"/>
        <v>4.8178483392407259E-6</v>
      </c>
      <c r="O77" s="89">
        <f t="shared" ca="1" si="14"/>
        <v>297.86202253965087</v>
      </c>
      <c r="P77" s="77">
        <f t="shared" ca="1" si="15"/>
        <v>67010.294862236799</v>
      </c>
      <c r="Q77" s="77">
        <f t="shared" ca="1" si="16"/>
        <v>70730.376605389771</v>
      </c>
      <c r="R77" s="34">
        <f t="shared" ca="1" si="5"/>
        <v>2.1949597580002977E-3</v>
      </c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</row>
    <row r="78" spans="1:35" x14ac:dyDescent="0.2">
      <c r="A78" s="75">
        <v>15391</v>
      </c>
      <c r="B78" s="75">
        <v>3.8010000003851019E-2</v>
      </c>
      <c r="C78" s="75">
        <v>1</v>
      </c>
      <c r="D78" s="76">
        <f t="shared" si="6"/>
        <v>1.5390999999999999</v>
      </c>
      <c r="E78" s="76">
        <f t="shared" si="6"/>
        <v>3.8010000003851019E-2</v>
      </c>
      <c r="F78" s="77">
        <f t="shared" si="7"/>
        <v>1.5390999999999999</v>
      </c>
      <c r="G78" s="77">
        <f t="shared" si="7"/>
        <v>3.8010000003851019E-2</v>
      </c>
      <c r="H78" s="77">
        <f t="shared" si="8"/>
        <v>2.3688288099999997</v>
      </c>
      <c r="I78" s="77">
        <f t="shared" si="9"/>
        <v>3.6458644214709994</v>
      </c>
      <c r="J78" s="77">
        <f t="shared" si="10"/>
        <v>5.6113499310860151</v>
      </c>
      <c r="K78" s="77">
        <f t="shared" si="11"/>
        <v>5.85011910059271E-2</v>
      </c>
      <c r="L78" s="77">
        <f t="shared" si="12"/>
        <v>9.003918307722239E-2</v>
      </c>
      <c r="M78" s="77">
        <f t="shared" ca="1" si="4"/>
        <v>3.5034699940362381E-2</v>
      </c>
      <c r="N78" s="77">
        <f t="shared" ca="1" si="13"/>
        <v>8.8524104677954945E-6</v>
      </c>
      <c r="O78" s="89">
        <f t="shared" ca="1" si="14"/>
        <v>1217.9088648802572</v>
      </c>
      <c r="P78" s="77">
        <f t="shared" ca="1" si="15"/>
        <v>190012.6586781388</v>
      </c>
      <c r="Q78" s="77">
        <f t="shared" ca="1" si="16"/>
        <v>163755.72038837228</v>
      </c>
      <c r="R78" s="34">
        <f t="shared" ca="1" si="5"/>
        <v>2.9753000634886381E-3</v>
      </c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</row>
    <row r="79" spans="1:35" x14ac:dyDescent="0.2">
      <c r="A79" s="75"/>
      <c r="B79" s="75"/>
      <c r="C79" s="75"/>
      <c r="D79" s="76">
        <f t="shared" si="6"/>
        <v>0</v>
      </c>
      <c r="E79" s="76">
        <f t="shared" si="6"/>
        <v>0</v>
      </c>
      <c r="F79" s="77">
        <f t="shared" si="7"/>
        <v>0</v>
      </c>
      <c r="G79" s="77">
        <f t="shared" si="7"/>
        <v>0</v>
      </c>
      <c r="H79" s="77">
        <f t="shared" si="8"/>
        <v>0</v>
      </c>
      <c r="I79" s="77">
        <f t="shared" si="9"/>
        <v>0</v>
      </c>
      <c r="J79" s="77">
        <f t="shared" si="10"/>
        <v>0</v>
      </c>
      <c r="K79" s="77">
        <f t="shared" si="11"/>
        <v>0</v>
      </c>
      <c r="L79" s="77">
        <f t="shared" si="12"/>
        <v>0</v>
      </c>
      <c r="M79" s="77">
        <f t="shared" ca="1" si="4"/>
        <v>1.127512950176972E-3</v>
      </c>
      <c r="N79" s="77">
        <f t="shared" ca="1" si="13"/>
        <v>0</v>
      </c>
      <c r="O79" s="89">
        <f t="shared" ca="1" si="14"/>
        <v>0</v>
      </c>
      <c r="P79" s="77">
        <f t="shared" ca="1" si="15"/>
        <v>0</v>
      </c>
      <c r="Q79" s="77">
        <f t="shared" ca="1" si="16"/>
        <v>0</v>
      </c>
      <c r="R79" s="34">
        <f t="shared" ca="1" si="5"/>
        <v>-1.127512950176972E-3</v>
      </c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</row>
    <row r="80" spans="1:35" x14ac:dyDescent="0.2">
      <c r="A80" s="75"/>
      <c r="B80" s="75"/>
      <c r="C80" s="75"/>
      <c r="D80" s="76">
        <f t="shared" si="6"/>
        <v>0</v>
      </c>
      <c r="E80" s="76">
        <f t="shared" si="6"/>
        <v>0</v>
      </c>
      <c r="F80" s="77">
        <f t="shared" si="7"/>
        <v>0</v>
      </c>
      <c r="G80" s="77">
        <f t="shared" si="7"/>
        <v>0</v>
      </c>
      <c r="H80" s="77">
        <f t="shared" si="8"/>
        <v>0</v>
      </c>
      <c r="I80" s="77">
        <f t="shared" si="9"/>
        <v>0</v>
      </c>
      <c r="J80" s="77">
        <f t="shared" si="10"/>
        <v>0</v>
      </c>
      <c r="K80" s="77">
        <f t="shared" si="11"/>
        <v>0</v>
      </c>
      <c r="L80" s="77">
        <f t="shared" si="12"/>
        <v>0</v>
      </c>
      <c r="M80" s="77">
        <f t="shared" ca="1" si="4"/>
        <v>1.127512950176972E-3</v>
      </c>
      <c r="N80" s="77">
        <f t="shared" ca="1" si="13"/>
        <v>0</v>
      </c>
      <c r="O80" s="89">
        <f t="shared" ca="1" si="14"/>
        <v>0</v>
      </c>
      <c r="P80" s="77">
        <f t="shared" ca="1" si="15"/>
        <v>0</v>
      </c>
      <c r="Q80" s="77">
        <f t="shared" ca="1" si="16"/>
        <v>0</v>
      </c>
      <c r="R80" s="34">
        <f t="shared" ca="1" si="5"/>
        <v>-1.127512950176972E-3</v>
      </c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</row>
    <row r="81" spans="1:35" x14ac:dyDescent="0.2">
      <c r="A81" s="75"/>
      <c r="B81" s="75"/>
      <c r="C81" s="75"/>
      <c r="D81" s="76">
        <f t="shared" si="6"/>
        <v>0</v>
      </c>
      <c r="E81" s="76">
        <f t="shared" si="6"/>
        <v>0</v>
      </c>
      <c r="F81" s="77">
        <f t="shared" si="7"/>
        <v>0</v>
      </c>
      <c r="G81" s="77">
        <f t="shared" si="7"/>
        <v>0</v>
      </c>
      <c r="H81" s="77">
        <f t="shared" si="8"/>
        <v>0</v>
      </c>
      <c r="I81" s="77">
        <f t="shared" si="9"/>
        <v>0</v>
      </c>
      <c r="J81" s="77">
        <f t="shared" si="10"/>
        <v>0</v>
      </c>
      <c r="K81" s="77">
        <f t="shared" si="11"/>
        <v>0</v>
      </c>
      <c r="L81" s="77">
        <f t="shared" si="12"/>
        <v>0</v>
      </c>
      <c r="M81" s="77">
        <f t="shared" ca="1" si="4"/>
        <v>1.127512950176972E-3</v>
      </c>
      <c r="N81" s="77">
        <f t="shared" ca="1" si="13"/>
        <v>0</v>
      </c>
      <c r="O81" s="89">
        <f t="shared" ca="1" si="14"/>
        <v>0</v>
      </c>
      <c r="P81" s="77">
        <f t="shared" ca="1" si="15"/>
        <v>0</v>
      </c>
      <c r="Q81" s="77">
        <f t="shared" ca="1" si="16"/>
        <v>0</v>
      </c>
      <c r="R81" s="34">
        <f t="shared" ca="1" si="5"/>
        <v>-1.127512950176972E-3</v>
      </c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</row>
    <row r="82" spans="1:35" x14ac:dyDescent="0.2">
      <c r="A82" s="75"/>
      <c r="B82" s="75"/>
      <c r="C82" s="75"/>
      <c r="D82" s="76">
        <f t="shared" si="6"/>
        <v>0</v>
      </c>
      <c r="E82" s="76">
        <f t="shared" si="6"/>
        <v>0</v>
      </c>
      <c r="F82" s="77">
        <f t="shared" si="7"/>
        <v>0</v>
      </c>
      <c r="G82" s="77">
        <f t="shared" si="7"/>
        <v>0</v>
      </c>
      <c r="H82" s="77">
        <f t="shared" si="8"/>
        <v>0</v>
      </c>
      <c r="I82" s="77">
        <f t="shared" si="9"/>
        <v>0</v>
      </c>
      <c r="J82" s="77">
        <f t="shared" si="10"/>
        <v>0</v>
      </c>
      <c r="K82" s="77">
        <f t="shared" si="11"/>
        <v>0</v>
      </c>
      <c r="L82" s="77">
        <f t="shared" si="12"/>
        <v>0</v>
      </c>
      <c r="M82" s="77">
        <f t="shared" ca="1" si="4"/>
        <v>1.127512950176972E-3</v>
      </c>
      <c r="N82" s="77">
        <f t="shared" ca="1" si="13"/>
        <v>0</v>
      </c>
      <c r="O82" s="89">
        <f t="shared" ca="1" si="14"/>
        <v>0</v>
      </c>
      <c r="P82" s="77">
        <f t="shared" ca="1" si="15"/>
        <v>0</v>
      </c>
      <c r="Q82" s="77">
        <f t="shared" ca="1" si="16"/>
        <v>0</v>
      </c>
      <c r="R82" s="34">
        <f t="shared" ca="1" si="5"/>
        <v>-1.127512950176972E-3</v>
      </c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</row>
    <row r="83" spans="1:35" x14ac:dyDescent="0.2">
      <c r="A83" s="75"/>
      <c r="B83" s="75"/>
      <c r="C83" s="75"/>
      <c r="D83" s="76">
        <f t="shared" si="6"/>
        <v>0</v>
      </c>
      <c r="E83" s="76">
        <f t="shared" si="6"/>
        <v>0</v>
      </c>
      <c r="F83" s="77">
        <f t="shared" si="7"/>
        <v>0</v>
      </c>
      <c r="G83" s="77">
        <f t="shared" si="7"/>
        <v>0</v>
      </c>
      <c r="H83" s="77">
        <f t="shared" si="8"/>
        <v>0</v>
      </c>
      <c r="I83" s="77">
        <f t="shared" si="9"/>
        <v>0</v>
      </c>
      <c r="J83" s="77">
        <f t="shared" si="10"/>
        <v>0</v>
      </c>
      <c r="K83" s="77">
        <f t="shared" si="11"/>
        <v>0</v>
      </c>
      <c r="L83" s="77">
        <f t="shared" si="12"/>
        <v>0</v>
      </c>
      <c r="M83" s="77">
        <f t="shared" ca="1" si="4"/>
        <v>1.127512950176972E-3</v>
      </c>
      <c r="N83" s="77">
        <f t="shared" ca="1" si="13"/>
        <v>0</v>
      </c>
      <c r="O83" s="89">
        <f t="shared" ca="1" si="14"/>
        <v>0</v>
      </c>
      <c r="P83" s="77">
        <f t="shared" ca="1" si="15"/>
        <v>0</v>
      </c>
      <c r="Q83" s="77">
        <f t="shared" ca="1" si="16"/>
        <v>0</v>
      </c>
      <c r="R83" s="34">
        <f t="shared" ca="1" si="5"/>
        <v>-1.127512950176972E-3</v>
      </c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</row>
    <row r="84" spans="1:35" x14ac:dyDescent="0.2">
      <c r="A84" s="75"/>
      <c r="B84" s="75"/>
      <c r="C84" s="75"/>
      <c r="D84" s="76">
        <f t="shared" si="6"/>
        <v>0</v>
      </c>
      <c r="E84" s="76">
        <f t="shared" si="6"/>
        <v>0</v>
      </c>
      <c r="F84" s="77">
        <f t="shared" si="7"/>
        <v>0</v>
      </c>
      <c r="G84" s="77">
        <f t="shared" si="7"/>
        <v>0</v>
      </c>
      <c r="H84" s="77">
        <f t="shared" si="8"/>
        <v>0</v>
      </c>
      <c r="I84" s="77">
        <f t="shared" si="9"/>
        <v>0</v>
      </c>
      <c r="J84" s="77">
        <f t="shared" si="10"/>
        <v>0</v>
      </c>
      <c r="K84" s="77">
        <f t="shared" si="11"/>
        <v>0</v>
      </c>
      <c r="L84" s="77">
        <f t="shared" si="12"/>
        <v>0</v>
      </c>
      <c r="M84" s="77">
        <f t="shared" ca="1" si="4"/>
        <v>1.127512950176972E-3</v>
      </c>
      <c r="N84" s="77">
        <f t="shared" ca="1" si="13"/>
        <v>0</v>
      </c>
      <c r="O84" s="89">
        <f t="shared" ca="1" si="14"/>
        <v>0</v>
      </c>
      <c r="P84" s="77">
        <f t="shared" ca="1" si="15"/>
        <v>0</v>
      </c>
      <c r="Q84" s="77">
        <f t="shared" ca="1" si="16"/>
        <v>0</v>
      </c>
      <c r="R84" s="34">
        <f t="shared" ca="1" si="5"/>
        <v>-1.127512950176972E-3</v>
      </c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</row>
    <row r="85" spans="1:35" x14ac:dyDescent="0.2">
      <c r="A85" s="75"/>
      <c r="B85" s="75"/>
      <c r="C85" s="75"/>
      <c r="D85" s="76">
        <f t="shared" si="6"/>
        <v>0</v>
      </c>
      <c r="E85" s="76">
        <f t="shared" si="6"/>
        <v>0</v>
      </c>
      <c r="F85" s="77">
        <f t="shared" si="7"/>
        <v>0</v>
      </c>
      <c r="G85" s="77">
        <f t="shared" si="7"/>
        <v>0</v>
      </c>
      <c r="H85" s="77">
        <f t="shared" si="8"/>
        <v>0</v>
      </c>
      <c r="I85" s="77">
        <f t="shared" si="9"/>
        <v>0</v>
      </c>
      <c r="J85" s="77">
        <f t="shared" si="10"/>
        <v>0</v>
      </c>
      <c r="K85" s="77">
        <f t="shared" si="11"/>
        <v>0</v>
      </c>
      <c r="L85" s="77">
        <f t="shared" si="12"/>
        <v>0</v>
      </c>
      <c r="M85" s="77">
        <f t="shared" ref="M85:M148" ca="1" si="17">+E$4+E$5*D85+E$6*D85^2</f>
        <v>1.127512950176972E-3</v>
      </c>
      <c r="N85" s="77">
        <f t="shared" ca="1" si="13"/>
        <v>0</v>
      </c>
      <c r="O85" s="89">
        <f t="shared" ca="1" si="14"/>
        <v>0</v>
      </c>
      <c r="P85" s="77">
        <f t="shared" ca="1" si="15"/>
        <v>0</v>
      </c>
      <c r="Q85" s="77">
        <f t="shared" ca="1" si="16"/>
        <v>0</v>
      </c>
      <c r="R85" s="34">
        <f t="shared" ref="R85:R148" ca="1" si="18">+E85-M85</f>
        <v>-1.127512950176972E-3</v>
      </c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</row>
    <row r="86" spans="1:35" x14ac:dyDescent="0.2">
      <c r="A86" s="75"/>
      <c r="B86" s="75"/>
      <c r="C86" s="75"/>
      <c r="D86" s="76">
        <f t="shared" ref="D86:E144" si="19">A86/A$18</f>
        <v>0</v>
      </c>
      <c r="E86" s="76">
        <f t="shared" si="19"/>
        <v>0</v>
      </c>
      <c r="F86" s="77">
        <f t="shared" ref="F86:G144" si="20">$C86*D86</f>
        <v>0</v>
      </c>
      <c r="G86" s="77">
        <f t="shared" si="20"/>
        <v>0</v>
      </c>
      <c r="H86" s="77">
        <f t="shared" ref="H86:H149" si="21">C86*D86*D86</f>
        <v>0</v>
      </c>
      <c r="I86" s="77">
        <f t="shared" ref="I86:I149" si="22">C86*D86*D86*D86</f>
        <v>0</v>
      </c>
      <c r="J86" s="77">
        <f t="shared" ref="J86:J149" si="23">C86*D86*D86*D86*D86</f>
        <v>0</v>
      </c>
      <c r="K86" s="77">
        <f t="shared" ref="K86:K149" si="24">C86*E86*D86</f>
        <v>0</v>
      </c>
      <c r="L86" s="77">
        <f t="shared" ref="L86:L149" si="25">C86*E86*D86*D86</f>
        <v>0</v>
      </c>
      <c r="M86" s="77">
        <f t="shared" ca="1" si="17"/>
        <v>1.127512950176972E-3</v>
      </c>
      <c r="N86" s="77">
        <f t="shared" ref="N86:N149" ca="1" si="26">C86*(M86-E86)^2</f>
        <v>0</v>
      </c>
      <c r="O86" s="89">
        <f t="shared" ref="O86:O149" ca="1" si="27">(C86*O$1-O$2*F86+O$3*H86)^2</f>
        <v>0</v>
      </c>
      <c r="P86" s="77">
        <f t="shared" ref="P86:P149" ca="1" si="28">(-C86*O$2+O$4*F86-O$5*H86)^2</f>
        <v>0</v>
      </c>
      <c r="Q86" s="77">
        <f t="shared" ref="Q86:Q149" ca="1" si="29">+(C86*O$3-F86*O$5+H86*O$6)^2</f>
        <v>0</v>
      </c>
      <c r="R86" s="34">
        <f t="shared" ca="1" si="18"/>
        <v>-1.127512950176972E-3</v>
      </c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</row>
    <row r="87" spans="1:35" x14ac:dyDescent="0.2">
      <c r="A87" s="75"/>
      <c r="B87" s="75"/>
      <c r="C87" s="75"/>
      <c r="D87" s="76">
        <f t="shared" si="19"/>
        <v>0</v>
      </c>
      <c r="E87" s="76">
        <f t="shared" si="19"/>
        <v>0</v>
      </c>
      <c r="F87" s="77">
        <f t="shared" si="20"/>
        <v>0</v>
      </c>
      <c r="G87" s="77">
        <f t="shared" si="20"/>
        <v>0</v>
      </c>
      <c r="H87" s="77">
        <f t="shared" si="21"/>
        <v>0</v>
      </c>
      <c r="I87" s="77">
        <f t="shared" si="22"/>
        <v>0</v>
      </c>
      <c r="J87" s="77">
        <f t="shared" si="23"/>
        <v>0</v>
      </c>
      <c r="K87" s="77">
        <f t="shared" si="24"/>
        <v>0</v>
      </c>
      <c r="L87" s="77">
        <f t="shared" si="25"/>
        <v>0</v>
      </c>
      <c r="M87" s="77">
        <f t="shared" ca="1" si="17"/>
        <v>1.127512950176972E-3</v>
      </c>
      <c r="N87" s="77">
        <f t="shared" ca="1" si="26"/>
        <v>0</v>
      </c>
      <c r="O87" s="89">
        <f t="shared" ca="1" si="27"/>
        <v>0</v>
      </c>
      <c r="P87" s="77">
        <f t="shared" ca="1" si="28"/>
        <v>0</v>
      </c>
      <c r="Q87" s="77">
        <f t="shared" ca="1" si="29"/>
        <v>0</v>
      </c>
      <c r="R87" s="34">
        <f t="shared" ca="1" si="18"/>
        <v>-1.127512950176972E-3</v>
      </c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</row>
    <row r="88" spans="1:35" x14ac:dyDescent="0.2">
      <c r="A88" s="75"/>
      <c r="B88" s="75"/>
      <c r="C88" s="75"/>
      <c r="D88" s="76">
        <f t="shared" si="19"/>
        <v>0</v>
      </c>
      <c r="E88" s="76">
        <f t="shared" si="19"/>
        <v>0</v>
      </c>
      <c r="F88" s="77">
        <f t="shared" si="20"/>
        <v>0</v>
      </c>
      <c r="G88" s="77">
        <f t="shared" si="20"/>
        <v>0</v>
      </c>
      <c r="H88" s="77">
        <f t="shared" si="21"/>
        <v>0</v>
      </c>
      <c r="I88" s="77">
        <f t="shared" si="22"/>
        <v>0</v>
      </c>
      <c r="J88" s="77">
        <f t="shared" si="23"/>
        <v>0</v>
      </c>
      <c r="K88" s="77">
        <f t="shared" si="24"/>
        <v>0</v>
      </c>
      <c r="L88" s="77">
        <f t="shared" si="25"/>
        <v>0</v>
      </c>
      <c r="M88" s="77">
        <f t="shared" ca="1" si="17"/>
        <v>1.127512950176972E-3</v>
      </c>
      <c r="N88" s="77">
        <f t="shared" ca="1" si="26"/>
        <v>0</v>
      </c>
      <c r="O88" s="89">
        <f t="shared" ca="1" si="27"/>
        <v>0</v>
      </c>
      <c r="P88" s="77">
        <f t="shared" ca="1" si="28"/>
        <v>0</v>
      </c>
      <c r="Q88" s="77">
        <f t="shared" ca="1" si="29"/>
        <v>0</v>
      </c>
      <c r="R88" s="34">
        <f t="shared" ca="1" si="18"/>
        <v>-1.127512950176972E-3</v>
      </c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</row>
    <row r="89" spans="1:35" x14ac:dyDescent="0.2">
      <c r="A89" s="75"/>
      <c r="B89" s="75"/>
      <c r="C89" s="75"/>
      <c r="D89" s="76">
        <f t="shared" si="19"/>
        <v>0</v>
      </c>
      <c r="E89" s="76">
        <f t="shared" si="19"/>
        <v>0</v>
      </c>
      <c r="F89" s="77">
        <f t="shared" si="20"/>
        <v>0</v>
      </c>
      <c r="G89" s="77">
        <f t="shared" si="20"/>
        <v>0</v>
      </c>
      <c r="H89" s="77">
        <f t="shared" si="21"/>
        <v>0</v>
      </c>
      <c r="I89" s="77">
        <f t="shared" si="22"/>
        <v>0</v>
      </c>
      <c r="J89" s="77">
        <f t="shared" si="23"/>
        <v>0</v>
      </c>
      <c r="K89" s="77">
        <f t="shared" si="24"/>
        <v>0</v>
      </c>
      <c r="L89" s="77">
        <f t="shared" si="25"/>
        <v>0</v>
      </c>
      <c r="M89" s="77">
        <f t="shared" ca="1" si="17"/>
        <v>1.127512950176972E-3</v>
      </c>
      <c r="N89" s="77">
        <f t="shared" ca="1" si="26"/>
        <v>0</v>
      </c>
      <c r="O89" s="89">
        <f t="shared" ca="1" si="27"/>
        <v>0</v>
      </c>
      <c r="P89" s="77">
        <f t="shared" ca="1" si="28"/>
        <v>0</v>
      </c>
      <c r="Q89" s="77">
        <f t="shared" ca="1" si="29"/>
        <v>0</v>
      </c>
      <c r="R89" s="34">
        <f t="shared" ca="1" si="18"/>
        <v>-1.127512950176972E-3</v>
      </c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</row>
    <row r="90" spans="1:35" x14ac:dyDescent="0.2">
      <c r="A90" s="75"/>
      <c r="B90" s="75"/>
      <c r="C90" s="75"/>
      <c r="D90" s="76">
        <f t="shared" si="19"/>
        <v>0</v>
      </c>
      <c r="E90" s="76">
        <f t="shared" si="19"/>
        <v>0</v>
      </c>
      <c r="F90" s="77">
        <f t="shared" si="20"/>
        <v>0</v>
      </c>
      <c r="G90" s="77">
        <f t="shared" si="20"/>
        <v>0</v>
      </c>
      <c r="H90" s="77">
        <f t="shared" si="21"/>
        <v>0</v>
      </c>
      <c r="I90" s="77">
        <f t="shared" si="22"/>
        <v>0</v>
      </c>
      <c r="J90" s="77">
        <f t="shared" si="23"/>
        <v>0</v>
      </c>
      <c r="K90" s="77">
        <f t="shared" si="24"/>
        <v>0</v>
      </c>
      <c r="L90" s="77">
        <f t="shared" si="25"/>
        <v>0</v>
      </c>
      <c r="M90" s="77">
        <f t="shared" ca="1" si="17"/>
        <v>1.127512950176972E-3</v>
      </c>
      <c r="N90" s="77">
        <f t="shared" ca="1" si="26"/>
        <v>0</v>
      </c>
      <c r="O90" s="89">
        <f t="shared" ca="1" si="27"/>
        <v>0</v>
      </c>
      <c r="P90" s="77">
        <f t="shared" ca="1" si="28"/>
        <v>0</v>
      </c>
      <c r="Q90" s="77">
        <f t="shared" ca="1" si="29"/>
        <v>0</v>
      </c>
      <c r="R90" s="34">
        <f t="shared" ca="1" si="18"/>
        <v>-1.127512950176972E-3</v>
      </c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</row>
    <row r="91" spans="1:35" x14ac:dyDescent="0.2">
      <c r="A91" s="75"/>
      <c r="B91" s="75"/>
      <c r="C91" s="75"/>
      <c r="D91" s="76">
        <f t="shared" si="19"/>
        <v>0</v>
      </c>
      <c r="E91" s="76">
        <f t="shared" si="19"/>
        <v>0</v>
      </c>
      <c r="F91" s="77">
        <f t="shared" si="20"/>
        <v>0</v>
      </c>
      <c r="G91" s="77">
        <f t="shared" si="20"/>
        <v>0</v>
      </c>
      <c r="H91" s="77">
        <f t="shared" si="21"/>
        <v>0</v>
      </c>
      <c r="I91" s="77">
        <f t="shared" si="22"/>
        <v>0</v>
      </c>
      <c r="J91" s="77">
        <f t="shared" si="23"/>
        <v>0</v>
      </c>
      <c r="K91" s="77">
        <f t="shared" si="24"/>
        <v>0</v>
      </c>
      <c r="L91" s="77">
        <f t="shared" si="25"/>
        <v>0</v>
      </c>
      <c r="M91" s="77">
        <f t="shared" ca="1" si="17"/>
        <v>1.127512950176972E-3</v>
      </c>
      <c r="N91" s="77">
        <f t="shared" ca="1" si="26"/>
        <v>0</v>
      </c>
      <c r="O91" s="89">
        <f t="shared" ca="1" si="27"/>
        <v>0</v>
      </c>
      <c r="P91" s="77">
        <f t="shared" ca="1" si="28"/>
        <v>0</v>
      </c>
      <c r="Q91" s="77">
        <f t="shared" ca="1" si="29"/>
        <v>0</v>
      </c>
      <c r="R91" s="34">
        <f t="shared" ca="1" si="18"/>
        <v>-1.127512950176972E-3</v>
      </c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</row>
    <row r="92" spans="1:35" x14ac:dyDescent="0.2">
      <c r="A92" s="75"/>
      <c r="B92" s="75"/>
      <c r="C92" s="75"/>
      <c r="D92" s="76">
        <f t="shared" si="19"/>
        <v>0</v>
      </c>
      <c r="E92" s="76">
        <f t="shared" si="19"/>
        <v>0</v>
      </c>
      <c r="F92" s="77">
        <f t="shared" si="20"/>
        <v>0</v>
      </c>
      <c r="G92" s="77">
        <f t="shared" si="20"/>
        <v>0</v>
      </c>
      <c r="H92" s="77">
        <f t="shared" si="21"/>
        <v>0</v>
      </c>
      <c r="I92" s="77">
        <f t="shared" si="22"/>
        <v>0</v>
      </c>
      <c r="J92" s="77">
        <f t="shared" si="23"/>
        <v>0</v>
      </c>
      <c r="K92" s="77">
        <f t="shared" si="24"/>
        <v>0</v>
      </c>
      <c r="L92" s="77">
        <f t="shared" si="25"/>
        <v>0</v>
      </c>
      <c r="M92" s="77">
        <f t="shared" ca="1" si="17"/>
        <v>1.127512950176972E-3</v>
      </c>
      <c r="N92" s="77">
        <f t="shared" ca="1" si="26"/>
        <v>0</v>
      </c>
      <c r="O92" s="89">
        <f t="shared" ca="1" si="27"/>
        <v>0</v>
      </c>
      <c r="P92" s="77">
        <f t="shared" ca="1" si="28"/>
        <v>0</v>
      </c>
      <c r="Q92" s="77">
        <f t="shared" ca="1" si="29"/>
        <v>0</v>
      </c>
      <c r="R92" s="34">
        <f t="shared" ca="1" si="18"/>
        <v>-1.127512950176972E-3</v>
      </c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</row>
    <row r="93" spans="1:35" x14ac:dyDescent="0.2">
      <c r="A93" s="75"/>
      <c r="B93" s="75"/>
      <c r="C93" s="75"/>
      <c r="D93" s="76">
        <f t="shared" si="19"/>
        <v>0</v>
      </c>
      <c r="E93" s="76">
        <f t="shared" si="19"/>
        <v>0</v>
      </c>
      <c r="F93" s="77">
        <f t="shared" si="20"/>
        <v>0</v>
      </c>
      <c r="G93" s="77">
        <f t="shared" si="20"/>
        <v>0</v>
      </c>
      <c r="H93" s="77">
        <f t="shared" si="21"/>
        <v>0</v>
      </c>
      <c r="I93" s="77">
        <f t="shared" si="22"/>
        <v>0</v>
      </c>
      <c r="J93" s="77">
        <f t="shared" si="23"/>
        <v>0</v>
      </c>
      <c r="K93" s="77">
        <f t="shared" si="24"/>
        <v>0</v>
      </c>
      <c r="L93" s="77">
        <f t="shared" si="25"/>
        <v>0</v>
      </c>
      <c r="M93" s="77">
        <f t="shared" ca="1" si="17"/>
        <v>1.127512950176972E-3</v>
      </c>
      <c r="N93" s="77">
        <f t="shared" ca="1" si="26"/>
        <v>0</v>
      </c>
      <c r="O93" s="89">
        <f t="shared" ca="1" si="27"/>
        <v>0</v>
      </c>
      <c r="P93" s="77">
        <f t="shared" ca="1" si="28"/>
        <v>0</v>
      </c>
      <c r="Q93" s="77">
        <f t="shared" ca="1" si="29"/>
        <v>0</v>
      </c>
      <c r="R93" s="34">
        <f t="shared" ca="1" si="18"/>
        <v>-1.127512950176972E-3</v>
      </c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</row>
    <row r="94" spans="1:35" x14ac:dyDescent="0.2">
      <c r="A94" s="75"/>
      <c r="B94" s="75"/>
      <c r="C94" s="75"/>
      <c r="D94" s="76">
        <f t="shared" si="19"/>
        <v>0</v>
      </c>
      <c r="E94" s="76">
        <f t="shared" si="19"/>
        <v>0</v>
      </c>
      <c r="F94" s="77">
        <f t="shared" si="20"/>
        <v>0</v>
      </c>
      <c r="G94" s="77">
        <f t="shared" si="20"/>
        <v>0</v>
      </c>
      <c r="H94" s="77">
        <f t="shared" si="21"/>
        <v>0</v>
      </c>
      <c r="I94" s="77">
        <f t="shared" si="22"/>
        <v>0</v>
      </c>
      <c r="J94" s="77">
        <f t="shared" si="23"/>
        <v>0</v>
      </c>
      <c r="K94" s="77">
        <f t="shared" si="24"/>
        <v>0</v>
      </c>
      <c r="L94" s="77">
        <f t="shared" si="25"/>
        <v>0</v>
      </c>
      <c r="M94" s="77">
        <f t="shared" ca="1" si="17"/>
        <v>1.127512950176972E-3</v>
      </c>
      <c r="N94" s="77">
        <f t="shared" ca="1" si="26"/>
        <v>0</v>
      </c>
      <c r="O94" s="89">
        <f t="shared" ca="1" si="27"/>
        <v>0</v>
      </c>
      <c r="P94" s="77">
        <f t="shared" ca="1" si="28"/>
        <v>0</v>
      </c>
      <c r="Q94" s="77">
        <f t="shared" ca="1" si="29"/>
        <v>0</v>
      </c>
      <c r="R94" s="34">
        <f t="shared" ca="1" si="18"/>
        <v>-1.127512950176972E-3</v>
      </c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</row>
    <row r="95" spans="1:35" x14ac:dyDescent="0.2">
      <c r="A95" s="75"/>
      <c r="B95" s="75"/>
      <c r="C95" s="75"/>
      <c r="D95" s="76">
        <f t="shared" si="19"/>
        <v>0</v>
      </c>
      <c r="E95" s="76">
        <f t="shared" si="19"/>
        <v>0</v>
      </c>
      <c r="F95" s="77">
        <f t="shared" si="20"/>
        <v>0</v>
      </c>
      <c r="G95" s="77">
        <f t="shared" si="20"/>
        <v>0</v>
      </c>
      <c r="H95" s="77">
        <f t="shared" si="21"/>
        <v>0</v>
      </c>
      <c r="I95" s="77">
        <f t="shared" si="22"/>
        <v>0</v>
      </c>
      <c r="J95" s="77">
        <f t="shared" si="23"/>
        <v>0</v>
      </c>
      <c r="K95" s="77">
        <f t="shared" si="24"/>
        <v>0</v>
      </c>
      <c r="L95" s="77">
        <f t="shared" si="25"/>
        <v>0</v>
      </c>
      <c r="M95" s="77">
        <f t="shared" ca="1" si="17"/>
        <v>1.127512950176972E-3</v>
      </c>
      <c r="N95" s="77">
        <f t="shared" ca="1" si="26"/>
        <v>0</v>
      </c>
      <c r="O95" s="89">
        <f t="shared" ca="1" si="27"/>
        <v>0</v>
      </c>
      <c r="P95" s="77">
        <f t="shared" ca="1" si="28"/>
        <v>0</v>
      </c>
      <c r="Q95" s="77">
        <f t="shared" ca="1" si="29"/>
        <v>0</v>
      </c>
      <c r="R95" s="34">
        <f t="shared" ca="1" si="18"/>
        <v>-1.127512950176972E-3</v>
      </c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</row>
    <row r="96" spans="1:35" x14ac:dyDescent="0.2">
      <c r="A96" s="75"/>
      <c r="B96" s="75"/>
      <c r="C96" s="75"/>
      <c r="D96" s="76">
        <f t="shared" si="19"/>
        <v>0</v>
      </c>
      <c r="E96" s="76">
        <f t="shared" si="19"/>
        <v>0</v>
      </c>
      <c r="F96" s="77">
        <f t="shared" si="20"/>
        <v>0</v>
      </c>
      <c r="G96" s="77">
        <f t="shared" si="20"/>
        <v>0</v>
      </c>
      <c r="H96" s="77">
        <f t="shared" si="21"/>
        <v>0</v>
      </c>
      <c r="I96" s="77">
        <f t="shared" si="22"/>
        <v>0</v>
      </c>
      <c r="J96" s="77">
        <f t="shared" si="23"/>
        <v>0</v>
      </c>
      <c r="K96" s="77">
        <f t="shared" si="24"/>
        <v>0</v>
      </c>
      <c r="L96" s="77">
        <f t="shared" si="25"/>
        <v>0</v>
      </c>
      <c r="M96" s="77">
        <f t="shared" ca="1" si="17"/>
        <v>1.127512950176972E-3</v>
      </c>
      <c r="N96" s="77">
        <f t="shared" ca="1" si="26"/>
        <v>0</v>
      </c>
      <c r="O96" s="89">
        <f t="shared" ca="1" si="27"/>
        <v>0</v>
      </c>
      <c r="P96" s="77">
        <f t="shared" ca="1" si="28"/>
        <v>0</v>
      </c>
      <c r="Q96" s="77">
        <f t="shared" ca="1" si="29"/>
        <v>0</v>
      </c>
      <c r="R96" s="34">
        <f t="shared" ca="1" si="18"/>
        <v>-1.127512950176972E-3</v>
      </c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</row>
    <row r="97" spans="1:35" x14ac:dyDescent="0.2">
      <c r="A97" s="75"/>
      <c r="B97" s="75"/>
      <c r="C97" s="75"/>
      <c r="D97" s="76">
        <f t="shared" si="19"/>
        <v>0</v>
      </c>
      <c r="E97" s="76">
        <f t="shared" si="19"/>
        <v>0</v>
      </c>
      <c r="F97" s="77">
        <f t="shared" si="20"/>
        <v>0</v>
      </c>
      <c r="G97" s="77">
        <f t="shared" si="20"/>
        <v>0</v>
      </c>
      <c r="H97" s="77">
        <f t="shared" si="21"/>
        <v>0</v>
      </c>
      <c r="I97" s="77">
        <f t="shared" si="22"/>
        <v>0</v>
      </c>
      <c r="J97" s="77">
        <f t="shared" si="23"/>
        <v>0</v>
      </c>
      <c r="K97" s="77">
        <f t="shared" si="24"/>
        <v>0</v>
      </c>
      <c r="L97" s="77">
        <f t="shared" si="25"/>
        <v>0</v>
      </c>
      <c r="M97" s="77">
        <f t="shared" ca="1" si="17"/>
        <v>1.127512950176972E-3</v>
      </c>
      <c r="N97" s="77">
        <f t="shared" ca="1" si="26"/>
        <v>0</v>
      </c>
      <c r="O97" s="89">
        <f t="shared" ca="1" si="27"/>
        <v>0</v>
      </c>
      <c r="P97" s="77">
        <f t="shared" ca="1" si="28"/>
        <v>0</v>
      </c>
      <c r="Q97" s="77">
        <f t="shared" ca="1" si="29"/>
        <v>0</v>
      </c>
      <c r="R97" s="34">
        <f t="shared" ca="1" si="18"/>
        <v>-1.127512950176972E-3</v>
      </c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</row>
    <row r="98" spans="1:35" x14ac:dyDescent="0.2">
      <c r="A98" s="75"/>
      <c r="B98" s="75"/>
      <c r="C98" s="75"/>
      <c r="D98" s="76">
        <f t="shared" si="19"/>
        <v>0</v>
      </c>
      <c r="E98" s="76">
        <f t="shared" si="19"/>
        <v>0</v>
      </c>
      <c r="F98" s="77">
        <f t="shared" si="20"/>
        <v>0</v>
      </c>
      <c r="G98" s="77">
        <f t="shared" si="20"/>
        <v>0</v>
      </c>
      <c r="H98" s="77">
        <f t="shared" si="21"/>
        <v>0</v>
      </c>
      <c r="I98" s="77">
        <f t="shared" si="22"/>
        <v>0</v>
      </c>
      <c r="J98" s="77">
        <f t="shared" si="23"/>
        <v>0</v>
      </c>
      <c r="K98" s="77">
        <f t="shared" si="24"/>
        <v>0</v>
      </c>
      <c r="L98" s="77">
        <f t="shared" si="25"/>
        <v>0</v>
      </c>
      <c r="M98" s="77">
        <f t="shared" ca="1" si="17"/>
        <v>1.127512950176972E-3</v>
      </c>
      <c r="N98" s="77">
        <f t="shared" ca="1" si="26"/>
        <v>0</v>
      </c>
      <c r="O98" s="89">
        <f t="shared" ca="1" si="27"/>
        <v>0</v>
      </c>
      <c r="P98" s="77">
        <f t="shared" ca="1" si="28"/>
        <v>0</v>
      </c>
      <c r="Q98" s="77">
        <f t="shared" ca="1" si="29"/>
        <v>0</v>
      </c>
      <c r="R98" s="34">
        <f t="shared" ca="1" si="18"/>
        <v>-1.127512950176972E-3</v>
      </c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</row>
    <row r="99" spans="1:35" x14ac:dyDescent="0.2">
      <c r="A99" s="75"/>
      <c r="B99" s="75"/>
      <c r="C99" s="75"/>
      <c r="D99" s="76">
        <f t="shared" si="19"/>
        <v>0</v>
      </c>
      <c r="E99" s="76">
        <f t="shared" si="19"/>
        <v>0</v>
      </c>
      <c r="F99" s="77">
        <f t="shared" si="20"/>
        <v>0</v>
      </c>
      <c r="G99" s="77">
        <f t="shared" si="20"/>
        <v>0</v>
      </c>
      <c r="H99" s="77">
        <f t="shared" si="21"/>
        <v>0</v>
      </c>
      <c r="I99" s="77">
        <f t="shared" si="22"/>
        <v>0</v>
      </c>
      <c r="J99" s="77">
        <f t="shared" si="23"/>
        <v>0</v>
      </c>
      <c r="K99" s="77">
        <f t="shared" si="24"/>
        <v>0</v>
      </c>
      <c r="L99" s="77">
        <f t="shared" si="25"/>
        <v>0</v>
      </c>
      <c r="M99" s="77">
        <f t="shared" ca="1" si="17"/>
        <v>1.127512950176972E-3</v>
      </c>
      <c r="N99" s="77">
        <f t="shared" ca="1" si="26"/>
        <v>0</v>
      </c>
      <c r="O99" s="89">
        <f t="shared" ca="1" si="27"/>
        <v>0</v>
      </c>
      <c r="P99" s="77">
        <f t="shared" ca="1" si="28"/>
        <v>0</v>
      </c>
      <c r="Q99" s="77">
        <f t="shared" ca="1" si="29"/>
        <v>0</v>
      </c>
      <c r="R99" s="34">
        <f t="shared" ca="1" si="18"/>
        <v>-1.127512950176972E-3</v>
      </c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</row>
    <row r="100" spans="1:35" x14ac:dyDescent="0.2">
      <c r="A100" s="75"/>
      <c r="B100" s="75"/>
      <c r="C100" s="75"/>
      <c r="D100" s="76">
        <f t="shared" si="19"/>
        <v>0</v>
      </c>
      <c r="E100" s="76">
        <f t="shared" si="19"/>
        <v>0</v>
      </c>
      <c r="F100" s="77">
        <f t="shared" si="20"/>
        <v>0</v>
      </c>
      <c r="G100" s="77">
        <f t="shared" si="20"/>
        <v>0</v>
      </c>
      <c r="H100" s="77">
        <f t="shared" si="21"/>
        <v>0</v>
      </c>
      <c r="I100" s="77">
        <f t="shared" si="22"/>
        <v>0</v>
      </c>
      <c r="J100" s="77">
        <f t="shared" si="23"/>
        <v>0</v>
      </c>
      <c r="K100" s="77">
        <f t="shared" si="24"/>
        <v>0</v>
      </c>
      <c r="L100" s="77">
        <f t="shared" si="25"/>
        <v>0</v>
      </c>
      <c r="M100" s="77">
        <f t="shared" ca="1" si="17"/>
        <v>1.127512950176972E-3</v>
      </c>
      <c r="N100" s="77">
        <f t="shared" ca="1" si="26"/>
        <v>0</v>
      </c>
      <c r="O100" s="89">
        <f t="shared" ca="1" si="27"/>
        <v>0</v>
      </c>
      <c r="P100" s="77">
        <f t="shared" ca="1" si="28"/>
        <v>0</v>
      </c>
      <c r="Q100" s="77">
        <f t="shared" ca="1" si="29"/>
        <v>0</v>
      </c>
      <c r="R100" s="34">
        <f t="shared" ca="1" si="18"/>
        <v>-1.127512950176972E-3</v>
      </c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</row>
    <row r="101" spans="1:35" x14ac:dyDescent="0.2">
      <c r="A101" s="75"/>
      <c r="B101" s="75"/>
      <c r="C101" s="75"/>
      <c r="D101" s="76">
        <f t="shared" si="19"/>
        <v>0</v>
      </c>
      <c r="E101" s="76">
        <f t="shared" si="19"/>
        <v>0</v>
      </c>
      <c r="F101" s="77">
        <f t="shared" si="20"/>
        <v>0</v>
      </c>
      <c r="G101" s="77">
        <f t="shared" si="20"/>
        <v>0</v>
      </c>
      <c r="H101" s="77">
        <f t="shared" si="21"/>
        <v>0</v>
      </c>
      <c r="I101" s="77">
        <f t="shared" si="22"/>
        <v>0</v>
      </c>
      <c r="J101" s="77">
        <f t="shared" si="23"/>
        <v>0</v>
      </c>
      <c r="K101" s="77">
        <f t="shared" si="24"/>
        <v>0</v>
      </c>
      <c r="L101" s="77">
        <f t="shared" si="25"/>
        <v>0</v>
      </c>
      <c r="M101" s="77">
        <f t="shared" ca="1" si="17"/>
        <v>1.127512950176972E-3</v>
      </c>
      <c r="N101" s="77">
        <f t="shared" ca="1" si="26"/>
        <v>0</v>
      </c>
      <c r="O101" s="89">
        <f t="shared" ca="1" si="27"/>
        <v>0</v>
      </c>
      <c r="P101" s="77">
        <f t="shared" ca="1" si="28"/>
        <v>0</v>
      </c>
      <c r="Q101" s="77">
        <f t="shared" ca="1" si="29"/>
        <v>0</v>
      </c>
      <c r="R101" s="34">
        <f t="shared" ca="1" si="18"/>
        <v>-1.127512950176972E-3</v>
      </c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</row>
    <row r="102" spans="1:35" x14ac:dyDescent="0.2">
      <c r="A102" s="75"/>
      <c r="B102" s="75"/>
      <c r="C102" s="75"/>
      <c r="D102" s="76">
        <f t="shared" si="19"/>
        <v>0</v>
      </c>
      <c r="E102" s="76">
        <f t="shared" si="19"/>
        <v>0</v>
      </c>
      <c r="F102" s="77">
        <f t="shared" si="20"/>
        <v>0</v>
      </c>
      <c r="G102" s="77">
        <f t="shared" si="20"/>
        <v>0</v>
      </c>
      <c r="H102" s="77">
        <f t="shared" si="21"/>
        <v>0</v>
      </c>
      <c r="I102" s="77">
        <f t="shared" si="22"/>
        <v>0</v>
      </c>
      <c r="J102" s="77">
        <f t="shared" si="23"/>
        <v>0</v>
      </c>
      <c r="K102" s="77">
        <f t="shared" si="24"/>
        <v>0</v>
      </c>
      <c r="L102" s="77">
        <f t="shared" si="25"/>
        <v>0</v>
      </c>
      <c r="M102" s="77">
        <f t="shared" ca="1" si="17"/>
        <v>1.127512950176972E-3</v>
      </c>
      <c r="N102" s="77">
        <f t="shared" ca="1" si="26"/>
        <v>0</v>
      </c>
      <c r="O102" s="89">
        <f t="shared" ca="1" si="27"/>
        <v>0</v>
      </c>
      <c r="P102" s="77">
        <f t="shared" ca="1" si="28"/>
        <v>0</v>
      </c>
      <c r="Q102" s="77">
        <f t="shared" ca="1" si="29"/>
        <v>0</v>
      </c>
      <c r="R102" s="34">
        <f t="shared" ca="1" si="18"/>
        <v>-1.127512950176972E-3</v>
      </c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</row>
    <row r="103" spans="1:35" x14ac:dyDescent="0.2">
      <c r="A103" s="75"/>
      <c r="B103" s="75"/>
      <c r="C103" s="75"/>
      <c r="D103" s="76">
        <f t="shared" si="19"/>
        <v>0</v>
      </c>
      <c r="E103" s="76">
        <f t="shared" si="19"/>
        <v>0</v>
      </c>
      <c r="F103" s="77">
        <f t="shared" si="20"/>
        <v>0</v>
      </c>
      <c r="G103" s="77">
        <f t="shared" si="20"/>
        <v>0</v>
      </c>
      <c r="H103" s="77">
        <f t="shared" si="21"/>
        <v>0</v>
      </c>
      <c r="I103" s="77">
        <f t="shared" si="22"/>
        <v>0</v>
      </c>
      <c r="J103" s="77">
        <f t="shared" si="23"/>
        <v>0</v>
      </c>
      <c r="K103" s="77">
        <f t="shared" si="24"/>
        <v>0</v>
      </c>
      <c r="L103" s="77">
        <f t="shared" si="25"/>
        <v>0</v>
      </c>
      <c r="M103" s="77">
        <f t="shared" ca="1" si="17"/>
        <v>1.127512950176972E-3</v>
      </c>
      <c r="N103" s="77">
        <f t="shared" ca="1" si="26"/>
        <v>0</v>
      </c>
      <c r="O103" s="89">
        <f t="shared" ca="1" si="27"/>
        <v>0</v>
      </c>
      <c r="P103" s="77">
        <f t="shared" ca="1" si="28"/>
        <v>0</v>
      </c>
      <c r="Q103" s="77">
        <f t="shared" ca="1" si="29"/>
        <v>0</v>
      </c>
      <c r="R103" s="34">
        <f t="shared" ca="1" si="18"/>
        <v>-1.127512950176972E-3</v>
      </c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</row>
    <row r="104" spans="1:35" x14ac:dyDescent="0.2">
      <c r="A104" s="75"/>
      <c r="B104" s="75"/>
      <c r="C104" s="75"/>
      <c r="D104" s="76">
        <f t="shared" si="19"/>
        <v>0</v>
      </c>
      <c r="E104" s="76">
        <f t="shared" si="19"/>
        <v>0</v>
      </c>
      <c r="F104" s="77">
        <f t="shared" si="20"/>
        <v>0</v>
      </c>
      <c r="G104" s="77">
        <f t="shared" si="20"/>
        <v>0</v>
      </c>
      <c r="H104" s="77">
        <f t="shared" si="21"/>
        <v>0</v>
      </c>
      <c r="I104" s="77">
        <f t="shared" si="22"/>
        <v>0</v>
      </c>
      <c r="J104" s="77">
        <f t="shared" si="23"/>
        <v>0</v>
      </c>
      <c r="K104" s="77">
        <f t="shared" si="24"/>
        <v>0</v>
      </c>
      <c r="L104" s="77">
        <f t="shared" si="25"/>
        <v>0</v>
      </c>
      <c r="M104" s="77">
        <f t="shared" ca="1" si="17"/>
        <v>1.127512950176972E-3</v>
      </c>
      <c r="N104" s="77">
        <f t="shared" ca="1" si="26"/>
        <v>0</v>
      </c>
      <c r="O104" s="89">
        <f t="shared" ca="1" si="27"/>
        <v>0</v>
      </c>
      <c r="P104" s="77">
        <f t="shared" ca="1" si="28"/>
        <v>0</v>
      </c>
      <c r="Q104" s="77">
        <f t="shared" ca="1" si="29"/>
        <v>0</v>
      </c>
      <c r="R104" s="34">
        <f t="shared" ca="1" si="18"/>
        <v>-1.127512950176972E-3</v>
      </c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</row>
    <row r="105" spans="1:35" x14ac:dyDescent="0.2">
      <c r="A105" s="75"/>
      <c r="B105" s="75"/>
      <c r="C105" s="75"/>
      <c r="D105" s="76">
        <f t="shared" si="19"/>
        <v>0</v>
      </c>
      <c r="E105" s="76">
        <f t="shared" si="19"/>
        <v>0</v>
      </c>
      <c r="F105" s="77">
        <f t="shared" si="20"/>
        <v>0</v>
      </c>
      <c r="G105" s="77">
        <f t="shared" si="20"/>
        <v>0</v>
      </c>
      <c r="H105" s="77">
        <f t="shared" si="21"/>
        <v>0</v>
      </c>
      <c r="I105" s="77">
        <f t="shared" si="22"/>
        <v>0</v>
      </c>
      <c r="J105" s="77">
        <f t="shared" si="23"/>
        <v>0</v>
      </c>
      <c r="K105" s="77">
        <f t="shared" si="24"/>
        <v>0</v>
      </c>
      <c r="L105" s="77">
        <f t="shared" si="25"/>
        <v>0</v>
      </c>
      <c r="M105" s="77">
        <f t="shared" ca="1" si="17"/>
        <v>1.127512950176972E-3</v>
      </c>
      <c r="N105" s="77">
        <f t="shared" ca="1" si="26"/>
        <v>0</v>
      </c>
      <c r="O105" s="89">
        <f t="shared" ca="1" si="27"/>
        <v>0</v>
      </c>
      <c r="P105" s="77">
        <f t="shared" ca="1" si="28"/>
        <v>0</v>
      </c>
      <c r="Q105" s="77">
        <f t="shared" ca="1" si="29"/>
        <v>0</v>
      </c>
      <c r="R105" s="34">
        <f t="shared" ca="1" si="18"/>
        <v>-1.127512950176972E-3</v>
      </c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</row>
    <row r="106" spans="1:35" x14ac:dyDescent="0.2">
      <c r="A106" s="75"/>
      <c r="B106" s="75"/>
      <c r="C106" s="75"/>
      <c r="D106" s="76">
        <f t="shared" si="19"/>
        <v>0</v>
      </c>
      <c r="E106" s="76">
        <f t="shared" si="19"/>
        <v>0</v>
      </c>
      <c r="F106" s="77">
        <f t="shared" si="20"/>
        <v>0</v>
      </c>
      <c r="G106" s="77">
        <f t="shared" si="20"/>
        <v>0</v>
      </c>
      <c r="H106" s="77">
        <f t="shared" si="21"/>
        <v>0</v>
      </c>
      <c r="I106" s="77">
        <f t="shared" si="22"/>
        <v>0</v>
      </c>
      <c r="J106" s="77">
        <f t="shared" si="23"/>
        <v>0</v>
      </c>
      <c r="K106" s="77">
        <f t="shared" si="24"/>
        <v>0</v>
      </c>
      <c r="L106" s="77">
        <f t="shared" si="25"/>
        <v>0</v>
      </c>
      <c r="M106" s="77">
        <f t="shared" ca="1" si="17"/>
        <v>1.127512950176972E-3</v>
      </c>
      <c r="N106" s="77">
        <f t="shared" ca="1" si="26"/>
        <v>0</v>
      </c>
      <c r="O106" s="89">
        <f t="shared" ca="1" si="27"/>
        <v>0</v>
      </c>
      <c r="P106" s="77">
        <f t="shared" ca="1" si="28"/>
        <v>0</v>
      </c>
      <c r="Q106" s="77">
        <f t="shared" ca="1" si="29"/>
        <v>0</v>
      </c>
      <c r="R106" s="34">
        <f t="shared" ca="1" si="18"/>
        <v>-1.127512950176972E-3</v>
      </c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</row>
    <row r="107" spans="1:35" x14ac:dyDescent="0.2">
      <c r="A107" s="75"/>
      <c r="B107" s="75"/>
      <c r="C107" s="75"/>
      <c r="D107" s="76">
        <f t="shared" si="19"/>
        <v>0</v>
      </c>
      <c r="E107" s="76">
        <f t="shared" si="19"/>
        <v>0</v>
      </c>
      <c r="F107" s="77">
        <f t="shared" si="20"/>
        <v>0</v>
      </c>
      <c r="G107" s="77">
        <f t="shared" si="20"/>
        <v>0</v>
      </c>
      <c r="H107" s="77">
        <f t="shared" si="21"/>
        <v>0</v>
      </c>
      <c r="I107" s="77">
        <f t="shared" si="22"/>
        <v>0</v>
      </c>
      <c r="J107" s="77">
        <f t="shared" si="23"/>
        <v>0</v>
      </c>
      <c r="K107" s="77">
        <f t="shared" si="24"/>
        <v>0</v>
      </c>
      <c r="L107" s="77">
        <f t="shared" si="25"/>
        <v>0</v>
      </c>
      <c r="M107" s="77">
        <f t="shared" ca="1" si="17"/>
        <v>1.127512950176972E-3</v>
      </c>
      <c r="N107" s="77">
        <f t="shared" ca="1" si="26"/>
        <v>0</v>
      </c>
      <c r="O107" s="89">
        <f t="shared" ca="1" si="27"/>
        <v>0</v>
      </c>
      <c r="P107" s="77">
        <f t="shared" ca="1" si="28"/>
        <v>0</v>
      </c>
      <c r="Q107" s="77">
        <f t="shared" ca="1" si="29"/>
        <v>0</v>
      </c>
      <c r="R107" s="34">
        <f t="shared" ca="1" si="18"/>
        <v>-1.127512950176972E-3</v>
      </c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</row>
    <row r="108" spans="1:35" x14ac:dyDescent="0.2">
      <c r="A108" s="75"/>
      <c r="B108" s="75"/>
      <c r="C108" s="75"/>
      <c r="D108" s="76">
        <f t="shared" si="19"/>
        <v>0</v>
      </c>
      <c r="E108" s="76">
        <f t="shared" si="19"/>
        <v>0</v>
      </c>
      <c r="F108" s="77">
        <f t="shared" si="20"/>
        <v>0</v>
      </c>
      <c r="G108" s="77">
        <f t="shared" si="20"/>
        <v>0</v>
      </c>
      <c r="H108" s="77">
        <f t="shared" si="21"/>
        <v>0</v>
      </c>
      <c r="I108" s="77">
        <f t="shared" si="22"/>
        <v>0</v>
      </c>
      <c r="J108" s="77">
        <f t="shared" si="23"/>
        <v>0</v>
      </c>
      <c r="K108" s="77">
        <f t="shared" si="24"/>
        <v>0</v>
      </c>
      <c r="L108" s="77">
        <f t="shared" si="25"/>
        <v>0</v>
      </c>
      <c r="M108" s="77">
        <f t="shared" ca="1" si="17"/>
        <v>1.127512950176972E-3</v>
      </c>
      <c r="N108" s="77">
        <f t="shared" ca="1" si="26"/>
        <v>0</v>
      </c>
      <c r="O108" s="89">
        <f t="shared" ca="1" si="27"/>
        <v>0</v>
      </c>
      <c r="P108" s="77">
        <f t="shared" ca="1" si="28"/>
        <v>0</v>
      </c>
      <c r="Q108" s="77">
        <f t="shared" ca="1" si="29"/>
        <v>0</v>
      </c>
      <c r="R108" s="34">
        <f t="shared" ca="1" si="18"/>
        <v>-1.127512950176972E-3</v>
      </c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</row>
    <row r="109" spans="1:35" x14ac:dyDescent="0.2">
      <c r="A109" s="75"/>
      <c r="B109" s="75"/>
      <c r="C109" s="75"/>
      <c r="D109" s="76">
        <f t="shared" si="19"/>
        <v>0</v>
      </c>
      <c r="E109" s="76">
        <f t="shared" si="19"/>
        <v>0</v>
      </c>
      <c r="F109" s="77">
        <f t="shared" si="20"/>
        <v>0</v>
      </c>
      <c r="G109" s="77">
        <f t="shared" si="20"/>
        <v>0</v>
      </c>
      <c r="H109" s="77">
        <f t="shared" si="21"/>
        <v>0</v>
      </c>
      <c r="I109" s="77">
        <f t="shared" si="22"/>
        <v>0</v>
      </c>
      <c r="J109" s="77">
        <f t="shared" si="23"/>
        <v>0</v>
      </c>
      <c r="K109" s="77">
        <f t="shared" si="24"/>
        <v>0</v>
      </c>
      <c r="L109" s="77">
        <f t="shared" si="25"/>
        <v>0</v>
      </c>
      <c r="M109" s="77">
        <f t="shared" ca="1" si="17"/>
        <v>1.127512950176972E-3</v>
      </c>
      <c r="N109" s="77">
        <f t="shared" ca="1" si="26"/>
        <v>0</v>
      </c>
      <c r="O109" s="89">
        <f t="shared" ca="1" si="27"/>
        <v>0</v>
      </c>
      <c r="P109" s="77">
        <f t="shared" ca="1" si="28"/>
        <v>0</v>
      </c>
      <c r="Q109" s="77">
        <f t="shared" ca="1" si="29"/>
        <v>0</v>
      </c>
      <c r="R109" s="34">
        <f t="shared" ca="1" si="18"/>
        <v>-1.127512950176972E-3</v>
      </c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</row>
    <row r="110" spans="1:35" x14ac:dyDescent="0.2">
      <c r="A110" s="75"/>
      <c r="B110" s="75"/>
      <c r="C110" s="75"/>
      <c r="D110" s="76">
        <f t="shared" si="19"/>
        <v>0</v>
      </c>
      <c r="E110" s="76">
        <f t="shared" si="19"/>
        <v>0</v>
      </c>
      <c r="F110" s="77">
        <f t="shared" si="20"/>
        <v>0</v>
      </c>
      <c r="G110" s="77">
        <f t="shared" si="20"/>
        <v>0</v>
      </c>
      <c r="H110" s="77">
        <f t="shared" si="21"/>
        <v>0</v>
      </c>
      <c r="I110" s="77">
        <f t="shared" si="22"/>
        <v>0</v>
      </c>
      <c r="J110" s="77">
        <f t="shared" si="23"/>
        <v>0</v>
      </c>
      <c r="K110" s="77">
        <f t="shared" si="24"/>
        <v>0</v>
      </c>
      <c r="L110" s="77">
        <f t="shared" si="25"/>
        <v>0</v>
      </c>
      <c r="M110" s="77">
        <f t="shared" ca="1" si="17"/>
        <v>1.127512950176972E-3</v>
      </c>
      <c r="N110" s="77">
        <f t="shared" ca="1" si="26"/>
        <v>0</v>
      </c>
      <c r="O110" s="89">
        <f t="shared" ca="1" si="27"/>
        <v>0</v>
      </c>
      <c r="P110" s="77">
        <f t="shared" ca="1" si="28"/>
        <v>0</v>
      </c>
      <c r="Q110" s="77">
        <f t="shared" ca="1" si="29"/>
        <v>0</v>
      </c>
      <c r="R110" s="34">
        <f t="shared" ca="1" si="18"/>
        <v>-1.127512950176972E-3</v>
      </c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</row>
    <row r="111" spans="1:35" x14ac:dyDescent="0.2">
      <c r="A111" s="75"/>
      <c r="B111" s="75"/>
      <c r="C111" s="75"/>
      <c r="D111" s="76">
        <f t="shared" si="19"/>
        <v>0</v>
      </c>
      <c r="E111" s="76">
        <f t="shared" si="19"/>
        <v>0</v>
      </c>
      <c r="F111" s="77">
        <f t="shared" si="20"/>
        <v>0</v>
      </c>
      <c r="G111" s="77">
        <f t="shared" si="20"/>
        <v>0</v>
      </c>
      <c r="H111" s="77">
        <f t="shared" si="21"/>
        <v>0</v>
      </c>
      <c r="I111" s="77">
        <f t="shared" si="22"/>
        <v>0</v>
      </c>
      <c r="J111" s="77">
        <f t="shared" si="23"/>
        <v>0</v>
      </c>
      <c r="K111" s="77">
        <f t="shared" si="24"/>
        <v>0</v>
      </c>
      <c r="L111" s="77">
        <f t="shared" si="25"/>
        <v>0</v>
      </c>
      <c r="M111" s="77">
        <f t="shared" ca="1" si="17"/>
        <v>1.127512950176972E-3</v>
      </c>
      <c r="N111" s="77">
        <f t="shared" ca="1" si="26"/>
        <v>0</v>
      </c>
      <c r="O111" s="89">
        <f t="shared" ca="1" si="27"/>
        <v>0</v>
      </c>
      <c r="P111" s="77">
        <f t="shared" ca="1" si="28"/>
        <v>0</v>
      </c>
      <c r="Q111" s="77">
        <f t="shared" ca="1" si="29"/>
        <v>0</v>
      </c>
      <c r="R111" s="34">
        <f t="shared" ca="1" si="18"/>
        <v>-1.127512950176972E-3</v>
      </c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</row>
    <row r="112" spans="1:35" x14ac:dyDescent="0.2">
      <c r="A112" s="75"/>
      <c r="B112" s="75"/>
      <c r="C112" s="75"/>
      <c r="D112" s="76">
        <f t="shared" si="19"/>
        <v>0</v>
      </c>
      <c r="E112" s="76">
        <f t="shared" si="19"/>
        <v>0</v>
      </c>
      <c r="F112" s="77">
        <f t="shared" si="20"/>
        <v>0</v>
      </c>
      <c r="G112" s="77">
        <f t="shared" si="20"/>
        <v>0</v>
      </c>
      <c r="H112" s="77">
        <f t="shared" si="21"/>
        <v>0</v>
      </c>
      <c r="I112" s="77">
        <f t="shared" si="22"/>
        <v>0</v>
      </c>
      <c r="J112" s="77">
        <f t="shared" si="23"/>
        <v>0</v>
      </c>
      <c r="K112" s="77">
        <f t="shared" si="24"/>
        <v>0</v>
      </c>
      <c r="L112" s="77">
        <f t="shared" si="25"/>
        <v>0</v>
      </c>
      <c r="M112" s="77">
        <f t="shared" ca="1" si="17"/>
        <v>1.127512950176972E-3</v>
      </c>
      <c r="N112" s="77">
        <f t="shared" ca="1" si="26"/>
        <v>0</v>
      </c>
      <c r="O112" s="89">
        <f t="shared" ca="1" si="27"/>
        <v>0</v>
      </c>
      <c r="P112" s="77">
        <f t="shared" ca="1" si="28"/>
        <v>0</v>
      </c>
      <c r="Q112" s="77">
        <f t="shared" ca="1" si="29"/>
        <v>0</v>
      </c>
      <c r="R112" s="34">
        <f t="shared" ca="1" si="18"/>
        <v>-1.127512950176972E-3</v>
      </c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</row>
    <row r="113" spans="1:35" x14ac:dyDescent="0.2">
      <c r="A113" s="75"/>
      <c r="B113" s="75"/>
      <c r="C113" s="75"/>
      <c r="D113" s="76">
        <f t="shared" si="19"/>
        <v>0</v>
      </c>
      <c r="E113" s="76">
        <f t="shared" si="19"/>
        <v>0</v>
      </c>
      <c r="F113" s="77">
        <f t="shared" si="20"/>
        <v>0</v>
      </c>
      <c r="G113" s="77">
        <f t="shared" si="20"/>
        <v>0</v>
      </c>
      <c r="H113" s="77">
        <f t="shared" si="21"/>
        <v>0</v>
      </c>
      <c r="I113" s="77">
        <f t="shared" si="22"/>
        <v>0</v>
      </c>
      <c r="J113" s="77">
        <f t="shared" si="23"/>
        <v>0</v>
      </c>
      <c r="K113" s="77">
        <f t="shared" si="24"/>
        <v>0</v>
      </c>
      <c r="L113" s="77">
        <f t="shared" si="25"/>
        <v>0</v>
      </c>
      <c r="M113" s="77">
        <f t="shared" ca="1" si="17"/>
        <v>1.127512950176972E-3</v>
      </c>
      <c r="N113" s="77">
        <f t="shared" ca="1" si="26"/>
        <v>0</v>
      </c>
      <c r="O113" s="89">
        <f t="shared" ca="1" si="27"/>
        <v>0</v>
      </c>
      <c r="P113" s="77">
        <f t="shared" ca="1" si="28"/>
        <v>0</v>
      </c>
      <c r="Q113" s="77">
        <f t="shared" ca="1" si="29"/>
        <v>0</v>
      </c>
      <c r="R113" s="34">
        <f t="shared" ca="1" si="18"/>
        <v>-1.127512950176972E-3</v>
      </c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</row>
    <row r="114" spans="1:35" x14ac:dyDescent="0.2">
      <c r="A114" s="75"/>
      <c r="B114" s="75"/>
      <c r="C114" s="75"/>
      <c r="D114" s="76">
        <f t="shared" si="19"/>
        <v>0</v>
      </c>
      <c r="E114" s="76">
        <f t="shared" si="19"/>
        <v>0</v>
      </c>
      <c r="F114" s="77">
        <f t="shared" si="20"/>
        <v>0</v>
      </c>
      <c r="G114" s="77">
        <f t="shared" si="20"/>
        <v>0</v>
      </c>
      <c r="H114" s="77">
        <f t="shared" si="21"/>
        <v>0</v>
      </c>
      <c r="I114" s="77">
        <f t="shared" si="22"/>
        <v>0</v>
      </c>
      <c r="J114" s="77">
        <f t="shared" si="23"/>
        <v>0</v>
      </c>
      <c r="K114" s="77">
        <f t="shared" si="24"/>
        <v>0</v>
      </c>
      <c r="L114" s="77">
        <f t="shared" si="25"/>
        <v>0</v>
      </c>
      <c r="M114" s="77">
        <f t="shared" ca="1" si="17"/>
        <v>1.127512950176972E-3</v>
      </c>
      <c r="N114" s="77">
        <f t="shared" ca="1" si="26"/>
        <v>0</v>
      </c>
      <c r="O114" s="89">
        <f t="shared" ca="1" si="27"/>
        <v>0</v>
      </c>
      <c r="P114" s="77">
        <f t="shared" ca="1" si="28"/>
        <v>0</v>
      </c>
      <c r="Q114" s="77">
        <f t="shared" ca="1" si="29"/>
        <v>0</v>
      </c>
      <c r="R114" s="34">
        <f t="shared" ca="1" si="18"/>
        <v>-1.127512950176972E-3</v>
      </c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</row>
    <row r="115" spans="1:35" x14ac:dyDescent="0.2">
      <c r="A115" s="75"/>
      <c r="B115" s="75"/>
      <c r="C115" s="75"/>
      <c r="D115" s="76">
        <f t="shared" si="19"/>
        <v>0</v>
      </c>
      <c r="E115" s="76">
        <f t="shared" si="19"/>
        <v>0</v>
      </c>
      <c r="F115" s="77">
        <f t="shared" si="20"/>
        <v>0</v>
      </c>
      <c r="G115" s="77">
        <f t="shared" si="20"/>
        <v>0</v>
      </c>
      <c r="H115" s="77">
        <f t="shared" si="21"/>
        <v>0</v>
      </c>
      <c r="I115" s="77">
        <f t="shared" si="22"/>
        <v>0</v>
      </c>
      <c r="J115" s="77">
        <f t="shared" si="23"/>
        <v>0</v>
      </c>
      <c r="K115" s="77">
        <f t="shared" si="24"/>
        <v>0</v>
      </c>
      <c r="L115" s="77">
        <f t="shared" si="25"/>
        <v>0</v>
      </c>
      <c r="M115" s="77">
        <f t="shared" ca="1" si="17"/>
        <v>1.127512950176972E-3</v>
      </c>
      <c r="N115" s="77">
        <f t="shared" ca="1" si="26"/>
        <v>0</v>
      </c>
      <c r="O115" s="89">
        <f t="shared" ca="1" si="27"/>
        <v>0</v>
      </c>
      <c r="P115" s="77">
        <f t="shared" ca="1" si="28"/>
        <v>0</v>
      </c>
      <c r="Q115" s="77">
        <f t="shared" ca="1" si="29"/>
        <v>0</v>
      </c>
      <c r="R115" s="34">
        <f t="shared" ca="1" si="18"/>
        <v>-1.127512950176972E-3</v>
      </c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</row>
    <row r="116" spans="1:35" x14ac:dyDescent="0.2">
      <c r="A116" s="75"/>
      <c r="B116" s="75"/>
      <c r="C116" s="75"/>
      <c r="D116" s="76">
        <f t="shared" si="19"/>
        <v>0</v>
      </c>
      <c r="E116" s="76">
        <f t="shared" si="19"/>
        <v>0</v>
      </c>
      <c r="F116" s="77">
        <f t="shared" si="20"/>
        <v>0</v>
      </c>
      <c r="G116" s="77">
        <f t="shared" si="20"/>
        <v>0</v>
      </c>
      <c r="H116" s="77">
        <f t="shared" si="21"/>
        <v>0</v>
      </c>
      <c r="I116" s="77">
        <f t="shared" si="22"/>
        <v>0</v>
      </c>
      <c r="J116" s="77">
        <f t="shared" si="23"/>
        <v>0</v>
      </c>
      <c r="K116" s="77">
        <f t="shared" si="24"/>
        <v>0</v>
      </c>
      <c r="L116" s="77">
        <f t="shared" si="25"/>
        <v>0</v>
      </c>
      <c r="M116" s="77">
        <f t="shared" ca="1" si="17"/>
        <v>1.127512950176972E-3</v>
      </c>
      <c r="N116" s="77">
        <f t="shared" ca="1" si="26"/>
        <v>0</v>
      </c>
      <c r="O116" s="89">
        <f t="shared" ca="1" si="27"/>
        <v>0</v>
      </c>
      <c r="P116" s="77">
        <f t="shared" ca="1" si="28"/>
        <v>0</v>
      </c>
      <c r="Q116" s="77">
        <f t="shared" ca="1" si="29"/>
        <v>0</v>
      </c>
      <c r="R116" s="34">
        <f t="shared" ca="1" si="18"/>
        <v>-1.127512950176972E-3</v>
      </c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</row>
    <row r="117" spans="1:35" x14ac:dyDescent="0.2">
      <c r="A117" s="75"/>
      <c r="B117" s="75"/>
      <c r="C117" s="75"/>
      <c r="D117" s="76">
        <f t="shared" si="19"/>
        <v>0</v>
      </c>
      <c r="E117" s="76">
        <f t="shared" si="19"/>
        <v>0</v>
      </c>
      <c r="F117" s="77">
        <f t="shared" si="20"/>
        <v>0</v>
      </c>
      <c r="G117" s="77">
        <f t="shared" si="20"/>
        <v>0</v>
      </c>
      <c r="H117" s="77">
        <f t="shared" si="21"/>
        <v>0</v>
      </c>
      <c r="I117" s="77">
        <f t="shared" si="22"/>
        <v>0</v>
      </c>
      <c r="J117" s="77">
        <f t="shared" si="23"/>
        <v>0</v>
      </c>
      <c r="K117" s="77">
        <f t="shared" si="24"/>
        <v>0</v>
      </c>
      <c r="L117" s="77">
        <f t="shared" si="25"/>
        <v>0</v>
      </c>
      <c r="M117" s="77">
        <f t="shared" ca="1" si="17"/>
        <v>1.127512950176972E-3</v>
      </c>
      <c r="N117" s="77">
        <f t="shared" ca="1" si="26"/>
        <v>0</v>
      </c>
      <c r="O117" s="89">
        <f t="shared" ca="1" si="27"/>
        <v>0</v>
      </c>
      <c r="P117" s="77">
        <f t="shared" ca="1" si="28"/>
        <v>0</v>
      </c>
      <c r="Q117" s="77">
        <f t="shared" ca="1" si="29"/>
        <v>0</v>
      </c>
      <c r="R117" s="34">
        <f t="shared" ca="1" si="18"/>
        <v>-1.127512950176972E-3</v>
      </c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</row>
    <row r="118" spans="1:35" x14ac:dyDescent="0.2">
      <c r="A118" s="75"/>
      <c r="B118" s="75"/>
      <c r="C118" s="75"/>
      <c r="D118" s="76">
        <f t="shared" si="19"/>
        <v>0</v>
      </c>
      <c r="E118" s="76">
        <f t="shared" si="19"/>
        <v>0</v>
      </c>
      <c r="F118" s="77">
        <f t="shared" si="20"/>
        <v>0</v>
      </c>
      <c r="G118" s="77">
        <f t="shared" si="20"/>
        <v>0</v>
      </c>
      <c r="H118" s="77">
        <f t="shared" si="21"/>
        <v>0</v>
      </c>
      <c r="I118" s="77">
        <f t="shared" si="22"/>
        <v>0</v>
      </c>
      <c r="J118" s="77">
        <f t="shared" si="23"/>
        <v>0</v>
      </c>
      <c r="K118" s="77">
        <f t="shared" si="24"/>
        <v>0</v>
      </c>
      <c r="L118" s="77">
        <f t="shared" si="25"/>
        <v>0</v>
      </c>
      <c r="M118" s="77">
        <f t="shared" ca="1" si="17"/>
        <v>1.127512950176972E-3</v>
      </c>
      <c r="N118" s="77">
        <f t="shared" ca="1" si="26"/>
        <v>0</v>
      </c>
      <c r="O118" s="89">
        <f t="shared" ca="1" si="27"/>
        <v>0</v>
      </c>
      <c r="P118" s="77">
        <f t="shared" ca="1" si="28"/>
        <v>0</v>
      </c>
      <c r="Q118" s="77">
        <f t="shared" ca="1" si="29"/>
        <v>0</v>
      </c>
      <c r="R118" s="34">
        <f t="shared" ca="1" si="18"/>
        <v>-1.127512950176972E-3</v>
      </c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</row>
    <row r="119" spans="1:35" x14ac:dyDescent="0.2">
      <c r="A119" s="75"/>
      <c r="B119" s="75"/>
      <c r="C119" s="75"/>
      <c r="D119" s="76">
        <f t="shared" si="19"/>
        <v>0</v>
      </c>
      <c r="E119" s="76">
        <f t="shared" si="19"/>
        <v>0</v>
      </c>
      <c r="F119" s="77">
        <f t="shared" si="20"/>
        <v>0</v>
      </c>
      <c r="G119" s="77">
        <f t="shared" si="20"/>
        <v>0</v>
      </c>
      <c r="H119" s="77">
        <f t="shared" si="21"/>
        <v>0</v>
      </c>
      <c r="I119" s="77">
        <f t="shared" si="22"/>
        <v>0</v>
      </c>
      <c r="J119" s="77">
        <f t="shared" si="23"/>
        <v>0</v>
      </c>
      <c r="K119" s="77">
        <f t="shared" si="24"/>
        <v>0</v>
      </c>
      <c r="L119" s="77">
        <f t="shared" si="25"/>
        <v>0</v>
      </c>
      <c r="M119" s="77">
        <f t="shared" ca="1" si="17"/>
        <v>1.127512950176972E-3</v>
      </c>
      <c r="N119" s="77">
        <f t="shared" ca="1" si="26"/>
        <v>0</v>
      </c>
      <c r="O119" s="89">
        <f t="shared" ca="1" si="27"/>
        <v>0</v>
      </c>
      <c r="P119" s="77">
        <f t="shared" ca="1" si="28"/>
        <v>0</v>
      </c>
      <c r="Q119" s="77">
        <f t="shared" ca="1" si="29"/>
        <v>0</v>
      </c>
      <c r="R119" s="34">
        <f t="shared" ca="1" si="18"/>
        <v>-1.127512950176972E-3</v>
      </c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</row>
    <row r="120" spans="1:35" x14ac:dyDescent="0.2">
      <c r="A120" s="75"/>
      <c r="B120" s="75"/>
      <c r="C120" s="75"/>
      <c r="D120" s="76">
        <f t="shared" si="19"/>
        <v>0</v>
      </c>
      <c r="E120" s="76">
        <f t="shared" si="19"/>
        <v>0</v>
      </c>
      <c r="F120" s="77">
        <f t="shared" si="20"/>
        <v>0</v>
      </c>
      <c r="G120" s="77">
        <f t="shared" si="20"/>
        <v>0</v>
      </c>
      <c r="H120" s="77">
        <f t="shared" si="21"/>
        <v>0</v>
      </c>
      <c r="I120" s="77">
        <f t="shared" si="22"/>
        <v>0</v>
      </c>
      <c r="J120" s="77">
        <f t="shared" si="23"/>
        <v>0</v>
      </c>
      <c r="K120" s="77">
        <f t="shared" si="24"/>
        <v>0</v>
      </c>
      <c r="L120" s="77">
        <f t="shared" si="25"/>
        <v>0</v>
      </c>
      <c r="M120" s="77">
        <f t="shared" ca="1" si="17"/>
        <v>1.127512950176972E-3</v>
      </c>
      <c r="N120" s="77">
        <f t="shared" ca="1" si="26"/>
        <v>0</v>
      </c>
      <c r="O120" s="89">
        <f t="shared" ca="1" si="27"/>
        <v>0</v>
      </c>
      <c r="P120" s="77">
        <f t="shared" ca="1" si="28"/>
        <v>0</v>
      </c>
      <c r="Q120" s="77">
        <f t="shared" ca="1" si="29"/>
        <v>0</v>
      </c>
      <c r="R120" s="34">
        <f t="shared" ca="1" si="18"/>
        <v>-1.127512950176972E-3</v>
      </c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</row>
    <row r="121" spans="1:35" x14ac:dyDescent="0.2">
      <c r="A121" s="75"/>
      <c r="B121" s="75"/>
      <c r="C121" s="75"/>
      <c r="D121" s="76">
        <f t="shared" si="19"/>
        <v>0</v>
      </c>
      <c r="E121" s="76">
        <f t="shared" si="19"/>
        <v>0</v>
      </c>
      <c r="F121" s="77">
        <f t="shared" si="20"/>
        <v>0</v>
      </c>
      <c r="G121" s="77">
        <f t="shared" si="20"/>
        <v>0</v>
      </c>
      <c r="H121" s="77">
        <f t="shared" si="21"/>
        <v>0</v>
      </c>
      <c r="I121" s="77">
        <f t="shared" si="22"/>
        <v>0</v>
      </c>
      <c r="J121" s="77">
        <f t="shared" si="23"/>
        <v>0</v>
      </c>
      <c r="K121" s="77">
        <f t="shared" si="24"/>
        <v>0</v>
      </c>
      <c r="L121" s="77">
        <f t="shared" si="25"/>
        <v>0</v>
      </c>
      <c r="M121" s="77">
        <f t="shared" ca="1" si="17"/>
        <v>1.127512950176972E-3</v>
      </c>
      <c r="N121" s="77">
        <f t="shared" ca="1" si="26"/>
        <v>0</v>
      </c>
      <c r="O121" s="89">
        <f t="shared" ca="1" si="27"/>
        <v>0</v>
      </c>
      <c r="P121" s="77">
        <f t="shared" ca="1" si="28"/>
        <v>0</v>
      </c>
      <c r="Q121" s="77">
        <f t="shared" ca="1" si="29"/>
        <v>0</v>
      </c>
      <c r="R121" s="34">
        <f t="shared" ca="1" si="18"/>
        <v>-1.127512950176972E-3</v>
      </c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</row>
    <row r="122" spans="1:35" x14ac:dyDescent="0.2">
      <c r="A122" s="75"/>
      <c r="B122" s="75"/>
      <c r="C122" s="75"/>
      <c r="D122" s="76">
        <f t="shared" si="19"/>
        <v>0</v>
      </c>
      <c r="E122" s="76">
        <f t="shared" si="19"/>
        <v>0</v>
      </c>
      <c r="F122" s="77">
        <f t="shared" si="20"/>
        <v>0</v>
      </c>
      <c r="G122" s="77">
        <f t="shared" si="20"/>
        <v>0</v>
      </c>
      <c r="H122" s="77">
        <f t="shared" si="21"/>
        <v>0</v>
      </c>
      <c r="I122" s="77">
        <f t="shared" si="22"/>
        <v>0</v>
      </c>
      <c r="J122" s="77">
        <f t="shared" si="23"/>
        <v>0</v>
      </c>
      <c r="K122" s="77">
        <f t="shared" si="24"/>
        <v>0</v>
      </c>
      <c r="L122" s="77">
        <f t="shared" si="25"/>
        <v>0</v>
      </c>
      <c r="M122" s="77">
        <f t="shared" ca="1" si="17"/>
        <v>1.127512950176972E-3</v>
      </c>
      <c r="N122" s="77">
        <f t="shared" ca="1" si="26"/>
        <v>0</v>
      </c>
      <c r="O122" s="89">
        <f t="shared" ca="1" si="27"/>
        <v>0</v>
      </c>
      <c r="P122" s="77">
        <f t="shared" ca="1" si="28"/>
        <v>0</v>
      </c>
      <c r="Q122" s="77">
        <f t="shared" ca="1" si="29"/>
        <v>0</v>
      </c>
      <c r="R122" s="34">
        <f t="shared" ca="1" si="18"/>
        <v>-1.127512950176972E-3</v>
      </c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</row>
    <row r="123" spans="1:35" x14ac:dyDescent="0.2">
      <c r="A123" s="75"/>
      <c r="B123" s="75"/>
      <c r="C123" s="75"/>
      <c r="D123" s="76">
        <f t="shared" si="19"/>
        <v>0</v>
      </c>
      <c r="E123" s="76">
        <f t="shared" si="19"/>
        <v>0</v>
      </c>
      <c r="F123" s="77">
        <f t="shared" si="20"/>
        <v>0</v>
      </c>
      <c r="G123" s="77">
        <f t="shared" si="20"/>
        <v>0</v>
      </c>
      <c r="H123" s="77">
        <f t="shared" si="21"/>
        <v>0</v>
      </c>
      <c r="I123" s="77">
        <f t="shared" si="22"/>
        <v>0</v>
      </c>
      <c r="J123" s="77">
        <f t="shared" si="23"/>
        <v>0</v>
      </c>
      <c r="K123" s="77">
        <f t="shared" si="24"/>
        <v>0</v>
      </c>
      <c r="L123" s="77">
        <f t="shared" si="25"/>
        <v>0</v>
      </c>
      <c r="M123" s="77">
        <f t="shared" ca="1" si="17"/>
        <v>1.127512950176972E-3</v>
      </c>
      <c r="N123" s="77">
        <f t="shared" ca="1" si="26"/>
        <v>0</v>
      </c>
      <c r="O123" s="89">
        <f t="shared" ca="1" si="27"/>
        <v>0</v>
      </c>
      <c r="P123" s="77">
        <f t="shared" ca="1" si="28"/>
        <v>0</v>
      </c>
      <c r="Q123" s="77">
        <f t="shared" ca="1" si="29"/>
        <v>0</v>
      </c>
      <c r="R123" s="34">
        <f t="shared" ca="1" si="18"/>
        <v>-1.127512950176972E-3</v>
      </c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</row>
    <row r="124" spans="1:35" x14ac:dyDescent="0.2">
      <c r="A124" s="75"/>
      <c r="B124" s="75"/>
      <c r="C124" s="75"/>
      <c r="D124" s="76">
        <f t="shared" si="19"/>
        <v>0</v>
      </c>
      <c r="E124" s="76">
        <f t="shared" si="19"/>
        <v>0</v>
      </c>
      <c r="F124" s="77">
        <f t="shared" si="20"/>
        <v>0</v>
      </c>
      <c r="G124" s="77">
        <f t="shared" si="20"/>
        <v>0</v>
      </c>
      <c r="H124" s="77">
        <f t="shared" si="21"/>
        <v>0</v>
      </c>
      <c r="I124" s="77">
        <f t="shared" si="22"/>
        <v>0</v>
      </c>
      <c r="J124" s="77">
        <f t="shared" si="23"/>
        <v>0</v>
      </c>
      <c r="K124" s="77">
        <f t="shared" si="24"/>
        <v>0</v>
      </c>
      <c r="L124" s="77">
        <f t="shared" si="25"/>
        <v>0</v>
      </c>
      <c r="M124" s="77">
        <f t="shared" ca="1" si="17"/>
        <v>1.127512950176972E-3</v>
      </c>
      <c r="N124" s="77">
        <f t="shared" ca="1" si="26"/>
        <v>0</v>
      </c>
      <c r="O124" s="89">
        <f t="shared" ca="1" si="27"/>
        <v>0</v>
      </c>
      <c r="P124" s="77">
        <f t="shared" ca="1" si="28"/>
        <v>0</v>
      </c>
      <c r="Q124" s="77">
        <f t="shared" ca="1" si="29"/>
        <v>0</v>
      </c>
      <c r="R124" s="34">
        <f t="shared" ca="1" si="18"/>
        <v>-1.127512950176972E-3</v>
      </c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</row>
    <row r="125" spans="1:35" x14ac:dyDescent="0.2">
      <c r="A125" s="75"/>
      <c r="B125" s="75"/>
      <c r="C125" s="75"/>
      <c r="D125" s="76">
        <f t="shared" si="19"/>
        <v>0</v>
      </c>
      <c r="E125" s="76">
        <f t="shared" si="19"/>
        <v>0</v>
      </c>
      <c r="F125" s="77">
        <f t="shared" si="20"/>
        <v>0</v>
      </c>
      <c r="G125" s="77">
        <f t="shared" si="20"/>
        <v>0</v>
      </c>
      <c r="H125" s="77">
        <f t="shared" si="21"/>
        <v>0</v>
      </c>
      <c r="I125" s="77">
        <f t="shared" si="22"/>
        <v>0</v>
      </c>
      <c r="J125" s="77">
        <f t="shared" si="23"/>
        <v>0</v>
      </c>
      <c r="K125" s="77">
        <f t="shared" si="24"/>
        <v>0</v>
      </c>
      <c r="L125" s="77">
        <f t="shared" si="25"/>
        <v>0</v>
      </c>
      <c r="M125" s="77">
        <f t="shared" ca="1" si="17"/>
        <v>1.127512950176972E-3</v>
      </c>
      <c r="N125" s="77">
        <f t="shared" ca="1" si="26"/>
        <v>0</v>
      </c>
      <c r="O125" s="89">
        <f t="shared" ca="1" si="27"/>
        <v>0</v>
      </c>
      <c r="P125" s="77">
        <f t="shared" ca="1" si="28"/>
        <v>0</v>
      </c>
      <c r="Q125" s="77">
        <f t="shared" ca="1" si="29"/>
        <v>0</v>
      </c>
      <c r="R125" s="34">
        <f t="shared" ca="1" si="18"/>
        <v>-1.127512950176972E-3</v>
      </c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</row>
    <row r="126" spans="1:35" x14ac:dyDescent="0.2">
      <c r="A126" s="75"/>
      <c r="B126" s="75"/>
      <c r="C126" s="75"/>
      <c r="D126" s="76">
        <f t="shared" si="19"/>
        <v>0</v>
      </c>
      <c r="E126" s="76">
        <f t="shared" si="19"/>
        <v>0</v>
      </c>
      <c r="F126" s="77">
        <f t="shared" si="20"/>
        <v>0</v>
      </c>
      <c r="G126" s="77">
        <f t="shared" si="20"/>
        <v>0</v>
      </c>
      <c r="H126" s="77">
        <f t="shared" si="21"/>
        <v>0</v>
      </c>
      <c r="I126" s="77">
        <f t="shared" si="22"/>
        <v>0</v>
      </c>
      <c r="J126" s="77">
        <f t="shared" si="23"/>
        <v>0</v>
      </c>
      <c r="K126" s="77">
        <f t="shared" si="24"/>
        <v>0</v>
      </c>
      <c r="L126" s="77">
        <f t="shared" si="25"/>
        <v>0</v>
      </c>
      <c r="M126" s="77">
        <f t="shared" ca="1" si="17"/>
        <v>1.127512950176972E-3</v>
      </c>
      <c r="N126" s="77">
        <f t="shared" ca="1" si="26"/>
        <v>0</v>
      </c>
      <c r="O126" s="89">
        <f t="shared" ca="1" si="27"/>
        <v>0</v>
      </c>
      <c r="P126" s="77">
        <f t="shared" ca="1" si="28"/>
        <v>0</v>
      </c>
      <c r="Q126" s="77">
        <f t="shared" ca="1" si="29"/>
        <v>0</v>
      </c>
      <c r="R126" s="34">
        <f t="shared" ca="1" si="18"/>
        <v>-1.127512950176972E-3</v>
      </c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</row>
    <row r="127" spans="1:35" x14ac:dyDescent="0.2">
      <c r="A127" s="75"/>
      <c r="B127" s="75"/>
      <c r="C127" s="75"/>
      <c r="D127" s="76">
        <f t="shared" si="19"/>
        <v>0</v>
      </c>
      <c r="E127" s="76">
        <f t="shared" si="19"/>
        <v>0</v>
      </c>
      <c r="F127" s="77">
        <f t="shared" si="20"/>
        <v>0</v>
      </c>
      <c r="G127" s="77">
        <f t="shared" si="20"/>
        <v>0</v>
      </c>
      <c r="H127" s="77">
        <f t="shared" si="21"/>
        <v>0</v>
      </c>
      <c r="I127" s="77">
        <f t="shared" si="22"/>
        <v>0</v>
      </c>
      <c r="J127" s="77">
        <f t="shared" si="23"/>
        <v>0</v>
      </c>
      <c r="K127" s="77">
        <f t="shared" si="24"/>
        <v>0</v>
      </c>
      <c r="L127" s="77">
        <f t="shared" si="25"/>
        <v>0</v>
      </c>
      <c r="M127" s="77">
        <f t="shared" ca="1" si="17"/>
        <v>1.127512950176972E-3</v>
      </c>
      <c r="N127" s="77">
        <f t="shared" ca="1" si="26"/>
        <v>0</v>
      </c>
      <c r="O127" s="89">
        <f t="shared" ca="1" si="27"/>
        <v>0</v>
      </c>
      <c r="P127" s="77">
        <f t="shared" ca="1" si="28"/>
        <v>0</v>
      </c>
      <c r="Q127" s="77">
        <f t="shared" ca="1" si="29"/>
        <v>0</v>
      </c>
      <c r="R127" s="34">
        <f t="shared" ca="1" si="18"/>
        <v>-1.127512950176972E-3</v>
      </c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</row>
    <row r="128" spans="1:35" x14ac:dyDescent="0.2">
      <c r="A128" s="75"/>
      <c r="B128" s="75"/>
      <c r="C128" s="75"/>
      <c r="D128" s="76">
        <f t="shared" si="19"/>
        <v>0</v>
      </c>
      <c r="E128" s="76">
        <f t="shared" si="19"/>
        <v>0</v>
      </c>
      <c r="F128" s="77">
        <f t="shared" si="20"/>
        <v>0</v>
      </c>
      <c r="G128" s="77">
        <f t="shared" si="20"/>
        <v>0</v>
      </c>
      <c r="H128" s="77">
        <f t="shared" si="21"/>
        <v>0</v>
      </c>
      <c r="I128" s="77">
        <f t="shared" si="22"/>
        <v>0</v>
      </c>
      <c r="J128" s="77">
        <f t="shared" si="23"/>
        <v>0</v>
      </c>
      <c r="K128" s="77">
        <f t="shared" si="24"/>
        <v>0</v>
      </c>
      <c r="L128" s="77">
        <f t="shared" si="25"/>
        <v>0</v>
      </c>
      <c r="M128" s="77">
        <f t="shared" ca="1" si="17"/>
        <v>1.127512950176972E-3</v>
      </c>
      <c r="N128" s="77">
        <f t="shared" ca="1" si="26"/>
        <v>0</v>
      </c>
      <c r="O128" s="89">
        <f t="shared" ca="1" si="27"/>
        <v>0</v>
      </c>
      <c r="P128" s="77">
        <f t="shared" ca="1" si="28"/>
        <v>0</v>
      </c>
      <c r="Q128" s="77">
        <f t="shared" ca="1" si="29"/>
        <v>0</v>
      </c>
      <c r="R128" s="34">
        <f t="shared" ca="1" si="18"/>
        <v>-1.127512950176972E-3</v>
      </c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</row>
    <row r="129" spans="1:35" x14ac:dyDescent="0.2">
      <c r="A129" s="75"/>
      <c r="B129" s="75"/>
      <c r="C129" s="75"/>
      <c r="D129" s="76">
        <f t="shared" si="19"/>
        <v>0</v>
      </c>
      <c r="E129" s="76">
        <f t="shared" si="19"/>
        <v>0</v>
      </c>
      <c r="F129" s="77">
        <f t="shared" si="20"/>
        <v>0</v>
      </c>
      <c r="G129" s="77">
        <f t="shared" si="20"/>
        <v>0</v>
      </c>
      <c r="H129" s="77">
        <f t="shared" si="21"/>
        <v>0</v>
      </c>
      <c r="I129" s="77">
        <f t="shared" si="22"/>
        <v>0</v>
      </c>
      <c r="J129" s="77">
        <f t="shared" si="23"/>
        <v>0</v>
      </c>
      <c r="K129" s="77">
        <f t="shared" si="24"/>
        <v>0</v>
      </c>
      <c r="L129" s="77">
        <f t="shared" si="25"/>
        <v>0</v>
      </c>
      <c r="M129" s="77">
        <f t="shared" ca="1" si="17"/>
        <v>1.127512950176972E-3</v>
      </c>
      <c r="N129" s="77">
        <f t="shared" ca="1" si="26"/>
        <v>0</v>
      </c>
      <c r="O129" s="89">
        <f t="shared" ca="1" si="27"/>
        <v>0</v>
      </c>
      <c r="P129" s="77">
        <f t="shared" ca="1" si="28"/>
        <v>0</v>
      </c>
      <c r="Q129" s="77">
        <f t="shared" ca="1" si="29"/>
        <v>0</v>
      </c>
      <c r="R129" s="34">
        <f t="shared" ca="1" si="18"/>
        <v>-1.127512950176972E-3</v>
      </c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</row>
    <row r="130" spans="1:35" x14ac:dyDescent="0.2">
      <c r="A130" s="75"/>
      <c r="B130" s="75"/>
      <c r="C130" s="75"/>
      <c r="D130" s="76">
        <f t="shared" si="19"/>
        <v>0</v>
      </c>
      <c r="E130" s="76">
        <f t="shared" si="19"/>
        <v>0</v>
      </c>
      <c r="F130" s="77">
        <f t="shared" si="20"/>
        <v>0</v>
      </c>
      <c r="G130" s="77">
        <f t="shared" si="20"/>
        <v>0</v>
      </c>
      <c r="H130" s="77">
        <f t="shared" si="21"/>
        <v>0</v>
      </c>
      <c r="I130" s="77">
        <f t="shared" si="22"/>
        <v>0</v>
      </c>
      <c r="J130" s="77">
        <f t="shared" si="23"/>
        <v>0</v>
      </c>
      <c r="K130" s="77">
        <f t="shared" si="24"/>
        <v>0</v>
      </c>
      <c r="L130" s="77">
        <f t="shared" si="25"/>
        <v>0</v>
      </c>
      <c r="M130" s="77">
        <f t="shared" ca="1" si="17"/>
        <v>1.127512950176972E-3</v>
      </c>
      <c r="N130" s="77">
        <f t="shared" ca="1" si="26"/>
        <v>0</v>
      </c>
      <c r="O130" s="89">
        <f t="shared" ca="1" si="27"/>
        <v>0</v>
      </c>
      <c r="P130" s="77">
        <f t="shared" ca="1" si="28"/>
        <v>0</v>
      </c>
      <c r="Q130" s="77">
        <f t="shared" ca="1" si="29"/>
        <v>0</v>
      </c>
      <c r="R130" s="34">
        <f t="shared" ca="1" si="18"/>
        <v>-1.127512950176972E-3</v>
      </c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</row>
    <row r="131" spans="1:35" x14ac:dyDescent="0.2">
      <c r="A131" s="75"/>
      <c r="B131" s="75"/>
      <c r="C131" s="75"/>
      <c r="D131" s="76">
        <f t="shared" si="19"/>
        <v>0</v>
      </c>
      <c r="E131" s="76">
        <f t="shared" si="19"/>
        <v>0</v>
      </c>
      <c r="F131" s="77">
        <f t="shared" si="20"/>
        <v>0</v>
      </c>
      <c r="G131" s="77">
        <f t="shared" si="20"/>
        <v>0</v>
      </c>
      <c r="H131" s="77">
        <f t="shared" si="21"/>
        <v>0</v>
      </c>
      <c r="I131" s="77">
        <f t="shared" si="22"/>
        <v>0</v>
      </c>
      <c r="J131" s="77">
        <f t="shared" si="23"/>
        <v>0</v>
      </c>
      <c r="K131" s="77">
        <f t="shared" si="24"/>
        <v>0</v>
      </c>
      <c r="L131" s="77">
        <f t="shared" si="25"/>
        <v>0</v>
      </c>
      <c r="M131" s="77">
        <f t="shared" ca="1" si="17"/>
        <v>1.127512950176972E-3</v>
      </c>
      <c r="N131" s="77">
        <f t="shared" ca="1" si="26"/>
        <v>0</v>
      </c>
      <c r="O131" s="89">
        <f t="shared" ca="1" si="27"/>
        <v>0</v>
      </c>
      <c r="P131" s="77">
        <f t="shared" ca="1" si="28"/>
        <v>0</v>
      </c>
      <c r="Q131" s="77">
        <f t="shared" ca="1" si="29"/>
        <v>0</v>
      </c>
      <c r="R131" s="34">
        <f t="shared" ca="1" si="18"/>
        <v>-1.127512950176972E-3</v>
      </c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</row>
    <row r="132" spans="1:35" x14ac:dyDescent="0.2">
      <c r="A132" s="75"/>
      <c r="B132" s="75"/>
      <c r="C132" s="75"/>
      <c r="D132" s="76">
        <f t="shared" si="19"/>
        <v>0</v>
      </c>
      <c r="E132" s="76">
        <f t="shared" si="19"/>
        <v>0</v>
      </c>
      <c r="F132" s="77">
        <f t="shared" si="20"/>
        <v>0</v>
      </c>
      <c r="G132" s="77">
        <f t="shared" si="20"/>
        <v>0</v>
      </c>
      <c r="H132" s="77">
        <f t="shared" si="21"/>
        <v>0</v>
      </c>
      <c r="I132" s="77">
        <f t="shared" si="22"/>
        <v>0</v>
      </c>
      <c r="J132" s="77">
        <f t="shared" si="23"/>
        <v>0</v>
      </c>
      <c r="K132" s="77">
        <f t="shared" si="24"/>
        <v>0</v>
      </c>
      <c r="L132" s="77">
        <f t="shared" si="25"/>
        <v>0</v>
      </c>
      <c r="M132" s="77">
        <f t="shared" ca="1" si="17"/>
        <v>1.127512950176972E-3</v>
      </c>
      <c r="N132" s="77">
        <f t="shared" ca="1" si="26"/>
        <v>0</v>
      </c>
      <c r="O132" s="89">
        <f t="shared" ca="1" si="27"/>
        <v>0</v>
      </c>
      <c r="P132" s="77">
        <f t="shared" ca="1" si="28"/>
        <v>0</v>
      </c>
      <c r="Q132" s="77">
        <f t="shared" ca="1" si="29"/>
        <v>0</v>
      </c>
      <c r="R132" s="34">
        <f t="shared" ca="1" si="18"/>
        <v>-1.127512950176972E-3</v>
      </c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</row>
    <row r="133" spans="1:35" x14ac:dyDescent="0.2">
      <c r="A133" s="75"/>
      <c r="B133" s="75"/>
      <c r="C133" s="75"/>
      <c r="D133" s="76">
        <f t="shared" si="19"/>
        <v>0</v>
      </c>
      <c r="E133" s="76">
        <f t="shared" si="19"/>
        <v>0</v>
      </c>
      <c r="F133" s="77">
        <f t="shared" si="20"/>
        <v>0</v>
      </c>
      <c r="G133" s="77">
        <f t="shared" si="20"/>
        <v>0</v>
      </c>
      <c r="H133" s="77">
        <f t="shared" si="21"/>
        <v>0</v>
      </c>
      <c r="I133" s="77">
        <f t="shared" si="22"/>
        <v>0</v>
      </c>
      <c r="J133" s="77">
        <f t="shared" si="23"/>
        <v>0</v>
      </c>
      <c r="K133" s="77">
        <f t="shared" si="24"/>
        <v>0</v>
      </c>
      <c r="L133" s="77">
        <f t="shared" si="25"/>
        <v>0</v>
      </c>
      <c r="M133" s="77">
        <f t="shared" ca="1" si="17"/>
        <v>1.127512950176972E-3</v>
      </c>
      <c r="N133" s="77">
        <f t="shared" ca="1" si="26"/>
        <v>0</v>
      </c>
      <c r="O133" s="89">
        <f t="shared" ca="1" si="27"/>
        <v>0</v>
      </c>
      <c r="P133" s="77">
        <f t="shared" ca="1" si="28"/>
        <v>0</v>
      </c>
      <c r="Q133" s="77">
        <f t="shared" ca="1" si="29"/>
        <v>0</v>
      </c>
      <c r="R133" s="34">
        <f t="shared" ca="1" si="18"/>
        <v>-1.127512950176972E-3</v>
      </c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</row>
    <row r="134" spans="1:35" x14ac:dyDescent="0.2">
      <c r="A134" s="75"/>
      <c r="B134" s="75"/>
      <c r="C134" s="75"/>
      <c r="D134" s="76">
        <f t="shared" si="19"/>
        <v>0</v>
      </c>
      <c r="E134" s="76">
        <f t="shared" si="19"/>
        <v>0</v>
      </c>
      <c r="F134" s="77">
        <f t="shared" si="20"/>
        <v>0</v>
      </c>
      <c r="G134" s="77">
        <f t="shared" si="20"/>
        <v>0</v>
      </c>
      <c r="H134" s="77">
        <f t="shared" si="21"/>
        <v>0</v>
      </c>
      <c r="I134" s="77">
        <f t="shared" si="22"/>
        <v>0</v>
      </c>
      <c r="J134" s="77">
        <f t="shared" si="23"/>
        <v>0</v>
      </c>
      <c r="K134" s="77">
        <f t="shared" si="24"/>
        <v>0</v>
      </c>
      <c r="L134" s="77">
        <f t="shared" si="25"/>
        <v>0</v>
      </c>
      <c r="M134" s="77">
        <f t="shared" ca="1" si="17"/>
        <v>1.127512950176972E-3</v>
      </c>
      <c r="N134" s="77">
        <f t="shared" ca="1" si="26"/>
        <v>0</v>
      </c>
      <c r="O134" s="89">
        <f t="shared" ca="1" si="27"/>
        <v>0</v>
      </c>
      <c r="P134" s="77">
        <f t="shared" ca="1" si="28"/>
        <v>0</v>
      </c>
      <c r="Q134" s="77">
        <f t="shared" ca="1" si="29"/>
        <v>0</v>
      </c>
      <c r="R134" s="34">
        <f t="shared" ca="1" si="18"/>
        <v>-1.127512950176972E-3</v>
      </c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</row>
    <row r="135" spans="1:35" x14ac:dyDescent="0.2">
      <c r="A135" s="75"/>
      <c r="B135" s="75"/>
      <c r="C135" s="75"/>
      <c r="D135" s="76">
        <f t="shared" si="19"/>
        <v>0</v>
      </c>
      <c r="E135" s="76">
        <f t="shared" si="19"/>
        <v>0</v>
      </c>
      <c r="F135" s="77">
        <f t="shared" si="20"/>
        <v>0</v>
      </c>
      <c r="G135" s="77">
        <f t="shared" si="20"/>
        <v>0</v>
      </c>
      <c r="H135" s="77">
        <f t="shared" si="21"/>
        <v>0</v>
      </c>
      <c r="I135" s="77">
        <f t="shared" si="22"/>
        <v>0</v>
      </c>
      <c r="J135" s="77">
        <f t="shared" si="23"/>
        <v>0</v>
      </c>
      <c r="K135" s="77">
        <f t="shared" si="24"/>
        <v>0</v>
      </c>
      <c r="L135" s="77">
        <f t="shared" si="25"/>
        <v>0</v>
      </c>
      <c r="M135" s="77">
        <f t="shared" ca="1" si="17"/>
        <v>1.127512950176972E-3</v>
      </c>
      <c r="N135" s="77">
        <f t="shared" ca="1" si="26"/>
        <v>0</v>
      </c>
      <c r="O135" s="89">
        <f t="shared" ca="1" si="27"/>
        <v>0</v>
      </c>
      <c r="P135" s="77">
        <f t="shared" ca="1" si="28"/>
        <v>0</v>
      </c>
      <c r="Q135" s="77">
        <f t="shared" ca="1" si="29"/>
        <v>0</v>
      </c>
      <c r="R135" s="34">
        <f t="shared" ca="1" si="18"/>
        <v>-1.127512950176972E-3</v>
      </c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</row>
    <row r="136" spans="1:35" x14ac:dyDescent="0.2">
      <c r="A136" s="75"/>
      <c r="B136" s="75"/>
      <c r="C136" s="75"/>
      <c r="D136" s="76">
        <f t="shared" si="19"/>
        <v>0</v>
      </c>
      <c r="E136" s="76">
        <f t="shared" si="19"/>
        <v>0</v>
      </c>
      <c r="F136" s="77">
        <f t="shared" si="20"/>
        <v>0</v>
      </c>
      <c r="G136" s="77">
        <f t="shared" si="20"/>
        <v>0</v>
      </c>
      <c r="H136" s="77">
        <f t="shared" si="21"/>
        <v>0</v>
      </c>
      <c r="I136" s="77">
        <f t="shared" si="22"/>
        <v>0</v>
      </c>
      <c r="J136" s="77">
        <f t="shared" si="23"/>
        <v>0</v>
      </c>
      <c r="K136" s="77">
        <f t="shared" si="24"/>
        <v>0</v>
      </c>
      <c r="L136" s="77">
        <f t="shared" si="25"/>
        <v>0</v>
      </c>
      <c r="M136" s="77">
        <f t="shared" ca="1" si="17"/>
        <v>1.127512950176972E-3</v>
      </c>
      <c r="N136" s="77">
        <f t="shared" ca="1" si="26"/>
        <v>0</v>
      </c>
      <c r="O136" s="89">
        <f t="shared" ca="1" si="27"/>
        <v>0</v>
      </c>
      <c r="P136" s="77">
        <f t="shared" ca="1" si="28"/>
        <v>0</v>
      </c>
      <c r="Q136" s="77">
        <f t="shared" ca="1" si="29"/>
        <v>0</v>
      </c>
      <c r="R136" s="34">
        <f t="shared" ca="1" si="18"/>
        <v>-1.127512950176972E-3</v>
      </c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</row>
    <row r="137" spans="1:35" x14ac:dyDescent="0.2">
      <c r="A137" s="75"/>
      <c r="B137" s="75"/>
      <c r="C137" s="75"/>
      <c r="D137" s="76">
        <f t="shared" si="19"/>
        <v>0</v>
      </c>
      <c r="E137" s="76">
        <f t="shared" si="19"/>
        <v>0</v>
      </c>
      <c r="F137" s="77">
        <f t="shared" si="20"/>
        <v>0</v>
      </c>
      <c r="G137" s="77">
        <f t="shared" si="20"/>
        <v>0</v>
      </c>
      <c r="H137" s="77">
        <f t="shared" si="21"/>
        <v>0</v>
      </c>
      <c r="I137" s="77">
        <f t="shared" si="22"/>
        <v>0</v>
      </c>
      <c r="J137" s="77">
        <f t="shared" si="23"/>
        <v>0</v>
      </c>
      <c r="K137" s="77">
        <f t="shared" si="24"/>
        <v>0</v>
      </c>
      <c r="L137" s="77">
        <f t="shared" si="25"/>
        <v>0</v>
      </c>
      <c r="M137" s="77">
        <f t="shared" ca="1" si="17"/>
        <v>1.127512950176972E-3</v>
      </c>
      <c r="N137" s="77">
        <f t="shared" ca="1" si="26"/>
        <v>0</v>
      </c>
      <c r="O137" s="89">
        <f t="shared" ca="1" si="27"/>
        <v>0</v>
      </c>
      <c r="P137" s="77">
        <f t="shared" ca="1" si="28"/>
        <v>0</v>
      </c>
      <c r="Q137" s="77">
        <f t="shared" ca="1" si="29"/>
        <v>0</v>
      </c>
      <c r="R137" s="34">
        <f t="shared" ca="1" si="18"/>
        <v>-1.127512950176972E-3</v>
      </c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</row>
    <row r="138" spans="1:35" x14ac:dyDescent="0.2">
      <c r="A138" s="75"/>
      <c r="B138" s="75"/>
      <c r="C138" s="75"/>
      <c r="D138" s="76">
        <f t="shared" si="19"/>
        <v>0</v>
      </c>
      <c r="E138" s="76">
        <f t="shared" si="19"/>
        <v>0</v>
      </c>
      <c r="F138" s="77">
        <f t="shared" si="20"/>
        <v>0</v>
      </c>
      <c r="G138" s="77">
        <f t="shared" si="20"/>
        <v>0</v>
      </c>
      <c r="H138" s="77">
        <f t="shared" si="21"/>
        <v>0</v>
      </c>
      <c r="I138" s="77">
        <f t="shared" si="22"/>
        <v>0</v>
      </c>
      <c r="J138" s="77">
        <f t="shared" si="23"/>
        <v>0</v>
      </c>
      <c r="K138" s="77">
        <f t="shared" si="24"/>
        <v>0</v>
      </c>
      <c r="L138" s="77">
        <f t="shared" si="25"/>
        <v>0</v>
      </c>
      <c r="M138" s="77">
        <f t="shared" ca="1" si="17"/>
        <v>1.127512950176972E-3</v>
      </c>
      <c r="N138" s="77">
        <f t="shared" ca="1" si="26"/>
        <v>0</v>
      </c>
      <c r="O138" s="89">
        <f t="shared" ca="1" si="27"/>
        <v>0</v>
      </c>
      <c r="P138" s="77">
        <f t="shared" ca="1" si="28"/>
        <v>0</v>
      </c>
      <c r="Q138" s="77">
        <f t="shared" ca="1" si="29"/>
        <v>0</v>
      </c>
      <c r="R138" s="34">
        <f t="shared" ca="1" si="18"/>
        <v>-1.127512950176972E-3</v>
      </c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</row>
    <row r="139" spans="1:35" x14ac:dyDescent="0.2">
      <c r="A139" s="75"/>
      <c r="B139" s="75"/>
      <c r="C139" s="75"/>
      <c r="D139" s="76">
        <f t="shared" si="19"/>
        <v>0</v>
      </c>
      <c r="E139" s="76">
        <f t="shared" si="19"/>
        <v>0</v>
      </c>
      <c r="F139" s="77">
        <f t="shared" si="20"/>
        <v>0</v>
      </c>
      <c r="G139" s="77">
        <f t="shared" si="20"/>
        <v>0</v>
      </c>
      <c r="H139" s="77">
        <f t="shared" si="21"/>
        <v>0</v>
      </c>
      <c r="I139" s="77">
        <f t="shared" si="22"/>
        <v>0</v>
      </c>
      <c r="J139" s="77">
        <f t="shared" si="23"/>
        <v>0</v>
      </c>
      <c r="K139" s="77">
        <f t="shared" si="24"/>
        <v>0</v>
      </c>
      <c r="L139" s="77">
        <f t="shared" si="25"/>
        <v>0</v>
      </c>
      <c r="M139" s="77">
        <f t="shared" ca="1" si="17"/>
        <v>1.127512950176972E-3</v>
      </c>
      <c r="N139" s="77">
        <f t="shared" ca="1" si="26"/>
        <v>0</v>
      </c>
      <c r="O139" s="89">
        <f t="shared" ca="1" si="27"/>
        <v>0</v>
      </c>
      <c r="P139" s="77">
        <f t="shared" ca="1" si="28"/>
        <v>0</v>
      </c>
      <c r="Q139" s="77">
        <f t="shared" ca="1" si="29"/>
        <v>0</v>
      </c>
      <c r="R139" s="34">
        <f t="shared" ca="1" si="18"/>
        <v>-1.127512950176972E-3</v>
      </c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</row>
    <row r="140" spans="1:35" x14ac:dyDescent="0.2">
      <c r="A140" s="75"/>
      <c r="B140" s="75"/>
      <c r="C140" s="75"/>
      <c r="D140" s="76">
        <f t="shared" si="19"/>
        <v>0</v>
      </c>
      <c r="E140" s="76">
        <f t="shared" si="19"/>
        <v>0</v>
      </c>
      <c r="F140" s="77">
        <f t="shared" si="20"/>
        <v>0</v>
      </c>
      <c r="G140" s="77">
        <f t="shared" si="20"/>
        <v>0</v>
      </c>
      <c r="H140" s="77">
        <f t="shared" si="21"/>
        <v>0</v>
      </c>
      <c r="I140" s="77">
        <f t="shared" si="22"/>
        <v>0</v>
      </c>
      <c r="J140" s="77">
        <f t="shared" si="23"/>
        <v>0</v>
      </c>
      <c r="K140" s="77">
        <f t="shared" si="24"/>
        <v>0</v>
      </c>
      <c r="L140" s="77">
        <f t="shared" si="25"/>
        <v>0</v>
      </c>
      <c r="M140" s="77">
        <f t="shared" ca="1" si="17"/>
        <v>1.127512950176972E-3</v>
      </c>
      <c r="N140" s="77">
        <f t="shared" ca="1" si="26"/>
        <v>0</v>
      </c>
      <c r="O140" s="89">
        <f t="shared" ca="1" si="27"/>
        <v>0</v>
      </c>
      <c r="P140" s="77">
        <f t="shared" ca="1" si="28"/>
        <v>0</v>
      </c>
      <c r="Q140" s="77">
        <f t="shared" ca="1" si="29"/>
        <v>0</v>
      </c>
      <c r="R140" s="34">
        <f t="shared" ca="1" si="18"/>
        <v>-1.127512950176972E-3</v>
      </c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</row>
    <row r="141" spans="1:35" x14ac:dyDescent="0.2">
      <c r="A141" s="75"/>
      <c r="B141" s="75"/>
      <c r="C141" s="75"/>
      <c r="D141" s="76">
        <f t="shared" si="19"/>
        <v>0</v>
      </c>
      <c r="E141" s="76">
        <f t="shared" si="19"/>
        <v>0</v>
      </c>
      <c r="F141" s="77">
        <f t="shared" si="20"/>
        <v>0</v>
      </c>
      <c r="G141" s="77">
        <f t="shared" si="20"/>
        <v>0</v>
      </c>
      <c r="H141" s="77">
        <f t="shared" si="21"/>
        <v>0</v>
      </c>
      <c r="I141" s="77">
        <f t="shared" si="22"/>
        <v>0</v>
      </c>
      <c r="J141" s="77">
        <f t="shared" si="23"/>
        <v>0</v>
      </c>
      <c r="K141" s="77">
        <f t="shared" si="24"/>
        <v>0</v>
      </c>
      <c r="L141" s="77">
        <f t="shared" si="25"/>
        <v>0</v>
      </c>
      <c r="M141" s="77">
        <f t="shared" ca="1" si="17"/>
        <v>1.127512950176972E-3</v>
      </c>
      <c r="N141" s="77">
        <f t="shared" ca="1" si="26"/>
        <v>0</v>
      </c>
      <c r="O141" s="89">
        <f t="shared" ca="1" si="27"/>
        <v>0</v>
      </c>
      <c r="P141" s="77">
        <f t="shared" ca="1" si="28"/>
        <v>0</v>
      </c>
      <c r="Q141" s="77">
        <f t="shared" ca="1" si="29"/>
        <v>0</v>
      </c>
      <c r="R141" s="34">
        <f t="shared" ca="1" si="18"/>
        <v>-1.127512950176972E-3</v>
      </c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</row>
    <row r="142" spans="1:35" x14ac:dyDescent="0.2">
      <c r="A142" s="75"/>
      <c r="B142" s="75"/>
      <c r="C142" s="75"/>
      <c r="D142" s="76">
        <f t="shared" si="19"/>
        <v>0</v>
      </c>
      <c r="E142" s="76">
        <f t="shared" si="19"/>
        <v>0</v>
      </c>
      <c r="F142" s="77">
        <f t="shared" si="20"/>
        <v>0</v>
      </c>
      <c r="G142" s="77">
        <f t="shared" si="20"/>
        <v>0</v>
      </c>
      <c r="H142" s="77">
        <f t="shared" si="21"/>
        <v>0</v>
      </c>
      <c r="I142" s="77">
        <f t="shared" si="22"/>
        <v>0</v>
      </c>
      <c r="J142" s="77">
        <f t="shared" si="23"/>
        <v>0</v>
      </c>
      <c r="K142" s="77">
        <f t="shared" si="24"/>
        <v>0</v>
      </c>
      <c r="L142" s="77">
        <f t="shared" si="25"/>
        <v>0</v>
      </c>
      <c r="M142" s="77">
        <f t="shared" ca="1" si="17"/>
        <v>1.127512950176972E-3</v>
      </c>
      <c r="N142" s="77">
        <f t="shared" ca="1" si="26"/>
        <v>0</v>
      </c>
      <c r="O142" s="89">
        <f t="shared" ca="1" si="27"/>
        <v>0</v>
      </c>
      <c r="P142" s="77">
        <f t="shared" ca="1" si="28"/>
        <v>0</v>
      </c>
      <c r="Q142" s="77">
        <f t="shared" ca="1" si="29"/>
        <v>0</v>
      </c>
      <c r="R142" s="34">
        <f t="shared" ca="1" si="18"/>
        <v>-1.127512950176972E-3</v>
      </c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</row>
    <row r="143" spans="1:35" x14ac:dyDescent="0.2">
      <c r="A143" s="75"/>
      <c r="B143" s="75"/>
      <c r="C143" s="75"/>
      <c r="D143" s="76">
        <f t="shared" si="19"/>
        <v>0</v>
      </c>
      <c r="E143" s="76">
        <f t="shared" si="19"/>
        <v>0</v>
      </c>
      <c r="F143" s="77">
        <f t="shared" si="20"/>
        <v>0</v>
      </c>
      <c r="G143" s="77">
        <f t="shared" si="20"/>
        <v>0</v>
      </c>
      <c r="H143" s="77">
        <f t="shared" si="21"/>
        <v>0</v>
      </c>
      <c r="I143" s="77">
        <f t="shared" si="22"/>
        <v>0</v>
      </c>
      <c r="J143" s="77">
        <f t="shared" si="23"/>
        <v>0</v>
      </c>
      <c r="K143" s="77">
        <f t="shared" si="24"/>
        <v>0</v>
      </c>
      <c r="L143" s="77">
        <f t="shared" si="25"/>
        <v>0</v>
      </c>
      <c r="M143" s="77">
        <f t="shared" ca="1" si="17"/>
        <v>1.127512950176972E-3</v>
      </c>
      <c r="N143" s="77">
        <f t="shared" ca="1" si="26"/>
        <v>0</v>
      </c>
      <c r="O143" s="89">
        <f t="shared" ca="1" si="27"/>
        <v>0</v>
      </c>
      <c r="P143" s="77">
        <f t="shared" ca="1" si="28"/>
        <v>0</v>
      </c>
      <c r="Q143" s="77">
        <f t="shared" ca="1" si="29"/>
        <v>0</v>
      </c>
      <c r="R143" s="34">
        <f t="shared" ca="1" si="18"/>
        <v>-1.127512950176972E-3</v>
      </c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</row>
    <row r="144" spans="1:35" x14ac:dyDescent="0.2">
      <c r="A144" s="75"/>
      <c r="B144" s="75"/>
      <c r="C144" s="75"/>
      <c r="D144" s="76">
        <f t="shared" si="19"/>
        <v>0</v>
      </c>
      <c r="E144" s="76">
        <f t="shared" si="19"/>
        <v>0</v>
      </c>
      <c r="F144" s="77">
        <f t="shared" si="20"/>
        <v>0</v>
      </c>
      <c r="G144" s="77">
        <f t="shared" si="20"/>
        <v>0</v>
      </c>
      <c r="H144" s="77">
        <f t="shared" si="21"/>
        <v>0</v>
      </c>
      <c r="I144" s="77">
        <f t="shared" si="22"/>
        <v>0</v>
      </c>
      <c r="J144" s="77">
        <f t="shared" si="23"/>
        <v>0</v>
      </c>
      <c r="K144" s="77">
        <f t="shared" si="24"/>
        <v>0</v>
      </c>
      <c r="L144" s="77">
        <f t="shared" si="25"/>
        <v>0</v>
      </c>
      <c r="M144" s="77">
        <f t="shared" ca="1" si="17"/>
        <v>1.127512950176972E-3</v>
      </c>
      <c r="N144" s="77">
        <f t="shared" ca="1" si="26"/>
        <v>0</v>
      </c>
      <c r="O144" s="89">
        <f t="shared" ca="1" si="27"/>
        <v>0</v>
      </c>
      <c r="P144" s="77">
        <f t="shared" ca="1" si="28"/>
        <v>0</v>
      </c>
      <c r="Q144" s="77">
        <f t="shared" ca="1" si="29"/>
        <v>0</v>
      </c>
      <c r="R144" s="34">
        <f t="shared" ca="1" si="18"/>
        <v>-1.127512950176972E-3</v>
      </c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</row>
    <row r="145" spans="1:35" x14ac:dyDescent="0.2">
      <c r="A145" s="75"/>
      <c r="B145" s="75"/>
      <c r="C145" s="75"/>
      <c r="D145" s="76">
        <f t="shared" ref="D145:E208" si="30">A145/A$18</f>
        <v>0</v>
      </c>
      <c r="E145" s="76">
        <f t="shared" si="30"/>
        <v>0</v>
      </c>
      <c r="F145" s="77">
        <f t="shared" ref="F145:G208" si="31">$C145*D145</f>
        <v>0</v>
      </c>
      <c r="G145" s="77">
        <f t="shared" si="31"/>
        <v>0</v>
      </c>
      <c r="H145" s="77">
        <f t="shared" si="21"/>
        <v>0</v>
      </c>
      <c r="I145" s="77">
        <f t="shared" si="22"/>
        <v>0</v>
      </c>
      <c r="J145" s="77">
        <f t="shared" si="23"/>
        <v>0</v>
      </c>
      <c r="K145" s="77">
        <f t="shared" si="24"/>
        <v>0</v>
      </c>
      <c r="L145" s="77">
        <f t="shared" si="25"/>
        <v>0</v>
      </c>
      <c r="M145" s="77">
        <f t="shared" ca="1" si="17"/>
        <v>1.127512950176972E-3</v>
      </c>
      <c r="N145" s="77">
        <f t="shared" ca="1" si="26"/>
        <v>0</v>
      </c>
      <c r="O145" s="89">
        <f t="shared" ca="1" si="27"/>
        <v>0</v>
      </c>
      <c r="P145" s="77">
        <f t="shared" ca="1" si="28"/>
        <v>0</v>
      </c>
      <c r="Q145" s="77">
        <f t="shared" ca="1" si="29"/>
        <v>0</v>
      </c>
      <c r="R145" s="34">
        <f t="shared" ca="1" si="18"/>
        <v>-1.127512950176972E-3</v>
      </c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</row>
    <row r="146" spans="1:35" x14ac:dyDescent="0.2">
      <c r="A146" s="75"/>
      <c r="B146" s="75"/>
      <c r="C146" s="75"/>
      <c r="D146" s="76">
        <f t="shared" si="30"/>
        <v>0</v>
      </c>
      <c r="E146" s="76">
        <f t="shared" si="30"/>
        <v>0</v>
      </c>
      <c r="F146" s="77">
        <f t="shared" si="31"/>
        <v>0</v>
      </c>
      <c r="G146" s="77">
        <f t="shared" si="31"/>
        <v>0</v>
      </c>
      <c r="H146" s="77">
        <f t="shared" si="21"/>
        <v>0</v>
      </c>
      <c r="I146" s="77">
        <f t="shared" si="22"/>
        <v>0</v>
      </c>
      <c r="J146" s="77">
        <f t="shared" si="23"/>
        <v>0</v>
      </c>
      <c r="K146" s="77">
        <f t="shared" si="24"/>
        <v>0</v>
      </c>
      <c r="L146" s="77">
        <f t="shared" si="25"/>
        <v>0</v>
      </c>
      <c r="M146" s="77">
        <f t="shared" ca="1" si="17"/>
        <v>1.127512950176972E-3</v>
      </c>
      <c r="N146" s="77">
        <f t="shared" ca="1" si="26"/>
        <v>0</v>
      </c>
      <c r="O146" s="89">
        <f t="shared" ca="1" si="27"/>
        <v>0</v>
      </c>
      <c r="P146" s="77">
        <f t="shared" ca="1" si="28"/>
        <v>0</v>
      </c>
      <c r="Q146" s="77">
        <f t="shared" ca="1" si="29"/>
        <v>0</v>
      </c>
      <c r="R146" s="34">
        <f t="shared" ca="1" si="18"/>
        <v>-1.127512950176972E-3</v>
      </c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</row>
    <row r="147" spans="1:35" x14ac:dyDescent="0.2">
      <c r="A147" s="75"/>
      <c r="B147" s="75"/>
      <c r="C147" s="75"/>
      <c r="D147" s="76">
        <f t="shared" si="30"/>
        <v>0</v>
      </c>
      <c r="E147" s="76">
        <f t="shared" si="30"/>
        <v>0</v>
      </c>
      <c r="F147" s="77">
        <f t="shared" si="31"/>
        <v>0</v>
      </c>
      <c r="G147" s="77">
        <f t="shared" si="31"/>
        <v>0</v>
      </c>
      <c r="H147" s="77">
        <f t="shared" si="21"/>
        <v>0</v>
      </c>
      <c r="I147" s="77">
        <f t="shared" si="22"/>
        <v>0</v>
      </c>
      <c r="J147" s="77">
        <f t="shared" si="23"/>
        <v>0</v>
      </c>
      <c r="K147" s="77">
        <f t="shared" si="24"/>
        <v>0</v>
      </c>
      <c r="L147" s="77">
        <f t="shared" si="25"/>
        <v>0</v>
      </c>
      <c r="M147" s="77">
        <f t="shared" ca="1" si="17"/>
        <v>1.127512950176972E-3</v>
      </c>
      <c r="N147" s="77">
        <f t="shared" ca="1" si="26"/>
        <v>0</v>
      </c>
      <c r="O147" s="89">
        <f t="shared" ca="1" si="27"/>
        <v>0</v>
      </c>
      <c r="P147" s="77">
        <f t="shared" ca="1" si="28"/>
        <v>0</v>
      </c>
      <c r="Q147" s="77">
        <f t="shared" ca="1" si="29"/>
        <v>0</v>
      </c>
      <c r="R147" s="34">
        <f t="shared" ca="1" si="18"/>
        <v>-1.127512950176972E-3</v>
      </c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</row>
    <row r="148" spans="1:35" x14ac:dyDescent="0.2">
      <c r="A148" s="75"/>
      <c r="B148" s="75"/>
      <c r="C148" s="75"/>
      <c r="D148" s="76">
        <f t="shared" si="30"/>
        <v>0</v>
      </c>
      <c r="E148" s="76">
        <f t="shared" si="30"/>
        <v>0</v>
      </c>
      <c r="F148" s="77">
        <f t="shared" si="31"/>
        <v>0</v>
      </c>
      <c r="G148" s="77">
        <f t="shared" si="31"/>
        <v>0</v>
      </c>
      <c r="H148" s="77">
        <f t="shared" si="21"/>
        <v>0</v>
      </c>
      <c r="I148" s="77">
        <f t="shared" si="22"/>
        <v>0</v>
      </c>
      <c r="J148" s="77">
        <f t="shared" si="23"/>
        <v>0</v>
      </c>
      <c r="K148" s="77">
        <f t="shared" si="24"/>
        <v>0</v>
      </c>
      <c r="L148" s="77">
        <f t="shared" si="25"/>
        <v>0</v>
      </c>
      <c r="M148" s="77">
        <f t="shared" ca="1" si="17"/>
        <v>1.127512950176972E-3</v>
      </c>
      <c r="N148" s="77">
        <f t="shared" ca="1" si="26"/>
        <v>0</v>
      </c>
      <c r="O148" s="89">
        <f t="shared" ca="1" si="27"/>
        <v>0</v>
      </c>
      <c r="P148" s="77">
        <f t="shared" ca="1" si="28"/>
        <v>0</v>
      </c>
      <c r="Q148" s="77">
        <f t="shared" ca="1" si="29"/>
        <v>0</v>
      </c>
      <c r="R148" s="34">
        <f t="shared" ca="1" si="18"/>
        <v>-1.127512950176972E-3</v>
      </c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</row>
    <row r="149" spans="1:35" x14ac:dyDescent="0.2">
      <c r="A149" s="75"/>
      <c r="B149" s="75"/>
      <c r="C149" s="75"/>
      <c r="D149" s="76">
        <f t="shared" si="30"/>
        <v>0</v>
      </c>
      <c r="E149" s="76">
        <f t="shared" si="30"/>
        <v>0</v>
      </c>
      <c r="F149" s="77">
        <f t="shared" si="31"/>
        <v>0</v>
      </c>
      <c r="G149" s="77">
        <f t="shared" si="31"/>
        <v>0</v>
      </c>
      <c r="H149" s="77">
        <f t="shared" si="21"/>
        <v>0</v>
      </c>
      <c r="I149" s="77">
        <f t="shared" si="22"/>
        <v>0</v>
      </c>
      <c r="J149" s="77">
        <f t="shared" si="23"/>
        <v>0</v>
      </c>
      <c r="K149" s="77">
        <f t="shared" si="24"/>
        <v>0</v>
      </c>
      <c r="L149" s="77">
        <f t="shared" si="25"/>
        <v>0</v>
      </c>
      <c r="M149" s="77">
        <f t="shared" ref="M149:M212" ca="1" si="32">+E$4+E$5*D149+E$6*D149^2</f>
        <v>1.127512950176972E-3</v>
      </c>
      <c r="N149" s="77">
        <f t="shared" ca="1" si="26"/>
        <v>0</v>
      </c>
      <c r="O149" s="89">
        <f t="shared" ca="1" si="27"/>
        <v>0</v>
      </c>
      <c r="P149" s="77">
        <f t="shared" ca="1" si="28"/>
        <v>0</v>
      </c>
      <c r="Q149" s="77">
        <f t="shared" ca="1" si="29"/>
        <v>0</v>
      </c>
      <c r="R149" s="34">
        <f t="shared" ref="R149:R212" ca="1" si="33">+E149-M149</f>
        <v>-1.127512950176972E-3</v>
      </c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</row>
    <row r="150" spans="1:35" x14ac:dyDescent="0.2">
      <c r="A150" s="75"/>
      <c r="B150" s="75"/>
      <c r="C150" s="75"/>
      <c r="D150" s="76">
        <f t="shared" si="30"/>
        <v>0</v>
      </c>
      <c r="E150" s="76">
        <f t="shared" si="30"/>
        <v>0</v>
      </c>
      <c r="F150" s="77">
        <f t="shared" si="31"/>
        <v>0</v>
      </c>
      <c r="G150" s="77">
        <f t="shared" si="31"/>
        <v>0</v>
      </c>
      <c r="H150" s="77">
        <f t="shared" ref="H150:H213" si="34">C150*D150*D150</f>
        <v>0</v>
      </c>
      <c r="I150" s="77">
        <f t="shared" ref="I150:I213" si="35">C150*D150*D150*D150</f>
        <v>0</v>
      </c>
      <c r="J150" s="77">
        <f t="shared" ref="J150:J213" si="36">C150*D150*D150*D150*D150</f>
        <v>0</v>
      </c>
      <c r="K150" s="77">
        <f t="shared" ref="K150:K213" si="37">C150*E150*D150</f>
        <v>0</v>
      </c>
      <c r="L150" s="77">
        <f t="shared" ref="L150:L213" si="38">C150*E150*D150*D150</f>
        <v>0</v>
      </c>
      <c r="M150" s="77">
        <f t="shared" ca="1" si="32"/>
        <v>1.127512950176972E-3</v>
      </c>
      <c r="N150" s="77">
        <f t="shared" ref="N150:N213" ca="1" si="39">C150*(M150-E150)^2</f>
        <v>0</v>
      </c>
      <c r="O150" s="89">
        <f t="shared" ref="O150:O213" ca="1" si="40">(C150*O$1-O$2*F150+O$3*H150)^2</f>
        <v>0</v>
      </c>
      <c r="P150" s="77">
        <f t="shared" ref="P150:P213" ca="1" si="41">(-C150*O$2+O$4*F150-O$5*H150)^2</f>
        <v>0</v>
      </c>
      <c r="Q150" s="77">
        <f t="shared" ref="Q150:Q213" ca="1" si="42">+(C150*O$3-F150*O$5+H150*O$6)^2</f>
        <v>0</v>
      </c>
      <c r="R150" s="34">
        <f t="shared" ca="1" si="33"/>
        <v>-1.127512950176972E-3</v>
      </c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</row>
    <row r="151" spans="1:35" x14ac:dyDescent="0.2">
      <c r="A151" s="75"/>
      <c r="B151" s="75"/>
      <c r="C151" s="75"/>
      <c r="D151" s="76">
        <f t="shared" si="30"/>
        <v>0</v>
      </c>
      <c r="E151" s="76">
        <f t="shared" si="30"/>
        <v>0</v>
      </c>
      <c r="F151" s="77">
        <f t="shared" si="31"/>
        <v>0</v>
      </c>
      <c r="G151" s="77">
        <f t="shared" si="31"/>
        <v>0</v>
      </c>
      <c r="H151" s="77">
        <f t="shared" si="34"/>
        <v>0</v>
      </c>
      <c r="I151" s="77">
        <f t="shared" si="35"/>
        <v>0</v>
      </c>
      <c r="J151" s="77">
        <f t="shared" si="36"/>
        <v>0</v>
      </c>
      <c r="K151" s="77">
        <f t="shared" si="37"/>
        <v>0</v>
      </c>
      <c r="L151" s="77">
        <f t="shared" si="38"/>
        <v>0</v>
      </c>
      <c r="M151" s="77">
        <f t="shared" ca="1" si="32"/>
        <v>1.127512950176972E-3</v>
      </c>
      <c r="N151" s="77">
        <f t="shared" ca="1" si="39"/>
        <v>0</v>
      </c>
      <c r="O151" s="89">
        <f t="shared" ca="1" si="40"/>
        <v>0</v>
      </c>
      <c r="P151" s="77">
        <f t="shared" ca="1" si="41"/>
        <v>0</v>
      </c>
      <c r="Q151" s="77">
        <f t="shared" ca="1" si="42"/>
        <v>0</v>
      </c>
      <c r="R151" s="34">
        <f t="shared" ca="1" si="33"/>
        <v>-1.127512950176972E-3</v>
      </c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</row>
    <row r="152" spans="1:35" x14ac:dyDescent="0.2">
      <c r="A152" s="75"/>
      <c r="B152" s="75"/>
      <c r="C152" s="75"/>
      <c r="D152" s="76">
        <f t="shared" si="30"/>
        <v>0</v>
      </c>
      <c r="E152" s="76">
        <f t="shared" si="30"/>
        <v>0</v>
      </c>
      <c r="F152" s="77">
        <f t="shared" si="31"/>
        <v>0</v>
      </c>
      <c r="G152" s="77">
        <f t="shared" si="31"/>
        <v>0</v>
      </c>
      <c r="H152" s="77">
        <f t="shared" si="34"/>
        <v>0</v>
      </c>
      <c r="I152" s="77">
        <f t="shared" si="35"/>
        <v>0</v>
      </c>
      <c r="J152" s="77">
        <f t="shared" si="36"/>
        <v>0</v>
      </c>
      <c r="K152" s="77">
        <f t="shared" si="37"/>
        <v>0</v>
      </c>
      <c r="L152" s="77">
        <f t="shared" si="38"/>
        <v>0</v>
      </c>
      <c r="M152" s="77">
        <f t="shared" ca="1" si="32"/>
        <v>1.127512950176972E-3</v>
      </c>
      <c r="N152" s="77">
        <f t="shared" ca="1" si="39"/>
        <v>0</v>
      </c>
      <c r="O152" s="89">
        <f t="shared" ca="1" si="40"/>
        <v>0</v>
      </c>
      <c r="P152" s="77">
        <f t="shared" ca="1" si="41"/>
        <v>0</v>
      </c>
      <c r="Q152" s="77">
        <f t="shared" ca="1" si="42"/>
        <v>0</v>
      </c>
      <c r="R152" s="34">
        <f t="shared" ca="1" si="33"/>
        <v>-1.127512950176972E-3</v>
      </c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</row>
    <row r="153" spans="1:35" x14ac:dyDescent="0.2">
      <c r="A153" s="75"/>
      <c r="B153" s="75"/>
      <c r="C153" s="75"/>
      <c r="D153" s="76">
        <f t="shared" si="30"/>
        <v>0</v>
      </c>
      <c r="E153" s="76">
        <f t="shared" si="30"/>
        <v>0</v>
      </c>
      <c r="F153" s="77">
        <f t="shared" si="31"/>
        <v>0</v>
      </c>
      <c r="G153" s="77">
        <f t="shared" si="31"/>
        <v>0</v>
      </c>
      <c r="H153" s="77">
        <f t="shared" si="34"/>
        <v>0</v>
      </c>
      <c r="I153" s="77">
        <f t="shared" si="35"/>
        <v>0</v>
      </c>
      <c r="J153" s="77">
        <f t="shared" si="36"/>
        <v>0</v>
      </c>
      <c r="K153" s="77">
        <f t="shared" si="37"/>
        <v>0</v>
      </c>
      <c r="L153" s="77">
        <f t="shared" si="38"/>
        <v>0</v>
      </c>
      <c r="M153" s="77">
        <f t="shared" ca="1" si="32"/>
        <v>1.127512950176972E-3</v>
      </c>
      <c r="N153" s="77">
        <f t="shared" ca="1" si="39"/>
        <v>0</v>
      </c>
      <c r="O153" s="89">
        <f t="shared" ca="1" si="40"/>
        <v>0</v>
      </c>
      <c r="P153" s="77">
        <f t="shared" ca="1" si="41"/>
        <v>0</v>
      </c>
      <c r="Q153" s="77">
        <f t="shared" ca="1" si="42"/>
        <v>0</v>
      </c>
      <c r="R153" s="34">
        <f t="shared" ca="1" si="33"/>
        <v>-1.127512950176972E-3</v>
      </c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</row>
    <row r="154" spans="1:35" x14ac:dyDescent="0.2">
      <c r="A154" s="75"/>
      <c r="B154" s="75"/>
      <c r="C154" s="75"/>
      <c r="D154" s="76">
        <f t="shared" si="30"/>
        <v>0</v>
      </c>
      <c r="E154" s="76">
        <f t="shared" si="30"/>
        <v>0</v>
      </c>
      <c r="F154" s="77">
        <f t="shared" si="31"/>
        <v>0</v>
      </c>
      <c r="G154" s="77">
        <f t="shared" si="31"/>
        <v>0</v>
      </c>
      <c r="H154" s="77">
        <f t="shared" si="34"/>
        <v>0</v>
      </c>
      <c r="I154" s="77">
        <f t="shared" si="35"/>
        <v>0</v>
      </c>
      <c r="J154" s="77">
        <f t="shared" si="36"/>
        <v>0</v>
      </c>
      <c r="K154" s="77">
        <f t="shared" si="37"/>
        <v>0</v>
      </c>
      <c r="L154" s="77">
        <f t="shared" si="38"/>
        <v>0</v>
      </c>
      <c r="M154" s="77">
        <f t="shared" ca="1" si="32"/>
        <v>1.127512950176972E-3</v>
      </c>
      <c r="N154" s="77">
        <f t="shared" ca="1" si="39"/>
        <v>0</v>
      </c>
      <c r="O154" s="89">
        <f t="shared" ca="1" si="40"/>
        <v>0</v>
      </c>
      <c r="P154" s="77">
        <f t="shared" ca="1" si="41"/>
        <v>0</v>
      </c>
      <c r="Q154" s="77">
        <f t="shared" ca="1" si="42"/>
        <v>0</v>
      </c>
      <c r="R154" s="34">
        <f t="shared" ca="1" si="33"/>
        <v>-1.127512950176972E-3</v>
      </c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</row>
    <row r="155" spans="1:35" x14ac:dyDescent="0.2">
      <c r="A155" s="75"/>
      <c r="B155" s="75"/>
      <c r="C155" s="75"/>
      <c r="D155" s="76">
        <f t="shared" si="30"/>
        <v>0</v>
      </c>
      <c r="E155" s="76">
        <f t="shared" si="30"/>
        <v>0</v>
      </c>
      <c r="F155" s="77">
        <f t="shared" si="31"/>
        <v>0</v>
      </c>
      <c r="G155" s="77">
        <f t="shared" si="31"/>
        <v>0</v>
      </c>
      <c r="H155" s="77">
        <f t="shared" si="34"/>
        <v>0</v>
      </c>
      <c r="I155" s="77">
        <f t="shared" si="35"/>
        <v>0</v>
      </c>
      <c r="J155" s="77">
        <f t="shared" si="36"/>
        <v>0</v>
      </c>
      <c r="K155" s="77">
        <f t="shared" si="37"/>
        <v>0</v>
      </c>
      <c r="L155" s="77">
        <f t="shared" si="38"/>
        <v>0</v>
      </c>
      <c r="M155" s="77">
        <f t="shared" ca="1" si="32"/>
        <v>1.127512950176972E-3</v>
      </c>
      <c r="N155" s="77">
        <f t="shared" ca="1" si="39"/>
        <v>0</v>
      </c>
      <c r="O155" s="89">
        <f t="shared" ca="1" si="40"/>
        <v>0</v>
      </c>
      <c r="P155" s="77">
        <f t="shared" ca="1" si="41"/>
        <v>0</v>
      </c>
      <c r="Q155" s="77">
        <f t="shared" ca="1" si="42"/>
        <v>0</v>
      </c>
      <c r="R155" s="34">
        <f t="shared" ca="1" si="33"/>
        <v>-1.127512950176972E-3</v>
      </c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</row>
    <row r="156" spans="1:35" x14ac:dyDescent="0.2">
      <c r="A156" s="75"/>
      <c r="B156" s="75"/>
      <c r="C156" s="75"/>
      <c r="D156" s="76">
        <f t="shared" si="30"/>
        <v>0</v>
      </c>
      <c r="E156" s="76">
        <f t="shared" si="30"/>
        <v>0</v>
      </c>
      <c r="F156" s="77">
        <f t="shared" si="31"/>
        <v>0</v>
      </c>
      <c r="G156" s="77">
        <f t="shared" si="31"/>
        <v>0</v>
      </c>
      <c r="H156" s="77">
        <f t="shared" si="34"/>
        <v>0</v>
      </c>
      <c r="I156" s="77">
        <f t="shared" si="35"/>
        <v>0</v>
      </c>
      <c r="J156" s="77">
        <f t="shared" si="36"/>
        <v>0</v>
      </c>
      <c r="K156" s="77">
        <f t="shared" si="37"/>
        <v>0</v>
      </c>
      <c r="L156" s="77">
        <f t="shared" si="38"/>
        <v>0</v>
      </c>
      <c r="M156" s="77">
        <f t="shared" ca="1" si="32"/>
        <v>1.127512950176972E-3</v>
      </c>
      <c r="N156" s="77">
        <f t="shared" ca="1" si="39"/>
        <v>0</v>
      </c>
      <c r="O156" s="89">
        <f t="shared" ca="1" si="40"/>
        <v>0</v>
      </c>
      <c r="P156" s="77">
        <f t="shared" ca="1" si="41"/>
        <v>0</v>
      </c>
      <c r="Q156" s="77">
        <f t="shared" ca="1" si="42"/>
        <v>0</v>
      </c>
      <c r="R156" s="34">
        <f t="shared" ca="1" si="33"/>
        <v>-1.127512950176972E-3</v>
      </c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</row>
    <row r="157" spans="1:35" x14ac:dyDescent="0.2">
      <c r="A157" s="75"/>
      <c r="B157" s="75"/>
      <c r="C157" s="75"/>
      <c r="D157" s="76">
        <f t="shared" si="30"/>
        <v>0</v>
      </c>
      <c r="E157" s="76">
        <f t="shared" si="30"/>
        <v>0</v>
      </c>
      <c r="F157" s="77">
        <f t="shared" si="31"/>
        <v>0</v>
      </c>
      <c r="G157" s="77">
        <f t="shared" si="31"/>
        <v>0</v>
      </c>
      <c r="H157" s="77">
        <f t="shared" si="34"/>
        <v>0</v>
      </c>
      <c r="I157" s="77">
        <f t="shared" si="35"/>
        <v>0</v>
      </c>
      <c r="J157" s="77">
        <f t="shared" si="36"/>
        <v>0</v>
      </c>
      <c r="K157" s="77">
        <f t="shared" si="37"/>
        <v>0</v>
      </c>
      <c r="L157" s="77">
        <f t="shared" si="38"/>
        <v>0</v>
      </c>
      <c r="M157" s="77">
        <f t="shared" ca="1" si="32"/>
        <v>1.127512950176972E-3</v>
      </c>
      <c r="N157" s="77">
        <f t="shared" ca="1" si="39"/>
        <v>0</v>
      </c>
      <c r="O157" s="89">
        <f t="shared" ca="1" si="40"/>
        <v>0</v>
      </c>
      <c r="P157" s="77">
        <f t="shared" ca="1" si="41"/>
        <v>0</v>
      </c>
      <c r="Q157" s="77">
        <f t="shared" ca="1" si="42"/>
        <v>0</v>
      </c>
      <c r="R157" s="34">
        <f t="shared" ca="1" si="33"/>
        <v>-1.127512950176972E-3</v>
      </c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</row>
    <row r="158" spans="1:35" x14ac:dyDescent="0.2">
      <c r="A158" s="75"/>
      <c r="B158" s="75"/>
      <c r="C158" s="75"/>
      <c r="D158" s="76">
        <f t="shared" si="30"/>
        <v>0</v>
      </c>
      <c r="E158" s="76">
        <f t="shared" si="30"/>
        <v>0</v>
      </c>
      <c r="F158" s="77">
        <f t="shared" si="31"/>
        <v>0</v>
      </c>
      <c r="G158" s="77">
        <f t="shared" si="31"/>
        <v>0</v>
      </c>
      <c r="H158" s="77">
        <f t="shared" si="34"/>
        <v>0</v>
      </c>
      <c r="I158" s="77">
        <f t="shared" si="35"/>
        <v>0</v>
      </c>
      <c r="J158" s="77">
        <f t="shared" si="36"/>
        <v>0</v>
      </c>
      <c r="K158" s="77">
        <f t="shared" si="37"/>
        <v>0</v>
      </c>
      <c r="L158" s="77">
        <f t="shared" si="38"/>
        <v>0</v>
      </c>
      <c r="M158" s="77">
        <f t="shared" ca="1" si="32"/>
        <v>1.127512950176972E-3</v>
      </c>
      <c r="N158" s="77">
        <f t="shared" ca="1" si="39"/>
        <v>0</v>
      </c>
      <c r="O158" s="89">
        <f t="shared" ca="1" si="40"/>
        <v>0</v>
      </c>
      <c r="P158" s="77">
        <f t="shared" ca="1" si="41"/>
        <v>0</v>
      </c>
      <c r="Q158" s="77">
        <f t="shared" ca="1" si="42"/>
        <v>0</v>
      </c>
      <c r="R158" s="34">
        <f t="shared" ca="1" si="33"/>
        <v>-1.127512950176972E-3</v>
      </c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</row>
    <row r="159" spans="1:35" x14ac:dyDescent="0.2">
      <c r="A159" s="75"/>
      <c r="B159" s="75"/>
      <c r="C159" s="75"/>
      <c r="D159" s="76">
        <f t="shared" si="30"/>
        <v>0</v>
      </c>
      <c r="E159" s="76">
        <f t="shared" si="30"/>
        <v>0</v>
      </c>
      <c r="F159" s="77">
        <f t="shared" si="31"/>
        <v>0</v>
      </c>
      <c r="G159" s="77">
        <f t="shared" si="31"/>
        <v>0</v>
      </c>
      <c r="H159" s="77">
        <f t="shared" si="34"/>
        <v>0</v>
      </c>
      <c r="I159" s="77">
        <f t="shared" si="35"/>
        <v>0</v>
      </c>
      <c r="J159" s="77">
        <f t="shared" si="36"/>
        <v>0</v>
      </c>
      <c r="K159" s="77">
        <f t="shared" si="37"/>
        <v>0</v>
      </c>
      <c r="L159" s="77">
        <f t="shared" si="38"/>
        <v>0</v>
      </c>
      <c r="M159" s="77">
        <f t="shared" ca="1" si="32"/>
        <v>1.127512950176972E-3</v>
      </c>
      <c r="N159" s="77">
        <f t="shared" ca="1" si="39"/>
        <v>0</v>
      </c>
      <c r="O159" s="89">
        <f t="shared" ca="1" si="40"/>
        <v>0</v>
      </c>
      <c r="P159" s="77">
        <f t="shared" ca="1" si="41"/>
        <v>0</v>
      </c>
      <c r="Q159" s="77">
        <f t="shared" ca="1" si="42"/>
        <v>0</v>
      </c>
      <c r="R159" s="34">
        <f t="shared" ca="1" si="33"/>
        <v>-1.127512950176972E-3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</row>
    <row r="160" spans="1:35" x14ac:dyDescent="0.2">
      <c r="A160" s="75"/>
      <c r="B160" s="75"/>
      <c r="C160" s="75"/>
      <c r="D160" s="76">
        <f t="shared" si="30"/>
        <v>0</v>
      </c>
      <c r="E160" s="76">
        <f t="shared" si="30"/>
        <v>0</v>
      </c>
      <c r="F160" s="77">
        <f t="shared" si="31"/>
        <v>0</v>
      </c>
      <c r="G160" s="77">
        <f t="shared" si="31"/>
        <v>0</v>
      </c>
      <c r="H160" s="77">
        <f t="shared" si="34"/>
        <v>0</v>
      </c>
      <c r="I160" s="77">
        <f t="shared" si="35"/>
        <v>0</v>
      </c>
      <c r="J160" s="77">
        <f t="shared" si="36"/>
        <v>0</v>
      </c>
      <c r="K160" s="77">
        <f t="shared" si="37"/>
        <v>0</v>
      </c>
      <c r="L160" s="77">
        <f t="shared" si="38"/>
        <v>0</v>
      </c>
      <c r="M160" s="77">
        <f t="shared" ca="1" si="32"/>
        <v>1.127512950176972E-3</v>
      </c>
      <c r="N160" s="77">
        <f t="shared" ca="1" si="39"/>
        <v>0</v>
      </c>
      <c r="O160" s="89">
        <f t="shared" ca="1" si="40"/>
        <v>0</v>
      </c>
      <c r="P160" s="77">
        <f t="shared" ca="1" si="41"/>
        <v>0</v>
      </c>
      <c r="Q160" s="77">
        <f t="shared" ca="1" si="42"/>
        <v>0</v>
      </c>
      <c r="R160" s="34">
        <f t="shared" ca="1" si="33"/>
        <v>-1.127512950176972E-3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</row>
    <row r="161" spans="1:35" x14ac:dyDescent="0.2">
      <c r="A161" s="75"/>
      <c r="B161" s="75"/>
      <c r="C161" s="75"/>
      <c r="D161" s="76">
        <f t="shared" si="30"/>
        <v>0</v>
      </c>
      <c r="E161" s="76">
        <f t="shared" si="30"/>
        <v>0</v>
      </c>
      <c r="F161" s="77">
        <f t="shared" si="31"/>
        <v>0</v>
      </c>
      <c r="G161" s="77">
        <f t="shared" si="31"/>
        <v>0</v>
      </c>
      <c r="H161" s="77">
        <f t="shared" si="34"/>
        <v>0</v>
      </c>
      <c r="I161" s="77">
        <f t="shared" si="35"/>
        <v>0</v>
      </c>
      <c r="J161" s="77">
        <f t="shared" si="36"/>
        <v>0</v>
      </c>
      <c r="K161" s="77">
        <f t="shared" si="37"/>
        <v>0</v>
      </c>
      <c r="L161" s="77">
        <f t="shared" si="38"/>
        <v>0</v>
      </c>
      <c r="M161" s="77">
        <f t="shared" ca="1" si="32"/>
        <v>1.127512950176972E-3</v>
      </c>
      <c r="N161" s="77">
        <f t="shared" ca="1" si="39"/>
        <v>0</v>
      </c>
      <c r="O161" s="89">
        <f t="shared" ca="1" si="40"/>
        <v>0</v>
      </c>
      <c r="P161" s="77">
        <f t="shared" ca="1" si="41"/>
        <v>0</v>
      </c>
      <c r="Q161" s="77">
        <f t="shared" ca="1" si="42"/>
        <v>0</v>
      </c>
      <c r="R161" s="34">
        <f t="shared" ca="1" si="33"/>
        <v>-1.127512950176972E-3</v>
      </c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</row>
    <row r="162" spans="1:35" x14ac:dyDescent="0.2">
      <c r="A162" s="75"/>
      <c r="B162" s="75"/>
      <c r="C162" s="75"/>
      <c r="D162" s="76">
        <f t="shared" si="30"/>
        <v>0</v>
      </c>
      <c r="E162" s="76">
        <f t="shared" si="30"/>
        <v>0</v>
      </c>
      <c r="F162" s="77">
        <f t="shared" si="31"/>
        <v>0</v>
      </c>
      <c r="G162" s="77">
        <f t="shared" si="31"/>
        <v>0</v>
      </c>
      <c r="H162" s="77">
        <f t="shared" si="34"/>
        <v>0</v>
      </c>
      <c r="I162" s="77">
        <f t="shared" si="35"/>
        <v>0</v>
      </c>
      <c r="J162" s="77">
        <f t="shared" si="36"/>
        <v>0</v>
      </c>
      <c r="K162" s="77">
        <f t="shared" si="37"/>
        <v>0</v>
      </c>
      <c r="L162" s="77">
        <f t="shared" si="38"/>
        <v>0</v>
      </c>
      <c r="M162" s="77">
        <f t="shared" ca="1" si="32"/>
        <v>1.127512950176972E-3</v>
      </c>
      <c r="N162" s="77">
        <f t="shared" ca="1" si="39"/>
        <v>0</v>
      </c>
      <c r="O162" s="89">
        <f t="shared" ca="1" si="40"/>
        <v>0</v>
      </c>
      <c r="P162" s="77">
        <f t="shared" ca="1" si="41"/>
        <v>0</v>
      </c>
      <c r="Q162" s="77">
        <f t="shared" ca="1" si="42"/>
        <v>0</v>
      </c>
      <c r="R162" s="34">
        <f t="shared" ca="1" si="33"/>
        <v>-1.127512950176972E-3</v>
      </c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</row>
    <row r="163" spans="1:35" x14ac:dyDescent="0.2">
      <c r="A163" s="75"/>
      <c r="B163" s="75"/>
      <c r="C163" s="75"/>
      <c r="D163" s="76">
        <f t="shared" si="30"/>
        <v>0</v>
      </c>
      <c r="E163" s="76">
        <f t="shared" si="30"/>
        <v>0</v>
      </c>
      <c r="F163" s="77">
        <f t="shared" si="31"/>
        <v>0</v>
      </c>
      <c r="G163" s="77">
        <f t="shared" si="31"/>
        <v>0</v>
      </c>
      <c r="H163" s="77">
        <f t="shared" si="34"/>
        <v>0</v>
      </c>
      <c r="I163" s="77">
        <f t="shared" si="35"/>
        <v>0</v>
      </c>
      <c r="J163" s="77">
        <f t="shared" si="36"/>
        <v>0</v>
      </c>
      <c r="K163" s="77">
        <f t="shared" si="37"/>
        <v>0</v>
      </c>
      <c r="L163" s="77">
        <f t="shared" si="38"/>
        <v>0</v>
      </c>
      <c r="M163" s="77">
        <f t="shared" ca="1" si="32"/>
        <v>1.127512950176972E-3</v>
      </c>
      <c r="N163" s="77">
        <f t="shared" ca="1" si="39"/>
        <v>0</v>
      </c>
      <c r="O163" s="89">
        <f t="shared" ca="1" si="40"/>
        <v>0</v>
      </c>
      <c r="P163" s="77">
        <f t="shared" ca="1" si="41"/>
        <v>0</v>
      </c>
      <c r="Q163" s="77">
        <f t="shared" ca="1" si="42"/>
        <v>0</v>
      </c>
      <c r="R163" s="34">
        <f t="shared" ca="1" si="33"/>
        <v>-1.127512950176972E-3</v>
      </c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</row>
    <row r="164" spans="1:35" x14ac:dyDescent="0.2">
      <c r="A164" s="75"/>
      <c r="B164" s="75"/>
      <c r="C164" s="75"/>
      <c r="D164" s="76">
        <f t="shared" si="30"/>
        <v>0</v>
      </c>
      <c r="E164" s="76">
        <f t="shared" si="30"/>
        <v>0</v>
      </c>
      <c r="F164" s="77">
        <f t="shared" si="31"/>
        <v>0</v>
      </c>
      <c r="G164" s="77">
        <f t="shared" si="31"/>
        <v>0</v>
      </c>
      <c r="H164" s="77">
        <f t="shared" si="34"/>
        <v>0</v>
      </c>
      <c r="I164" s="77">
        <f t="shared" si="35"/>
        <v>0</v>
      </c>
      <c r="J164" s="77">
        <f t="shared" si="36"/>
        <v>0</v>
      </c>
      <c r="K164" s="77">
        <f t="shared" si="37"/>
        <v>0</v>
      </c>
      <c r="L164" s="77">
        <f t="shared" si="38"/>
        <v>0</v>
      </c>
      <c r="M164" s="77">
        <f t="shared" ca="1" si="32"/>
        <v>1.127512950176972E-3</v>
      </c>
      <c r="N164" s="77">
        <f t="shared" ca="1" si="39"/>
        <v>0</v>
      </c>
      <c r="O164" s="89">
        <f t="shared" ca="1" si="40"/>
        <v>0</v>
      </c>
      <c r="P164" s="77">
        <f t="shared" ca="1" si="41"/>
        <v>0</v>
      </c>
      <c r="Q164" s="77">
        <f t="shared" ca="1" si="42"/>
        <v>0</v>
      </c>
      <c r="R164" s="34">
        <f t="shared" ca="1" si="33"/>
        <v>-1.127512950176972E-3</v>
      </c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</row>
    <row r="165" spans="1:35" x14ac:dyDescent="0.2">
      <c r="A165" s="75"/>
      <c r="B165" s="75"/>
      <c r="C165" s="75"/>
      <c r="D165" s="76">
        <f t="shared" si="30"/>
        <v>0</v>
      </c>
      <c r="E165" s="76">
        <f t="shared" si="30"/>
        <v>0</v>
      </c>
      <c r="F165" s="77">
        <f t="shared" si="31"/>
        <v>0</v>
      </c>
      <c r="G165" s="77">
        <f t="shared" si="31"/>
        <v>0</v>
      </c>
      <c r="H165" s="77">
        <f t="shared" si="34"/>
        <v>0</v>
      </c>
      <c r="I165" s="77">
        <f t="shared" si="35"/>
        <v>0</v>
      </c>
      <c r="J165" s="77">
        <f t="shared" si="36"/>
        <v>0</v>
      </c>
      <c r="K165" s="77">
        <f t="shared" si="37"/>
        <v>0</v>
      </c>
      <c r="L165" s="77">
        <f t="shared" si="38"/>
        <v>0</v>
      </c>
      <c r="M165" s="77">
        <f t="shared" ca="1" si="32"/>
        <v>1.127512950176972E-3</v>
      </c>
      <c r="N165" s="77">
        <f t="shared" ca="1" si="39"/>
        <v>0</v>
      </c>
      <c r="O165" s="89">
        <f t="shared" ca="1" si="40"/>
        <v>0</v>
      </c>
      <c r="P165" s="77">
        <f t="shared" ca="1" si="41"/>
        <v>0</v>
      </c>
      <c r="Q165" s="77">
        <f t="shared" ca="1" si="42"/>
        <v>0</v>
      </c>
      <c r="R165" s="34">
        <f t="shared" ca="1" si="33"/>
        <v>-1.127512950176972E-3</v>
      </c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</row>
    <row r="166" spans="1:35" x14ac:dyDescent="0.2">
      <c r="A166" s="75"/>
      <c r="B166" s="75"/>
      <c r="C166" s="75"/>
      <c r="D166" s="76">
        <f t="shared" si="30"/>
        <v>0</v>
      </c>
      <c r="E166" s="76">
        <f t="shared" si="30"/>
        <v>0</v>
      </c>
      <c r="F166" s="77">
        <f t="shared" si="31"/>
        <v>0</v>
      </c>
      <c r="G166" s="77">
        <f t="shared" si="31"/>
        <v>0</v>
      </c>
      <c r="H166" s="77">
        <f t="shared" si="34"/>
        <v>0</v>
      </c>
      <c r="I166" s="77">
        <f t="shared" si="35"/>
        <v>0</v>
      </c>
      <c r="J166" s="77">
        <f t="shared" si="36"/>
        <v>0</v>
      </c>
      <c r="K166" s="77">
        <f t="shared" si="37"/>
        <v>0</v>
      </c>
      <c r="L166" s="77">
        <f t="shared" si="38"/>
        <v>0</v>
      </c>
      <c r="M166" s="77">
        <f t="shared" ca="1" si="32"/>
        <v>1.127512950176972E-3</v>
      </c>
      <c r="N166" s="77">
        <f t="shared" ca="1" si="39"/>
        <v>0</v>
      </c>
      <c r="O166" s="89">
        <f t="shared" ca="1" si="40"/>
        <v>0</v>
      </c>
      <c r="P166" s="77">
        <f t="shared" ca="1" si="41"/>
        <v>0</v>
      </c>
      <c r="Q166" s="77">
        <f t="shared" ca="1" si="42"/>
        <v>0</v>
      </c>
      <c r="R166" s="34">
        <f t="shared" ca="1" si="33"/>
        <v>-1.127512950176972E-3</v>
      </c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</row>
    <row r="167" spans="1:35" x14ac:dyDescent="0.2">
      <c r="A167" s="75"/>
      <c r="B167" s="75"/>
      <c r="C167" s="75"/>
      <c r="D167" s="76">
        <f t="shared" si="30"/>
        <v>0</v>
      </c>
      <c r="E167" s="76">
        <f t="shared" si="30"/>
        <v>0</v>
      </c>
      <c r="F167" s="77">
        <f t="shared" si="31"/>
        <v>0</v>
      </c>
      <c r="G167" s="77">
        <f t="shared" si="31"/>
        <v>0</v>
      </c>
      <c r="H167" s="77">
        <f t="shared" si="34"/>
        <v>0</v>
      </c>
      <c r="I167" s="77">
        <f t="shared" si="35"/>
        <v>0</v>
      </c>
      <c r="J167" s="77">
        <f t="shared" si="36"/>
        <v>0</v>
      </c>
      <c r="K167" s="77">
        <f t="shared" si="37"/>
        <v>0</v>
      </c>
      <c r="L167" s="77">
        <f t="shared" si="38"/>
        <v>0</v>
      </c>
      <c r="M167" s="77">
        <f t="shared" ca="1" si="32"/>
        <v>1.127512950176972E-3</v>
      </c>
      <c r="N167" s="77">
        <f t="shared" ca="1" si="39"/>
        <v>0</v>
      </c>
      <c r="O167" s="89">
        <f t="shared" ca="1" si="40"/>
        <v>0</v>
      </c>
      <c r="P167" s="77">
        <f t="shared" ca="1" si="41"/>
        <v>0</v>
      </c>
      <c r="Q167" s="77">
        <f t="shared" ca="1" si="42"/>
        <v>0</v>
      </c>
      <c r="R167" s="34">
        <f t="shared" ca="1" si="33"/>
        <v>-1.127512950176972E-3</v>
      </c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</row>
    <row r="168" spans="1:35" x14ac:dyDescent="0.2">
      <c r="A168" s="75"/>
      <c r="B168" s="75"/>
      <c r="C168" s="75"/>
      <c r="D168" s="76">
        <f t="shared" si="30"/>
        <v>0</v>
      </c>
      <c r="E168" s="76">
        <f t="shared" si="30"/>
        <v>0</v>
      </c>
      <c r="F168" s="77">
        <f t="shared" si="31"/>
        <v>0</v>
      </c>
      <c r="G168" s="77">
        <f t="shared" si="31"/>
        <v>0</v>
      </c>
      <c r="H168" s="77">
        <f t="shared" si="34"/>
        <v>0</v>
      </c>
      <c r="I168" s="77">
        <f t="shared" si="35"/>
        <v>0</v>
      </c>
      <c r="J168" s="77">
        <f t="shared" si="36"/>
        <v>0</v>
      </c>
      <c r="K168" s="77">
        <f t="shared" si="37"/>
        <v>0</v>
      </c>
      <c r="L168" s="77">
        <f t="shared" si="38"/>
        <v>0</v>
      </c>
      <c r="M168" s="77">
        <f t="shared" ca="1" si="32"/>
        <v>1.127512950176972E-3</v>
      </c>
      <c r="N168" s="77">
        <f t="shared" ca="1" si="39"/>
        <v>0</v>
      </c>
      <c r="O168" s="89">
        <f t="shared" ca="1" si="40"/>
        <v>0</v>
      </c>
      <c r="P168" s="77">
        <f t="shared" ca="1" si="41"/>
        <v>0</v>
      </c>
      <c r="Q168" s="77">
        <f t="shared" ca="1" si="42"/>
        <v>0</v>
      </c>
      <c r="R168" s="34">
        <f t="shared" ca="1" si="33"/>
        <v>-1.127512950176972E-3</v>
      </c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</row>
    <row r="169" spans="1:35" x14ac:dyDescent="0.2">
      <c r="A169" s="75"/>
      <c r="B169" s="75"/>
      <c r="C169" s="75"/>
      <c r="D169" s="76">
        <f t="shared" si="30"/>
        <v>0</v>
      </c>
      <c r="E169" s="76">
        <f t="shared" si="30"/>
        <v>0</v>
      </c>
      <c r="F169" s="77">
        <f t="shared" si="31"/>
        <v>0</v>
      </c>
      <c r="G169" s="77">
        <f t="shared" si="31"/>
        <v>0</v>
      </c>
      <c r="H169" s="77">
        <f t="shared" si="34"/>
        <v>0</v>
      </c>
      <c r="I169" s="77">
        <f t="shared" si="35"/>
        <v>0</v>
      </c>
      <c r="J169" s="77">
        <f t="shared" si="36"/>
        <v>0</v>
      </c>
      <c r="K169" s="77">
        <f t="shared" si="37"/>
        <v>0</v>
      </c>
      <c r="L169" s="77">
        <f t="shared" si="38"/>
        <v>0</v>
      </c>
      <c r="M169" s="77">
        <f t="shared" ca="1" si="32"/>
        <v>1.127512950176972E-3</v>
      </c>
      <c r="N169" s="77">
        <f t="shared" ca="1" si="39"/>
        <v>0</v>
      </c>
      <c r="O169" s="89">
        <f t="shared" ca="1" si="40"/>
        <v>0</v>
      </c>
      <c r="P169" s="77">
        <f t="shared" ca="1" si="41"/>
        <v>0</v>
      </c>
      <c r="Q169" s="77">
        <f t="shared" ca="1" si="42"/>
        <v>0</v>
      </c>
      <c r="R169" s="34">
        <f t="shared" ca="1" si="33"/>
        <v>-1.127512950176972E-3</v>
      </c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</row>
    <row r="170" spans="1:35" x14ac:dyDescent="0.2">
      <c r="A170" s="75"/>
      <c r="B170" s="75"/>
      <c r="C170" s="75"/>
      <c r="D170" s="76">
        <f t="shared" si="30"/>
        <v>0</v>
      </c>
      <c r="E170" s="76">
        <f t="shared" si="30"/>
        <v>0</v>
      </c>
      <c r="F170" s="77">
        <f t="shared" si="31"/>
        <v>0</v>
      </c>
      <c r="G170" s="77">
        <f t="shared" si="31"/>
        <v>0</v>
      </c>
      <c r="H170" s="77">
        <f t="shared" si="34"/>
        <v>0</v>
      </c>
      <c r="I170" s="77">
        <f t="shared" si="35"/>
        <v>0</v>
      </c>
      <c r="J170" s="77">
        <f t="shared" si="36"/>
        <v>0</v>
      </c>
      <c r="K170" s="77">
        <f t="shared" si="37"/>
        <v>0</v>
      </c>
      <c r="L170" s="77">
        <f t="shared" si="38"/>
        <v>0</v>
      </c>
      <c r="M170" s="77">
        <f t="shared" ca="1" si="32"/>
        <v>1.127512950176972E-3</v>
      </c>
      <c r="N170" s="77">
        <f t="shared" ca="1" si="39"/>
        <v>0</v>
      </c>
      <c r="O170" s="89">
        <f t="shared" ca="1" si="40"/>
        <v>0</v>
      </c>
      <c r="P170" s="77">
        <f t="shared" ca="1" si="41"/>
        <v>0</v>
      </c>
      <c r="Q170" s="77">
        <f t="shared" ca="1" si="42"/>
        <v>0</v>
      </c>
      <c r="R170" s="34">
        <f t="shared" ca="1" si="33"/>
        <v>-1.127512950176972E-3</v>
      </c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</row>
    <row r="171" spans="1:35" x14ac:dyDescent="0.2">
      <c r="A171" s="75"/>
      <c r="B171" s="75"/>
      <c r="C171" s="75"/>
      <c r="D171" s="76">
        <f t="shared" si="30"/>
        <v>0</v>
      </c>
      <c r="E171" s="76">
        <f t="shared" si="30"/>
        <v>0</v>
      </c>
      <c r="F171" s="77">
        <f t="shared" si="31"/>
        <v>0</v>
      </c>
      <c r="G171" s="77">
        <f t="shared" si="31"/>
        <v>0</v>
      </c>
      <c r="H171" s="77">
        <f t="shared" si="34"/>
        <v>0</v>
      </c>
      <c r="I171" s="77">
        <f t="shared" si="35"/>
        <v>0</v>
      </c>
      <c r="J171" s="77">
        <f t="shared" si="36"/>
        <v>0</v>
      </c>
      <c r="K171" s="77">
        <f t="shared" si="37"/>
        <v>0</v>
      </c>
      <c r="L171" s="77">
        <f t="shared" si="38"/>
        <v>0</v>
      </c>
      <c r="M171" s="77">
        <f t="shared" ca="1" si="32"/>
        <v>1.127512950176972E-3</v>
      </c>
      <c r="N171" s="77">
        <f t="shared" ca="1" si="39"/>
        <v>0</v>
      </c>
      <c r="O171" s="89">
        <f t="shared" ca="1" si="40"/>
        <v>0</v>
      </c>
      <c r="P171" s="77">
        <f t="shared" ca="1" si="41"/>
        <v>0</v>
      </c>
      <c r="Q171" s="77">
        <f t="shared" ca="1" si="42"/>
        <v>0</v>
      </c>
      <c r="R171" s="34">
        <f t="shared" ca="1" si="33"/>
        <v>-1.127512950176972E-3</v>
      </c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</row>
    <row r="172" spans="1:35" x14ac:dyDescent="0.2">
      <c r="A172" s="75"/>
      <c r="B172" s="75"/>
      <c r="C172" s="75"/>
      <c r="D172" s="76">
        <f t="shared" si="30"/>
        <v>0</v>
      </c>
      <c r="E172" s="76">
        <f t="shared" si="30"/>
        <v>0</v>
      </c>
      <c r="F172" s="77">
        <f t="shared" si="31"/>
        <v>0</v>
      </c>
      <c r="G172" s="77">
        <f t="shared" si="31"/>
        <v>0</v>
      </c>
      <c r="H172" s="77">
        <f t="shared" si="34"/>
        <v>0</v>
      </c>
      <c r="I172" s="77">
        <f t="shared" si="35"/>
        <v>0</v>
      </c>
      <c r="J172" s="77">
        <f t="shared" si="36"/>
        <v>0</v>
      </c>
      <c r="K172" s="77">
        <f t="shared" si="37"/>
        <v>0</v>
      </c>
      <c r="L172" s="77">
        <f t="shared" si="38"/>
        <v>0</v>
      </c>
      <c r="M172" s="77">
        <f t="shared" ca="1" si="32"/>
        <v>1.127512950176972E-3</v>
      </c>
      <c r="N172" s="77">
        <f t="shared" ca="1" si="39"/>
        <v>0</v>
      </c>
      <c r="O172" s="89">
        <f t="shared" ca="1" si="40"/>
        <v>0</v>
      </c>
      <c r="P172" s="77">
        <f t="shared" ca="1" si="41"/>
        <v>0</v>
      </c>
      <c r="Q172" s="77">
        <f t="shared" ca="1" si="42"/>
        <v>0</v>
      </c>
      <c r="R172" s="34">
        <f t="shared" ca="1" si="33"/>
        <v>-1.127512950176972E-3</v>
      </c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</row>
    <row r="173" spans="1:35" x14ac:dyDescent="0.2">
      <c r="A173" s="75"/>
      <c r="B173" s="75"/>
      <c r="C173" s="75"/>
      <c r="D173" s="76">
        <f t="shared" si="30"/>
        <v>0</v>
      </c>
      <c r="E173" s="76">
        <f t="shared" si="30"/>
        <v>0</v>
      </c>
      <c r="F173" s="77">
        <f t="shared" si="31"/>
        <v>0</v>
      </c>
      <c r="G173" s="77">
        <f t="shared" si="31"/>
        <v>0</v>
      </c>
      <c r="H173" s="77">
        <f t="shared" si="34"/>
        <v>0</v>
      </c>
      <c r="I173" s="77">
        <f t="shared" si="35"/>
        <v>0</v>
      </c>
      <c r="J173" s="77">
        <f t="shared" si="36"/>
        <v>0</v>
      </c>
      <c r="K173" s="77">
        <f t="shared" si="37"/>
        <v>0</v>
      </c>
      <c r="L173" s="77">
        <f t="shared" si="38"/>
        <v>0</v>
      </c>
      <c r="M173" s="77">
        <f t="shared" ca="1" si="32"/>
        <v>1.127512950176972E-3</v>
      </c>
      <c r="N173" s="77">
        <f t="shared" ca="1" si="39"/>
        <v>0</v>
      </c>
      <c r="O173" s="89">
        <f t="shared" ca="1" si="40"/>
        <v>0</v>
      </c>
      <c r="P173" s="77">
        <f t="shared" ca="1" si="41"/>
        <v>0</v>
      </c>
      <c r="Q173" s="77">
        <f t="shared" ca="1" si="42"/>
        <v>0</v>
      </c>
      <c r="R173" s="34">
        <f t="shared" ca="1" si="33"/>
        <v>-1.127512950176972E-3</v>
      </c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</row>
    <row r="174" spans="1:35" x14ac:dyDescent="0.2">
      <c r="A174" s="75"/>
      <c r="B174" s="75"/>
      <c r="C174" s="75"/>
      <c r="D174" s="76">
        <f t="shared" si="30"/>
        <v>0</v>
      </c>
      <c r="E174" s="76">
        <f t="shared" si="30"/>
        <v>0</v>
      </c>
      <c r="F174" s="77">
        <f t="shared" si="31"/>
        <v>0</v>
      </c>
      <c r="G174" s="77">
        <f t="shared" si="31"/>
        <v>0</v>
      </c>
      <c r="H174" s="77">
        <f t="shared" si="34"/>
        <v>0</v>
      </c>
      <c r="I174" s="77">
        <f t="shared" si="35"/>
        <v>0</v>
      </c>
      <c r="J174" s="77">
        <f t="shared" si="36"/>
        <v>0</v>
      </c>
      <c r="K174" s="77">
        <f t="shared" si="37"/>
        <v>0</v>
      </c>
      <c r="L174" s="77">
        <f t="shared" si="38"/>
        <v>0</v>
      </c>
      <c r="M174" s="77">
        <f t="shared" ca="1" si="32"/>
        <v>1.127512950176972E-3</v>
      </c>
      <c r="N174" s="77">
        <f t="shared" ca="1" si="39"/>
        <v>0</v>
      </c>
      <c r="O174" s="89">
        <f t="shared" ca="1" si="40"/>
        <v>0</v>
      </c>
      <c r="P174" s="77">
        <f t="shared" ca="1" si="41"/>
        <v>0</v>
      </c>
      <c r="Q174" s="77">
        <f t="shared" ca="1" si="42"/>
        <v>0</v>
      </c>
      <c r="R174" s="34">
        <f t="shared" ca="1" si="33"/>
        <v>-1.127512950176972E-3</v>
      </c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</row>
    <row r="175" spans="1:35" x14ac:dyDescent="0.2">
      <c r="A175" s="75"/>
      <c r="B175" s="75"/>
      <c r="C175" s="75"/>
      <c r="D175" s="76">
        <f t="shared" si="30"/>
        <v>0</v>
      </c>
      <c r="E175" s="76">
        <f t="shared" si="30"/>
        <v>0</v>
      </c>
      <c r="F175" s="77">
        <f t="shared" si="31"/>
        <v>0</v>
      </c>
      <c r="G175" s="77">
        <f t="shared" si="31"/>
        <v>0</v>
      </c>
      <c r="H175" s="77">
        <f t="shared" si="34"/>
        <v>0</v>
      </c>
      <c r="I175" s="77">
        <f t="shared" si="35"/>
        <v>0</v>
      </c>
      <c r="J175" s="77">
        <f t="shared" si="36"/>
        <v>0</v>
      </c>
      <c r="K175" s="77">
        <f t="shared" si="37"/>
        <v>0</v>
      </c>
      <c r="L175" s="77">
        <f t="shared" si="38"/>
        <v>0</v>
      </c>
      <c r="M175" s="77">
        <f t="shared" ca="1" si="32"/>
        <v>1.127512950176972E-3</v>
      </c>
      <c r="N175" s="77">
        <f t="shared" ca="1" si="39"/>
        <v>0</v>
      </c>
      <c r="O175" s="89">
        <f t="shared" ca="1" si="40"/>
        <v>0</v>
      </c>
      <c r="P175" s="77">
        <f t="shared" ca="1" si="41"/>
        <v>0</v>
      </c>
      <c r="Q175" s="77">
        <f t="shared" ca="1" si="42"/>
        <v>0</v>
      </c>
      <c r="R175" s="34">
        <f t="shared" ca="1" si="33"/>
        <v>-1.127512950176972E-3</v>
      </c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</row>
    <row r="176" spans="1:35" x14ac:dyDescent="0.2">
      <c r="A176" s="75"/>
      <c r="B176" s="75"/>
      <c r="C176" s="75"/>
      <c r="D176" s="76">
        <f t="shared" si="30"/>
        <v>0</v>
      </c>
      <c r="E176" s="76">
        <f t="shared" si="30"/>
        <v>0</v>
      </c>
      <c r="F176" s="77">
        <f t="shared" si="31"/>
        <v>0</v>
      </c>
      <c r="G176" s="77">
        <f t="shared" si="31"/>
        <v>0</v>
      </c>
      <c r="H176" s="77">
        <f t="shared" si="34"/>
        <v>0</v>
      </c>
      <c r="I176" s="77">
        <f t="shared" si="35"/>
        <v>0</v>
      </c>
      <c r="J176" s="77">
        <f t="shared" si="36"/>
        <v>0</v>
      </c>
      <c r="K176" s="77">
        <f t="shared" si="37"/>
        <v>0</v>
      </c>
      <c r="L176" s="77">
        <f t="shared" si="38"/>
        <v>0</v>
      </c>
      <c r="M176" s="77">
        <f t="shared" ca="1" si="32"/>
        <v>1.127512950176972E-3</v>
      </c>
      <c r="N176" s="77">
        <f t="shared" ca="1" si="39"/>
        <v>0</v>
      </c>
      <c r="O176" s="89">
        <f t="shared" ca="1" si="40"/>
        <v>0</v>
      </c>
      <c r="P176" s="77">
        <f t="shared" ca="1" si="41"/>
        <v>0</v>
      </c>
      <c r="Q176" s="77">
        <f t="shared" ca="1" si="42"/>
        <v>0</v>
      </c>
      <c r="R176" s="34">
        <f t="shared" ca="1" si="33"/>
        <v>-1.127512950176972E-3</v>
      </c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</row>
    <row r="177" spans="1:35" x14ac:dyDescent="0.2">
      <c r="A177" s="75"/>
      <c r="B177" s="75"/>
      <c r="C177" s="75"/>
      <c r="D177" s="76">
        <f t="shared" si="30"/>
        <v>0</v>
      </c>
      <c r="E177" s="76">
        <f t="shared" si="30"/>
        <v>0</v>
      </c>
      <c r="F177" s="77">
        <f t="shared" si="31"/>
        <v>0</v>
      </c>
      <c r="G177" s="77">
        <f t="shared" si="31"/>
        <v>0</v>
      </c>
      <c r="H177" s="77">
        <f t="shared" si="34"/>
        <v>0</v>
      </c>
      <c r="I177" s="77">
        <f t="shared" si="35"/>
        <v>0</v>
      </c>
      <c r="J177" s="77">
        <f t="shared" si="36"/>
        <v>0</v>
      </c>
      <c r="K177" s="77">
        <f t="shared" si="37"/>
        <v>0</v>
      </c>
      <c r="L177" s="77">
        <f t="shared" si="38"/>
        <v>0</v>
      </c>
      <c r="M177" s="77">
        <f t="shared" ca="1" si="32"/>
        <v>1.127512950176972E-3</v>
      </c>
      <c r="N177" s="77">
        <f t="shared" ca="1" si="39"/>
        <v>0</v>
      </c>
      <c r="O177" s="89">
        <f t="shared" ca="1" si="40"/>
        <v>0</v>
      </c>
      <c r="P177" s="77">
        <f t="shared" ca="1" si="41"/>
        <v>0</v>
      </c>
      <c r="Q177" s="77">
        <f t="shared" ca="1" si="42"/>
        <v>0</v>
      </c>
      <c r="R177" s="34">
        <f t="shared" ca="1" si="33"/>
        <v>-1.127512950176972E-3</v>
      </c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</row>
    <row r="178" spans="1:35" x14ac:dyDescent="0.2">
      <c r="A178" s="75"/>
      <c r="B178" s="75"/>
      <c r="C178" s="75"/>
      <c r="D178" s="76">
        <f t="shared" si="30"/>
        <v>0</v>
      </c>
      <c r="E178" s="76">
        <f t="shared" si="30"/>
        <v>0</v>
      </c>
      <c r="F178" s="77">
        <f t="shared" si="31"/>
        <v>0</v>
      </c>
      <c r="G178" s="77">
        <f t="shared" si="31"/>
        <v>0</v>
      </c>
      <c r="H178" s="77">
        <f t="shared" si="34"/>
        <v>0</v>
      </c>
      <c r="I178" s="77">
        <f t="shared" si="35"/>
        <v>0</v>
      </c>
      <c r="J178" s="77">
        <f t="shared" si="36"/>
        <v>0</v>
      </c>
      <c r="K178" s="77">
        <f t="shared" si="37"/>
        <v>0</v>
      </c>
      <c r="L178" s="77">
        <f t="shared" si="38"/>
        <v>0</v>
      </c>
      <c r="M178" s="77">
        <f t="shared" ca="1" si="32"/>
        <v>1.127512950176972E-3</v>
      </c>
      <c r="N178" s="77">
        <f t="shared" ca="1" si="39"/>
        <v>0</v>
      </c>
      <c r="O178" s="89">
        <f t="shared" ca="1" si="40"/>
        <v>0</v>
      </c>
      <c r="P178" s="77">
        <f t="shared" ca="1" si="41"/>
        <v>0</v>
      </c>
      <c r="Q178" s="77">
        <f t="shared" ca="1" si="42"/>
        <v>0</v>
      </c>
      <c r="R178" s="34">
        <f t="shared" ca="1" si="33"/>
        <v>-1.127512950176972E-3</v>
      </c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</row>
    <row r="179" spans="1:35" x14ac:dyDescent="0.2">
      <c r="A179" s="75"/>
      <c r="B179" s="75"/>
      <c r="C179" s="75"/>
      <c r="D179" s="76">
        <f t="shared" si="30"/>
        <v>0</v>
      </c>
      <c r="E179" s="76">
        <f t="shared" si="30"/>
        <v>0</v>
      </c>
      <c r="F179" s="77">
        <f t="shared" si="31"/>
        <v>0</v>
      </c>
      <c r="G179" s="77">
        <f t="shared" si="31"/>
        <v>0</v>
      </c>
      <c r="H179" s="77">
        <f t="shared" si="34"/>
        <v>0</v>
      </c>
      <c r="I179" s="77">
        <f t="shared" si="35"/>
        <v>0</v>
      </c>
      <c r="J179" s="77">
        <f t="shared" si="36"/>
        <v>0</v>
      </c>
      <c r="K179" s="77">
        <f t="shared" si="37"/>
        <v>0</v>
      </c>
      <c r="L179" s="77">
        <f t="shared" si="38"/>
        <v>0</v>
      </c>
      <c r="M179" s="77">
        <f t="shared" ca="1" si="32"/>
        <v>1.127512950176972E-3</v>
      </c>
      <c r="N179" s="77">
        <f t="shared" ca="1" si="39"/>
        <v>0</v>
      </c>
      <c r="O179" s="89">
        <f t="shared" ca="1" si="40"/>
        <v>0</v>
      </c>
      <c r="P179" s="77">
        <f t="shared" ca="1" si="41"/>
        <v>0</v>
      </c>
      <c r="Q179" s="77">
        <f t="shared" ca="1" si="42"/>
        <v>0</v>
      </c>
      <c r="R179" s="34">
        <f t="shared" ca="1" si="33"/>
        <v>-1.127512950176972E-3</v>
      </c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</row>
    <row r="180" spans="1:35" x14ac:dyDescent="0.2">
      <c r="A180" s="75"/>
      <c r="B180" s="75"/>
      <c r="C180" s="75"/>
      <c r="D180" s="76">
        <f t="shared" si="30"/>
        <v>0</v>
      </c>
      <c r="E180" s="76">
        <f t="shared" si="30"/>
        <v>0</v>
      </c>
      <c r="F180" s="77">
        <f t="shared" si="31"/>
        <v>0</v>
      </c>
      <c r="G180" s="77">
        <f t="shared" si="31"/>
        <v>0</v>
      </c>
      <c r="H180" s="77">
        <f t="shared" si="34"/>
        <v>0</v>
      </c>
      <c r="I180" s="77">
        <f t="shared" si="35"/>
        <v>0</v>
      </c>
      <c r="J180" s="77">
        <f t="shared" si="36"/>
        <v>0</v>
      </c>
      <c r="K180" s="77">
        <f t="shared" si="37"/>
        <v>0</v>
      </c>
      <c r="L180" s="77">
        <f t="shared" si="38"/>
        <v>0</v>
      </c>
      <c r="M180" s="77">
        <f t="shared" ca="1" si="32"/>
        <v>1.127512950176972E-3</v>
      </c>
      <c r="N180" s="77">
        <f t="shared" ca="1" si="39"/>
        <v>0</v>
      </c>
      <c r="O180" s="89">
        <f t="shared" ca="1" si="40"/>
        <v>0</v>
      </c>
      <c r="P180" s="77">
        <f t="shared" ca="1" si="41"/>
        <v>0</v>
      </c>
      <c r="Q180" s="77">
        <f t="shared" ca="1" si="42"/>
        <v>0</v>
      </c>
      <c r="R180" s="34">
        <f t="shared" ca="1" si="33"/>
        <v>-1.127512950176972E-3</v>
      </c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</row>
    <row r="181" spans="1:35" x14ac:dyDescent="0.2">
      <c r="A181" s="75"/>
      <c r="B181" s="75"/>
      <c r="C181" s="75"/>
      <c r="D181" s="76">
        <f t="shared" si="30"/>
        <v>0</v>
      </c>
      <c r="E181" s="76">
        <f t="shared" si="30"/>
        <v>0</v>
      </c>
      <c r="F181" s="77">
        <f t="shared" si="31"/>
        <v>0</v>
      </c>
      <c r="G181" s="77">
        <f t="shared" si="31"/>
        <v>0</v>
      </c>
      <c r="H181" s="77">
        <f t="shared" si="34"/>
        <v>0</v>
      </c>
      <c r="I181" s="77">
        <f t="shared" si="35"/>
        <v>0</v>
      </c>
      <c r="J181" s="77">
        <f t="shared" si="36"/>
        <v>0</v>
      </c>
      <c r="K181" s="77">
        <f t="shared" si="37"/>
        <v>0</v>
      </c>
      <c r="L181" s="77">
        <f t="shared" si="38"/>
        <v>0</v>
      </c>
      <c r="M181" s="77">
        <f t="shared" ca="1" si="32"/>
        <v>1.127512950176972E-3</v>
      </c>
      <c r="N181" s="77">
        <f t="shared" ca="1" si="39"/>
        <v>0</v>
      </c>
      <c r="O181" s="89">
        <f t="shared" ca="1" si="40"/>
        <v>0</v>
      </c>
      <c r="P181" s="77">
        <f t="shared" ca="1" si="41"/>
        <v>0</v>
      </c>
      <c r="Q181" s="77">
        <f t="shared" ca="1" si="42"/>
        <v>0</v>
      </c>
      <c r="R181" s="34">
        <f t="shared" ca="1" si="33"/>
        <v>-1.127512950176972E-3</v>
      </c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</row>
    <row r="182" spans="1:35" x14ac:dyDescent="0.2">
      <c r="A182" s="75"/>
      <c r="B182" s="75"/>
      <c r="C182" s="75"/>
      <c r="D182" s="76">
        <f t="shared" si="30"/>
        <v>0</v>
      </c>
      <c r="E182" s="76">
        <f t="shared" si="30"/>
        <v>0</v>
      </c>
      <c r="F182" s="77">
        <f t="shared" si="31"/>
        <v>0</v>
      </c>
      <c r="G182" s="77">
        <f t="shared" si="31"/>
        <v>0</v>
      </c>
      <c r="H182" s="77">
        <f t="shared" si="34"/>
        <v>0</v>
      </c>
      <c r="I182" s="77">
        <f t="shared" si="35"/>
        <v>0</v>
      </c>
      <c r="J182" s="77">
        <f t="shared" si="36"/>
        <v>0</v>
      </c>
      <c r="K182" s="77">
        <f t="shared" si="37"/>
        <v>0</v>
      </c>
      <c r="L182" s="77">
        <f t="shared" si="38"/>
        <v>0</v>
      </c>
      <c r="M182" s="77">
        <f t="shared" ca="1" si="32"/>
        <v>1.127512950176972E-3</v>
      </c>
      <c r="N182" s="77">
        <f t="shared" ca="1" si="39"/>
        <v>0</v>
      </c>
      <c r="O182" s="89">
        <f t="shared" ca="1" si="40"/>
        <v>0</v>
      </c>
      <c r="P182" s="77">
        <f t="shared" ca="1" si="41"/>
        <v>0</v>
      </c>
      <c r="Q182" s="77">
        <f t="shared" ca="1" si="42"/>
        <v>0</v>
      </c>
      <c r="R182" s="34">
        <f t="shared" ca="1" si="33"/>
        <v>-1.127512950176972E-3</v>
      </c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</row>
    <row r="183" spans="1:35" x14ac:dyDescent="0.2">
      <c r="A183" s="75"/>
      <c r="B183" s="75"/>
      <c r="C183" s="75"/>
      <c r="D183" s="76">
        <f t="shared" si="30"/>
        <v>0</v>
      </c>
      <c r="E183" s="76">
        <f t="shared" si="30"/>
        <v>0</v>
      </c>
      <c r="F183" s="77">
        <f t="shared" si="31"/>
        <v>0</v>
      </c>
      <c r="G183" s="77">
        <f t="shared" si="31"/>
        <v>0</v>
      </c>
      <c r="H183" s="77">
        <f t="shared" si="34"/>
        <v>0</v>
      </c>
      <c r="I183" s="77">
        <f t="shared" si="35"/>
        <v>0</v>
      </c>
      <c r="J183" s="77">
        <f t="shared" si="36"/>
        <v>0</v>
      </c>
      <c r="K183" s="77">
        <f t="shared" si="37"/>
        <v>0</v>
      </c>
      <c r="L183" s="77">
        <f t="shared" si="38"/>
        <v>0</v>
      </c>
      <c r="M183" s="77">
        <f t="shared" ca="1" si="32"/>
        <v>1.127512950176972E-3</v>
      </c>
      <c r="N183" s="77">
        <f t="shared" ca="1" si="39"/>
        <v>0</v>
      </c>
      <c r="O183" s="89">
        <f t="shared" ca="1" si="40"/>
        <v>0</v>
      </c>
      <c r="P183" s="77">
        <f t="shared" ca="1" si="41"/>
        <v>0</v>
      </c>
      <c r="Q183" s="77">
        <f t="shared" ca="1" si="42"/>
        <v>0</v>
      </c>
      <c r="R183" s="34">
        <f t="shared" ca="1" si="33"/>
        <v>-1.127512950176972E-3</v>
      </c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</row>
    <row r="184" spans="1:35" x14ac:dyDescent="0.2">
      <c r="A184" s="75"/>
      <c r="B184" s="75"/>
      <c r="C184" s="75"/>
      <c r="D184" s="76">
        <f t="shared" si="30"/>
        <v>0</v>
      </c>
      <c r="E184" s="76">
        <f t="shared" si="30"/>
        <v>0</v>
      </c>
      <c r="F184" s="77">
        <f t="shared" si="31"/>
        <v>0</v>
      </c>
      <c r="G184" s="77">
        <f t="shared" si="31"/>
        <v>0</v>
      </c>
      <c r="H184" s="77">
        <f t="shared" si="34"/>
        <v>0</v>
      </c>
      <c r="I184" s="77">
        <f t="shared" si="35"/>
        <v>0</v>
      </c>
      <c r="J184" s="77">
        <f t="shared" si="36"/>
        <v>0</v>
      </c>
      <c r="K184" s="77">
        <f t="shared" si="37"/>
        <v>0</v>
      </c>
      <c r="L184" s="77">
        <f t="shared" si="38"/>
        <v>0</v>
      </c>
      <c r="M184" s="77">
        <f t="shared" ca="1" si="32"/>
        <v>1.127512950176972E-3</v>
      </c>
      <c r="N184" s="77">
        <f t="shared" ca="1" si="39"/>
        <v>0</v>
      </c>
      <c r="O184" s="89">
        <f t="shared" ca="1" si="40"/>
        <v>0</v>
      </c>
      <c r="P184" s="77">
        <f t="shared" ca="1" si="41"/>
        <v>0</v>
      </c>
      <c r="Q184" s="77">
        <f t="shared" ca="1" si="42"/>
        <v>0</v>
      </c>
      <c r="R184" s="34">
        <f t="shared" ca="1" si="33"/>
        <v>-1.127512950176972E-3</v>
      </c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</row>
    <row r="185" spans="1:35" x14ac:dyDescent="0.2">
      <c r="A185" s="75"/>
      <c r="B185" s="75"/>
      <c r="C185" s="75"/>
      <c r="D185" s="76">
        <f t="shared" si="30"/>
        <v>0</v>
      </c>
      <c r="E185" s="76">
        <f t="shared" si="30"/>
        <v>0</v>
      </c>
      <c r="F185" s="77">
        <f t="shared" si="31"/>
        <v>0</v>
      </c>
      <c r="G185" s="77">
        <f t="shared" si="31"/>
        <v>0</v>
      </c>
      <c r="H185" s="77">
        <f t="shared" si="34"/>
        <v>0</v>
      </c>
      <c r="I185" s="77">
        <f t="shared" si="35"/>
        <v>0</v>
      </c>
      <c r="J185" s="77">
        <f t="shared" si="36"/>
        <v>0</v>
      </c>
      <c r="K185" s="77">
        <f t="shared" si="37"/>
        <v>0</v>
      </c>
      <c r="L185" s="77">
        <f t="shared" si="38"/>
        <v>0</v>
      </c>
      <c r="M185" s="77">
        <f t="shared" ca="1" si="32"/>
        <v>1.127512950176972E-3</v>
      </c>
      <c r="N185" s="77">
        <f t="shared" ca="1" si="39"/>
        <v>0</v>
      </c>
      <c r="O185" s="89">
        <f t="shared" ca="1" si="40"/>
        <v>0</v>
      </c>
      <c r="P185" s="77">
        <f t="shared" ca="1" si="41"/>
        <v>0</v>
      </c>
      <c r="Q185" s="77">
        <f t="shared" ca="1" si="42"/>
        <v>0</v>
      </c>
      <c r="R185" s="34">
        <f t="shared" ca="1" si="33"/>
        <v>-1.127512950176972E-3</v>
      </c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</row>
    <row r="186" spans="1:35" x14ac:dyDescent="0.2">
      <c r="A186" s="75"/>
      <c r="B186" s="75"/>
      <c r="C186" s="75"/>
      <c r="D186" s="76">
        <f t="shared" si="30"/>
        <v>0</v>
      </c>
      <c r="E186" s="76">
        <f t="shared" si="30"/>
        <v>0</v>
      </c>
      <c r="F186" s="77">
        <f t="shared" si="31"/>
        <v>0</v>
      </c>
      <c r="G186" s="77">
        <f t="shared" si="31"/>
        <v>0</v>
      </c>
      <c r="H186" s="77">
        <f t="shared" si="34"/>
        <v>0</v>
      </c>
      <c r="I186" s="77">
        <f t="shared" si="35"/>
        <v>0</v>
      </c>
      <c r="J186" s="77">
        <f t="shared" si="36"/>
        <v>0</v>
      </c>
      <c r="K186" s="77">
        <f t="shared" si="37"/>
        <v>0</v>
      </c>
      <c r="L186" s="77">
        <f t="shared" si="38"/>
        <v>0</v>
      </c>
      <c r="M186" s="77">
        <f t="shared" ca="1" si="32"/>
        <v>1.127512950176972E-3</v>
      </c>
      <c r="N186" s="77">
        <f t="shared" ca="1" si="39"/>
        <v>0</v>
      </c>
      <c r="O186" s="89">
        <f t="shared" ca="1" si="40"/>
        <v>0</v>
      </c>
      <c r="P186" s="77">
        <f t="shared" ca="1" si="41"/>
        <v>0</v>
      </c>
      <c r="Q186" s="77">
        <f t="shared" ca="1" si="42"/>
        <v>0</v>
      </c>
      <c r="R186" s="34">
        <f t="shared" ca="1" si="33"/>
        <v>-1.127512950176972E-3</v>
      </c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</row>
    <row r="187" spans="1:35" x14ac:dyDescent="0.2">
      <c r="A187" s="75"/>
      <c r="B187" s="75"/>
      <c r="C187" s="75"/>
      <c r="D187" s="76">
        <f t="shared" si="30"/>
        <v>0</v>
      </c>
      <c r="E187" s="76">
        <f t="shared" si="30"/>
        <v>0</v>
      </c>
      <c r="F187" s="77">
        <f t="shared" si="31"/>
        <v>0</v>
      </c>
      <c r="G187" s="77">
        <f t="shared" si="31"/>
        <v>0</v>
      </c>
      <c r="H187" s="77">
        <f t="shared" si="34"/>
        <v>0</v>
      </c>
      <c r="I187" s="77">
        <f t="shared" si="35"/>
        <v>0</v>
      </c>
      <c r="J187" s="77">
        <f t="shared" si="36"/>
        <v>0</v>
      </c>
      <c r="K187" s="77">
        <f t="shared" si="37"/>
        <v>0</v>
      </c>
      <c r="L187" s="77">
        <f t="shared" si="38"/>
        <v>0</v>
      </c>
      <c r="M187" s="77">
        <f t="shared" ca="1" si="32"/>
        <v>1.127512950176972E-3</v>
      </c>
      <c r="N187" s="77">
        <f t="shared" ca="1" si="39"/>
        <v>0</v>
      </c>
      <c r="O187" s="89">
        <f t="shared" ca="1" si="40"/>
        <v>0</v>
      </c>
      <c r="P187" s="77">
        <f t="shared" ca="1" si="41"/>
        <v>0</v>
      </c>
      <c r="Q187" s="77">
        <f t="shared" ca="1" si="42"/>
        <v>0</v>
      </c>
      <c r="R187" s="34">
        <f t="shared" ca="1" si="33"/>
        <v>-1.127512950176972E-3</v>
      </c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</row>
    <row r="188" spans="1:35" x14ac:dyDescent="0.2">
      <c r="A188" s="75"/>
      <c r="B188" s="75"/>
      <c r="C188" s="75"/>
      <c r="D188" s="76">
        <f t="shared" si="30"/>
        <v>0</v>
      </c>
      <c r="E188" s="76">
        <f t="shared" si="30"/>
        <v>0</v>
      </c>
      <c r="F188" s="77">
        <f t="shared" si="31"/>
        <v>0</v>
      </c>
      <c r="G188" s="77">
        <f t="shared" si="31"/>
        <v>0</v>
      </c>
      <c r="H188" s="77">
        <f t="shared" si="34"/>
        <v>0</v>
      </c>
      <c r="I188" s="77">
        <f t="shared" si="35"/>
        <v>0</v>
      </c>
      <c r="J188" s="77">
        <f t="shared" si="36"/>
        <v>0</v>
      </c>
      <c r="K188" s="77">
        <f t="shared" si="37"/>
        <v>0</v>
      </c>
      <c r="L188" s="77">
        <f t="shared" si="38"/>
        <v>0</v>
      </c>
      <c r="M188" s="77">
        <f t="shared" ca="1" si="32"/>
        <v>1.127512950176972E-3</v>
      </c>
      <c r="N188" s="77">
        <f t="shared" ca="1" si="39"/>
        <v>0</v>
      </c>
      <c r="O188" s="89">
        <f t="shared" ca="1" si="40"/>
        <v>0</v>
      </c>
      <c r="P188" s="77">
        <f t="shared" ca="1" si="41"/>
        <v>0</v>
      </c>
      <c r="Q188" s="77">
        <f t="shared" ca="1" si="42"/>
        <v>0</v>
      </c>
      <c r="R188" s="34">
        <f t="shared" ca="1" si="33"/>
        <v>-1.127512950176972E-3</v>
      </c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</row>
    <row r="189" spans="1:35" x14ac:dyDescent="0.2">
      <c r="A189" s="75"/>
      <c r="B189" s="75"/>
      <c r="C189" s="75"/>
      <c r="D189" s="76">
        <f t="shared" si="30"/>
        <v>0</v>
      </c>
      <c r="E189" s="76">
        <f t="shared" si="30"/>
        <v>0</v>
      </c>
      <c r="F189" s="77">
        <f t="shared" si="31"/>
        <v>0</v>
      </c>
      <c r="G189" s="77">
        <f t="shared" si="31"/>
        <v>0</v>
      </c>
      <c r="H189" s="77">
        <f t="shared" si="34"/>
        <v>0</v>
      </c>
      <c r="I189" s="77">
        <f t="shared" si="35"/>
        <v>0</v>
      </c>
      <c r="J189" s="77">
        <f t="shared" si="36"/>
        <v>0</v>
      </c>
      <c r="K189" s="77">
        <f t="shared" si="37"/>
        <v>0</v>
      </c>
      <c r="L189" s="77">
        <f t="shared" si="38"/>
        <v>0</v>
      </c>
      <c r="M189" s="77">
        <f t="shared" ca="1" si="32"/>
        <v>1.127512950176972E-3</v>
      </c>
      <c r="N189" s="77">
        <f t="shared" ca="1" si="39"/>
        <v>0</v>
      </c>
      <c r="O189" s="89">
        <f t="shared" ca="1" si="40"/>
        <v>0</v>
      </c>
      <c r="P189" s="77">
        <f t="shared" ca="1" si="41"/>
        <v>0</v>
      </c>
      <c r="Q189" s="77">
        <f t="shared" ca="1" si="42"/>
        <v>0</v>
      </c>
      <c r="R189" s="34">
        <f t="shared" ca="1" si="33"/>
        <v>-1.127512950176972E-3</v>
      </c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</row>
    <row r="190" spans="1:35" x14ac:dyDescent="0.2">
      <c r="A190" s="75"/>
      <c r="B190" s="75"/>
      <c r="C190" s="75"/>
      <c r="D190" s="76">
        <f t="shared" si="30"/>
        <v>0</v>
      </c>
      <c r="E190" s="76">
        <f t="shared" si="30"/>
        <v>0</v>
      </c>
      <c r="F190" s="77">
        <f t="shared" si="31"/>
        <v>0</v>
      </c>
      <c r="G190" s="77">
        <f t="shared" si="31"/>
        <v>0</v>
      </c>
      <c r="H190" s="77">
        <f t="shared" si="34"/>
        <v>0</v>
      </c>
      <c r="I190" s="77">
        <f t="shared" si="35"/>
        <v>0</v>
      </c>
      <c r="J190" s="77">
        <f t="shared" si="36"/>
        <v>0</v>
      </c>
      <c r="K190" s="77">
        <f t="shared" si="37"/>
        <v>0</v>
      </c>
      <c r="L190" s="77">
        <f t="shared" si="38"/>
        <v>0</v>
      </c>
      <c r="M190" s="77">
        <f t="shared" ca="1" si="32"/>
        <v>1.127512950176972E-3</v>
      </c>
      <c r="N190" s="77">
        <f t="shared" ca="1" si="39"/>
        <v>0</v>
      </c>
      <c r="O190" s="89">
        <f t="shared" ca="1" si="40"/>
        <v>0</v>
      </c>
      <c r="P190" s="77">
        <f t="shared" ca="1" si="41"/>
        <v>0</v>
      </c>
      <c r="Q190" s="77">
        <f t="shared" ca="1" si="42"/>
        <v>0</v>
      </c>
      <c r="R190" s="34">
        <f t="shared" ca="1" si="33"/>
        <v>-1.127512950176972E-3</v>
      </c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</row>
    <row r="191" spans="1:35" x14ac:dyDescent="0.2">
      <c r="A191" s="75"/>
      <c r="B191" s="75"/>
      <c r="C191" s="75"/>
      <c r="D191" s="76">
        <f t="shared" si="30"/>
        <v>0</v>
      </c>
      <c r="E191" s="76">
        <f t="shared" si="30"/>
        <v>0</v>
      </c>
      <c r="F191" s="77">
        <f t="shared" si="31"/>
        <v>0</v>
      </c>
      <c r="G191" s="77">
        <f t="shared" si="31"/>
        <v>0</v>
      </c>
      <c r="H191" s="77">
        <f t="shared" si="34"/>
        <v>0</v>
      </c>
      <c r="I191" s="77">
        <f t="shared" si="35"/>
        <v>0</v>
      </c>
      <c r="J191" s="77">
        <f t="shared" si="36"/>
        <v>0</v>
      </c>
      <c r="K191" s="77">
        <f t="shared" si="37"/>
        <v>0</v>
      </c>
      <c r="L191" s="77">
        <f t="shared" si="38"/>
        <v>0</v>
      </c>
      <c r="M191" s="77">
        <f t="shared" ca="1" si="32"/>
        <v>1.127512950176972E-3</v>
      </c>
      <c r="N191" s="77">
        <f t="shared" ca="1" si="39"/>
        <v>0</v>
      </c>
      <c r="O191" s="89">
        <f t="shared" ca="1" si="40"/>
        <v>0</v>
      </c>
      <c r="P191" s="77">
        <f t="shared" ca="1" si="41"/>
        <v>0</v>
      </c>
      <c r="Q191" s="77">
        <f t="shared" ca="1" si="42"/>
        <v>0</v>
      </c>
      <c r="R191" s="34">
        <f t="shared" ca="1" si="33"/>
        <v>-1.127512950176972E-3</v>
      </c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</row>
    <row r="192" spans="1:35" x14ac:dyDescent="0.2">
      <c r="A192" s="75"/>
      <c r="B192" s="75"/>
      <c r="C192" s="75"/>
      <c r="D192" s="76">
        <f t="shared" si="30"/>
        <v>0</v>
      </c>
      <c r="E192" s="76">
        <f t="shared" si="30"/>
        <v>0</v>
      </c>
      <c r="F192" s="77">
        <f t="shared" si="31"/>
        <v>0</v>
      </c>
      <c r="G192" s="77">
        <f t="shared" si="31"/>
        <v>0</v>
      </c>
      <c r="H192" s="77">
        <f t="shared" si="34"/>
        <v>0</v>
      </c>
      <c r="I192" s="77">
        <f t="shared" si="35"/>
        <v>0</v>
      </c>
      <c r="J192" s="77">
        <f t="shared" si="36"/>
        <v>0</v>
      </c>
      <c r="K192" s="77">
        <f t="shared" si="37"/>
        <v>0</v>
      </c>
      <c r="L192" s="77">
        <f t="shared" si="38"/>
        <v>0</v>
      </c>
      <c r="M192" s="77">
        <f t="shared" ca="1" si="32"/>
        <v>1.127512950176972E-3</v>
      </c>
      <c r="N192" s="77">
        <f t="shared" ca="1" si="39"/>
        <v>0</v>
      </c>
      <c r="O192" s="89">
        <f t="shared" ca="1" si="40"/>
        <v>0</v>
      </c>
      <c r="P192" s="77">
        <f t="shared" ca="1" si="41"/>
        <v>0</v>
      </c>
      <c r="Q192" s="77">
        <f t="shared" ca="1" si="42"/>
        <v>0</v>
      </c>
      <c r="R192" s="34">
        <f t="shared" ca="1" si="33"/>
        <v>-1.127512950176972E-3</v>
      </c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</row>
    <row r="193" spans="1:35" x14ac:dyDescent="0.2">
      <c r="A193" s="75"/>
      <c r="B193" s="75"/>
      <c r="C193" s="75"/>
      <c r="D193" s="76">
        <f t="shared" si="30"/>
        <v>0</v>
      </c>
      <c r="E193" s="76">
        <f t="shared" si="30"/>
        <v>0</v>
      </c>
      <c r="F193" s="77">
        <f t="shared" si="31"/>
        <v>0</v>
      </c>
      <c r="G193" s="77">
        <f t="shared" si="31"/>
        <v>0</v>
      </c>
      <c r="H193" s="77">
        <f t="shared" si="34"/>
        <v>0</v>
      </c>
      <c r="I193" s="77">
        <f t="shared" si="35"/>
        <v>0</v>
      </c>
      <c r="J193" s="77">
        <f t="shared" si="36"/>
        <v>0</v>
      </c>
      <c r="K193" s="77">
        <f t="shared" si="37"/>
        <v>0</v>
      </c>
      <c r="L193" s="77">
        <f t="shared" si="38"/>
        <v>0</v>
      </c>
      <c r="M193" s="77">
        <f t="shared" ca="1" si="32"/>
        <v>1.127512950176972E-3</v>
      </c>
      <c r="N193" s="77">
        <f t="shared" ca="1" si="39"/>
        <v>0</v>
      </c>
      <c r="O193" s="89">
        <f t="shared" ca="1" si="40"/>
        <v>0</v>
      </c>
      <c r="P193" s="77">
        <f t="shared" ca="1" si="41"/>
        <v>0</v>
      </c>
      <c r="Q193" s="77">
        <f t="shared" ca="1" si="42"/>
        <v>0</v>
      </c>
      <c r="R193" s="34">
        <f t="shared" ca="1" si="33"/>
        <v>-1.127512950176972E-3</v>
      </c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</row>
    <row r="194" spans="1:35" x14ac:dyDescent="0.2">
      <c r="A194" s="75"/>
      <c r="B194" s="75"/>
      <c r="C194" s="75"/>
      <c r="D194" s="76">
        <f t="shared" si="30"/>
        <v>0</v>
      </c>
      <c r="E194" s="76">
        <f t="shared" si="30"/>
        <v>0</v>
      </c>
      <c r="F194" s="77">
        <f t="shared" si="31"/>
        <v>0</v>
      </c>
      <c r="G194" s="77">
        <f t="shared" si="31"/>
        <v>0</v>
      </c>
      <c r="H194" s="77">
        <f t="shared" si="34"/>
        <v>0</v>
      </c>
      <c r="I194" s="77">
        <f t="shared" si="35"/>
        <v>0</v>
      </c>
      <c r="J194" s="77">
        <f t="shared" si="36"/>
        <v>0</v>
      </c>
      <c r="K194" s="77">
        <f t="shared" si="37"/>
        <v>0</v>
      </c>
      <c r="L194" s="77">
        <f t="shared" si="38"/>
        <v>0</v>
      </c>
      <c r="M194" s="77">
        <f t="shared" ca="1" si="32"/>
        <v>1.127512950176972E-3</v>
      </c>
      <c r="N194" s="77">
        <f t="shared" ca="1" si="39"/>
        <v>0</v>
      </c>
      <c r="O194" s="89">
        <f t="shared" ca="1" si="40"/>
        <v>0</v>
      </c>
      <c r="P194" s="77">
        <f t="shared" ca="1" si="41"/>
        <v>0</v>
      </c>
      <c r="Q194" s="77">
        <f t="shared" ca="1" si="42"/>
        <v>0</v>
      </c>
      <c r="R194" s="34">
        <f t="shared" ca="1" si="33"/>
        <v>-1.127512950176972E-3</v>
      </c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</row>
    <row r="195" spans="1:35" x14ac:dyDescent="0.2">
      <c r="A195" s="75"/>
      <c r="B195" s="75"/>
      <c r="C195" s="75"/>
      <c r="D195" s="76">
        <f t="shared" si="30"/>
        <v>0</v>
      </c>
      <c r="E195" s="76">
        <f t="shared" si="30"/>
        <v>0</v>
      </c>
      <c r="F195" s="77">
        <f t="shared" si="31"/>
        <v>0</v>
      </c>
      <c r="G195" s="77">
        <f t="shared" si="31"/>
        <v>0</v>
      </c>
      <c r="H195" s="77">
        <f t="shared" si="34"/>
        <v>0</v>
      </c>
      <c r="I195" s="77">
        <f t="shared" si="35"/>
        <v>0</v>
      </c>
      <c r="J195" s="77">
        <f t="shared" si="36"/>
        <v>0</v>
      </c>
      <c r="K195" s="77">
        <f t="shared" si="37"/>
        <v>0</v>
      </c>
      <c r="L195" s="77">
        <f t="shared" si="38"/>
        <v>0</v>
      </c>
      <c r="M195" s="77">
        <f t="shared" ca="1" si="32"/>
        <v>1.127512950176972E-3</v>
      </c>
      <c r="N195" s="77">
        <f t="shared" ca="1" si="39"/>
        <v>0</v>
      </c>
      <c r="O195" s="89">
        <f t="shared" ca="1" si="40"/>
        <v>0</v>
      </c>
      <c r="P195" s="77">
        <f t="shared" ca="1" si="41"/>
        <v>0</v>
      </c>
      <c r="Q195" s="77">
        <f t="shared" ca="1" si="42"/>
        <v>0</v>
      </c>
      <c r="R195" s="34">
        <f t="shared" ca="1" si="33"/>
        <v>-1.127512950176972E-3</v>
      </c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</row>
    <row r="196" spans="1:35" x14ac:dyDescent="0.2">
      <c r="A196" s="75"/>
      <c r="B196" s="75"/>
      <c r="C196" s="75"/>
      <c r="D196" s="76">
        <f t="shared" si="30"/>
        <v>0</v>
      </c>
      <c r="E196" s="76">
        <f t="shared" si="30"/>
        <v>0</v>
      </c>
      <c r="F196" s="77">
        <f t="shared" si="31"/>
        <v>0</v>
      </c>
      <c r="G196" s="77">
        <f t="shared" si="31"/>
        <v>0</v>
      </c>
      <c r="H196" s="77">
        <f t="shared" si="34"/>
        <v>0</v>
      </c>
      <c r="I196" s="77">
        <f t="shared" si="35"/>
        <v>0</v>
      </c>
      <c r="J196" s="77">
        <f t="shared" si="36"/>
        <v>0</v>
      </c>
      <c r="K196" s="77">
        <f t="shared" si="37"/>
        <v>0</v>
      </c>
      <c r="L196" s="77">
        <f t="shared" si="38"/>
        <v>0</v>
      </c>
      <c r="M196" s="77">
        <f t="shared" ca="1" si="32"/>
        <v>1.127512950176972E-3</v>
      </c>
      <c r="N196" s="77">
        <f t="shared" ca="1" si="39"/>
        <v>0</v>
      </c>
      <c r="O196" s="89">
        <f t="shared" ca="1" si="40"/>
        <v>0</v>
      </c>
      <c r="P196" s="77">
        <f t="shared" ca="1" si="41"/>
        <v>0</v>
      </c>
      <c r="Q196" s="77">
        <f t="shared" ca="1" si="42"/>
        <v>0</v>
      </c>
      <c r="R196" s="34">
        <f t="shared" ca="1" si="33"/>
        <v>-1.127512950176972E-3</v>
      </c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</row>
    <row r="197" spans="1:35" x14ac:dyDescent="0.2">
      <c r="A197" s="75"/>
      <c r="B197" s="75"/>
      <c r="C197" s="75"/>
      <c r="D197" s="76">
        <f t="shared" si="30"/>
        <v>0</v>
      </c>
      <c r="E197" s="76">
        <f t="shared" si="30"/>
        <v>0</v>
      </c>
      <c r="F197" s="77">
        <f t="shared" si="31"/>
        <v>0</v>
      </c>
      <c r="G197" s="77">
        <f t="shared" si="31"/>
        <v>0</v>
      </c>
      <c r="H197" s="77">
        <f t="shared" si="34"/>
        <v>0</v>
      </c>
      <c r="I197" s="77">
        <f t="shared" si="35"/>
        <v>0</v>
      </c>
      <c r="J197" s="77">
        <f t="shared" si="36"/>
        <v>0</v>
      </c>
      <c r="K197" s="77">
        <f t="shared" si="37"/>
        <v>0</v>
      </c>
      <c r="L197" s="77">
        <f t="shared" si="38"/>
        <v>0</v>
      </c>
      <c r="M197" s="77">
        <f t="shared" ca="1" si="32"/>
        <v>1.127512950176972E-3</v>
      </c>
      <c r="N197" s="77">
        <f t="shared" ca="1" si="39"/>
        <v>0</v>
      </c>
      <c r="O197" s="89">
        <f t="shared" ca="1" si="40"/>
        <v>0</v>
      </c>
      <c r="P197" s="77">
        <f t="shared" ca="1" si="41"/>
        <v>0</v>
      </c>
      <c r="Q197" s="77">
        <f t="shared" ca="1" si="42"/>
        <v>0</v>
      </c>
      <c r="R197" s="34">
        <f t="shared" ca="1" si="33"/>
        <v>-1.127512950176972E-3</v>
      </c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</row>
    <row r="198" spans="1:35" x14ac:dyDescent="0.2">
      <c r="A198" s="75"/>
      <c r="B198" s="75"/>
      <c r="C198" s="75"/>
      <c r="D198" s="76">
        <f t="shared" si="30"/>
        <v>0</v>
      </c>
      <c r="E198" s="76">
        <f t="shared" si="30"/>
        <v>0</v>
      </c>
      <c r="F198" s="77">
        <f t="shared" si="31"/>
        <v>0</v>
      </c>
      <c r="G198" s="77">
        <f t="shared" si="31"/>
        <v>0</v>
      </c>
      <c r="H198" s="77">
        <f t="shared" si="34"/>
        <v>0</v>
      </c>
      <c r="I198" s="77">
        <f t="shared" si="35"/>
        <v>0</v>
      </c>
      <c r="J198" s="77">
        <f t="shared" si="36"/>
        <v>0</v>
      </c>
      <c r="K198" s="77">
        <f t="shared" si="37"/>
        <v>0</v>
      </c>
      <c r="L198" s="77">
        <f t="shared" si="38"/>
        <v>0</v>
      </c>
      <c r="M198" s="77">
        <f t="shared" ca="1" si="32"/>
        <v>1.127512950176972E-3</v>
      </c>
      <c r="N198" s="77">
        <f t="shared" ca="1" si="39"/>
        <v>0</v>
      </c>
      <c r="O198" s="89">
        <f t="shared" ca="1" si="40"/>
        <v>0</v>
      </c>
      <c r="P198" s="77">
        <f t="shared" ca="1" si="41"/>
        <v>0</v>
      </c>
      <c r="Q198" s="77">
        <f t="shared" ca="1" si="42"/>
        <v>0</v>
      </c>
      <c r="R198" s="34">
        <f t="shared" ca="1" si="33"/>
        <v>-1.127512950176972E-3</v>
      </c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</row>
    <row r="199" spans="1:35" x14ac:dyDescent="0.2">
      <c r="A199" s="75"/>
      <c r="B199" s="75"/>
      <c r="C199" s="75"/>
      <c r="D199" s="76">
        <f t="shared" si="30"/>
        <v>0</v>
      </c>
      <c r="E199" s="76">
        <f t="shared" si="30"/>
        <v>0</v>
      </c>
      <c r="F199" s="77">
        <f t="shared" si="31"/>
        <v>0</v>
      </c>
      <c r="G199" s="77">
        <f t="shared" si="31"/>
        <v>0</v>
      </c>
      <c r="H199" s="77">
        <f t="shared" si="34"/>
        <v>0</v>
      </c>
      <c r="I199" s="77">
        <f t="shared" si="35"/>
        <v>0</v>
      </c>
      <c r="J199" s="77">
        <f t="shared" si="36"/>
        <v>0</v>
      </c>
      <c r="K199" s="77">
        <f t="shared" si="37"/>
        <v>0</v>
      </c>
      <c r="L199" s="77">
        <f t="shared" si="38"/>
        <v>0</v>
      </c>
      <c r="M199" s="77">
        <f t="shared" ca="1" si="32"/>
        <v>1.127512950176972E-3</v>
      </c>
      <c r="N199" s="77">
        <f t="shared" ca="1" si="39"/>
        <v>0</v>
      </c>
      <c r="O199" s="89">
        <f t="shared" ca="1" si="40"/>
        <v>0</v>
      </c>
      <c r="P199" s="77">
        <f t="shared" ca="1" si="41"/>
        <v>0</v>
      </c>
      <c r="Q199" s="77">
        <f t="shared" ca="1" si="42"/>
        <v>0</v>
      </c>
      <c r="R199" s="34">
        <f t="shared" ca="1" si="33"/>
        <v>-1.127512950176972E-3</v>
      </c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</row>
    <row r="200" spans="1:35" x14ac:dyDescent="0.2">
      <c r="A200" s="75"/>
      <c r="B200" s="75"/>
      <c r="C200" s="75"/>
      <c r="D200" s="76">
        <f t="shared" si="30"/>
        <v>0</v>
      </c>
      <c r="E200" s="76">
        <f t="shared" si="30"/>
        <v>0</v>
      </c>
      <c r="F200" s="77">
        <f t="shared" si="31"/>
        <v>0</v>
      </c>
      <c r="G200" s="77">
        <f t="shared" si="31"/>
        <v>0</v>
      </c>
      <c r="H200" s="77">
        <f t="shared" si="34"/>
        <v>0</v>
      </c>
      <c r="I200" s="77">
        <f t="shared" si="35"/>
        <v>0</v>
      </c>
      <c r="J200" s="77">
        <f t="shared" si="36"/>
        <v>0</v>
      </c>
      <c r="K200" s="77">
        <f t="shared" si="37"/>
        <v>0</v>
      </c>
      <c r="L200" s="77">
        <f t="shared" si="38"/>
        <v>0</v>
      </c>
      <c r="M200" s="77">
        <f t="shared" ca="1" si="32"/>
        <v>1.127512950176972E-3</v>
      </c>
      <c r="N200" s="77">
        <f t="shared" ca="1" si="39"/>
        <v>0</v>
      </c>
      <c r="O200" s="89">
        <f t="shared" ca="1" si="40"/>
        <v>0</v>
      </c>
      <c r="P200" s="77">
        <f t="shared" ca="1" si="41"/>
        <v>0</v>
      </c>
      <c r="Q200" s="77">
        <f t="shared" ca="1" si="42"/>
        <v>0</v>
      </c>
      <c r="R200" s="34">
        <f t="shared" ca="1" si="33"/>
        <v>-1.127512950176972E-3</v>
      </c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</row>
    <row r="201" spans="1:35" x14ac:dyDescent="0.2">
      <c r="A201" s="75"/>
      <c r="B201" s="75"/>
      <c r="C201" s="75"/>
      <c r="D201" s="76">
        <f t="shared" si="30"/>
        <v>0</v>
      </c>
      <c r="E201" s="76">
        <f t="shared" si="30"/>
        <v>0</v>
      </c>
      <c r="F201" s="77">
        <f t="shared" si="31"/>
        <v>0</v>
      </c>
      <c r="G201" s="77">
        <f t="shared" si="31"/>
        <v>0</v>
      </c>
      <c r="H201" s="77">
        <f t="shared" si="34"/>
        <v>0</v>
      </c>
      <c r="I201" s="77">
        <f t="shared" si="35"/>
        <v>0</v>
      </c>
      <c r="J201" s="77">
        <f t="shared" si="36"/>
        <v>0</v>
      </c>
      <c r="K201" s="77">
        <f t="shared" si="37"/>
        <v>0</v>
      </c>
      <c r="L201" s="77">
        <f t="shared" si="38"/>
        <v>0</v>
      </c>
      <c r="M201" s="77">
        <f t="shared" ca="1" si="32"/>
        <v>1.127512950176972E-3</v>
      </c>
      <c r="N201" s="77">
        <f t="shared" ca="1" si="39"/>
        <v>0</v>
      </c>
      <c r="O201" s="89">
        <f t="shared" ca="1" si="40"/>
        <v>0</v>
      </c>
      <c r="P201" s="77">
        <f t="shared" ca="1" si="41"/>
        <v>0</v>
      </c>
      <c r="Q201" s="77">
        <f t="shared" ca="1" si="42"/>
        <v>0</v>
      </c>
      <c r="R201" s="34">
        <f t="shared" ca="1" si="33"/>
        <v>-1.127512950176972E-3</v>
      </c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</row>
    <row r="202" spans="1:35" x14ac:dyDescent="0.2">
      <c r="A202" s="75"/>
      <c r="B202" s="75"/>
      <c r="C202" s="75"/>
      <c r="D202" s="76">
        <f t="shared" si="30"/>
        <v>0</v>
      </c>
      <c r="E202" s="76">
        <f t="shared" si="30"/>
        <v>0</v>
      </c>
      <c r="F202" s="77">
        <f t="shared" si="31"/>
        <v>0</v>
      </c>
      <c r="G202" s="77">
        <f t="shared" si="31"/>
        <v>0</v>
      </c>
      <c r="H202" s="77">
        <f t="shared" si="34"/>
        <v>0</v>
      </c>
      <c r="I202" s="77">
        <f t="shared" si="35"/>
        <v>0</v>
      </c>
      <c r="J202" s="77">
        <f t="shared" si="36"/>
        <v>0</v>
      </c>
      <c r="K202" s="77">
        <f t="shared" si="37"/>
        <v>0</v>
      </c>
      <c r="L202" s="77">
        <f t="shared" si="38"/>
        <v>0</v>
      </c>
      <c r="M202" s="77">
        <f t="shared" ca="1" si="32"/>
        <v>1.127512950176972E-3</v>
      </c>
      <c r="N202" s="77">
        <f t="shared" ca="1" si="39"/>
        <v>0</v>
      </c>
      <c r="O202" s="89">
        <f t="shared" ca="1" si="40"/>
        <v>0</v>
      </c>
      <c r="P202" s="77">
        <f t="shared" ca="1" si="41"/>
        <v>0</v>
      </c>
      <c r="Q202" s="77">
        <f t="shared" ca="1" si="42"/>
        <v>0</v>
      </c>
      <c r="R202" s="34">
        <f t="shared" ca="1" si="33"/>
        <v>-1.127512950176972E-3</v>
      </c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</row>
    <row r="203" spans="1:35" x14ac:dyDescent="0.2">
      <c r="A203" s="75"/>
      <c r="B203" s="75"/>
      <c r="C203" s="75"/>
      <c r="D203" s="76">
        <f t="shared" si="30"/>
        <v>0</v>
      </c>
      <c r="E203" s="76">
        <f t="shared" si="30"/>
        <v>0</v>
      </c>
      <c r="F203" s="77">
        <f t="shared" si="31"/>
        <v>0</v>
      </c>
      <c r="G203" s="77">
        <f t="shared" si="31"/>
        <v>0</v>
      </c>
      <c r="H203" s="77">
        <f t="shared" si="34"/>
        <v>0</v>
      </c>
      <c r="I203" s="77">
        <f t="shared" si="35"/>
        <v>0</v>
      </c>
      <c r="J203" s="77">
        <f t="shared" si="36"/>
        <v>0</v>
      </c>
      <c r="K203" s="77">
        <f t="shared" si="37"/>
        <v>0</v>
      </c>
      <c r="L203" s="77">
        <f t="shared" si="38"/>
        <v>0</v>
      </c>
      <c r="M203" s="77">
        <f t="shared" ca="1" si="32"/>
        <v>1.127512950176972E-3</v>
      </c>
      <c r="N203" s="77">
        <f t="shared" ca="1" si="39"/>
        <v>0</v>
      </c>
      <c r="O203" s="89">
        <f t="shared" ca="1" si="40"/>
        <v>0</v>
      </c>
      <c r="P203" s="77">
        <f t="shared" ca="1" si="41"/>
        <v>0</v>
      </c>
      <c r="Q203" s="77">
        <f t="shared" ca="1" si="42"/>
        <v>0</v>
      </c>
      <c r="R203" s="34">
        <f t="shared" ca="1" si="33"/>
        <v>-1.127512950176972E-3</v>
      </c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</row>
    <row r="204" spans="1:35" x14ac:dyDescent="0.2">
      <c r="A204" s="75"/>
      <c r="B204" s="75"/>
      <c r="C204" s="75"/>
      <c r="D204" s="76">
        <f t="shared" si="30"/>
        <v>0</v>
      </c>
      <c r="E204" s="76">
        <f t="shared" si="30"/>
        <v>0</v>
      </c>
      <c r="F204" s="77">
        <f t="shared" si="31"/>
        <v>0</v>
      </c>
      <c r="G204" s="77">
        <f t="shared" si="31"/>
        <v>0</v>
      </c>
      <c r="H204" s="77">
        <f t="shared" si="34"/>
        <v>0</v>
      </c>
      <c r="I204" s="77">
        <f t="shared" si="35"/>
        <v>0</v>
      </c>
      <c r="J204" s="77">
        <f t="shared" si="36"/>
        <v>0</v>
      </c>
      <c r="K204" s="77">
        <f t="shared" si="37"/>
        <v>0</v>
      </c>
      <c r="L204" s="77">
        <f t="shared" si="38"/>
        <v>0</v>
      </c>
      <c r="M204" s="77">
        <f t="shared" ca="1" si="32"/>
        <v>1.127512950176972E-3</v>
      </c>
      <c r="N204" s="77">
        <f t="shared" ca="1" si="39"/>
        <v>0</v>
      </c>
      <c r="O204" s="89">
        <f t="shared" ca="1" si="40"/>
        <v>0</v>
      </c>
      <c r="P204" s="77">
        <f t="shared" ca="1" si="41"/>
        <v>0</v>
      </c>
      <c r="Q204" s="77">
        <f t="shared" ca="1" si="42"/>
        <v>0</v>
      </c>
      <c r="R204" s="34">
        <f t="shared" ca="1" si="33"/>
        <v>-1.127512950176972E-3</v>
      </c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</row>
    <row r="205" spans="1:35" x14ac:dyDescent="0.2">
      <c r="A205" s="75"/>
      <c r="B205" s="75"/>
      <c r="C205" s="75"/>
      <c r="D205" s="76">
        <f t="shared" si="30"/>
        <v>0</v>
      </c>
      <c r="E205" s="76">
        <f t="shared" si="30"/>
        <v>0</v>
      </c>
      <c r="F205" s="77">
        <f t="shared" si="31"/>
        <v>0</v>
      </c>
      <c r="G205" s="77">
        <f t="shared" si="31"/>
        <v>0</v>
      </c>
      <c r="H205" s="77">
        <f t="shared" si="34"/>
        <v>0</v>
      </c>
      <c r="I205" s="77">
        <f t="shared" si="35"/>
        <v>0</v>
      </c>
      <c r="J205" s="77">
        <f t="shared" si="36"/>
        <v>0</v>
      </c>
      <c r="K205" s="77">
        <f t="shared" si="37"/>
        <v>0</v>
      </c>
      <c r="L205" s="77">
        <f t="shared" si="38"/>
        <v>0</v>
      </c>
      <c r="M205" s="77">
        <f t="shared" ca="1" si="32"/>
        <v>1.127512950176972E-3</v>
      </c>
      <c r="N205" s="77">
        <f t="shared" ca="1" si="39"/>
        <v>0</v>
      </c>
      <c r="O205" s="89">
        <f t="shared" ca="1" si="40"/>
        <v>0</v>
      </c>
      <c r="P205" s="77">
        <f t="shared" ca="1" si="41"/>
        <v>0</v>
      </c>
      <c r="Q205" s="77">
        <f t="shared" ca="1" si="42"/>
        <v>0</v>
      </c>
      <c r="R205" s="34">
        <f t="shared" ca="1" si="33"/>
        <v>-1.127512950176972E-3</v>
      </c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</row>
    <row r="206" spans="1:35" x14ac:dyDescent="0.2">
      <c r="A206" s="75"/>
      <c r="B206" s="75"/>
      <c r="C206" s="75"/>
      <c r="D206" s="76">
        <f t="shared" si="30"/>
        <v>0</v>
      </c>
      <c r="E206" s="76">
        <f t="shared" si="30"/>
        <v>0</v>
      </c>
      <c r="F206" s="77">
        <f t="shared" si="31"/>
        <v>0</v>
      </c>
      <c r="G206" s="77">
        <f t="shared" si="31"/>
        <v>0</v>
      </c>
      <c r="H206" s="77">
        <f t="shared" si="34"/>
        <v>0</v>
      </c>
      <c r="I206" s="77">
        <f t="shared" si="35"/>
        <v>0</v>
      </c>
      <c r="J206" s="77">
        <f t="shared" si="36"/>
        <v>0</v>
      </c>
      <c r="K206" s="77">
        <f t="shared" si="37"/>
        <v>0</v>
      </c>
      <c r="L206" s="77">
        <f t="shared" si="38"/>
        <v>0</v>
      </c>
      <c r="M206" s="77">
        <f t="shared" ca="1" si="32"/>
        <v>1.127512950176972E-3</v>
      </c>
      <c r="N206" s="77">
        <f t="shared" ca="1" si="39"/>
        <v>0</v>
      </c>
      <c r="O206" s="89">
        <f t="shared" ca="1" si="40"/>
        <v>0</v>
      </c>
      <c r="P206" s="77">
        <f t="shared" ca="1" si="41"/>
        <v>0</v>
      </c>
      <c r="Q206" s="77">
        <f t="shared" ca="1" si="42"/>
        <v>0</v>
      </c>
      <c r="R206" s="34">
        <f t="shared" ca="1" si="33"/>
        <v>-1.127512950176972E-3</v>
      </c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</row>
    <row r="207" spans="1:35" x14ac:dyDescent="0.2">
      <c r="A207" s="75"/>
      <c r="B207" s="75"/>
      <c r="C207" s="75"/>
      <c r="D207" s="76">
        <f t="shared" si="30"/>
        <v>0</v>
      </c>
      <c r="E207" s="76">
        <f t="shared" si="30"/>
        <v>0</v>
      </c>
      <c r="F207" s="77">
        <f t="shared" si="31"/>
        <v>0</v>
      </c>
      <c r="G207" s="77">
        <f t="shared" si="31"/>
        <v>0</v>
      </c>
      <c r="H207" s="77">
        <f t="shared" si="34"/>
        <v>0</v>
      </c>
      <c r="I207" s="77">
        <f t="shared" si="35"/>
        <v>0</v>
      </c>
      <c r="J207" s="77">
        <f t="shared" si="36"/>
        <v>0</v>
      </c>
      <c r="K207" s="77">
        <f t="shared" si="37"/>
        <v>0</v>
      </c>
      <c r="L207" s="77">
        <f t="shared" si="38"/>
        <v>0</v>
      </c>
      <c r="M207" s="77">
        <f t="shared" ca="1" si="32"/>
        <v>1.127512950176972E-3</v>
      </c>
      <c r="N207" s="77">
        <f t="shared" ca="1" si="39"/>
        <v>0</v>
      </c>
      <c r="O207" s="89">
        <f t="shared" ca="1" si="40"/>
        <v>0</v>
      </c>
      <c r="P207" s="77">
        <f t="shared" ca="1" si="41"/>
        <v>0</v>
      </c>
      <c r="Q207" s="77">
        <f t="shared" ca="1" si="42"/>
        <v>0</v>
      </c>
      <c r="R207" s="34">
        <f t="shared" ca="1" si="33"/>
        <v>-1.127512950176972E-3</v>
      </c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</row>
    <row r="208" spans="1:35" x14ac:dyDescent="0.2">
      <c r="A208" s="75"/>
      <c r="B208" s="75"/>
      <c r="C208" s="75"/>
      <c r="D208" s="76">
        <f t="shared" si="30"/>
        <v>0</v>
      </c>
      <c r="E208" s="76">
        <f t="shared" si="30"/>
        <v>0</v>
      </c>
      <c r="F208" s="77">
        <f t="shared" si="31"/>
        <v>0</v>
      </c>
      <c r="G208" s="77">
        <f t="shared" si="31"/>
        <v>0</v>
      </c>
      <c r="H208" s="77">
        <f t="shared" si="34"/>
        <v>0</v>
      </c>
      <c r="I208" s="77">
        <f t="shared" si="35"/>
        <v>0</v>
      </c>
      <c r="J208" s="77">
        <f t="shared" si="36"/>
        <v>0</v>
      </c>
      <c r="K208" s="77">
        <f t="shared" si="37"/>
        <v>0</v>
      </c>
      <c r="L208" s="77">
        <f t="shared" si="38"/>
        <v>0</v>
      </c>
      <c r="M208" s="77">
        <f t="shared" ca="1" si="32"/>
        <v>1.127512950176972E-3</v>
      </c>
      <c r="N208" s="77">
        <f t="shared" ca="1" si="39"/>
        <v>0</v>
      </c>
      <c r="O208" s="89">
        <f t="shared" ca="1" si="40"/>
        <v>0</v>
      </c>
      <c r="P208" s="77">
        <f t="shared" ca="1" si="41"/>
        <v>0</v>
      </c>
      <c r="Q208" s="77">
        <f t="shared" ca="1" si="42"/>
        <v>0</v>
      </c>
      <c r="R208" s="34">
        <f t="shared" ca="1" si="33"/>
        <v>-1.127512950176972E-3</v>
      </c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</row>
    <row r="209" spans="1:35" x14ac:dyDescent="0.2">
      <c r="A209" s="75"/>
      <c r="B209" s="75"/>
      <c r="C209" s="75"/>
      <c r="D209" s="76">
        <f t="shared" ref="D209:E272" si="43">A209/A$18</f>
        <v>0</v>
      </c>
      <c r="E209" s="76">
        <f t="shared" si="43"/>
        <v>0</v>
      </c>
      <c r="F209" s="77">
        <f t="shared" ref="F209:G272" si="44">$C209*D209</f>
        <v>0</v>
      </c>
      <c r="G209" s="77">
        <f t="shared" si="44"/>
        <v>0</v>
      </c>
      <c r="H209" s="77">
        <f t="shared" si="34"/>
        <v>0</v>
      </c>
      <c r="I209" s="77">
        <f t="shared" si="35"/>
        <v>0</v>
      </c>
      <c r="J209" s="77">
        <f t="shared" si="36"/>
        <v>0</v>
      </c>
      <c r="K209" s="77">
        <f t="shared" si="37"/>
        <v>0</v>
      </c>
      <c r="L209" s="77">
        <f t="shared" si="38"/>
        <v>0</v>
      </c>
      <c r="M209" s="77">
        <f t="shared" ca="1" si="32"/>
        <v>1.127512950176972E-3</v>
      </c>
      <c r="N209" s="77">
        <f t="shared" ca="1" si="39"/>
        <v>0</v>
      </c>
      <c r="O209" s="89">
        <f t="shared" ca="1" si="40"/>
        <v>0</v>
      </c>
      <c r="P209" s="77">
        <f t="shared" ca="1" si="41"/>
        <v>0</v>
      </c>
      <c r="Q209" s="77">
        <f t="shared" ca="1" si="42"/>
        <v>0</v>
      </c>
      <c r="R209" s="34">
        <f t="shared" ca="1" si="33"/>
        <v>-1.127512950176972E-3</v>
      </c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</row>
    <row r="210" spans="1:35" x14ac:dyDescent="0.2">
      <c r="A210" s="75"/>
      <c r="B210" s="75"/>
      <c r="C210" s="75"/>
      <c r="D210" s="76">
        <f t="shared" si="43"/>
        <v>0</v>
      </c>
      <c r="E210" s="76">
        <f t="shared" si="43"/>
        <v>0</v>
      </c>
      <c r="F210" s="77">
        <f t="shared" si="44"/>
        <v>0</v>
      </c>
      <c r="G210" s="77">
        <f t="shared" si="44"/>
        <v>0</v>
      </c>
      <c r="H210" s="77">
        <f t="shared" si="34"/>
        <v>0</v>
      </c>
      <c r="I210" s="77">
        <f t="shared" si="35"/>
        <v>0</v>
      </c>
      <c r="J210" s="77">
        <f t="shared" si="36"/>
        <v>0</v>
      </c>
      <c r="K210" s="77">
        <f t="shared" si="37"/>
        <v>0</v>
      </c>
      <c r="L210" s="77">
        <f t="shared" si="38"/>
        <v>0</v>
      </c>
      <c r="M210" s="77">
        <f t="shared" ca="1" si="32"/>
        <v>1.127512950176972E-3</v>
      </c>
      <c r="N210" s="77">
        <f t="shared" ca="1" si="39"/>
        <v>0</v>
      </c>
      <c r="O210" s="89">
        <f t="shared" ca="1" si="40"/>
        <v>0</v>
      </c>
      <c r="P210" s="77">
        <f t="shared" ca="1" si="41"/>
        <v>0</v>
      </c>
      <c r="Q210" s="77">
        <f t="shared" ca="1" si="42"/>
        <v>0</v>
      </c>
      <c r="R210" s="34">
        <f t="shared" ca="1" si="33"/>
        <v>-1.127512950176972E-3</v>
      </c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</row>
    <row r="211" spans="1:35" x14ac:dyDescent="0.2">
      <c r="A211" s="75"/>
      <c r="B211" s="75"/>
      <c r="C211" s="75"/>
      <c r="D211" s="76">
        <f t="shared" si="43"/>
        <v>0</v>
      </c>
      <c r="E211" s="76">
        <f t="shared" si="43"/>
        <v>0</v>
      </c>
      <c r="F211" s="77">
        <f t="shared" si="44"/>
        <v>0</v>
      </c>
      <c r="G211" s="77">
        <f t="shared" si="44"/>
        <v>0</v>
      </c>
      <c r="H211" s="77">
        <f t="shared" si="34"/>
        <v>0</v>
      </c>
      <c r="I211" s="77">
        <f t="shared" si="35"/>
        <v>0</v>
      </c>
      <c r="J211" s="77">
        <f t="shared" si="36"/>
        <v>0</v>
      </c>
      <c r="K211" s="77">
        <f t="shared" si="37"/>
        <v>0</v>
      </c>
      <c r="L211" s="77">
        <f t="shared" si="38"/>
        <v>0</v>
      </c>
      <c r="M211" s="77">
        <f t="shared" ca="1" si="32"/>
        <v>1.127512950176972E-3</v>
      </c>
      <c r="N211" s="77">
        <f t="shared" ca="1" si="39"/>
        <v>0</v>
      </c>
      <c r="O211" s="89">
        <f t="shared" ca="1" si="40"/>
        <v>0</v>
      </c>
      <c r="P211" s="77">
        <f t="shared" ca="1" si="41"/>
        <v>0</v>
      </c>
      <c r="Q211" s="77">
        <f t="shared" ca="1" si="42"/>
        <v>0</v>
      </c>
      <c r="R211" s="34">
        <f t="shared" ca="1" si="33"/>
        <v>-1.127512950176972E-3</v>
      </c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</row>
    <row r="212" spans="1:35" x14ac:dyDescent="0.2">
      <c r="A212" s="75"/>
      <c r="B212" s="75"/>
      <c r="C212" s="75"/>
      <c r="D212" s="76">
        <f t="shared" si="43"/>
        <v>0</v>
      </c>
      <c r="E212" s="76">
        <f t="shared" si="43"/>
        <v>0</v>
      </c>
      <c r="F212" s="77">
        <f t="shared" si="44"/>
        <v>0</v>
      </c>
      <c r="G212" s="77">
        <f t="shared" si="44"/>
        <v>0</v>
      </c>
      <c r="H212" s="77">
        <f t="shared" si="34"/>
        <v>0</v>
      </c>
      <c r="I212" s="77">
        <f t="shared" si="35"/>
        <v>0</v>
      </c>
      <c r="J212" s="77">
        <f t="shared" si="36"/>
        <v>0</v>
      </c>
      <c r="K212" s="77">
        <f t="shared" si="37"/>
        <v>0</v>
      </c>
      <c r="L212" s="77">
        <f t="shared" si="38"/>
        <v>0</v>
      </c>
      <c r="M212" s="77">
        <f t="shared" ca="1" si="32"/>
        <v>1.127512950176972E-3</v>
      </c>
      <c r="N212" s="77">
        <f t="shared" ca="1" si="39"/>
        <v>0</v>
      </c>
      <c r="O212" s="89">
        <f t="shared" ca="1" si="40"/>
        <v>0</v>
      </c>
      <c r="P212" s="77">
        <f t="shared" ca="1" si="41"/>
        <v>0</v>
      </c>
      <c r="Q212" s="77">
        <f t="shared" ca="1" si="42"/>
        <v>0</v>
      </c>
      <c r="R212" s="34">
        <f t="shared" ca="1" si="33"/>
        <v>-1.127512950176972E-3</v>
      </c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</row>
    <row r="213" spans="1:35" x14ac:dyDescent="0.2">
      <c r="A213" s="75"/>
      <c r="B213" s="75"/>
      <c r="C213" s="75"/>
      <c r="D213" s="76">
        <f t="shared" si="43"/>
        <v>0</v>
      </c>
      <c r="E213" s="76">
        <f t="shared" si="43"/>
        <v>0</v>
      </c>
      <c r="F213" s="77">
        <f t="shared" si="44"/>
        <v>0</v>
      </c>
      <c r="G213" s="77">
        <f t="shared" si="44"/>
        <v>0</v>
      </c>
      <c r="H213" s="77">
        <f t="shared" si="34"/>
        <v>0</v>
      </c>
      <c r="I213" s="77">
        <f t="shared" si="35"/>
        <v>0</v>
      </c>
      <c r="J213" s="77">
        <f t="shared" si="36"/>
        <v>0</v>
      </c>
      <c r="K213" s="77">
        <f t="shared" si="37"/>
        <v>0</v>
      </c>
      <c r="L213" s="77">
        <f t="shared" si="38"/>
        <v>0</v>
      </c>
      <c r="M213" s="77">
        <f t="shared" ref="M213:M276" ca="1" si="45">+E$4+E$5*D213+E$6*D213^2</f>
        <v>1.127512950176972E-3</v>
      </c>
      <c r="N213" s="77">
        <f t="shared" ca="1" si="39"/>
        <v>0</v>
      </c>
      <c r="O213" s="89">
        <f t="shared" ca="1" si="40"/>
        <v>0</v>
      </c>
      <c r="P213" s="77">
        <f t="shared" ca="1" si="41"/>
        <v>0</v>
      </c>
      <c r="Q213" s="77">
        <f t="shared" ca="1" si="42"/>
        <v>0</v>
      </c>
      <c r="R213" s="34">
        <f t="shared" ref="R213:R276" ca="1" si="46">+E213-M213</f>
        <v>-1.127512950176972E-3</v>
      </c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</row>
    <row r="214" spans="1:35" x14ac:dyDescent="0.2">
      <c r="A214" s="75"/>
      <c r="B214" s="75"/>
      <c r="C214" s="75"/>
      <c r="D214" s="76">
        <f t="shared" si="43"/>
        <v>0</v>
      </c>
      <c r="E214" s="76">
        <f t="shared" si="43"/>
        <v>0</v>
      </c>
      <c r="F214" s="77">
        <f t="shared" si="44"/>
        <v>0</v>
      </c>
      <c r="G214" s="77">
        <f t="shared" si="44"/>
        <v>0</v>
      </c>
      <c r="H214" s="77">
        <f t="shared" ref="H214:H277" si="47">C214*D214*D214</f>
        <v>0</v>
      </c>
      <c r="I214" s="77">
        <f t="shared" ref="I214:I277" si="48">C214*D214*D214*D214</f>
        <v>0</v>
      </c>
      <c r="J214" s="77">
        <f t="shared" ref="J214:J277" si="49">C214*D214*D214*D214*D214</f>
        <v>0</v>
      </c>
      <c r="K214" s="77">
        <f t="shared" ref="K214:K277" si="50">C214*E214*D214</f>
        <v>0</v>
      </c>
      <c r="L214" s="77">
        <f t="shared" ref="L214:L277" si="51">C214*E214*D214*D214</f>
        <v>0</v>
      </c>
      <c r="M214" s="77">
        <f t="shared" ca="1" si="45"/>
        <v>1.127512950176972E-3</v>
      </c>
      <c r="N214" s="77">
        <f t="shared" ref="N214:N277" ca="1" si="52">C214*(M214-E214)^2</f>
        <v>0</v>
      </c>
      <c r="O214" s="89">
        <f t="shared" ref="O214:O277" ca="1" si="53">(C214*O$1-O$2*F214+O$3*H214)^2</f>
        <v>0</v>
      </c>
      <c r="P214" s="77">
        <f t="shared" ref="P214:P277" ca="1" si="54">(-C214*O$2+O$4*F214-O$5*H214)^2</f>
        <v>0</v>
      </c>
      <c r="Q214" s="77">
        <f t="shared" ref="Q214:Q277" ca="1" si="55">+(C214*O$3-F214*O$5+H214*O$6)^2</f>
        <v>0</v>
      </c>
      <c r="R214" s="34">
        <f t="shared" ca="1" si="46"/>
        <v>-1.127512950176972E-3</v>
      </c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</row>
    <row r="215" spans="1:35" x14ac:dyDescent="0.2">
      <c r="A215" s="75"/>
      <c r="B215" s="75"/>
      <c r="C215" s="75"/>
      <c r="D215" s="76">
        <f t="shared" si="43"/>
        <v>0</v>
      </c>
      <c r="E215" s="76">
        <f t="shared" si="43"/>
        <v>0</v>
      </c>
      <c r="F215" s="77">
        <f t="shared" si="44"/>
        <v>0</v>
      </c>
      <c r="G215" s="77">
        <f t="shared" si="44"/>
        <v>0</v>
      </c>
      <c r="H215" s="77">
        <f t="shared" si="47"/>
        <v>0</v>
      </c>
      <c r="I215" s="77">
        <f t="shared" si="48"/>
        <v>0</v>
      </c>
      <c r="J215" s="77">
        <f t="shared" si="49"/>
        <v>0</v>
      </c>
      <c r="K215" s="77">
        <f t="shared" si="50"/>
        <v>0</v>
      </c>
      <c r="L215" s="77">
        <f t="shared" si="51"/>
        <v>0</v>
      </c>
      <c r="M215" s="77">
        <f t="shared" ca="1" si="45"/>
        <v>1.127512950176972E-3</v>
      </c>
      <c r="N215" s="77">
        <f t="shared" ca="1" si="52"/>
        <v>0</v>
      </c>
      <c r="O215" s="89">
        <f t="shared" ca="1" si="53"/>
        <v>0</v>
      </c>
      <c r="P215" s="77">
        <f t="shared" ca="1" si="54"/>
        <v>0</v>
      </c>
      <c r="Q215" s="77">
        <f t="shared" ca="1" si="55"/>
        <v>0</v>
      </c>
      <c r="R215" s="34">
        <f t="shared" ca="1" si="46"/>
        <v>-1.127512950176972E-3</v>
      </c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</row>
    <row r="216" spans="1:35" x14ac:dyDescent="0.2">
      <c r="A216" s="75"/>
      <c r="B216" s="75"/>
      <c r="C216" s="75"/>
      <c r="D216" s="76">
        <f t="shared" si="43"/>
        <v>0</v>
      </c>
      <c r="E216" s="76">
        <f t="shared" si="43"/>
        <v>0</v>
      </c>
      <c r="F216" s="77">
        <f t="shared" si="44"/>
        <v>0</v>
      </c>
      <c r="G216" s="77">
        <f t="shared" si="44"/>
        <v>0</v>
      </c>
      <c r="H216" s="77">
        <f t="shared" si="47"/>
        <v>0</v>
      </c>
      <c r="I216" s="77">
        <f t="shared" si="48"/>
        <v>0</v>
      </c>
      <c r="J216" s="77">
        <f t="shared" si="49"/>
        <v>0</v>
      </c>
      <c r="K216" s="77">
        <f t="shared" si="50"/>
        <v>0</v>
      </c>
      <c r="L216" s="77">
        <f t="shared" si="51"/>
        <v>0</v>
      </c>
      <c r="M216" s="77">
        <f t="shared" ca="1" si="45"/>
        <v>1.127512950176972E-3</v>
      </c>
      <c r="N216" s="77">
        <f t="shared" ca="1" si="52"/>
        <v>0</v>
      </c>
      <c r="O216" s="89">
        <f t="shared" ca="1" si="53"/>
        <v>0</v>
      </c>
      <c r="P216" s="77">
        <f t="shared" ca="1" si="54"/>
        <v>0</v>
      </c>
      <c r="Q216" s="77">
        <f t="shared" ca="1" si="55"/>
        <v>0</v>
      </c>
      <c r="R216" s="34">
        <f t="shared" ca="1" si="46"/>
        <v>-1.127512950176972E-3</v>
      </c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</row>
    <row r="217" spans="1:35" x14ac:dyDescent="0.2">
      <c r="A217" s="75"/>
      <c r="B217" s="75"/>
      <c r="C217" s="75"/>
      <c r="D217" s="76">
        <f t="shared" si="43"/>
        <v>0</v>
      </c>
      <c r="E217" s="76">
        <f t="shared" si="43"/>
        <v>0</v>
      </c>
      <c r="F217" s="77">
        <f t="shared" si="44"/>
        <v>0</v>
      </c>
      <c r="G217" s="77">
        <f t="shared" si="44"/>
        <v>0</v>
      </c>
      <c r="H217" s="77">
        <f t="shared" si="47"/>
        <v>0</v>
      </c>
      <c r="I217" s="77">
        <f t="shared" si="48"/>
        <v>0</v>
      </c>
      <c r="J217" s="77">
        <f t="shared" si="49"/>
        <v>0</v>
      </c>
      <c r="K217" s="77">
        <f t="shared" si="50"/>
        <v>0</v>
      </c>
      <c r="L217" s="77">
        <f t="shared" si="51"/>
        <v>0</v>
      </c>
      <c r="M217" s="77">
        <f t="shared" ca="1" si="45"/>
        <v>1.127512950176972E-3</v>
      </c>
      <c r="N217" s="77">
        <f t="shared" ca="1" si="52"/>
        <v>0</v>
      </c>
      <c r="O217" s="89">
        <f t="shared" ca="1" si="53"/>
        <v>0</v>
      </c>
      <c r="P217" s="77">
        <f t="shared" ca="1" si="54"/>
        <v>0</v>
      </c>
      <c r="Q217" s="77">
        <f t="shared" ca="1" si="55"/>
        <v>0</v>
      </c>
      <c r="R217" s="34">
        <f t="shared" ca="1" si="46"/>
        <v>-1.127512950176972E-3</v>
      </c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</row>
    <row r="218" spans="1:35" x14ac:dyDescent="0.2">
      <c r="A218" s="75"/>
      <c r="B218" s="75"/>
      <c r="C218" s="75"/>
      <c r="D218" s="76">
        <f t="shared" si="43"/>
        <v>0</v>
      </c>
      <c r="E218" s="76">
        <f t="shared" si="43"/>
        <v>0</v>
      </c>
      <c r="F218" s="77">
        <f t="shared" si="44"/>
        <v>0</v>
      </c>
      <c r="G218" s="77">
        <f t="shared" si="44"/>
        <v>0</v>
      </c>
      <c r="H218" s="77">
        <f t="shared" si="47"/>
        <v>0</v>
      </c>
      <c r="I218" s="77">
        <f t="shared" si="48"/>
        <v>0</v>
      </c>
      <c r="J218" s="77">
        <f t="shared" si="49"/>
        <v>0</v>
      </c>
      <c r="K218" s="77">
        <f t="shared" si="50"/>
        <v>0</v>
      </c>
      <c r="L218" s="77">
        <f t="shared" si="51"/>
        <v>0</v>
      </c>
      <c r="M218" s="77">
        <f t="shared" ca="1" si="45"/>
        <v>1.127512950176972E-3</v>
      </c>
      <c r="N218" s="77">
        <f t="shared" ca="1" si="52"/>
        <v>0</v>
      </c>
      <c r="O218" s="89">
        <f t="shared" ca="1" si="53"/>
        <v>0</v>
      </c>
      <c r="P218" s="77">
        <f t="shared" ca="1" si="54"/>
        <v>0</v>
      </c>
      <c r="Q218" s="77">
        <f t="shared" ca="1" si="55"/>
        <v>0</v>
      </c>
      <c r="R218" s="34">
        <f t="shared" ca="1" si="46"/>
        <v>-1.127512950176972E-3</v>
      </c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</row>
    <row r="219" spans="1:35" x14ac:dyDescent="0.2">
      <c r="A219" s="75"/>
      <c r="B219" s="75"/>
      <c r="C219" s="75"/>
      <c r="D219" s="76">
        <f t="shared" si="43"/>
        <v>0</v>
      </c>
      <c r="E219" s="76">
        <f t="shared" si="43"/>
        <v>0</v>
      </c>
      <c r="F219" s="77">
        <f t="shared" si="44"/>
        <v>0</v>
      </c>
      <c r="G219" s="77">
        <f t="shared" si="44"/>
        <v>0</v>
      </c>
      <c r="H219" s="77">
        <f t="shared" si="47"/>
        <v>0</v>
      </c>
      <c r="I219" s="77">
        <f t="shared" si="48"/>
        <v>0</v>
      </c>
      <c r="J219" s="77">
        <f t="shared" si="49"/>
        <v>0</v>
      </c>
      <c r="K219" s="77">
        <f t="shared" si="50"/>
        <v>0</v>
      </c>
      <c r="L219" s="77">
        <f t="shared" si="51"/>
        <v>0</v>
      </c>
      <c r="M219" s="77">
        <f t="shared" ca="1" si="45"/>
        <v>1.127512950176972E-3</v>
      </c>
      <c r="N219" s="77">
        <f t="shared" ca="1" si="52"/>
        <v>0</v>
      </c>
      <c r="O219" s="89">
        <f t="shared" ca="1" si="53"/>
        <v>0</v>
      </c>
      <c r="P219" s="77">
        <f t="shared" ca="1" si="54"/>
        <v>0</v>
      </c>
      <c r="Q219" s="77">
        <f t="shared" ca="1" si="55"/>
        <v>0</v>
      </c>
      <c r="R219" s="34">
        <f t="shared" ca="1" si="46"/>
        <v>-1.127512950176972E-3</v>
      </c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</row>
    <row r="220" spans="1:35" x14ac:dyDescent="0.2">
      <c r="A220" s="75"/>
      <c r="B220" s="75"/>
      <c r="C220" s="75"/>
      <c r="D220" s="76">
        <f t="shared" si="43"/>
        <v>0</v>
      </c>
      <c r="E220" s="76">
        <f t="shared" si="43"/>
        <v>0</v>
      </c>
      <c r="F220" s="77">
        <f t="shared" si="44"/>
        <v>0</v>
      </c>
      <c r="G220" s="77">
        <f t="shared" si="44"/>
        <v>0</v>
      </c>
      <c r="H220" s="77">
        <f t="shared" si="47"/>
        <v>0</v>
      </c>
      <c r="I220" s="77">
        <f t="shared" si="48"/>
        <v>0</v>
      </c>
      <c r="J220" s="77">
        <f t="shared" si="49"/>
        <v>0</v>
      </c>
      <c r="K220" s="77">
        <f t="shared" si="50"/>
        <v>0</v>
      </c>
      <c r="L220" s="77">
        <f t="shared" si="51"/>
        <v>0</v>
      </c>
      <c r="M220" s="77">
        <f t="shared" ca="1" si="45"/>
        <v>1.127512950176972E-3</v>
      </c>
      <c r="N220" s="77">
        <f t="shared" ca="1" si="52"/>
        <v>0</v>
      </c>
      <c r="O220" s="89">
        <f t="shared" ca="1" si="53"/>
        <v>0</v>
      </c>
      <c r="P220" s="77">
        <f t="shared" ca="1" si="54"/>
        <v>0</v>
      </c>
      <c r="Q220" s="77">
        <f t="shared" ca="1" si="55"/>
        <v>0</v>
      </c>
      <c r="R220" s="34">
        <f t="shared" ca="1" si="46"/>
        <v>-1.127512950176972E-3</v>
      </c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</row>
    <row r="221" spans="1:35" x14ac:dyDescent="0.2">
      <c r="A221" s="75"/>
      <c r="B221" s="75"/>
      <c r="C221" s="75"/>
      <c r="D221" s="76">
        <f t="shared" si="43"/>
        <v>0</v>
      </c>
      <c r="E221" s="76">
        <f t="shared" si="43"/>
        <v>0</v>
      </c>
      <c r="F221" s="77">
        <f t="shared" si="44"/>
        <v>0</v>
      </c>
      <c r="G221" s="77">
        <f t="shared" si="44"/>
        <v>0</v>
      </c>
      <c r="H221" s="77">
        <f t="shared" si="47"/>
        <v>0</v>
      </c>
      <c r="I221" s="77">
        <f t="shared" si="48"/>
        <v>0</v>
      </c>
      <c r="J221" s="77">
        <f t="shared" si="49"/>
        <v>0</v>
      </c>
      <c r="K221" s="77">
        <f t="shared" si="50"/>
        <v>0</v>
      </c>
      <c r="L221" s="77">
        <f t="shared" si="51"/>
        <v>0</v>
      </c>
      <c r="M221" s="77">
        <f t="shared" ca="1" si="45"/>
        <v>1.127512950176972E-3</v>
      </c>
      <c r="N221" s="77">
        <f t="shared" ca="1" si="52"/>
        <v>0</v>
      </c>
      <c r="O221" s="89">
        <f t="shared" ca="1" si="53"/>
        <v>0</v>
      </c>
      <c r="P221" s="77">
        <f t="shared" ca="1" si="54"/>
        <v>0</v>
      </c>
      <c r="Q221" s="77">
        <f t="shared" ca="1" si="55"/>
        <v>0</v>
      </c>
      <c r="R221" s="34">
        <f t="shared" ca="1" si="46"/>
        <v>-1.127512950176972E-3</v>
      </c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</row>
    <row r="222" spans="1:35" x14ac:dyDescent="0.2">
      <c r="A222" s="75"/>
      <c r="B222" s="75"/>
      <c r="C222" s="75"/>
      <c r="D222" s="76">
        <f t="shared" si="43"/>
        <v>0</v>
      </c>
      <c r="E222" s="76">
        <f t="shared" si="43"/>
        <v>0</v>
      </c>
      <c r="F222" s="77">
        <f t="shared" si="44"/>
        <v>0</v>
      </c>
      <c r="G222" s="77">
        <f t="shared" si="44"/>
        <v>0</v>
      </c>
      <c r="H222" s="77">
        <f t="shared" si="47"/>
        <v>0</v>
      </c>
      <c r="I222" s="77">
        <f t="shared" si="48"/>
        <v>0</v>
      </c>
      <c r="J222" s="77">
        <f t="shared" si="49"/>
        <v>0</v>
      </c>
      <c r="K222" s="77">
        <f t="shared" si="50"/>
        <v>0</v>
      </c>
      <c r="L222" s="77">
        <f t="shared" si="51"/>
        <v>0</v>
      </c>
      <c r="M222" s="77">
        <f t="shared" ca="1" si="45"/>
        <v>1.127512950176972E-3</v>
      </c>
      <c r="N222" s="77">
        <f t="shared" ca="1" si="52"/>
        <v>0</v>
      </c>
      <c r="O222" s="89">
        <f t="shared" ca="1" si="53"/>
        <v>0</v>
      </c>
      <c r="P222" s="77">
        <f t="shared" ca="1" si="54"/>
        <v>0</v>
      </c>
      <c r="Q222" s="77">
        <f t="shared" ca="1" si="55"/>
        <v>0</v>
      </c>
      <c r="R222" s="34">
        <f t="shared" ca="1" si="46"/>
        <v>-1.127512950176972E-3</v>
      </c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</row>
    <row r="223" spans="1:35" x14ac:dyDescent="0.2">
      <c r="A223" s="75"/>
      <c r="B223" s="75"/>
      <c r="C223" s="75"/>
      <c r="D223" s="76">
        <f t="shared" si="43"/>
        <v>0</v>
      </c>
      <c r="E223" s="76">
        <f t="shared" si="43"/>
        <v>0</v>
      </c>
      <c r="F223" s="77">
        <f t="shared" si="44"/>
        <v>0</v>
      </c>
      <c r="G223" s="77">
        <f t="shared" si="44"/>
        <v>0</v>
      </c>
      <c r="H223" s="77">
        <f t="shared" si="47"/>
        <v>0</v>
      </c>
      <c r="I223" s="77">
        <f t="shared" si="48"/>
        <v>0</v>
      </c>
      <c r="J223" s="77">
        <f t="shared" si="49"/>
        <v>0</v>
      </c>
      <c r="K223" s="77">
        <f t="shared" si="50"/>
        <v>0</v>
      </c>
      <c r="L223" s="77">
        <f t="shared" si="51"/>
        <v>0</v>
      </c>
      <c r="M223" s="77">
        <f t="shared" ca="1" si="45"/>
        <v>1.127512950176972E-3</v>
      </c>
      <c r="N223" s="77">
        <f t="shared" ca="1" si="52"/>
        <v>0</v>
      </c>
      <c r="O223" s="89">
        <f t="shared" ca="1" si="53"/>
        <v>0</v>
      </c>
      <c r="P223" s="77">
        <f t="shared" ca="1" si="54"/>
        <v>0</v>
      </c>
      <c r="Q223" s="77">
        <f t="shared" ca="1" si="55"/>
        <v>0</v>
      </c>
      <c r="R223" s="34">
        <f t="shared" ca="1" si="46"/>
        <v>-1.127512950176972E-3</v>
      </c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</row>
    <row r="224" spans="1:35" x14ac:dyDescent="0.2">
      <c r="A224" s="75"/>
      <c r="B224" s="75"/>
      <c r="C224" s="75"/>
      <c r="D224" s="76">
        <f t="shared" si="43"/>
        <v>0</v>
      </c>
      <c r="E224" s="76">
        <f t="shared" si="43"/>
        <v>0</v>
      </c>
      <c r="F224" s="77">
        <f t="shared" si="44"/>
        <v>0</v>
      </c>
      <c r="G224" s="77">
        <f t="shared" si="44"/>
        <v>0</v>
      </c>
      <c r="H224" s="77">
        <f t="shared" si="47"/>
        <v>0</v>
      </c>
      <c r="I224" s="77">
        <f t="shared" si="48"/>
        <v>0</v>
      </c>
      <c r="J224" s="77">
        <f t="shared" si="49"/>
        <v>0</v>
      </c>
      <c r="K224" s="77">
        <f t="shared" si="50"/>
        <v>0</v>
      </c>
      <c r="L224" s="77">
        <f t="shared" si="51"/>
        <v>0</v>
      </c>
      <c r="M224" s="77">
        <f t="shared" ca="1" si="45"/>
        <v>1.127512950176972E-3</v>
      </c>
      <c r="N224" s="77">
        <f t="shared" ca="1" si="52"/>
        <v>0</v>
      </c>
      <c r="O224" s="89">
        <f t="shared" ca="1" si="53"/>
        <v>0</v>
      </c>
      <c r="P224" s="77">
        <f t="shared" ca="1" si="54"/>
        <v>0</v>
      </c>
      <c r="Q224" s="77">
        <f t="shared" ca="1" si="55"/>
        <v>0</v>
      </c>
      <c r="R224" s="34">
        <f t="shared" ca="1" si="46"/>
        <v>-1.127512950176972E-3</v>
      </c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</row>
    <row r="225" spans="1:35" x14ac:dyDescent="0.2">
      <c r="A225" s="75"/>
      <c r="B225" s="75"/>
      <c r="C225" s="75"/>
      <c r="D225" s="76">
        <f t="shared" si="43"/>
        <v>0</v>
      </c>
      <c r="E225" s="76">
        <f t="shared" si="43"/>
        <v>0</v>
      </c>
      <c r="F225" s="77">
        <f t="shared" si="44"/>
        <v>0</v>
      </c>
      <c r="G225" s="77">
        <f t="shared" si="44"/>
        <v>0</v>
      </c>
      <c r="H225" s="77">
        <f t="shared" si="47"/>
        <v>0</v>
      </c>
      <c r="I225" s="77">
        <f t="shared" si="48"/>
        <v>0</v>
      </c>
      <c r="J225" s="77">
        <f t="shared" si="49"/>
        <v>0</v>
      </c>
      <c r="K225" s="77">
        <f t="shared" si="50"/>
        <v>0</v>
      </c>
      <c r="L225" s="77">
        <f t="shared" si="51"/>
        <v>0</v>
      </c>
      <c r="M225" s="77">
        <f t="shared" ca="1" si="45"/>
        <v>1.127512950176972E-3</v>
      </c>
      <c r="N225" s="77">
        <f t="shared" ca="1" si="52"/>
        <v>0</v>
      </c>
      <c r="O225" s="89">
        <f t="shared" ca="1" si="53"/>
        <v>0</v>
      </c>
      <c r="P225" s="77">
        <f t="shared" ca="1" si="54"/>
        <v>0</v>
      </c>
      <c r="Q225" s="77">
        <f t="shared" ca="1" si="55"/>
        <v>0</v>
      </c>
      <c r="R225" s="34">
        <f t="shared" ca="1" si="46"/>
        <v>-1.127512950176972E-3</v>
      </c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</row>
    <row r="226" spans="1:35" x14ac:dyDescent="0.2">
      <c r="A226" s="75"/>
      <c r="B226" s="75"/>
      <c r="C226" s="75"/>
      <c r="D226" s="76">
        <f t="shared" si="43"/>
        <v>0</v>
      </c>
      <c r="E226" s="76">
        <f t="shared" si="43"/>
        <v>0</v>
      </c>
      <c r="F226" s="77">
        <f t="shared" si="44"/>
        <v>0</v>
      </c>
      <c r="G226" s="77">
        <f t="shared" si="44"/>
        <v>0</v>
      </c>
      <c r="H226" s="77">
        <f t="shared" si="47"/>
        <v>0</v>
      </c>
      <c r="I226" s="77">
        <f t="shared" si="48"/>
        <v>0</v>
      </c>
      <c r="J226" s="77">
        <f t="shared" si="49"/>
        <v>0</v>
      </c>
      <c r="K226" s="77">
        <f t="shared" si="50"/>
        <v>0</v>
      </c>
      <c r="L226" s="77">
        <f t="shared" si="51"/>
        <v>0</v>
      </c>
      <c r="M226" s="77">
        <f t="shared" ca="1" si="45"/>
        <v>1.127512950176972E-3</v>
      </c>
      <c r="N226" s="77">
        <f t="shared" ca="1" si="52"/>
        <v>0</v>
      </c>
      <c r="O226" s="89">
        <f t="shared" ca="1" si="53"/>
        <v>0</v>
      </c>
      <c r="P226" s="77">
        <f t="shared" ca="1" si="54"/>
        <v>0</v>
      </c>
      <c r="Q226" s="77">
        <f t="shared" ca="1" si="55"/>
        <v>0</v>
      </c>
      <c r="R226" s="34">
        <f t="shared" ca="1" si="46"/>
        <v>-1.127512950176972E-3</v>
      </c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</row>
    <row r="227" spans="1:35" x14ac:dyDescent="0.2">
      <c r="A227" s="75"/>
      <c r="B227" s="75"/>
      <c r="C227" s="75"/>
      <c r="D227" s="76">
        <f t="shared" si="43"/>
        <v>0</v>
      </c>
      <c r="E227" s="76">
        <f t="shared" si="43"/>
        <v>0</v>
      </c>
      <c r="F227" s="77">
        <f t="shared" si="44"/>
        <v>0</v>
      </c>
      <c r="G227" s="77">
        <f t="shared" si="44"/>
        <v>0</v>
      </c>
      <c r="H227" s="77">
        <f t="shared" si="47"/>
        <v>0</v>
      </c>
      <c r="I227" s="77">
        <f t="shared" si="48"/>
        <v>0</v>
      </c>
      <c r="J227" s="77">
        <f t="shared" si="49"/>
        <v>0</v>
      </c>
      <c r="K227" s="77">
        <f t="shared" si="50"/>
        <v>0</v>
      </c>
      <c r="L227" s="77">
        <f t="shared" si="51"/>
        <v>0</v>
      </c>
      <c r="M227" s="77">
        <f t="shared" ca="1" si="45"/>
        <v>1.127512950176972E-3</v>
      </c>
      <c r="N227" s="77">
        <f t="shared" ca="1" si="52"/>
        <v>0</v>
      </c>
      <c r="O227" s="89">
        <f t="shared" ca="1" si="53"/>
        <v>0</v>
      </c>
      <c r="P227" s="77">
        <f t="shared" ca="1" si="54"/>
        <v>0</v>
      </c>
      <c r="Q227" s="77">
        <f t="shared" ca="1" si="55"/>
        <v>0</v>
      </c>
      <c r="R227" s="34">
        <f t="shared" ca="1" si="46"/>
        <v>-1.127512950176972E-3</v>
      </c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</row>
    <row r="228" spans="1:35" x14ac:dyDescent="0.2">
      <c r="A228" s="75"/>
      <c r="B228" s="75"/>
      <c r="C228" s="75"/>
      <c r="D228" s="76">
        <f t="shared" si="43"/>
        <v>0</v>
      </c>
      <c r="E228" s="76">
        <f t="shared" si="43"/>
        <v>0</v>
      </c>
      <c r="F228" s="77">
        <f t="shared" si="44"/>
        <v>0</v>
      </c>
      <c r="G228" s="77">
        <f t="shared" si="44"/>
        <v>0</v>
      </c>
      <c r="H228" s="77">
        <f t="shared" si="47"/>
        <v>0</v>
      </c>
      <c r="I228" s="77">
        <f t="shared" si="48"/>
        <v>0</v>
      </c>
      <c r="J228" s="77">
        <f t="shared" si="49"/>
        <v>0</v>
      </c>
      <c r="K228" s="77">
        <f t="shared" si="50"/>
        <v>0</v>
      </c>
      <c r="L228" s="77">
        <f t="shared" si="51"/>
        <v>0</v>
      </c>
      <c r="M228" s="77">
        <f t="shared" ca="1" si="45"/>
        <v>1.127512950176972E-3</v>
      </c>
      <c r="N228" s="77">
        <f t="shared" ca="1" si="52"/>
        <v>0</v>
      </c>
      <c r="O228" s="89">
        <f t="shared" ca="1" si="53"/>
        <v>0</v>
      </c>
      <c r="P228" s="77">
        <f t="shared" ca="1" si="54"/>
        <v>0</v>
      </c>
      <c r="Q228" s="77">
        <f t="shared" ca="1" si="55"/>
        <v>0</v>
      </c>
      <c r="R228" s="34">
        <f t="shared" ca="1" si="46"/>
        <v>-1.127512950176972E-3</v>
      </c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</row>
    <row r="229" spans="1:35" x14ac:dyDescent="0.2">
      <c r="A229" s="75"/>
      <c r="B229" s="75"/>
      <c r="C229" s="75"/>
      <c r="D229" s="76">
        <f t="shared" si="43"/>
        <v>0</v>
      </c>
      <c r="E229" s="76">
        <f t="shared" si="43"/>
        <v>0</v>
      </c>
      <c r="F229" s="77">
        <f t="shared" si="44"/>
        <v>0</v>
      </c>
      <c r="G229" s="77">
        <f t="shared" si="44"/>
        <v>0</v>
      </c>
      <c r="H229" s="77">
        <f t="shared" si="47"/>
        <v>0</v>
      </c>
      <c r="I229" s="77">
        <f t="shared" si="48"/>
        <v>0</v>
      </c>
      <c r="J229" s="77">
        <f t="shared" si="49"/>
        <v>0</v>
      </c>
      <c r="K229" s="77">
        <f t="shared" si="50"/>
        <v>0</v>
      </c>
      <c r="L229" s="77">
        <f t="shared" si="51"/>
        <v>0</v>
      </c>
      <c r="M229" s="77">
        <f t="shared" ca="1" si="45"/>
        <v>1.127512950176972E-3</v>
      </c>
      <c r="N229" s="77">
        <f t="shared" ca="1" si="52"/>
        <v>0</v>
      </c>
      <c r="O229" s="89">
        <f t="shared" ca="1" si="53"/>
        <v>0</v>
      </c>
      <c r="P229" s="77">
        <f t="shared" ca="1" si="54"/>
        <v>0</v>
      </c>
      <c r="Q229" s="77">
        <f t="shared" ca="1" si="55"/>
        <v>0</v>
      </c>
      <c r="R229" s="34">
        <f t="shared" ca="1" si="46"/>
        <v>-1.127512950176972E-3</v>
      </c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</row>
    <row r="230" spans="1:35" x14ac:dyDescent="0.2">
      <c r="A230" s="75"/>
      <c r="B230" s="75"/>
      <c r="C230" s="75"/>
      <c r="D230" s="76">
        <f t="shared" si="43"/>
        <v>0</v>
      </c>
      <c r="E230" s="76">
        <f t="shared" si="43"/>
        <v>0</v>
      </c>
      <c r="F230" s="77">
        <f t="shared" si="44"/>
        <v>0</v>
      </c>
      <c r="G230" s="77">
        <f t="shared" si="44"/>
        <v>0</v>
      </c>
      <c r="H230" s="77">
        <f t="shared" si="47"/>
        <v>0</v>
      </c>
      <c r="I230" s="77">
        <f t="shared" si="48"/>
        <v>0</v>
      </c>
      <c r="J230" s="77">
        <f t="shared" si="49"/>
        <v>0</v>
      </c>
      <c r="K230" s="77">
        <f t="shared" si="50"/>
        <v>0</v>
      </c>
      <c r="L230" s="77">
        <f t="shared" si="51"/>
        <v>0</v>
      </c>
      <c r="M230" s="77">
        <f t="shared" ca="1" si="45"/>
        <v>1.127512950176972E-3</v>
      </c>
      <c r="N230" s="77">
        <f t="shared" ca="1" si="52"/>
        <v>0</v>
      </c>
      <c r="O230" s="89">
        <f t="shared" ca="1" si="53"/>
        <v>0</v>
      </c>
      <c r="P230" s="77">
        <f t="shared" ca="1" si="54"/>
        <v>0</v>
      </c>
      <c r="Q230" s="77">
        <f t="shared" ca="1" si="55"/>
        <v>0</v>
      </c>
      <c r="R230" s="34">
        <f t="shared" ca="1" si="46"/>
        <v>-1.127512950176972E-3</v>
      </c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</row>
    <row r="231" spans="1:35" x14ac:dyDescent="0.2">
      <c r="A231" s="75"/>
      <c r="B231" s="75"/>
      <c r="C231" s="75"/>
      <c r="D231" s="76">
        <f t="shared" si="43"/>
        <v>0</v>
      </c>
      <c r="E231" s="76">
        <f t="shared" si="43"/>
        <v>0</v>
      </c>
      <c r="F231" s="77">
        <f t="shared" si="44"/>
        <v>0</v>
      </c>
      <c r="G231" s="77">
        <f t="shared" si="44"/>
        <v>0</v>
      </c>
      <c r="H231" s="77">
        <f t="shared" si="47"/>
        <v>0</v>
      </c>
      <c r="I231" s="77">
        <f t="shared" si="48"/>
        <v>0</v>
      </c>
      <c r="J231" s="77">
        <f t="shared" si="49"/>
        <v>0</v>
      </c>
      <c r="K231" s="77">
        <f t="shared" si="50"/>
        <v>0</v>
      </c>
      <c r="L231" s="77">
        <f t="shared" si="51"/>
        <v>0</v>
      </c>
      <c r="M231" s="77">
        <f t="shared" ca="1" si="45"/>
        <v>1.127512950176972E-3</v>
      </c>
      <c r="N231" s="77">
        <f t="shared" ca="1" si="52"/>
        <v>0</v>
      </c>
      <c r="O231" s="89">
        <f t="shared" ca="1" si="53"/>
        <v>0</v>
      </c>
      <c r="P231" s="77">
        <f t="shared" ca="1" si="54"/>
        <v>0</v>
      </c>
      <c r="Q231" s="77">
        <f t="shared" ca="1" si="55"/>
        <v>0</v>
      </c>
      <c r="R231" s="34">
        <f t="shared" ca="1" si="46"/>
        <v>-1.127512950176972E-3</v>
      </c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</row>
    <row r="232" spans="1:35" x14ac:dyDescent="0.2">
      <c r="A232" s="75"/>
      <c r="B232" s="75"/>
      <c r="C232" s="75"/>
      <c r="D232" s="76">
        <f t="shared" si="43"/>
        <v>0</v>
      </c>
      <c r="E232" s="76">
        <f t="shared" si="43"/>
        <v>0</v>
      </c>
      <c r="F232" s="77">
        <f t="shared" si="44"/>
        <v>0</v>
      </c>
      <c r="G232" s="77">
        <f t="shared" si="44"/>
        <v>0</v>
      </c>
      <c r="H232" s="77">
        <f t="shared" si="47"/>
        <v>0</v>
      </c>
      <c r="I232" s="77">
        <f t="shared" si="48"/>
        <v>0</v>
      </c>
      <c r="J232" s="77">
        <f t="shared" si="49"/>
        <v>0</v>
      </c>
      <c r="K232" s="77">
        <f t="shared" si="50"/>
        <v>0</v>
      </c>
      <c r="L232" s="77">
        <f t="shared" si="51"/>
        <v>0</v>
      </c>
      <c r="M232" s="77">
        <f t="shared" ca="1" si="45"/>
        <v>1.127512950176972E-3</v>
      </c>
      <c r="N232" s="77">
        <f t="shared" ca="1" si="52"/>
        <v>0</v>
      </c>
      <c r="O232" s="89">
        <f t="shared" ca="1" si="53"/>
        <v>0</v>
      </c>
      <c r="P232" s="77">
        <f t="shared" ca="1" si="54"/>
        <v>0</v>
      </c>
      <c r="Q232" s="77">
        <f t="shared" ca="1" si="55"/>
        <v>0</v>
      </c>
      <c r="R232" s="34">
        <f t="shared" ca="1" si="46"/>
        <v>-1.127512950176972E-3</v>
      </c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</row>
    <row r="233" spans="1:35" x14ac:dyDescent="0.2">
      <c r="A233" s="75"/>
      <c r="B233" s="75"/>
      <c r="C233" s="75"/>
      <c r="D233" s="76">
        <f t="shared" si="43"/>
        <v>0</v>
      </c>
      <c r="E233" s="76">
        <f t="shared" si="43"/>
        <v>0</v>
      </c>
      <c r="F233" s="77">
        <f t="shared" si="44"/>
        <v>0</v>
      </c>
      <c r="G233" s="77">
        <f t="shared" si="44"/>
        <v>0</v>
      </c>
      <c r="H233" s="77">
        <f t="shared" si="47"/>
        <v>0</v>
      </c>
      <c r="I233" s="77">
        <f t="shared" si="48"/>
        <v>0</v>
      </c>
      <c r="J233" s="77">
        <f t="shared" si="49"/>
        <v>0</v>
      </c>
      <c r="K233" s="77">
        <f t="shared" si="50"/>
        <v>0</v>
      </c>
      <c r="L233" s="77">
        <f t="shared" si="51"/>
        <v>0</v>
      </c>
      <c r="M233" s="77">
        <f t="shared" ca="1" si="45"/>
        <v>1.127512950176972E-3</v>
      </c>
      <c r="N233" s="77">
        <f t="shared" ca="1" si="52"/>
        <v>0</v>
      </c>
      <c r="O233" s="89">
        <f t="shared" ca="1" si="53"/>
        <v>0</v>
      </c>
      <c r="P233" s="77">
        <f t="shared" ca="1" si="54"/>
        <v>0</v>
      </c>
      <c r="Q233" s="77">
        <f t="shared" ca="1" si="55"/>
        <v>0</v>
      </c>
      <c r="R233" s="34">
        <f t="shared" ca="1" si="46"/>
        <v>-1.127512950176972E-3</v>
      </c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</row>
    <row r="234" spans="1:35" x14ac:dyDescent="0.2">
      <c r="A234" s="75"/>
      <c r="B234" s="75"/>
      <c r="C234" s="75"/>
      <c r="D234" s="76">
        <f t="shared" si="43"/>
        <v>0</v>
      </c>
      <c r="E234" s="76">
        <f t="shared" si="43"/>
        <v>0</v>
      </c>
      <c r="F234" s="77">
        <f t="shared" si="44"/>
        <v>0</v>
      </c>
      <c r="G234" s="77">
        <f t="shared" si="44"/>
        <v>0</v>
      </c>
      <c r="H234" s="77">
        <f t="shared" si="47"/>
        <v>0</v>
      </c>
      <c r="I234" s="77">
        <f t="shared" si="48"/>
        <v>0</v>
      </c>
      <c r="J234" s="77">
        <f t="shared" si="49"/>
        <v>0</v>
      </c>
      <c r="K234" s="77">
        <f t="shared" si="50"/>
        <v>0</v>
      </c>
      <c r="L234" s="77">
        <f t="shared" si="51"/>
        <v>0</v>
      </c>
      <c r="M234" s="77">
        <f t="shared" ca="1" si="45"/>
        <v>1.127512950176972E-3</v>
      </c>
      <c r="N234" s="77">
        <f t="shared" ca="1" si="52"/>
        <v>0</v>
      </c>
      <c r="O234" s="89">
        <f t="shared" ca="1" si="53"/>
        <v>0</v>
      </c>
      <c r="P234" s="77">
        <f t="shared" ca="1" si="54"/>
        <v>0</v>
      </c>
      <c r="Q234" s="77">
        <f t="shared" ca="1" si="55"/>
        <v>0</v>
      </c>
      <c r="R234" s="34">
        <f t="shared" ca="1" si="46"/>
        <v>-1.127512950176972E-3</v>
      </c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</row>
    <row r="235" spans="1:35" x14ac:dyDescent="0.2">
      <c r="A235" s="75"/>
      <c r="B235" s="75"/>
      <c r="C235" s="75"/>
      <c r="D235" s="76">
        <f t="shared" si="43"/>
        <v>0</v>
      </c>
      <c r="E235" s="76">
        <f t="shared" si="43"/>
        <v>0</v>
      </c>
      <c r="F235" s="77">
        <f t="shared" si="44"/>
        <v>0</v>
      </c>
      <c r="G235" s="77">
        <f t="shared" si="44"/>
        <v>0</v>
      </c>
      <c r="H235" s="77">
        <f t="shared" si="47"/>
        <v>0</v>
      </c>
      <c r="I235" s="77">
        <f t="shared" si="48"/>
        <v>0</v>
      </c>
      <c r="J235" s="77">
        <f t="shared" si="49"/>
        <v>0</v>
      </c>
      <c r="K235" s="77">
        <f t="shared" si="50"/>
        <v>0</v>
      </c>
      <c r="L235" s="77">
        <f t="shared" si="51"/>
        <v>0</v>
      </c>
      <c r="M235" s="77">
        <f t="shared" ca="1" si="45"/>
        <v>1.127512950176972E-3</v>
      </c>
      <c r="N235" s="77">
        <f t="shared" ca="1" si="52"/>
        <v>0</v>
      </c>
      <c r="O235" s="89">
        <f t="shared" ca="1" si="53"/>
        <v>0</v>
      </c>
      <c r="P235" s="77">
        <f t="shared" ca="1" si="54"/>
        <v>0</v>
      </c>
      <c r="Q235" s="77">
        <f t="shared" ca="1" si="55"/>
        <v>0</v>
      </c>
      <c r="R235" s="34">
        <f t="shared" ca="1" si="46"/>
        <v>-1.127512950176972E-3</v>
      </c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</row>
    <row r="236" spans="1:35" x14ac:dyDescent="0.2">
      <c r="A236" s="75"/>
      <c r="B236" s="75"/>
      <c r="C236" s="75"/>
      <c r="D236" s="76">
        <f t="shared" si="43"/>
        <v>0</v>
      </c>
      <c r="E236" s="76">
        <f t="shared" si="43"/>
        <v>0</v>
      </c>
      <c r="F236" s="77">
        <f t="shared" si="44"/>
        <v>0</v>
      </c>
      <c r="G236" s="77">
        <f t="shared" si="44"/>
        <v>0</v>
      </c>
      <c r="H236" s="77">
        <f t="shared" si="47"/>
        <v>0</v>
      </c>
      <c r="I236" s="77">
        <f t="shared" si="48"/>
        <v>0</v>
      </c>
      <c r="J236" s="77">
        <f t="shared" si="49"/>
        <v>0</v>
      </c>
      <c r="K236" s="77">
        <f t="shared" si="50"/>
        <v>0</v>
      </c>
      <c r="L236" s="77">
        <f t="shared" si="51"/>
        <v>0</v>
      </c>
      <c r="M236" s="77">
        <f t="shared" ca="1" si="45"/>
        <v>1.127512950176972E-3</v>
      </c>
      <c r="N236" s="77">
        <f t="shared" ca="1" si="52"/>
        <v>0</v>
      </c>
      <c r="O236" s="89">
        <f t="shared" ca="1" si="53"/>
        <v>0</v>
      </c>
      <c r="P236" s="77">
        <f t="shared" ca="1" si="54"/>
        <v>0</v>
      </c>
      <c r="Q236" s="77">
        <f t="shared" ca="1" si="55"/>
        <v>0</v>
      </c>
      <c r="R236" s="34">
        <f t="shared" ca="1" si="46"/>
        <v>-1.127512950176972E-3</v>
      </c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</row>
    <row r="237" spans="1:35" x14ac:dyDescent="0.2">
      <c r="A237" s="75"/>
      <c r="B237" s="75"/>
      <c r="C237" s="75"/>
      <c r="D237" s="76">
        <f t="shared" si="43"/>
        <v>0</v>
      </c>
      <c r="E237" s="76">
        <f t="shared" si="43"/>
        <v>0</v>
      </c>
      <c r="F237" s="77">
        <f t="shared" si="44"/>
        <v>0</v>
      </c>
      <c r="G237" s="77">
        <f t="shared" si="44"/>
        <v>0</v>
      </c>
      <c r="H237" s="77">
        <f t="shared" si="47"/>
        <v>0</v>
      </c>
      <c r="I237" s="77">
        <f t="shared" si="48"/>
        <v>0</v>
      </c>
      <c r="J237" s="77">
        <f t="shared" si="49"/>
        <v>0</v>
      </c>
      <c r="K237" s="77">
        <f t="shared" si="50"/>
        <v>0</v>
      </c>
      <c r="L237" s="77">
        <f t="shared" si="51"/>
        <v>0</v>
      </c>
      <c r="M237" s="77">
        <f t="shared" ca="1" si="45"/>
        <v>1.127512950176972E-3</v>
      </c>
      <c r="N237" s="77">
        <f t="shared" ca="1" si="52"/>
        <v>0</v>
      </c>
      <c r="O237" s="89">
        <f t="shared" ca="1" si="53"/>
        <v>0</v>
      </c>
      <c r="P237" s="77">
        <f t="shared" ca="1" si="54"/>
        <v>0</v>
      </c>
      <c r="Q237" s="77">
        <f t="shared" ca="1" si="55"/>
        <v>0</v>
      </c>
      <c r="R237" s="34">
        <f t="shared" ca="1" si="46"/>
        <v>-1.127512950176972E-3</v>
      </c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</row>
    <row r="238" spans="1:35" x14ac:dyDescent="0.2">
      <c r="A238" s="75"/>
      <c r="B238" s="75"/>
      <c r="C238" s="75"/>
      <c r="D238" s="76">
        <f t="shared" si="43"/>
        <v>0</v>
      </c>
      <c r="E238" s="76">
        <f t="shared" si="43"/>
        <v>0</v>
      </c>
      <c r="F238" s="77">
        <f t="shared" si="44"/>
        <v>0</v>
      </c>
      <c r="G238" s="77">
        <f t="shared" si="44"/>
        <v>0</v>
      </c>
      <c r="H238" s="77">
        <f t="shared" si="47"/>
        <v>0</v>
      </c>
      <c r="I238" s="77">
        <f t="shared" si="48"/>
        <v>0</v>
      </c>
      <c r="J238" s="77">
        <f t="shared" si="49"/>
        <v>0</v>
      </c>
      <c r="K238" s="77">
        <f t="shared" si="50"/>
        <v>0</v>
      </c>
      <c r="L238" s="77">
        <f t="shared" si="51"/>
        <v>0</v>
      </c>
      <c r="M238" s="77">
        <f t="shared" ca="1" si="45"/>
        <v>1.127512950176972E-3</v>
      </c>
      <c r="N238" s="77">
        <f t="shared" ca="1" si="52"/>
        <v>0</v>
      </c>
      <c r="O238" s="89">
        <f t="shared" ca="1" si="53"/>
        <v>0</v>
      </c>
      <c r="P238" s="77">
        <f t="shared" ca="1" si="54"/>
        <v>0</v>
      </c>
      <c r="Q238" s="77">
        <f t="shared" ca="1" si="55"/>
        <v>0</v>
      </c>
      <c r="R238" s="34">
        <f t="shared" ca="1" si="46"/>
        <v>-1.127512950176972E-3</v>
      </c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</row>
    <row r="239" spans="1:35" x14ac:dyDescent="0.2">
      <c r="A239" s="75"/>
      <c r="B239" s="75"/>
      <c r="C239" s="75"/>
      <c r="D239" s="76">
        <f t="shared" si="43"/>
        <v>0</v>
      </c>
      <c r="E239" s="76">
        <f t="shared" si="43"/>
        <v>0</v>
      </c>
      <c r="F239" s="77">
        <f t="shared" si="44"/>
        <v>0</v>
      </c>
      <c r="G239" s="77">
        <f t="shared" si="44"/>
        <v>0</v>
      </c>
      <c r="H239" s="77">
        <f t="shared" si="47"/>
        <v>0</v>
      </c>
      <c r="I239" s="77">
        <f t="shared" si="48"/>
        <v>0</v>
      </c>
      <c r="J239" s="77">
        <f t="shared" si="49"/>
        <v>0</v>
      </c>
      <c r="K239" s="77">
        <f t="shared" si="50"/>
        <v>0</v>
      </c>
      <c r="L239" s="77">
        <f t="shared" si="51"/>
        <v>0</v>
      </c>
      <c r="M239" s="77">
        <f t="shared" ca="1" si="45"/>
        <v>1.127512950176972E-3</v>
      </c>
      <c r="N239" s="77">
        <f t="shared" ca="1" si="52"/>
        <v>0</v>
      </c>
      <c r="O239" s="89">
        <f t="shared" ca="1" si="53"/>
        <v>0</v>
      </c>
      <c r="P239" s="77">
        <f t="shared" ca="1" si="54"/>
        <v>0</v>
      </c>
      <c r="Q239" s="77">
        <f t="shared" ca="1" si="55"/>
        <v>0</v>
      </c>
      <c r="R239" s="34">
        <f t="shared" ca="1" si="46"/>
        <v>-1.127512950176972E-3</v>
      </c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</row>
    <row r="240" spans="1:35" x14ac:dyDescent="0.2">
      <c r="A240" s="75"/>
      <c r="B240" s="75"/>
      <c r="C240" s="75"/>
      <c r="D240" s="76">
        <f t="shared" si="43"/>
        <v>0</v>
      </c>
      <c r="E240" s="76">
        <f t="shared" si="43"/>
        <v>0</v>
      </c>
      <c r="F240" s="77">
        <f t="shared" si="44"/>
        <v>0</v>
      </c>
      <c r="G240" s="77">
        <f t="shared" si="44"/>
        <v>0</v>
      </c>
      <c r="H240" s="77">
        <f t="shared" si="47"/>
        <v>0</v>
      </c>
      <c r="I240" s="77">
        <f t="shared" si="48"/>
        <v>0</v>
      </c>
      <c r="J240" s="77">
        <f t="shared" si="49"/>
        <v>0</v>
      </c>
      <c r="K240" s="77">
        <f t="shared" si="50"/>
        <v>0</v>
      </c>
      <c r="L240" s="77">
        <f t="shared" si="51"/>
        <v>0</v>
      </c>
      <c r="M240" s="77">
        <f t="shared" ca="1" si="45"/>
        <v>1.127512950176972E-3</v>
      </c>
      <c r="N240" s="77">
        <f t="shared" ca="1" si="52"/>
        <v>0</v>
      </c>
      <c r="O240" s="89">
        <f t="shared" ca="1" si="53"/>
        <v>0</v>
      </c>
      <c r="P240" s="77">
        <f t="shared" ca="1" si="54"/>
        <v>0</v>
      </c>
      <c r="Q240" s="77">
        <f t="shared" ca="1" si="55"/>
        <v>0</v>
      </c>
      <c r="R240" s="34">
        <f t="shared" ca="1" si="46"/>
        <v>-1.127512950176972E-3</v>
      </c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</row>
    <row r="241" spans="1:35" x14ac:dyDescent="0.2">
      <c r="A241" s="75"/>
      <c r="B241" s="75"/>
      <c r="C241" s="75"/>
      <c r="D241" s="76">
        <f t="shared" si="43"/>
        <v>0</v>
      </c>
      <c r="E241" s="76">
        <f t="shared" si="43"/>
        <v>0</v>
      </c>
      <c r="F241" s="77">
        <f t="shared" si="44"/>
        <v>0</v>
      </c>
      <c r="G241" s="77">
        <f t="shared" si="44"/>
        <v>0</v>
      </c>
      <c r="H241" s="77">
        <f t="shared" si="47"/>
        <v>0</v>
      </c>
      <c r="I241" s="77">
        <f t="shared" si="48"/>
        <v>0</v>
      </c>
      <c r="J241" s="77">
        <f t="shared" si="49"/>
        <v>0</v>
      </c>
      <c r="K241" s="77">
        <f t="shared" si="50"/>
        <v>0</v>
      </c>
      <c r="L241" s="77">
        <f t="shared" si="51"/>
        <v>0</v>
      </c>
      <c r="M241" s="77">
        <f t="shared" ca="1" si="45"/>
        <v>1.127512950176972E-3</v>
      </c>
      <c r="N241" s="77">
        <f t="shared" ca="1" si="52"/>
        <v>0</v>
      </c>
      <c r="O241" s="89">
        <f t="shared" ca="1" si="53"/>
        <v>0</v>
      </c>
      <c r="P241" s="77">
        <f t="shared" ca="1" si="54"/>
        <v>0</v>
      </c>
      <c r="Q241" s="77">
        <f t="shared" ca="1" si="55"/>
        <v>0</v>
      </c>
      <c r="R241" s="34">
        <f t="shared" ca="1" si="46"/>
        <v>-1.127512950176972E-3</v>
      </c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</row>
    <row r="242" spans="1:35" x14ac:dyDescent="0.2">
      <c r="A242" s="75"/>
      <c r="B242" s="75"/>
      <c r="C242" s="75"/>
      <c r="D242" s="76">
        <f t="shared" si="43"/>
        <v>0</v>
      </c>
      <c r="E242" s="76">
        <f t="shared" si="43"/>
        <v>0</v>
      </c>
      <c r="F242" s="77">
        <f t="shared" si="44"/>
        <v>0</v>
      </c>
      <c r="G242" s="77">
        <f t="shared" si="44"/>
        <v>0</v>
      </c>
      <c r="H242" s="77">
        <f t="shared" si="47"/>
        <v>0</v>
      </c>
      <c r="I242" s="77">
        <f t="shared" si="48"/>
        <v>0</v>
      </c>
      <c r="J242" s="77">
        <f t="shared" si="49"/>
        <v>0</v>
      </c>
      <c r="K242" s="77">
        <f t="shared" si="50"/>
        <v>0</v>
      </c>
      <c r="L242" s="77">
        <f t="shared" si="51"/>
        <v>0</v>
      </c>
      <c r="M242" s="77">
        <f t="shared" ca="1" si="45"/>
        <v>1.127512950176972E-3</v>
      </c>
      <c r="N242" s="77">
        <f t="shared" ca="1" si="52"/>
        <v>0</v>
      </c>
      <c r="O242" s="89">
        <f t="shared" ca="1" si="53"/>
        <v>0</v>
      </c>
      <c r="P242" s="77">
        <f t="shared" ca="1" si="54"/>
        <v>0</v>
      </c>
      <c r="Q242" s="77">
        <f t="shared" ca="1" si="55"/>
        <v>0</v>
      </c>
      <c r="R242" s="34">
        <f t="shared" ca="1" si="46"/>
        <v>-1.127512950176972E-3</v>
      </c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</row>
    <row r="243" spans="1:35" x14ac:dyDescent="0.2">
      <c r="A243" s="75"/>
      <c r="B243" s="75"/>
      <c r="C243" s="75"/>
      <c r="D243" s="76">
        <f t="shared" si="43"/>
        <v>0</v>
      </c>
      <c r="E243" s="76">
        <f t="shared" si="43"/>
        <v>0</v>
      </c>
      <c r="F243" s="77">
        <f t="shared" si="44"/>
        <v>0</v>
      </c>
      <c r="G243" s="77">
        <f t="shared" si="44"/>
        <v>0</v>
      </c>
      <c r="H243" s="77">
        <f t="shared" si="47"/>
        <v>0</v>
      </c>
      <c r="I243" s="77">
        <f t="shared" si="48"/>
        <v>0</v>
      </c>
      <c r="J243" s="77">
        <f t="shared" si="49"/>
        <v>0</v>
      </c>
      <c r="K243" s="77">
        <f t="shared" si="50"/>
        <v>0</v>
      </c>
      <c r="L243" s="77">
        <f t="shared" si="51"/>
        <v>0</v>
      </c>
      <c r="M243" s="77">
        <f t="shared" ca="1" si="45"/>
        <v>1.127512950176972E-3</v>
      </c>
      <c r="N243" s="77">
        <f t="shared" ca="1" si="52"/>
        <v>0</v>
      </c>
      <c r="O243" s="89">
        <f t="shared" ca="1" si="53"/>
        <v>0</v>
      </c>
      <c r="P243" s="77">
        <f t="shared" ca="1" si="54"/>
        <v>0</v>
      </c>
      <c r="Q243" s="77">
        <f t="shared" ca="1" si="55"/>
        <v>0</v>
      </c>
      <c r="R243" s="34">
        <f t="shared" ca="1" si="46"/>
        <v>-1.127512950176972E-3</v>
      </c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</row>
    <row r="244" spans="1:35" x14ac:dyDescent="0.2">
      <c r="A244" s="75"/>
      <c r="B244" s="75"/>
      <c r="C244" s="75"/>
      <c r="D244" s="76">
        <f t="shared" si="43"/>
        <v>0</v>
      </c>
      <c r="E244" s="76">
        <f t="shared" si="43"/>
        <v>0</v>
      </c>
      <c r="F244" s="77">
        <f t="shared" si="44"/>
        <v>0</v>
      </c>
      <c r="G244" s="77">
        <f t="shared" si="44"/>
        <v>0</v>
      </c>
      <c r="H244" s="77">
        <f t="shared" si="47"/>
        <v>0</v>
      </c>
      <c r="I244" s="77">
        <f t="shared" si="48"/>
        <v>0</v>
      </c>
      <c r="J244" s="77">
        <f t="shared" si="49"/>
        <v>0</v>
      </c>
      <c r="K244" s="77">
        <f t="shared" si="50"/>
        <v>0</v>
      </c>
      <c r="L244" s="77">
        <f t="shared" si="51"/>
        <v>0</v>
      </c>
      <c r="M244" s="77">
        <f t="shared" ca="1" si="45"/>
        <v>1.127512950176972E-3</v>
      </c>
      <c r="N244" s="77">
        <f t="shared" ca="1" si="52"/>
        <v>0</v>
      </c>
      <c r="O244" s="89">
        <f t="shared" ca="1" si="53"/>
        <v>0</v>
      </c>
      <c r="P244" s="77">
        <f t="shared" ca="1" si="54"/>
        <v>0</v>
      </c>
      <c r="Q244" s="77">
        <f t="shared" ca="1" si="55"/>
        <v>0</v>
      </c>
      <c r="R244" s="34">
        <f t="shared" ca="1" si="46"/>
        <v>-1.127512950176972E-3</v>
      </c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</row>
    <row r="245" spans="1:35" x14ac:dyDescent="0.2">
      <c r="A245" s="75"/>
      <c r="B245" s="75"/>
      <c r="C245" s="75"/>
      <c r="D245" s="76">
        <f t="shared" si="43"/>
        <v>0</v>
      </c>
      <c r="E245" s="76">
        <f t="shared" si="43"/>
        <v>0</v>
      </c>
      <c r="F245" s="77">
        <f t="shared" si="44"/>
        <v>0</v>
      </c>
      <c r="G245" s="77">
        <f t="shared" si="44"/>
        <v>0</v>
      </c>
      <c r="H245" s="77">
        <f t="shared" si="47"/>
        <v>0</v>
      </c>
      <c r="I245" s="77">
        <f t="shared" si="48"/>
        <v>0</v>
      </c>
      <c r="J245" s="77">
        <f t="shared" si="49"/>
        <v>0</v>
      </c>
      <c r="K245" s="77">
        <f t="shared" si="50"/>
        <v>0</v>
      </c>
      <c r="L245" s="77">
        <f t="shared" si="51"/>
        <v>0</v>
      </c>
      <c r="M245" s="77">
        <f t="shared" ca="1" si="45"/>
        <v>1.127512950176972E-3</v>
      </c>
      <c r="N245" s="77">
        <f t="shared" ca="1" si="52"/>
        <v>0</v>
      </c>
      <c r="O245" s="89">
        <f t="shared" ca="1" si="53"/>
        <v>0</v>
      </c>
      <c r="P245" s="77">
        <f t="shared" ca="1" si="54"/>
        <v>0</v>
      </c>
      <c r="Q245" s="77">
        <f t="shared" ca="1" si="55"/>
        <v>0</v>
      </c>
      <c r="R245" s="34">
        <f t="shared" ca="1" si="46"/>
        <v>-1.127512950176972E-3</v>
      </c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</row>
    <row r="246" spans="1:35" x14ac:dyDescent="0.2">
      <c r="A246" s="75"/>
      <c r="B246" s="75"/>
      <c r="C246" s="75"/>
      <c r="D246" s="76">
        <f t="shared" si="43"/>
        <v>0</v>
      </c>
      <c r="E246" s="76">
        <f t="shared" si="43"/>
        <v>0</v>
      </c>
      <c r="F246" s="77">
        <f t="shared" si="44"/>
        <v>0</v>
      </c>
      <c r="G246" s="77">
        <f t="shared" si="44"/>
        <v>0</v>
      </c>
      <c r="H246" s="77">
        <f t="shared" si="47"/>
        <v>0</v>
      </c>
      <c r="I246" s="77">
        <f t="shared" si="48"/>
        <v>0</v>
      </c>
      <c r="J246" s="77">
        <f t="shared" si="49"/>
        <v>0</v>
      </c>
      <c r="K246" s="77">
        <f t="shared" si="50"/>
        <v>0</v>
      </c>
      <c r="L246" s="77">
        <f t="shared" si="51"/>
        <v>0</v>
      </c>
      <c r="M246" s="77">
        <f t="shared" ca="1" si="45"/>
        <v>1.127512950176972E-3</v>
      </c>
      <c r="N246" s="77">
        <f t="shared" ca="1" si="52"/>
        <v>0</v>
      </c>
      <c r="O246" s="89">
        <f t="shared" ca="1" si="53"/>
        <v>0</v>
      </c>
      <c r="P246" s="77">
        <f t="shared" ca="1" si="54"/>
        <v>0</v>
      </c>
      <c r="Q246" s="77">
        <f t="shared" ca="1" si="55"/>
        <v>0</v>
      </c>
      <c r="R246" s="34">
        <f t="shared" ca="1" si="46"/>
        <v>-1.127512950176972E-3</v>
      </c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</row>
    <row r="247" spans="1:35" x14ac:dyDescent="0.2">
      <c r="A247" s="75"/>
      <c r="B247" s="75"/>
      <c r="C247" s="75"/>
      <c r="D247" s="76">
        <f t="shared" si="43"/>
        <v>0</v>
      </c>
      <c r="E247" s="76">
        <f t="shared" si="43"/>
        <v>0</v>
      </c>
      <c r="F247" s="77">
        <f t="shared" si="44"/>
        <v>0</v>
      </c>
      <c r="G247" s="77">
        <f t="shared" si="44"/>
        <v>0</v>
      </c>
      <c r="H247" s="77">
        <f t="shared" si="47"/>
        <v>0</v>
      </c>
      <c r="I247" s="77">
        <f t="shared" si="48"/>
        <v>0</v>
      </c>
      <c r="J247" s="77">
        <f t="shared" si="49"/>
        <v>0</v>
      </c>
      <c r="K247" s="77">
        <f t="shared" si="50"/>
        <v>0</v>
      </c>
      <c r="L247" s="77">
        <f t="shared" si="51"/>
        <v>0</v>
      </c>
      <c r="M247" s="77">
        <f t="shared" ca="1" si="45"/>
        <v>1.127512950176972E-3</v>
      </c>
      <c r="N247" s="77">
        <f t="shared" ca="1" si="52"/>
        <v>0</v>
      </c>
      <c r="O247" s="89">
        <f t="shared" ca="1" si="53"/>
        <v>0</v>
      </c>
      <c r="P247" s="77">
        <f t="shared" ca="1" si="54"/>
        <v>0</v>
      </c>
      <c r="Q247" s="77">
        <f t="shared" ca="1" si="55"/>
        <v>0</v>
      </c>
      <c r="R247" s="34">
        <f t="shared" ca="1" si="46"/>
        <v>-1.127512950176972E-3</v>
      </c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</row>
    <row r="248" spans="1:35" x14ac:dyDescent="0.2">
      <c r="A248" s="75"/>
      <c r="B248" s="75"/>
      <c r="C248" s="75"/>
      <c r="D248" s="76">
        <f t="shared" si="43"/>
        <v>0</v>
      </c>
      <c r="E248" s="76">
        <f t="shared" si="43"/>
        <v>0</v>
      </c>
      <c r="F248" s="77">
        <f t="shared" si="44"/>
        <v>0</v>
      </c>
      <c r="G248" s="77">
        <f t="shared" si="44"/>
        <v>0</v>
      </c>
      <c r="H248" s="77">
        <f t="shared" si="47"/>
        <v>0</v>
      </c>
      <c r="I248" s="77">
        <f t="shared" si="48"/>
        <v>0</v>
      </c>
      <c r="J248" s="77">
        <f t="shared" si="49"/>
        <v>0</v>
      </c>
      <c r="K248" s="77">
        <f t="shared" si="50"/>
        <v>0</v>
      </c>
      <c r="L248" s="77">
        <f t="shared" si="51"/>
        <v>0</v>
      </c>
      <c r="M248" s="77">
        <f t="shared" ca="1" si="45"/>
        <v>1.127512950176972E-3</v>
      </c>
      <c r="N248" s="77">
        <f t="shared" ca="1" si="52"/>
        <v>0</v>
      </c>
      <c r="O248" s="89">
        <f t="shared" ca="1" si="53"/>
        <v>0</v>
      </c>
      <c r="P248" s="77">
        <f t="shared" ca="1" si="54"/>
        <v>0</v>
      </c>
      <c r="Q248" s="77">
        <f t="shared" ca="1" si="55"/>
        <v>0</v>
      </c>
      <c r="R248" s="34">
        <f t="shared" ca="1" si="46"/>
        <v>-1.127512950176972E-3</v>
      </c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</row>
    <row r="249" spans="1:35" x14ac:dyDescent="0.2">
      <c r="A249" s="75"/>
      <c r="B249" s="75"/>
      <c r="C249" s="75"/>
      <c r="D249" s="76">
        <f t="shared" si="43"/>
        <v>0</v>
      </c>
      <c r="E249" s="76">
        <f t="shared" si="43"/>
        <v>0</v>
      </c>
      <c r="F249" s="77">
        <f t="shared" si="44"/>
        <v>0</v>
      </c>
      <c r="G249" s="77">
        <f t="shared" si="44"/>
        <v>0</v>
      </c>
      <c r="H249" s="77">
        <f t="shared" si="47"/>
        <v>0</v>
      </c>
      <c r="I249" s="77">
        <f t="shared" si="48"/>
        <v>0</v>
      </c>
      <c r="J249" s="77">
        <f t="shared" si="49"/>
        <v>0</v>
      </c>
      <c r="K249" s="77">
        <f t="shared" si="50"/>
        <v>0</v>
      </c>
      <c r="L249" s="77">
        <f t="shared" si="51"/>
        <v>0</v>
      </c>
      <c r="M249" s="77">
        <f t="shared" ca="1" si="45"/>
        <v>1.127512950176972E-3</v>
      </c>
      <c r="N249" s="77">
        <f t="shared" ca="1" si="52"/>
        <v>0</v>
      </c>
      <c r="O249" s="89">
        <f t="shared" ca="1" si="53"/>
        <v>0</v>
      </c>
      <c r="P249" s="77">
        <f t="shared" ca="1" si="54"/>
        <v>0</v>
      </c>
      <c r="Q249" s="77">
        <f t="shared" ca="1" si="55"/>
        <v>0</v>
      </c>
      <c r="R249" s="34">
        <f t="shared" ca="1" si="46"/>
        <v>-1.127512950176972E-3</v>
      </c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</row>
    <row r="250" spans="1:35" x14ac:dyDescent="0.2">
      <c r="A250" s="75"/>
      <c r="B250" s="75"/>
      <c r="C250" s="75"/>
      <c r="D250" s="76">
        <f t="shared" si="43"/>
        <v>0</v>
      </c>
      <c r="E250" s="76">
        <f t="shared" si="43"/>
        <v>0</v>
      </c>
      <c r="F250" s="77">
        <f t="shared" si="44"/>
        <v>0</v>
      </c>
      <c r="G250" s="77">
        <f t="shared" si="44"/>
        <v>0</v>
      </c>
      <c r="H250" s="77">
        <f t="shared" si="47"/>
        <v>0</v>
      </c>
      <c r="I250" s="77">
        <f t="shared" si="48"/>
        <v>0</v>
      </c>
      <c r="J250" s="77">
        <f t="shared" si="49"/>
        <v>0</v>
      </c>
      <c r="K250" s="77">
        <f t="shared" si="50"/>
        <v>0</v>
      </c>
      <c r="L250" s="77">
        <f t="shared" si="51"/>
        <v>0</v>
      </c>
      <c r="M250" s="77">
        <f t="shared" ca="1" si="45"/>
        <v>1.127512950176972E-3</v>
      </c>
      <c r="N250" s="77">
        <f t="shared" ca="1" si="52"/>
        <v>0</v>
      </c>
      <c r="O250" s="89">
        <f t="shared" ca="1" si="53"/>
        <v>0</v>
      </c>
      <c r="P250" s="77">
        <f t="shared" ca="1" si="54"/>
        <v>0</v>
      </c>
      <c r="Q250" s="77">
        <f t="shared" ca="1" si="55"/>
        <v>0</v>
      </c>
      <c r="R250" s="34">
        <f t="shared" ca="1" si="46"/>
        <v>-1.127512950176972E-3</v>
      </c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</row>
    <row r="251" spans="1:35" x14ac:dyDescent="0.2">
      <c r="A251" s="75"/>
      <c r="B251" s="75"/>
      <c r="C251" s="75"/>
      <c r="D251" s="76">
        <f t="shared" si="43"/>
        <v>0</v>
      </c>
      <c r="E251" s="76">
        <f t="shared" si="43"/>
        <v>0</v>
      </c>
      <c r="F251" s="77">
        <f t="shared" si="44"/>
        <v>0</v>
      </c>
      <c r="G251" s="77">
        <f t="shared" si="44"/>
        <v>0</v>
      </c>
      <c r="H251" s="77">
        <f t="shared" si="47"/>
        <v>0</v>
      </c>
      <c r="I251" s="77">
        <f t="shared" si="48"/>
        <v>0</v>
      </c>
      <c r="J251" s="77">
        <f t="shared" si="49"/>
        <v>0</v>
      </c>
      <c r="K251" s="77">
        <f t="shared" si="50"/>
        <v>0</v>
      </c>
      <c r="L251" s="77">
        <f t="shared" si="51"/>
        <v>0</v>
      </c>
      <c r="M251" s="77">
        <f t="shared" ca="1" si="45"/>
        <v>1.127512950176972E-3</v>
      </c>
      <c r="N251" s="77">
        <f t="shared" ca="1" si="52"/>
        <v>0</v>
      </c>
      <c r="O251" s="89">
        <f t="shared" ca="1" si="53"/>
        <v>0</v>
      </c>
      <c r="P251" s="77">
        <f t="shared" ca="1" si="54"/>
        <v>0</v>
      </c>
      <c r="Q251" s="77">
        <f t="shared" ca="1" si="55"/>
        <v>0</v>
      </c>
      <c r="R251" s="34">
        <f t="shared" ca="1" si="46"/>
        <v>-1.127512950176972E-3</v>
      </c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</row>
    <row r="252" spans="1:35" x14ac:dyDescent="0.2">
      <c r="A252" s="75"/>
      <c r="B252" s="75"/>
      <c r="C252" s="75"/>
      <c r="D252" s="76">
        <f t="shared" si="43"/>
        <v>0</v>
      </c>
      <c r="E252" s="76">
        <f t="shared" si="43"/>
        <v>0</v>
      </c>
      <c r="F252" s="77">
        <f t="shared" si="44"/>
        <v>0</v>
      </c>
      <c r="G252" s="77">
        <f t="shared" si="44"/>
        <v>0</v>
      </c>
      <c r="H252" s="77">
        <f t="shared" si="47"/>
        <v>0</v>
      </c>
      <c r="I252" s="77">
        <f t="shared" si="48"/>
        <v>0</v>
      </c>
      <c r="J252" s="77">
        <f t="shared" si="49"/>
        <v>0</v>
      </c>
      <c r="K252" s="77">
        <f t="shared" si="50"/>
        <v>0</v>
      </c>
      <c r="L252" s="77">
        <f t="shared" si="51"/>
        <v>0</v>
      </c>
      <c r="M252" s="77">
        <f t="shared" ca="1" si="45"/>
        <v>1.127512950176972E-3</v>
      </c>
      <c r="N252" s="77">
        <f t="shared" ca="1" si="52"/>
        <v>0</v>
      </c>
      <c r="O252" s="89">
        <f t="shared" ca="1" si="53"/>
        <v>0</v>
      </c>
      <c r="P252" s="77">
        <f t="shared" ca="1" si="54"/>
        <v>0</v>
      </c>
      <c r="Q252" s="77">
        <f t="shared" ca="1" si="55"/>
        <v>0</v>
      </c>
      <c r="R252" s="34">
        <f t="shared" ca="1" si="46"/>
        <v>-1.127512950176972E-3</v>
      </c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</row>
    <row r="253" spans="1:35" x14ac:dyDescent="0.2">
      <c r="A253" s="75"/>
      <c r="B253" s="75"/>
      <c r="C253" s="75"/>
      <c r="D253" s="76">
        <f t="shared" si="43"/>
        <v>0</v>
      </c>
      <c r="E253" s="76">
        <f t="shared" si="43"/>
        <v>0</v>
      </c>
      <c r="F253" s="77">
        <f t="shared" si="44"/>
        <v>0</v>
      </c>
      <c r="G253" s="77">
        <f t="shared" si="44"/>
        <v>0</v>
      </c>
      <c r="H253" s="77">
        <f t="shared" si="47"/>
        <v>0</v>
      </c>
      <c r="I253" s="77">
        <f t="shared" si="48"/>
        <v>0</v>
      </c>
      <c r="J253" s="77">
        <f t="shared" si="49"/>
        <v>0</v>
      </c>
      <c r="K253" s="77">
        <f t="shared" si="50"/>
        <v>0</v>
      </c>
      <c r="L253" s="77">
        <f t="shared" si="51"/>
        <v>0</v>
      </c>
      <c r="M253" s="77">
        <f t="shared" ca="1" si="45"/>
        <v>1.127512950176972E-3</v>
      </c>
      <c r="N253" s="77">
        <f t="shared" ca="1" si="52"/>
        <v>0</v>
      </c>
      <c r="O253" s="89">
        <f t="shared" ca="1" si="53"/>
        <v>0</v>
      </c>
      <c r="P253" s="77">
        <f t="shared" ca="1" si="54"/>
        <v>0</v>
      </c>
      <c r="Q253" s="77">
        <f t="shared" ca="1" si="55"/>
        <v>0</v>
      </c>
      <c r="R253" s="34">
        <f t="shared" ca="1" si="46"/>
        <v>-1.127512950176972E-3</v>
      </c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</row>
    <row r="254" spans="1:35" x14ac:dyDescent="0.2">
      <c r="A254" s="75"/>
      <c r="B254" s="75"/>
      <c r="C254" s="75"/>
      <c r="D254" s="76">
        <f t="shared" si="43"/>
        <v>0</v>
      </c>
      <c r="E254" s="76">
        <f t="shared" si="43"/>
        <v>0</v>
      </c>
      <c r="F254" s="77">
        <f t="shared" si="44"/>
        <v>0</v>
      </c>
      <c r="G254" s="77">
        <f t="shared" si="44"/>
        <v>0</v>
      </c>
      <c r="H254" s="77">
        <f t="shared" si="47"/>
        <v>0</v>
      </c>
      <c r="I254" s="77">
        <f t="shared" si="48"/>
        <v>0</v>
      </c>
      <c r="J254" s="77">
        <f t="shared" si="49"/>
        <v>0</v>
      </c>
      <c r="K254" s="77">
        <f t="shared" si="50"/>
        <v>0</v>
      </c>
      <c r="L254" s="77">
        <f t="shared" si="51"/>
        <v>0</v>
      </c>
      <c r="M254" s="77">
        <f t="shared" ca="1" si="45"/>
        <v>1.127512950176972E-3</v>
      </c>
      <c r="N254" s="77">
        <f t="shared" ca="1" si="52"/>
        <v>0</v>
      </c>
      <c r="O254" s="89">
        <f t="shared" ca="1" si="53"/>
        <v>0</v>
      </c>
      <c r="P254" s="77">
        <f t="shared" ca="1" si="54"/>
        <v>0</v>
      </c>
      <c r="Q254" s="77">
        <f t="shared" ca="1" si="55"/>
        <v>0</v>
      </c>
      <c r="R254" s="34">
        <f t="shared" ca="1" si="46"/>
        <v>-1.127512950176972E-3</v>
      </c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</row>
    <row r="255" spans="1:35" x14ac:dyDescent="0.2">
      <c r="A255" s="75"/>
      <c r="B255" s="75"/>
      <c r="C255" s="75"/>
      <c r="D255" s="76">
        <f t="shared" si="43"/>
        <v>0</v>
      </c>
      <c r="E255" s="76">
        <f t="shared" si="43"/>
        <v>0</v>
      </c>
      <c r="F255" s="77">
        <f t="shared" si="44"/>
        <v>0</v>
      </c>
      <c r="G255" s="77">
        <f t="shared" si="44"/>
        <v>0</v>
      </c>
      <c r="H255" s="77">
        <f t="shared" si="47"/>
        <v>0</v>
      </c>
      <c r="I255" s="77">
        <f t="shared" si="48"/>
        <v>0</v>
      </c>
      <c r="J255" s="77">
        <f t="shared" si="49"/>
        <v>0</v>
      </c>
      <c r="K255" s="77">
        <f t="shared" si="50"/>
        <v>0</v>
      </c>
      <c r="L255" s="77">
        <f t="shared" si="51"/>
        <v>0</v>
      </c>
      <c r="M255" s="77">
        <f t="shared" ca="1" si="45"/>
        <v>1.127512950176972E-3</v>
      </c>
      <c r="N255" s="77">
        <f t="shared" ca="1" si="52"/>
        <v>0</v>
      </c>
      <c r="O255" s="89">
        <f t="shared" ca="1" si="53"/>
        <v>0</v>
      </c>
      <c r="P255" s="77">
        <f t="shared" ca="1" si="54"/>
        <v>0</v>
      </c>
      <c r="Q255" s="77">
        <f t="shared" ca="1" si="55"/>
        <v>0</v>
      </c>
      <c r="R255" s="34">
        <f t="shared" ca="1" si="46"/>
        <v>-1.127512950176972E-3</v>
      </c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</row>
    <row r="256" spans="1:35" x14ac:dyDescent="0.2">
      <c r="A256" s="75"/>
      <c r="B256" s="75"/>
      <c r="C256" s="75"/>
      <c r="D256" s="76">
        <f t="shared" si="43"/>
        <v>0</v>
      </c>
      <c r="E256" s="76">
        <f t="shared" si="43"/>
        <v>0</v>
      </c>
      <c r="F256" s="77">
        <f t="shared" si="44"/>
        <v>0</v>
      </c>
      <c r="G256" s="77">
        <f t="shared" si="44"/>
        <v>0</v>
      </c>
      <c r="H256" s="77">
        <f t="shared" si="47"/>
        <v>0</v>
      </c>
      <c r="I256" s="77">
        <f t="shared" si="48"/>
        <v>0</v>
      </c>
      <c r="J256" s="77">
        <f t="shared" si="49"/>
        <v>0</v>
      </c>
      <c r="K256" s="77">
        <f t="shared" si="50"/>
        <v>0</v>
      </c>
      <c r="L256" s="77">
        <f t="shared" si="51"/>
        <v>0</v>
      </c>
      <c r="M256" s="77">
        <f t="shared" ca="1" si="45"/>
        <v>1.127512950176972E-3</v>
      </c>
      <c r="N256" s="77">
        <f t="shared" ca="1" si="52"/>
        <v>0</v>
      </c>
      <c r="O256" s="89">
        <f t="shared" ca="1" si="53"/>
        <v>0</v>
      </c>
      <c r="P256" s="77">
        <f t="shared" ca="1" si="54"/>
        <v>0</v>
      </c>
      <c r="Q256" s="77">
        <f t="shared" ca="1" si="55"/>
        <v>0</v>
      </c>
      <c r="R256" s="34">
        <f t="shared" ca="1" si="46"/>
        <v>-1.127512950176972E-3</v>
      </c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</row>
    <row r="257" spans="1:35" x14ac:dyDescent="0.2">
      <c r="A257" s="75"/>
      <c r="B257" s="75"/>
      <c r="C257" s="75"/>
      <c r="D257" s="76">
        <f t="shared" si="43"/>
        <v>0</v>
      </c>
      <c r="E257" s="76">
        <f t="shared" si="43"/>
        <v>0</v>
      </c>
      <c r="F257" s="77">
        <f t="shared" si="44"/>
        <v>0</v>
      </c>
      <c r="G257" s="77">
        <f t="shared" si="44"/>
        <v>0</v>
      </c>
      <c r="H257" s="77">
        <f t="shared" si="47"/>
        <v>0</v>
      </c>
      <c r="I257" s="77">
        <f t="shared" si="48"/>
        <v>0</v>
      </c>
      <c r="J257" s="77">
        <f t="shared" si="49"/>
        <v>0</v>
      </c>
      <c r="K257" s="77">
        <f t="shared" si="50"/>
        <v>0</v>
      </c>
      <c r="L257" s="77">
        <f t="shared" si="51"/>
        <v>0</v>
      </c>
      <c r="M257" s="77">
        <f t="shared" ca="1" si="45"/>
        <v>1.127512950176972E-3</v>
      </c>
      <c r="N257" s="77">
        <f t="shared" ca="1" si="52"/>
        <v>0</v>
      </c>
      <c r="O257" s="89">
        <f t="shared" ca="1" si="53"/>
        <v>0</v>
      </c>
      <c r="P257" s="77">
        <f t="shared" ca="1" si="54"/>
        <v>0</v>
      </c>
      <c r="Q257" s="77">
        <f t="shared" ca="1" si="55"/>
        <v>0</v>
      </c>
      <c r="R257" s="34">
        <f t="shared" ca="1" si="46"/>
        <v>-1.127512950176972E-3</v>
      </c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</row>
    <row r="258" spans="1:35" x14ac:dyDescent="0.2">
      <c r="A258" s="75"/>
      <c r="B258" s="75"/>
      <c r="C258" s="75"/>
      <c r="D258" s="76">
        <f t="shared" si="43"/>
        <v>0</v>
      </c>
      <c r="E258" s="76">
        <f t="shared" si="43"/>
        <v>0</v>
      </c>
      <c r="F258" s="77">
        <f t="shared" si="44"/>
        <v>0</v>
      </c>
      <c r="G258" s="77">
        <f t="shared" si="44"/>
        <v>0</v>
      </c>
      <c r="H258" s="77">
        <f t="shared" si="47"/>
        <v>0</v>
      </c>
      <c r="I258" s="77">
        <f t="shared" si="48"/>
        <v>0</v>
      </c>
      <c r="J258" s="77">
        <f t="shared" si="49"/>
        <v>0</v>
      </c>
      <c r="K258" s="77">
        <f t="shared" si="50"/>
        <v>0</v>
      </c>
      <c r="L258" s="77">
        <f t="shared" si="51"/>
        <v>0</v>
      </c>
      <c r="M258" s="77">
        <f t="shared" ca="1" si="45"/>
        <v>1.127512950176972E-3</v>
      </c>
      <c r="N258" s="77">
        <f t="shared" ca="1" si="52"/>
        <v>0</v>
      </c>
      <c r="O258" s="89">
        <f t="shared" ca="1" si="53"/>
        <v>0</v>
      </c>
      <c r="P258" s="77">
        <f t="shared" ca="1" si="54"/>
        <v>0</v>
      </c>
      <c r="Q258" s="77">
        <f t="shared" ca="1" si="55"/>
        <v>0</v>
      </c>
      <c r="R258" s="34">
        <f t="shared" ca="1" si="46"/>
        <v>-1.127512950176972E-3</v>
      </c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</row>
    <row r="259" spans="1:35" x14ac:dyDescent="0.2">
      <c r="A259" s="75"/>
      <c r="B259" s="75"/>
      <c r="C259" s="75"/>
      <c r="D259" s="76">
        <f t="shared" si="43"/>
        <v>0</v>
      </c>
      <c r="E259" s="76">
        <f t="shared" si="43"/>
        <v>0</v>
      </c>
      <c r="F259" s="77">
        <f t="shared" si="44"/>
        <v>0</v>
      </c>
      <c r="G259" s="77">
        <f t="shared" si="44"/>
        <v>0</v>
      </c>
      <c r="H259" s="77">
        <f t="shared" si="47"/>
        <v>0</v>
      </c>
      <c r="I259" s="77">
        <f t="shared" si="48"/>
        <v>0</v>
      </c>
      <c r="J259" s="77">
        <f t="shared" si="49"/>
        <v>0</v>
      </c>
      <c r="K259" s="77">
        <f t="shared" si="50"/>
        <v>0</v>
      </c>
      <c r="L259" s="77">
        <f t="shared" si="51"/>
        <v>0</v>
      </c>
      <c r="M259" s="77">
        <f t="shared" ca="1" si="45"/>
        <v>1.127512950176972E-3</v>
      </c>
      <c r="N259" s="77">
        <f t="shared" ca="1" si="52"/>
        <v>0</v>
      </c>
      <c r="O259" s="89">
        <f t="shared" ca="1" si="53"/>
        <v>0</v>
      </c>
      <c r="P259" s="77">
        <f t="shared" ca="1" si="54"/>
        <v>0</v>
      </c>
      <c r="Q259" s="77">
        <f t="shared" ca="1" si="55"/>
        <v>0</v>
      </c>
      <c r="R259" s="34">
        <f t="shared" ca="1" si="46"/>
        <v>-1.127512950176972E-3</v>
      </c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</row>
    <row r="260" spans="1:35" x14ac:dyDescent="0.2">
      <c r="A260" s="75"/>
      <c r="B260" s="75"/>
      <c r="C260" s="75"/>
      <c r="D260" s="76">
        <f t="shared" si="43"/>
        <v>0</v>
      </c>
      <c r="E260" s="76">
        <f t="shared" si="43"/>
        <v>0</v>
      </c>
      <c r="F260" s="77">
        <f t="shared" si="44"/>
        <v>0</v>
      </c>
      <c r="G260" s="77">
        <f t="shared" si="44"/>
        <v>0</v>
      </c>
      <c r="H260" s="77">
        <f t="shared" si="47"/>
        <v>0</v>
      </c>
      <c r="I260" s="77">
        <f t="shared" si="48"/>
        <v>0</v>
      </c>
      <c r="J260" s="77">
        <f t="shared" si="49"/>
        <v>0</v>
      </c>
      <c r="K260" s="77">
        <f t="shared" si="50"/>
        <v>0</v>
      </c>
      <c r="L260" s="77">
        <f t="shared" si="51"/>
        <v>0</v>
      </c>
      <c r="M260" s="77">
        <f t="shared" ca="1" si="45"/>
        <v>1.127512950176972E-3</v>
      </c>
      <c r="N260" s="77">
        <f t="shared" ca="1" si="52"/>
        <v>0</v>
      </c>
      <c r="O260" s="89">
        <f t="shared" ca="1" si="53"/>
        <v>0</v>
      </c>
      <c r="P260" s="77">
        <f t="shared" ca="1" si="54"/>
        <v>0</v>
      </c>
      <c r="Q260" s="77">
        <f t="shared" ca="1" si="55"/>
        <v>0</v>
      </c>
      <c r="R260" s="34">
        <f t="shared" ca="1" si="46"/>
        <v>-1.127512950176972E-3</v>
      </c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</row>
    <row r="261" spans="1:35" x14ac:dyDescent="0.2">
      <c r="A261" s="75"/>
      <c r="B261" s="75"/>
      <c r="C261" s="75"/>
      <c r="D261" s="76">
        <f t="shared" si="43"/>
        <v>0</v>
      </c>
      <c r="E261" s="76">
        <f t="shared" si="43"/>
        <v>0</v>
      </c>
      <c r="F261" s="77">
        <f t="shared" si="44"/>
        <v>0</v>
      </c>
      <c r="G261" s="77">
        <f t="shared" si="44"/>
        <v>0</v>
      </c>
      <c r="H261" s="77">
        <f t="shared" si="47"/>
        <v>0</v>
      </c>
      <c r="I261" s="77">
        <f t="shared" si="48"/>
        <v>0</v>
      </c>
      <c r="J261" s="77">
        <f t="shared" si="49"/>
        <v>0</v>
      </c>
      <c r="K261" s="77">
        <f t="shared" si="50"/>
        <v>0</v>
      </c>
      <c r="L261" s="77">
        <f t="shared" si="51"/>
        <v>0</v>
      </c>
      <c r="M261" s="77">
        <f t="shared" ca="1" si="45"/>
        <v>1.127512950176972E-3</v>
      </c>
      <c r="N261" s="77">
        <f t="shared" ca="1" si="52"/>
        <v>0</v>
      </c>
      <c r="O261" s="89">
        <f t="shared" ca="1" si="53"/>
        <v>0</v>
      </c>
      <c r="P261" s="77">
        <f t="shared" ca="1" si="54"/>
        <v>0</v>
      </c>
      <c r="Q261" s="77">
        <f t="shared" ca="1" si="55"/>
        <v>0</v>
      </c>
      <c r="R261" s="34">
        <f t="shared" ca="1" si="46"/>
        <v>-1.127512950176972E-3</v>
      </c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</row>
    <row r="262" spans="1:35" x14ac:dyDescent="0.2">
      <c r="A262" s="75"/>
      <c r="B262" s="75"/>
      <c r="C262" s="75"/>
      <c r="D262" s="76">
        <f t="shared" si="43"/>
        <v>0</v>
      </c>
      <c r="E262" s="76">
        <f t="shared" si="43"/>
        <v>0</v>
      </c>
      <c r="F262" s="77">
        <f t="shared" si="44"/>
        <v>0</v>
      </c>
      <c r="G262" s="77">
        <f t="shared" si="44"/>
        <v>0</v>
      </c>
      <c r="H262" s="77">
        <f t="shared" si="47"/>
        <v>0</v>
      </c>
      <c r="I262" s="77">
        <f t="shared" si="48"/>
        <v>0</v>
      </c>
      <c r="J262" s="77">
        <f t="shared" si="49"/>
        <v>0</v>
      </c>
      <c r="K262" s="77">
        <f t="shared" si="50"/>
        <v>0</v>
      </c>
      <c r="L262" s="77">
        <f t="shared" si="51"/>
        <v>0</v>
      </c>
      <c r="M262" s="77">
        <f t="shared" ca="1" si="45"/>
        <v>1.127512950176972E-3</v>
      </c>
      <c r="N262" s="77">
        <f t="shared" ca="1" si="52"/>
        <v>0</v>
      </c>
      <c r="O262" s="89">
        <f t="shared" ca="1" si="53"/>
        <v>0</v>
      </c>
      <c r="P262" s="77">
        <f t="shared" ca="1" si="54"/>
        <v>0</v>
      </c>
      <c r="Q262" s="77">
        <f t="shared" ca="1" si="55"/>
        <v>0</v>
      </c>
      <c r="R262" s="34">
        <f t="shared" ca="1" si="46"/>
        <v>-1.127512950176972E-3</v>
      </c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</row>
    <row r="263" spans="1:35" x14ac:dyDescent="0.2">
      <c r="A263" s="75"/>
      <c r="B263" s="75"/>
      <c r="C263" s="75"/>
      <c r="D263" s="76">
        <f t="shared" si="43"/>
        <v>0</v>
      </c>
      <c r="E263" s="76">
        <f t="shared" si="43"/>
        <v>0</v>
      </c>
      <c r="F263" s="77">
        <f t="shared" si="44"/>
        <v>0</v>
      </c>
      <c r="G263" s="77">
        <f t="shared" si="44"/>
        <v>0</v>
      </c>
      <c r="H263" s="77">
        <f t="shared" si="47"/>
        <v>0</v>
      </c>
      <c r="I263" s="77">
        <f t="shared" si="48"/>
        <v>0</v>
      </c>
      <c r="J263" s="77">
        <f t="shared" si="49"/>
        <v>0</v>
      </c>
      <c r="K263" s="77">
        <f t="shared" si="50"/>
        <v>0</v>
      </c>
      <c r="L263" s="77">
        <f t="shared" si="51"/>
        <v>0</v>
      </c>
      <c r="M263" s="77">
        <f t="shared" ca="1" si="45"/>
        <v>1.127512950176972E-3</v>
      </c>
      <c r="N263" s="77">
        <f t="shared" ca="1" si="52"/>
        <v>0</v>
      </c>
      <c r="O263" s="89">
        <f t="shared" ca="1" si="53"/>
        <v>0</v>
      </c>
      <c r="P263" s="77">
        <f t="shared" ca="1" si="54"/>
        <v>0</v>
      </c>
      <c r="Q263" s="77">
        <f t="shared" ca="1" si="55"/>
        <v>0</v>
      </c>
      <c r="R263" s="34">
        <f t="shared" ca="1" si="46"/>
        <v>-1.127512950176972E-3</v>
      </c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</row>
    <row r="264" spans="1:35" x14ac:dyDescent="0.2">
      <c r="A264" s="75"/>
      <c r="B264" s="75"/>
      <c r="C264" s="75"/>
      <c r="D264" s="76">
        <f t="shared" si="43"/>
        <v>0</v>
      </c>
      <c r="E264" s="76">
        <f t="shared" si="43"/>
        <v>0</v>
      </c>
      <c r="F264" s="77">
        <f t="shared" si="44"/>
        <v>0</v>
      </c>
      <c r="G264" s="77">
        <f t="shared" si="44"/>
        <v>0</v>
      </c>
      <c r="H264" s="77">
        <f t="shared" si="47"/>
        <v>0</v>
      </c>
      <c r="I264" s="77">
        <f t="shared" si="48"/>
        <v>0</v>
      </c>
      <c r="J264" s="77">
        <f t="shared" si="49"/>
        <v>0</v>
      </c>
      <c r="K264" s="77">
        <f t="shared" si="50"/>
        <v>0</v>
      </c>
      <c r="L264" s="77">
        <f t="shared" si="51"/>
        <v>0</v>
      </c>
      <c r="M264" s="77">
        <f t="shared" ca="1" si="45"/>
        <v>1.127512950176972E-3</v>
      </c>
      <c r="N264" s="77">
        <f t="shared" ca="1" si="52"/>
        <v>0</v>
      </c>
      <c r="O264" s="89">
        <f t="shared" ca="1" si="53"/>
        <v>0</v>
      </c>
      <c r="P264" s="77">
        <f t="shared" ca="1" si="54"/>
        <v>0</v>
      </c>
      <c r="Q264" s="77">
        <f t="shared" ca="1" si="55"/>
        <v>0</v>
      </c>
      <c r="R264" s="34">
        <f t="shared" ca="1" si="46"/>
        <v>-1.127512950176972E-3</v>
      </c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</row>
    <row r="265" spans="1:35" x14ac:dyDescent="0.2">
      <c r="A265" s="75"/>
      <c r="B265" s="75"/>
      <c r="C265" s="75"/>
      <c r="D265" s="76">
        <f t="shared" si="43"/>
        <v>0</v>
      </c>
      <c r="E265" s="76">
        <f t="shared" si="43"/>
        <v>0</v>
      </c>
      <c r="F265" s="77">
        <f t="shared" si="44"/>
        <v>0</v>
      </c>
      <c r="G265" s="77">
        <f t="shared" si="44"/>
        <v>0</v>
      </c>
      <c r="H265" s="77">
        <f t="shared" si="47"/>
        <v>0</v>
      </c>
      <c r="I265" s="77">
        <f t="shared" si="48"/>
        <v>0</v>
      </c>
      <c r="J265" s="77">
        <f t="shared" si="49"/>
        <v>0</v>
      </c>
      <c r="K265" s="77">
        <f t="shared" si="50"/>
        <v>0</v>
      </c>
      <c r="L265" s="77">
        <f t="shared" si="51"/>
        <v>0</v>
      </c>
      <c r="M265" s="77">
        <f t="shared" ca="1" si="45"/>
        <v>1.127512950176972E-3</v>
      </c>
      <c r="N265" s="77">
        <f t="shared" ca="1" si="52"/>
        <v>0</v>
      </c>
      <c r="O265" s="89">
        <f t="shared" ca="1" si="53"/>
        <v>0</v>
      </c>
      <c r="P265" s="77">
        <f t="shared" ca="1" si="54"/>
        <v>0</v>
      </c>
      <c r="Q265" s="77">
        <f t="shared" ca="1" si="55"/>
        <v>0</v>
      </c>
      <c r="R265" s="34">
        <f t="shared" ca="1" si="46"/>
        <v>-1.127512950176972E-3</v>
      </c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</row>
    <row r="266" spans="1:35" x14ac:dyDescent="0.2">
      <c r="A266" s="75"/>
      <c r="B266" s="75"/>
      <c r="C266" s="75"/>
      <c r="D266" s="76">
        <f t="shared" si="43"/>
        <v>0</v>
      </c>
      <c r="E266" s="76">
        <f t="shared" si="43"/>
        <v>0</v>
      </c>
      <c r="F266" s="77">
        <f t="shared" si="44"/>
        <v>0</v>
      </c>
      <c r="G266" s="77">
        <f t="shared" si="44"/>
        <v>0</v>
      </c>
      <c r="H266" s="77">
        <f t="shared" si="47"/>
        <v>0</v>
      </c>
      <c r="I266" s="77">
        <f t="shared" si="48"/>
        <v>0</v>
      </c>
      <c r="J266" s="77">
        <f t="shared" si="49"/>
        <v>0</v>
      </c>
      <c r="K266" s="77">
        <f t="shared" si="50"/>
        <v>0</v>
      </c>
      <c r="L266" s="77">
        <f t="shared" si="51"/>
        <v>0</v>
      </c>
      <c r="M266" s="77">
        <f t="shared" ca="1" si="45"/>
        <v>1.127512950176972E-3</v>
      </c>
      <c r="N266" s="77">
        <f t="shared" ca="1" si="52"/>
        <v>0</v>
      </c>
      <c r="O266" s="89">
        <f t="shared" ca="1" si="53"/>
        <v>0</v>
      </c>
      <c r="P266" s="77">
        <f t="shared" ca="1" si="54"/>
        <v>0</v>
      </c>
      <c r="Q266" s="77">
        <f t="shared" ca="1" si="55"/>
        <v>0</v>
      </c>
      <c r="R266" s="34">
        <f t="shared" ca="1" si="46"/>
        <v>-1.127512950176972E-3</v>
      </c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</row>
    <row r="267" spans="1:35" x14ac:dyDescent="0.2">
      <c r="A267" s="75"/>
      <c r="B267" s="75"/>
      <c r="C267" s="75"/>
      <c r="D267" s="76">
        <f t="shared" si="43"/>
        <v>0</v>
      </c>
      <c r="E267" s="76">
        <f t="shared" si="43"/>
        <v>0</v>
      </c>
      <c r="F267" s="77">
        <f t="shared" si="44"/>
        <v>0</v>
      </c>
      <c r="G267" s="77">
        <f t="shared" si="44"/>
        <v>0</v>
      </c>
      <c r="H267" s="77">
        <f t="shared" si="47"/>
        <v>0</v>
      </c>
      <c r="I267" s="77">
        <f t="shared" si="48"/>
        <v>0</v>
      </c>
      <c r="J267" s="77">
        <f t="shared" si="49"/>
        <v>0</v>
      </c>
      <c r="K267" s="77">
        <f t="shared" si="50"/>
        <v>0</v>
      </c>
      <c r="L267" s="77">
        <f t="shared" si="51"/>
        <v>0</v>
      </c>
      <c r="M267" s="77">
        <f t="shared" ca="1" si="45"/>
        <v>1.127512950176972E-3</v>
      </c>
      <c r="N267" s="77">
        <f t="shared" ca="1" si="52"/>
        <v>0</v>
      </c>
      <c r="O267" s="89">
        <f t="shared" ca="1" si="53"/>
        <v>0</v>
      </c>
      <c r="P267" s="77">
        <f t="shared" ca="1" si="54"/>
        <v>0</v>
      </c>
      <c r="Q267" s="77">
        <f t="shared" ca="1" si="55"/>
        <v>0</v>
      </c>
      <c r="R267" s="34">
        <f t="shared" ca="1" si="46"/>
        <v>-1.127512950176972E-3</v>
      </c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</row>
    <row r="268" spans="1:35" x14ac:dyDescent="0.2">
      <c r="A268" s="75"/>
      <c r="B268" s="75"/>
      <c r="C268" s="75"/>
      <c r="D268" s="76">
        <f t="shared" si="43"/>
        <v>0</v>
      </c>
      <c r="E268" s="76">
        <f t="shared" si="43"/>
        <v>0</v>
      </c>
      <c r="F268" s="77">
        <f t="shared" si="44"/>
        <v>0</v>
      </c>
      <c r="G268" s="77">
        <f t="shared" si="44"/>
        <v>0</v>
      </c>
      <c r="H268" s="77">
        <f t="shared" si="47"/>
        <v>0</v>
      </c>
      <c r="I268" s="77">
        <f t="shared" si="48"/>
        <v>0</v>
      </c>
      <c r="J268" s="77">
        <f t="shared" si="49"/>
        <v>0</v>
      </c>
      <c r="K268" s="77">
        <f t="shared" si="50"/>
        <v>0</v>
      </c>
      <c r="L268" s="77">
        <f t="shared" si="51"/>
        <v>0</v>
      </c>
      <c r="M268" s="77">
        <f t="shared" ca="1" si="45"/>
        <v>1.127512950176972E-3</v>
      </c>
      <c r="N268" s="77">
        <f t="shared" ca="1" si="52"/>
        <v>0</v>
      </c>
      <c r="O268" s="89">
        <f t="shared" ca="1" si="53"/>
        <v>0</v>
      </c>
      <c r="P268" s="77">
        <f t="shared" ca="1" si="54"/>
        <v>0</v>
      </c>
      <c r="Q268" s="77">
        <f t="shared" ca="1" si="55"/>
        <v>0</v>
      </c>
      <c r="R268" s="34">
        <f t="shared" ca="1" si="46"/>
        <v>-1.127512950176972E-3</v>
      </c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</row>
    <row r="269" spans="1:35" x14ac:dyDescent="0.2">
      <c r="A269" s="75"/>
      <c r="B269" s="75"/>
      <c r="C269" s="75"/>
      <c r="D269" s="76">
        <f t="shared" si="43"/>
        <v>0</v>
      </c>
      <c r="E269" s="76">
        <f t="shared" si="43"/>
        <v>0</v>
      </c>
      <c r="F269" s="77">
        <f t="shared" si="44"/>
        <v>0</v>
      </c>
      <c r="G269" s="77">
        <f t="shared" si="44"/>
        <v>0</v>
      </c>
      <c r="H269" s="77">
        <f t="shared" si="47"/>
        <v>0</v>
      </c>
      <c r="I269" s="77">
        <f t="shared" si="48"/>
        <v>0</v>
      </c>
      <c r="J269" s="77">
        <f t="shared" si="49"/>
        <v>0</v>
      </c>
      <c r="K269" s="77">
        <f t="shared" si="50"/>
        <v>0</v>
      </c>
      <c r="L269" s="77">
        <f t="shared" si="51"/>
        <v>0</v>
      </c>
      <c r="M269" s="77">
        <f t="shared" ca="1" si="45"/>
        <v>1.127512950176972E-3</v>
      </c>
      <c r="N269" s="77">
        <f t="shared" ca="1" si="52"/>
        <v>0</v>
      </c>
      <c r="O269" s="89">
        <f t="shared" ca="1" si="53"/>
        <v>0</v>
      </c>
      <c r="P269" s="77">
        <f t="shared" ca="1" si="54"/>
        <v>0</v>
      </c>
      <c r="Q269" s="77">
        <f t="shared" ca="1" si="55"/>
        <v>0</v>
      </c>
      <c r="R269" s="34">
        <f t="shared" ca="1" si="46"/>
        <v>-1.127512950176972E-3</v>
      </c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</row>
    <row r="270" spans="1:35" x14ac:dyDescent="0.2">
      <c r="A270" s="75"/>
      <c r="B270" s="75"/>
      <c r="C270" s="75"/>
      <c r="D270" s="76">
        <f t="shared" si="43"/>
        <v>0</v>
      </c>
      <c r="E270" s="76">
        <f t="shared" si="43"/>
        <v>0</v>
      </c>
      <c r="F270" s="77">
        <f t="shared" si="44"/>
        <v>0</v>
      </c>
      <c r="G270" s="77">
        <f t="shared" si="44"/>
        <v>0</v>
      </c>
      <c r="H270" s="77">
        <f t="shared" si="47"/>
        <v>0</v>
      </c>
      <c r="I270" s="77">
        <f t="shared" si="48"/>
        <v>0</v>
      </c>
      <c r="J270" s="77">
        <f t="shared" si="49"/>
        <v>0</v>
      </c>
      <c r="K270" s="77">
        <f t="shared" si="50"/>
        <v>0</v>
      </c>
      <c r="L270" s="77">
        <f t="shared" si="51"/>
        <v>0</v>
      </c>
      <c r="M270" s="77">
        <f t="shared" ca="1" si="45"/>
        <v>1.127512950176972E-3</v>
      </c>
      <c r="N270" s="77">
        <f t="shared" ca="1" si="52"/>
        <v>0</v>
      </c>
      <c r="O270" s="89">
        <f t="shared" ca="1" si="53"/>
        <v>0</v>
      </c>
      <c r="P270" s="77">
        <f t="shared" ca="1" si="54"/>
        <v>0</v>
      </c>
      <c r="Q270" s="77">
        <f t="shared" ca="1" si="55"/>
        <v>0</v>
      </c>
      <c r="R270" s="34">
        <f t="shared" ca="1" si="46"/>
        <v>-1.127512950176972E-3</v>
      </c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</row>
    <row r="271" spans="1:35" x14ac:dyDescent="0.2">
      <c r="A271" s="75"/>
      <c r="B271" s="75"/>
      <c r="C271" s="75"/>
      <c r="D271" s="76">
        <f t="shared" si="43"/>
        <v>0</v>
      </c>
      <c r="E271" s="76">
        <f t="shared" si="43"/>
        <v>0</v>
      </c>
      <c r="F271" s="77">
        <f t="shared" si="44"/>
        <v>0</v>
      </c>
      <c r="G271" s="77">
        <f t="shared" si="44"/>
        <v>0</v>
      </c>
      <c r="H271" s="77">
        <f t="shared" si="47"/>
        <v>0</v>
      </c>
      <c r="I271" s="77">
        <f t="shared" si="48"/>
        <v>0</v>
      </c>
      <c r="J271" s="77">
        <f t="shared" si="49"/>
        <v>0</v>
      </c>
      <c r="K271" s="77">
        <f t="shared" si="50"/>
        <v>0</v>
      </c>
      <c r="L271" s="77">
        <f t="shared" si="51"/>
        <v>0</v>
      </c>
      <c r="M271" s="77">
        <f t="shared" ca="1" si="45"/>
        <v>1.127512950176972E-3</v>
      </c>
      <c r="N271" s="77">
        <f t="shared" ca="1" si="52"/>
        <v>0</v>
      </c>
      <c r="O271" s="89">
        <f t="shared" ca="1" si="53"/>
        <v>0</v>
      </c>
      <c r="P271" s="77">
        <f t="shared" ca="1" si="54"/>
        <v>0</v>
      </c>
      <c r="Q271" s="77">
        <f t="shared" ca="1" si="55"/>
        <v>0</v>
      </c>
      <c r="R271" s="34">
        <f t="shared" ca="1" si="46"/>
        <v>-1.127512950176972E-3</v>
      </c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</row>
    <row r="272" spans="1:35" x14ac:dyDescent="0.2">
      <c r="A272" s="75"/>
      <c r="B272" s="75"/>
      <c r="C272" s="75"/>
      <c r="D272" s="76">
        <f t="shared" si="43"/>
        <v>0</v>
      </c>
      <c r="E272" s="76">
        <f t="shared" si="43"/>
        <v>0</v>
      </c>
      <c r="F272" s="77">
        <f t="shared" si="44"/>
        <v>0</v>
      </c>
      <c r="G272" s="77">
        <f t="shared" si="44"/>
        <v>0</v>
      </c>
      <c r="H272" s="77">
        <f t="shared" si="47"/>
        <v>0</v>
      </c>
      <c r="I272" s="77">
        <f t="shared" si="48"/>
        <v>0</v>
      </c>
      <c r="J272" s="77">
        <f t="shared" si="49"/>
        <v>0</v>
      </c>
      <c r="K272" s="77">
        <f t="shared" si="50"/>
        <v>0</v>
      </c>
      <c r="L272" s="77">
        <f t="shared" si="51"/>
        <v>0</v>
      </c>
      <c r="M272" s="77">
        <f t="shared" ca="1" si="45"/>
        <v>1.127512950176972E-3</v>
      </c>
      <c r="N272" s="77">
        <f t="shared" ca="1" si="52"/>
        <v>0</v>
      </c>
      <c r="O272" s="89">
        <f t="shared" ca="1" si="53"/>
        <v>0</v>
      </c>
      <c r="P272" s="77">
        <f t="shared" ca="1" si="54"/>
        <v>0</v>
      </c>
      <c r="Q272" s="77">
        <f t="shared" ca="1" si="55"/>
        <v>0</v>
      </c>
      <c r="R272" s="34">
        <f t="shared" ca="1" si="46"/>
        <v>-1.127512950176972E-3</v>
      </c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</row>
    <row r="273" spans="1:35" x14ac:dyDescent="0.2">
      <c r="A273" s="75"/>
      <c r="B273" s="75"/>
      <c r="C273" s="75"/>
      <c r="D273" s="76">
        <f t="shared" ref="D273:E336" si="56">A273/A$18</f>
        <v>0</v>
      </c>
      <c r="E273" s="76">
        <f t="shared" si="56"/>
        <v>0</v>
      </c>
      <c r="F273" s="77">
        <f t="shared" ref="F273:G336" si="57">$C273*D273</f>
        <v>0</v>
      </c>
      <c r="G273" s="77">
        <f t="shared" si="57"/>
        <v>0</v>
      </c>
      <c r="H273" s="77">
        <f t="shared" si="47"/>
        <v>0</v>
      </c>
      <c r="I273" s="77">
        <f t="shared" si="48"/>
        <v>0</v>
      </c>
      <c r="J273" s="77">
        <f t="shared" si="49"/>
        <v>0</v>
      </c>
      <c r="K273" s="77">
        <f t="shared" si="50"/>
        <v>0</v>
      </c>
      <c r="L273" s="77">
        <f t="shared" si="51"/>
        <v>0</v>
      </c>
      <c r="M273" s="77">
        <f t="shared" ca="1" si="45"/>
        <v>1.127512950176972E-3</v>
      </c>
      <c r="N273" s="77">
        <f t="shared" ca="1" si="52"/>
        <v>0</v>
      </c>
      <c r="O273" s="89">
        <f t="shared" ca="1" si="53"/>
        <v>0</v>
      </c>
      <c r="P273" s="77">
        <f t="shared" ca="1" si="54"/>
        <v>0</v>
      </c>
      <c r="Q273" s="77">
        <f t="shared" ca="1" si="55"/>
        <v>0</v>
      </c>
      <c r="R273" s="34">
        <f t="shared" ca="1" si="46"/>
        <v>-1.127512950176972E-3</v>
      </c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</row>
    <row r="274" spans="1:35" x14ac:dyDescent="0.2">
      <c r="A274" s="75"/>
      <c r="B274" s="75"/>
      <c r="C274" s="75"/>
      <c r="D274" s="76">
        <f t="shared" si="56"/>
        <v>0</v>
      </c>
      <c r="E274" s="76">
        <f t="shared" si="56"/>
        <v>0</v>
      </c>
      <c r="F274" s="77">
        <f t="shared" si="57"/>
        <v>0</v>
      </c>
      <c r="G274" s="77">
        <f t="shared" si="57"/>
        <v>0</v>
      </c>
      <c r="H274" s="77">
        <f t="shared" si="47"/>
        <v>0</v>
      </c>
      <c r="I274" s="77">
        <f t="shared" si="48"/>
        <v>0</v>
      </c>
      <c r="J274" s="77">
        <f t="shared" si="49"/>
        <v>0</v>
      </c>
      <c r="K274" s="77">
        <f t="shared" si="50"/>
        <v>0</v>
      </c>
      <c r="L274" s="77">
        <f t="shared" si="51"/>
        <v>0</v>
      </c>
      <c r="M274" s="77">
        <f t="shared" ca="1" si="45"/>
        <v>1.127512950176972E-3</v>
      </c>
      <c r="N274" s="77">
        <f t="shared" ca="1" si="52"/>
        <v>0</v>
      </c>
      <c r="O274" s="89">
        <f t="shared" ca="1" si="53"/>
        <v>0</v>
      </c>
      <c r="P274" s="77">
        <f t="shared" ca="1" si="54"/>
        <v>0</v>
      </c>
      <c r="Q274" s="77">
        <f t="shared" ca="1" si="55"/>
        <v>0</v>
      </c>
      <c r="R274" s="34">
        <f t="shared" ca="1" si="46"/>
        <v>-1.127512950176972E-3</v>
      </c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</row>
    <row r="275" spans="1:35" x14ac:dyDescent="0.2">
      <c r="A275" s="75"/>
      <c r="B275" s="75"/>
      <c r="C275" s="75"/>
      <c r="D275" s="76">
        <f t="shared" si="56"/>
        <v>0</v>
      </c>
      <c r="E275" s="76">
        <f t="shared" si="56"/>
        <v>0</v>
      </c>
      <c r="F275" s="77">
        <f t="shared" si="57"/>
        <v>0</v>
      </c>
      <c r="G275" s="77">
        <f t="shared" si="57"/>
        <v>0</v>
      </c>
      <c r="H275" s="77">
        <f t="shared" si="47"/>
        <v>0</v>
      </c>
      <c r="I275" s="77">
        <f t="shared" si="48"/>
        <v>0</v>
      </c>
      <c r="J275" s="77">
        <f t="shared" si="49"/>
        <v>0</v>
      </c>
      <c r="K275" s="77">
        <f t="shared" si="50"/>
        <v>0</v>
      </c>
      <c r="L275" s="77">
        <f t="shared" si="51"/>
        <v>0</v>
      </c>
      <c r="M275" s="77">
        <f t="shared" ca="1" si="45"/>
        <v>1.127512950176972E-3</v>
      </c>
      <c r="N275" s="77">
        <f t="shared" ca="1" si="52"/>
        <v>0</v>
      </c>
      <c r="O275" s="89">
        <f t="shared" ca="1" si="53"/>
        <v>0</v>
      </c>
      <c r="P275" s="77">
        <f t="shared" ca="1" si="54"/>
        <v>0</v>
      </c>
      <c r="Q275" s="77">
        <f t="shared" ca="1" si="55"/>
        <v>0</v>
      </c>
      <c r="R275" s="34">
        <f t="shared" ca="1" si="46"/>
        <v>-1.127512950176972E-3</v>
      </c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</row>
    <row r="276" spans="1:35" x14ac:dyDescent="0.2">
      <c r="A276" s="75"/>
      <c r="B276" s="75"/>
      <c r="C276" s="75"/>
      <c r="D276" s="76">
        <f t="shared" si="56"/>
        <v>0</v>
      </c>
      <c r="E276" s="76">
        <f t="shared" si="56"/>
        <v>0</v>
      </c>
      <c r="F276" s="77">
        <f t="shared" si="57"/>
        <v>0</v>
      </c>
      <c r="G276" s="77">
        <f t="shared" si="57"/>
        <v>0</v>
      </c>
      <c r="H276" s="77">
        <f t="shared" si="47"/>
        <v>0</v>
      </c>
      <c r="I276" s="77">
        <f t="shared" si="48"/>
        <v>0</v>
      </c>
      <c r="J276" s="77">
        <f t="shared" si="49"/>
        <v>0</v>
      </c>
      <c r="K276" s="77">
        <f t="shared" si="50"/>
        <v>0</v>
      </c>
      <c r="L276" s="77">
        <f t="shared" si="51"/>
        <v>0</v>
      </c>
      <c r="M276" s="77">
        <f t="shared" ca="1" si="45"/>
        <v>1.127512950176972E-3</v>
      </c>
      <c r="N276" s="77">
        <f t="shared" ca="1" si="52"/>
        <v>0</v>
      </c>
      <c r="O276" s="89">
        <f t="shared" ca="1" si="53"/>
        <v>0</v>
      </c>
      <c r="P276" s="77">
        <f t="shared" ca="1" si="54"/>
        <v>0</v>
      </c>
      <c r="Q276" s="77">
        <f t="shared" ca="1" si="55"/>
        <v>0</v>
      </c>
      <c r="R276" s="34">
        <f t="shared" ca="1" si="46"/>
        <v>-1.127512950176972E-3</v>
      </c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</row>
    <row r="277" spans="1:35" x14ac:dyDescent="0.2">
      <c r="A277" s="75"/>
      <c r="B277" s="75"/>
      <c r="C277" s="75"/>
      <c r="D277" s="76">
        <f t="shared" si="56"/>
        <v>0</v>
      </c>
      <c r="E277" s="76">
        <f t="shared" si="56"/>
        <v>0</v>
      </c>
      <c r="F277" s="77">
        <f t="shared" si="57"/>
        <v>0</v>
      </c>
      <c r="G277" s="77">
        <f t="shared" si="57"/>
        <v>0</v>
      </c>
      <c r="H277" s="77">
        <f t="shared" si="47"/>
        <v>0</v>
      </c>
      <c r="I277" s="77">
        <f t="shared" si="48"/>
        <v>0</v>
      </c>
      <c r="J277" s="77">
        <f t="shared" si="49"/>
        <v>0</v>
      </c>
      <c r="K277" s="77">
        <f t="shared" si="50"/>
        <v>0</v>
      </c>
      <c r="L277" s="77">
        <f t="shared" si="51"/>
        <v>0</v>
      </c>
      <c r="M277" s="77">
        <f t="shared" ref="M277:M337" ca="1" si="58">+E$4+E$5*D277+E$6*D277^2</f>
        <v>1.127512950176972E-3</v>
      </c>
      <c r="N277" s="77">
        <f t="shared" ca="1" si="52"/>
        <v>0</v>
      </c>
      <c r="O277" s="89">
        <f t="shared" ca="1" si="53"/>
        <v>0</v>
      </c>
      <c r="P277" s="77">
        <f t="shared" ca="1" si="54"/>
        <v>0</v>
      </c>
      <c r="Q277" s="77">
        <f t="shared" ca="1" si="55"/>
        <v>0</v>
      </c>
      <c r="R277" s="34">
        <f t="shared" ref="R277:R337" ca="1" si="59">+E277-M277</f>
        <v>-1.127512950176972E-3</v>
      </c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</row>
    <row r="278" spans="1:35" x14ac:dyDescent="0.2">
      <c r="A278" s="75"/>
      <c r="B278" s="75"/>
      <c r="C278" s="75"/>
      <c r="D278" s="76">
        <f t="shared" si="56"/>
        <v>0</v>
      </c>
      <c r="E278" s="76">
        <f t="shared" si="56"/>
        <v>0</v>
      </c>
      <c r="F278" s="77">
        <f t="shared" si="57"/>
        <v>0</v>
      </c>
      <c r="G278" s="77">
        <f t="shared" si="57"/>
        <v>0</v>
      </c>
      <c r="H278" s="77">
        <f t="shared" ref="H278:H336" si="60">C278*D278*D278</f>
        <v>0</v>
      </c>
      <c r="I278" s="77">
        <f t="shared" ref="I278:I336" si="61">C278*D278*D278*D278</f>
        <v>0</v>
      </c>
      <c r="J278" s="77">
        <f t="shared" ref="J278:J336" si="62">C278*D278*D278*D278*D278</f>
        <v>0</v>
      </c>
      <c r="K278" s="77">
        <f t="shared" ref="K278:K336" si="63">C278*E278*D278</f>
        <v>0</v>
      </c>
      <c r="L278" s="77">
        <f t="shared" ref="L278:L336" si="64">C278*E278*D278*D278</f>
        <v>0</v>
      </c>
      <c r="M278" s="77">
        <f t="shared" ca="1" si="58"/>
        <v>1.127512950176972E-3</v>
      </c>
      <c r="N278" s="77">
        <f t="shared" ref="N278:N336" ca="1" si="65">C278*(M278-E278)^2</f>
        <v>0</v>
      </c>
      <c r="O278" s="89">
        <f t="shared" ref="O278:O336" ca="1" si="66">(C278*O$1-O$2*F278+O$3*H278)^2</f>
        <v>0</v>
      </c>
      <c r="P278" s="77">
        <f t="shared" ref="P278:P336" ca="1" si="67">(-C278*O$2+O$4*F278-O$5*H278)^2</f>
        <v>0</v>
      </c>
      <c r="Q278" s="77">
        <f t="shared" ref="Q278:Q336" ca="1" si="68">+(C278*O$3-F278*O$5+H278*O$6)^2</f>
        <v>0</v>
      </c>
      <c r="R278" s="34">
        <f t="shared" ca="1" si="59"/>
        <v>-1.127512950176972E-3</v>
      </c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</row>
    <row r="279" spans="1:35" x14ac:dyDescent="0.2">
      <c r="A279" s="75"/>
      <c r="B279" s="75"/>
      <c r="C279" s="75"/>
      <c r="D279" s="76">
        <f t="shared" si="56"/>
        <v>0</v>
      </c>
      <c r="E279" s="76">
        <f t="shared" si="56"/>
        <v>0</v>
      </c>
      <c r="F279" s="77">
        <f t="shared" si="57"/>
        <v>0</v>
      </c>
      <c r="G279" s="77">
        <f t="shared" si="57"/>
        <v>0</v>
      </c>
      <c r="H279" s="77">
        <f t="shared" si="60"/>
        <v>0</v>
      </c>
      <c r="I279" s="77">
        <f t="shared" si="61"/>
        <v>0</v>
      </c>
      <c r="J279" s="77">
        <f t="shared" si="62"/>
        <v>0</v>
      </c>
      <c r="K279" s="77">
        <f t="shared" si="63"/>
        <v>0</v>
      </c>
      <c r="L279" s="77">
        <f t="shared" si="64"/>
        <v>0</v>
      </c>
      <c r="M279" s="77">
        <f t="shared" ca="1" si="58"/>
        <v>1.127512950176972E-3</v>
      </c>
      <c r="N279" s="77">
        <f t="shared" ca="1" si="65"/>
        <v>0</v>
      </c>
      <c r="O279" s="89">
        <f t="shared" ca="1" si="66"/>
        <v>0</v>
      </c>
      <c r="P279" s="77">
        <f t="shared" ca="1" si="67"/>
        <v>0</v>
      </c>
      <c r="Q279" s="77">
        <f t="shared" ca="1" si="68"/>
        <v>0</v>
      </c>
      <c r="R279" s="34">
        <f t="shared" ca="1" si="59"/>
        <v>-1.127512950176972E-3</v>
      </c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</row>
    <row r="280" spans="1:35" x14ac:dyDescent="0.2">
      <c r="A280" s="75"/>
      <c r="B280" s="75"/>
      <c r="C280" s="75"/>
      <c r="D280" s="76">
        <f t="shared" si="56"/>
        <v>0</v>
      </c>
      <c r="E280" s="76">
        <f t="shared" si="56"/>
        <v>0</v>
      </c>
      <c r="F280" s="77">
        <f t="shared" si="57"/>
        <v>0</v>
      </c>
      <c r="G280" s="77">
        <f t="shared" si="57"/>
        <v>0</v>
      </c>
      <c r="H280" s="77">
        <f t="shared" si="60"/>
        <v>0</v>
      </c>
      <c r="I280" s="77">
        <f t="shared" si="61"/>
        <v>0</v>
      </c>
      <c r="J280" s="77">
        <f t="shared" si="62"/>
        <v>0</v>
      </c>
      <c r="K280" s="77">
        <f t="shared" si="63"/>
        <v>0</v>
      </c>
      <c r="L280" s="77">
        <f t="shared" si="64"/>
        <v>0</v>
      </c>
      <c r="M280" s="77">
        <f t="shared" ca="1" si="58"/>
        <v>1.127512950176972E-3</v>
      </c>
      <c r="N280" s="77">
        <f t="shared" ca="1" si="65"/>
        <v>0</v>
      </c>
      <c r="O280" s="89">
        <f t="shared" ca="1" si="66"/>
        <v>0</v>
      </c>
      <c r="P280" s="77">
        <f t="shared" ca="1" si="67"/>
        <v>0</v>
      </c>
      <c r="Q280" s="77">
        <f t="shared" ca="1" si="68"/>
        <v>0</v>
      </c>
      <c r="R280" s="34">
        <f t="shared" ca="1" si="59"/>
        <v>-1.127512950176972E-3</v>
      </c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</row>
    <row r="281" spans="1:35" x14ac:dyDescent="0.2">
      <c r="A281" s="75"/>
      <c r="B281" s="75"/>
      <c r="C281" s="75"/>
      <c r="D281" s="76">
        <f t="shared" si="56"/>
        <v>0</v>
      </c>
      <c r="E281" s="76">
        <f t="shared" si="56"/>
        <v>0</v>
      </c>
      <c r="F281" s="77">
        <f t="shared" si="57"/>
        <v>0</v>
      </c>
      <c r="G281" s="77">
        <f t="shared" si="57"/>
        <v>0</v>
      </c>
      <c r="H281" s="77">
        <f t="shared" si="60"/>
        <v>0</v>
      </c>
      <c r="I281" s="77">
        <f t="shared" si="61"/>
        <v>0</v>
      </c>
      <c r="J281" s="77">
        <f t="shared" si="62"/>
        <v>0</v>
      </c>
      <c r="K281" s="77">
        <f t="shared" si="63"/>
        <v>0</v>
      </c>
      <c r="L281" s="77">
        <f t="shared" si="64"/>
        <v>0</v>
      </c>
      <c r="M281" s="77">
        <f t="shared" ca="1" si="58"/>
        <v>1.127512950176972E-3</v>
      </c>
      <c r="N281" s="77">
        <f t="shared" ca="1" si="65"/>
        <v>0</v>
      </c>
      <c r="O281" s="89">
        <f t="shared" ca="1" si="66"/>
        <v>0</v>
      </c>
      <c r="P281" s="77">
        <f t="shared" ca="1" si="67"/>
        <v>0</v>
      </c>
      <c r="Q281" s="77">
        <f t="shared" ca="1" si="68"/>
        <v>0</v>
      </c>
      <c r="R281" s="34">
        <f t="shared" ca="1" si="59"/>
        <v>-1.127512950176972E-3</v>
      </c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</row>
    <row r="282" spans="1:35" x14ac:dyDescent="0.2">
      <c r="A282" s="75"/>
      <c r="B282" s="75"/>
      <c r="C282" s="75"/>
      <c r="D282" s="76">
        <f t="shared" si="56"/>
        <v>0</v>
      </c>
      <c r="E282" s="76">
        <f t="shared" si="56"/>
        <v>0</v>
      </c>
      <c r="F282" s="77">
        <f t="shared" si="57"/>
        <v>0</v>
      </c>
      <c r="G282" s="77">
        <f t="shared" si="57"/>
        <v>0</v>
      </c>
      <c r="H282" s="77">
        <f t="shared" si="60"/>
        <v>0</v>
      </c>
      <c r="I282" s="77">
        <f t="shared" si="61"/>
        <v>0</v>
      </c>
      <c r="J282" s="77">
        <f t="shared" si="62"/>
        <v>0</v>
      </c>
      <c r="K282" s="77">
        <f t="shared" si="63"/>
        <v>0</v>
      </c>
      <c r="L282" s="77">
        <f t="shared" si="64"/>
        <v>0</v>
      </c>
      <c r="M282" s="77">
        <f t="shared" ca="1" si="58"/>
        <v>1.127512950176972E-3</v>
      </c>
      <c r="N282" s="77">
        <f t="shared" ca="1" si="65"/>
        <v>0</v>
      </c>
      <c r="O282" s="89">
        <f t="shared" ca="1" si="66"/>
        <v>0</v>
      </c>
      <c r="P282" s="77">
        <f t="shared" ca="1" si="67"/>
        <v>0</v>
      </c>
      <c r="Q282" s="77">
        <f t="shared" ca="1" si="68"/>
        <v>0</v>
      </c>
      <c r="R282" s="34">
        <f t="shared" ca="1" si="59"/>
        <v>-1.127512950176972E-3</v>
      </c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</row>
    <row r="283" spans="1:35" x14ac:dyDescent="0.2">
      <c r="A283" s="75"/>
      <c r="B283" s="75"/>
      <c r="C283" s="75"/>
      <c r="D283" s="76">
        <f t="shared" si="56"/>
        <v>0</v>
      </c>
      <c r="E283" s="76">
        <f t="shared" si="56"/>
        <v>0</v>
      </c>
      <c r="F283" s="77">
        <f t="shared" si="57"/>
        <v>0</v>
      </c>
      <c r="G283" s="77">
        <f t="shared" si="57"/>
        <v>0</v>
      </c>
      <c r="H283" s="77">
        <f t="shared" si="60"/>
        <v>0</v>
      </c>
      <c r="I283" s="77">
        <f t="shared" si="61"/>
        <v>0</v>
      </c>
      <c r="J283" s="77">
        <f t="shared" si="62"/>
        <v>0</v>
      </c>
      <c r="K283" s="77">
        <f t="shared" si="63"/>
        <v>0</v>
      </c>
      <c r="L283" s="77">
        <f t="shared" si="64"/>
        <v>0</v>
      </c>
      <c r="M283" s="77">
        <f t="shared" ca="1" si="58"/>
        <v>1.127512950176972E-3</v>
      </c>
      <c r="N283" s="77">
        <f t="shared" ca="1" si="65"/>
        <v>0</v>
      </c>
      <c r="O283" s="89">
        <f t="shared" ca="1" si="66"/>
        <v>0</v>
      </c>
      <c r="P283" s="77">
        <f t="shared" ca="1" si="67"/>
        <v>0</v>
      </c>
      <c r="Q283" s="77">
        <f t="shared" ca="1" si="68"/>
        <v>0</v>
      </c>
      <c r="R283" s="34">
        <f t="shared" ca="1" si="59"/>
        <v>-1.127512950176972E-3</v>
      </c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</row>
    <row r="284" spans="1:35" x14ac:dyDescent="0.2">
      <c r="A284" s="75"/>
      <c r="B284" s="75"/>
      <c r="C284" s="75"/>
      <c r="D284" s="76">
        <f t="shared" si="56"/>
        <v>0</v>
      </c>
      <c r="E284" s="76">
        <f t="shared" si="56"/>
        <v>0</v>
      </c>
      <c r="F284" s="77">
        <f t="shared" si="57"/>
        <v>0</v>
      </c>
      <c r="G284" s="77">
        <f t="shared" si="57"/>
        <v>0</v>
      </c>
      <c r="H284" s="77">
        <f t="shared" si="60"/>
        <v>0</v>
      </c>
      <c r="I284" s="77">
        <f t="shared" si="61"/>
        <v>0</v>
      </c>
      <c r="J284" s="77">
        <f t="shared" si="62"/>
        <v>0</v>
      </c>
      <c r="K284" s="77">
        <f t="shared" si="63"/>
        <v>0</v>
      </c>
      <c r="L284" s="77">
        <f t="shared" si="64"/>
        <v>0</v>
      </c>
      <c r="M284" s="77">
        <f t="shared" ca="1" si="58"/>
        <v>1.127512950176972E-3</v>
      </c>
      <c r="N284" s="77">
        <f t="shared" ca="1" si="65"/>
        <v>0</v>
      </c>
      <c r="O284" s="89">
        <f t="shared" ca="1" si="66"/>
        <v>0</v>
      </c>
      <c r="P284" s="77">
        <f t="shared" ca="1" si="67"/>
        <v>0</v>
      </c>
      <c r="Q284" s="77">
        <f t="shared" ca="1" si="68"/>
        <v>0</v>
      </c>
      <c r="R284" s="34">
        <f t="shared" ca="1" si="59"/>
        <v>-1.127512950176972E-3</v>
      </c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</row>
    <row r="285" spans="1:35" x14ac:dyDescent="0.2">
      <c r="A285" s="75"/>
      <c r="B285" s="75"/>
      <c r="C285" s="75"/>
      <c r="D285" s="76">
        <f t="shared" si="56"/>
        <v>0</v>
      </c>
      <c r="E285" s="76">
        <f t="shared" si="56"/>
        <v>0</v>
      </c>
      <c r="F285" s="77">
        <f t="shared" si="57"/>
        <v>0</v>
      </c>
      <c r="G285" s="77">
        <f t="shared" si="57"/>
        <v>0</v>
      </c>
      <c r="H285" s="77">
        <f t="shared" si="60"/>
        <v>0</v>
      </c>
      <c r="I285" s="77">
        <f t="shared" si="61"/>
        <v>0</v>
      </c>
      <c r="J285" s="77">
        <f t="shared" si="62"/>
        <v>0</v>
      </c>
      <c r="K285" s="77">
        <f t="shared" si="63"/>
        <v>0</v>
      </c>
      <c r="L285" s="77">
        <f t="shared" si="64"/>
        <v>0</v>
      </c>
      <c r="M285" s="77">
        <f t="shared" ca="1" si="58"/>
        <v>1.127512950176972E-3</v>
      </c>
      <c r="N285" s="77">
        <f t="shared" ca="1" si="65"/>
        <v>0</v>
      </c>
      <c r="O285" s="89">
        <f t="shared" ca="1" si="66"/>
        <v>0</v>
      </c>
      <c r="P285" s="77">
        <f t="shared" ca="1" si="67"/>
        <v>0</v>
      </c>
      <c r="Q285" s="77">
        <f t="shared" ca="1" si="68"/>
        <v>0</v>
      </c>
      <c r="R285" s="34">
        <f t="shared" ca="1" si="59"/>
        <v>-1.127512950176972E-3</v>
      </c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</row>
    <row r="286" spans="1:35" x14ac:dyDescent="0.2">
      <c r="A286" s="75"/>
      <c r="B286" s="75"/>
      <c r="C286" s="75"/>
      <c r="D286" s="76">
        <f t="shared" si="56"/>
        <v>0</v>
      </c>
      <c r="E286" s="76">
        <f t="shared" si="56"/>
        <v>0</v>
      </c>
      <c r="F286" s="77">
        <f t="shared" si="57"/>
        <v>0</v>
      </c>
      <c r="G286" s="77">
        <f t="shared" si="57"/>
        <v>0</v>
      </c>
      <c r="H286" s="77">
        <f t="shared" si="60"/>
        <v>0</v>
      </c>
      <c r="I286" s="77">
        <f t="shared" si="61"/>
        <v>0</v>
      </c>
      <c r="J286" s="77">
        <f t="shared" si="62"/>
        <v>0</v>
      </c>
      <c r="K286" s="77">
        <f t="shared" si="63"/>
        <v>0</v>
      </c>
      <c r="L286" s="77">
        <f t="shared" si="64"/>
        <v>0</v>
      </c>
      <c r="M286" s="77">
        <f t="shared" ca="1" si="58"/>
        <v>1.127512950176972E-3</v>
      </c>
      <c r="N286" s="77">
        <f t="shared" ca="1" si="65"/>
        <v>0</v>
      </c>
      <c r="O286" s="89">
        <f t="shared" ca="1" si="66"/>
        <v>0</v>
      </c>
      <c r="P286" s="77">
        <f t="shared" ca="1" si="67"/>
        <v>0</v>
      </c>
      <c r="Q286" s="77">
        <f t="shared" ca="1" si="68"/>
        <v>0</v>
      </c>
      <c r="R286" s="34">
        <f t="shared" ca="1" si="59"/>
        <v>-1.127512950176972E-3</v>
      </c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</row>
    <row r="287" spans="1:35" x14ac:dyDescent="0.2">
      <c r="A287" s="75"/>
      <c r="B287" s="75"/>
      <c r="C287" s="75"/>
      <c r="D287" s="76">
        <f t="shared" si="56"/>
        <v>0</v>
      </c>
      <c r="E287" s="76">
        <f t="shared" si="56"/>
        <v>0</v>
      </c>
      <c r="F287" s="77">
        <f t="shared" si="57"/>
        <v>0</v>
      </c>
      <c r="G287" s="77">
        <f t="shared" si="57"/>
        <v>0</v>
      </c>
      <c r="H287" s="77">
        <f t="shared" si="60"/>
        <v>0</v>
      </c>
      <c r="I287" s="77">
        <f t="shared" si="61"/>
        <v>0</v>
      </c>
      <c r="J287" s="77">
        <f t="shared" si="62"/>
        <v>0</v>
      </c>
      <c r="K287" s="77">
        <f t="shared" si="63"/>
        <v>0</v>
      </c>
      <c r="L287" s="77">
        <f t="shared" si="64"/>
        <v>0</v>
      </c>
      <c r="M287" s="77">
        <f t="shared" ca="1" si="58"/>
        <v>1.127512950176972E-3</v>
      </c>
      <c r="N287" s="77">
        <f t="shared" ca="1" si="65"/>
        <v>0</v>
      </c>
      <c r="O287" s="89">
        <f t="shared" ca="1" si="66"/>
        <v>0</v>
      </c>
      <c r="P287" s="77">
        <f t="shared" ca="1" si="67"/>
        <v>0</v>
      </c>
      <c r="Q287" s="77">
        <f t="shared" ca="1" si="68"/>
        <v>0</v>
      </c>
      <c r="R287" s="34">
        <f t="shared" ca="1" si="59"/>
        <v>-1.127512950176972E-3</v>
      </c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</row>
    <row r="288" spans="1:35" x14ac:dyDescent="0.2">
      <c r="A288" s="75"/>
      <c r="B288" s="75"/>
      <c r="C288" s="75"/>
      <c r="D288" s="76">
        <f t="shared" si="56"/>
        <v>0</v>
      </c>
      <c r="E288" s="76">
        <f t="shared" si="56"/>
        <v>0</v>
      </c>
      <c r="F288" s="77">
        <f t="shared" si="57"/>
        <v>0</v>
      </c>
      <c r="G288" s="77">
        <f t="shared" si="57"/>
        <v>0</v>
      </c>
      <c r="H288" s="77">
        <f t="shared" si="60"/>
        <v>0</v>
      </c>
      <c r="I288" s="77">
        <f t="shared" si="61"/>
        <v>0</v>
      </c>
      <c r="J288" s="77">
        <f t="shared" si="62"/>
        <v>0</v>
      </c>
      <c r="K288" s="77">
        <f t="shared" si="63"/>
        <v>0</v>
      </c>
      <c r="L288" s="77">
        <f t="shared" si="64"/>
        <v>0</v>
      </c>
      <c r="M288" s="77">
        <f t="shared" ca="1" si="58"/>
        <v>1.127512950176972E-3</v>
      </c>
      <c r="N288" s="77">
        <f t="shared" ca="1" si="65"/>
        <v>0</v>
      </c>
      <c r="O288" s="89">
        <f t="shared" ca="1" si="66"/>
        <v>0</v>
      </c>
      <c r="P288" s="77">
        <f t="shared" ca="1" si="67"/>
        <v>0</v>
      </c>
      <c r="Q288" s="77">
        <f t="shared" ca="1" si="68"/>
        <v>0</v>
      </c>
      <c r="R288" s="34">
        <f t="shared" ca="1" si="59"/>
        <v>-1.127512950176972E-3</v>
      </c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</row>
    <row r="289" spans="1:35" x14ac:dyDescent="0.2">
      <c r="A289" s="75"/>
      <c r="B289" s="75"/>
      <c r="C289" s="75"/>
      <c r="D289" s="76">
        <f t="shared" si="56"/>
        <v>0</v>
      </c>
      <c r="E289" s="76">
        <f t="shared" si="56"/>
        <v>0</v>
      </c>
      <c r="F289" s="77">
        <f t="shared" si="57"/>
        <v>0</v>
      </c>
      <c r="G289" s="77">
        <f t="shared" si="57"/>
        <v>0</v>
      </c>
      <c r="H289" s="77">
        <f t="shared" si="60"/>
        <v>0</v>
      </c>
      <c r="I289" s="77">
        <f t="shared" si="61"/>
        <v>0</v>
      </c>
      <c r="J289" s="77">
        <f t="shared" si="62"/>
        <v>0</v>
      </c>
      <c r="K289" s="77">
        <f t="shared" si="63"/>
        <v>0</v>
      </c>
      <c r="L289" s="77">
        <f t="shared" si="64"/>
        <v>0</v>
      </c>
      <c r="M289" s="77">
        <f t="shared" ca="1" si="58"/>
        <v>1.127512950176972E-3</v>
      </c>
      <c r="N289" s="77">
        <f t="shared" ca="1" si="65"/>
        <v>0</v>
      </c>
      <c r="O289" s="89">
        <f t="shared" ca="1" si="66"/>
        <v>0</v>
      </c>
      <c r="P289" s="77">
        <f t="shared" ca="1" si="67"/>
        <v>0</v>
      </c>
      <c r="Q289" s="77">
        <f t="shared" ca="1" si="68"/>
        <v>0</v>
      </c>
      <c r="R289" s="34">
        <f t="shared" ca="1" si="59"/>
        <v>-1.127512950176972E-3</v>
      </c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</row>
    <row r="290" spans="1:35" x14ac:dyDescent="0.2">
      <c r="A290" s="75"/>
      <c r="B290" s="75"/>
      <c r="C290" s="75"/>
      <c r="D290" s="76">
        <f t="shared" si="56"/>
        <v>0</v>
      </c>
      <c r="E290" s="76">
        <f t="shared" si="56"/>
        <v>0</v>
      </c>
      <c r="F290" s="77">
        <f t="shared" si="57"/>
        <v>0</v>
      </c>
      <c r="G290" s="77">
        <f t="shared" si="57"/>
        <v>0</v>
      </c>
      <c r="H290" s="77">
        <f t="shared" si="60"/>
        <v>0</v>
      </c>
      <c r="I290" s="77">
        <f t="shared" si="61"/>
        <v>0</v>
      </c>
      <c r="J290" s="77">
        <f t="shared" si="62"/>
        <v>0</v>
      </c>
      <c r="K290" s="77">
        <f t="shared" si="63"/>
        <v>0</v>
      </c>
      <c r="L290" s="77">
        <f t="shared" si="64"/>
        <v>0</v>
      </c>
      <c r="M290" s="77">
        <f t="shared" ca="1" si="58"/>
        <v>1.127512950176972E-3</v>
      </c>
      <c r="N290" s="77">
        <f t="shared" ca="1" si="65"/>
        <v>0</v>
      </c>
      <c r="O290" s="89">
        <f t="shared" ca="1" si="66"/>
        <v>0</v>
      </c>
      <c r="P290" s="77">
        <f t="shared" ca="1" si="67"/>
        <v>0</v>
      </c>
      <c r="Q290" s="77">
        <f t="shared" ca="1" si="68"/>
        <v>0</v>
      </c>
      <c r="R290" s="34">
        <f t="shared" ca="1" si="59"/>
        <v>-1.127512950176972E-3</v>
      </c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</row>
    <row r="291" spans="1:35" x14ac:dyDescent="0.2">
      <c r="A291" s="75"/>
      <c r="B291" s="75"/>
      <c r="C291" s="75"/>
      <c r="D291" s="76">
        <f t="shared" si="56"/>
        <v>0</v>
      </c>
      <c r="E291" s="76">
        <f t="shared" si="56"/>
        <v>0</v>
      </c>
      <c r="F291" s="77">
        <f t="shared" si="57"/>
        <v>0</v>
      </c>
      <c r="G291" s="77">
        <f t="shared" si="57"/>
        <v>0</v>
      </c>
      <c r="H291" s="77">
        <f t="shared" si="60"/>
        <v>0</v>
      </c>
      <c r="I291" s="77">
        <f t="shared" si="61"/>
        <v>0</v>
      </c>
      <c r="J291" s="77">
        <f t="shared" si="62"/>
        <v>0</v>
      </c>
      <c r="K291" s="77">
        <f t="shared" si="63"/>
        <v>0</v>
      </c>
      <c r="L291" s="77">
        <f t="shared" si="64"/>
        <v>0</v>
      </c>
      <c r="M291" s="77">
        <f t="shared" ca="1" si="58"/>
        <v>1.127512950176972E-3</v>
      </c>
      <c r="N291" s="77">
        <f t="shared" ca="1" si="65"/>
        <v>0</v>
      </c>
      <c r="O291" s="89">
        <f t="shared" ca="1" si="66"/>
        <v>0</v>
      </c>
      <c r="P291" s="77">
        <f t="shared" ca="1" si="67"/>
        <v>0</v>
      </c>
      <c r="Q291" s="77">
        <f t="shared" ca="1" si="68"/>
        <v>0</v>
      </c>
      <c r="R291" s="34">
        <f t="shared" ca="1" si="59"/>
        <v>-1.127512950176972E-3</v>
      </c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</row>
    <row r="292" spans="1:35" x14ac:dyDescent="0.2">
      <c r="A292" s="75"/>
      <c r="B292" s="75"/>
      <c r="C292" s="75"/>
      <c r="D292" s="76">
        <f t="shared" si="56"/>
        <v>0</v>
      </c>
      <c r="E292" s="76">
        <f t="shared" si="56"/>
        <v>0</v>
      </c>
      <c r="F292" s="77">
        <f t="shared" si="57"/>
        <v>0</v>
      </c>
      <c r="G292" s="77">
        <f t="shared" si="57"/>
        <v>0</v>
      </c>
      <c r="H292" s="77">
        <f t="shared" si="60"/>
        <v>0</v>
      </c>
      <c r="I292" s="77">
        <f t="shared" si="61"/>
        <v>0</v>
      </c>
      <c r="J292" s="77">
        <f t="shared" si="62"/>
        <v>0</v>
      </c>
      <c r="K292" s="77">
        <f t="shared" si="63"/>
        <v>0</v>
      </c>
      <c r="L292" s="77">
        <f t="shared" si="64"/>
        <v>0</v>
      </c>
      <c r="M292" s="77">
        <f t="shared" ca="1" si="58"/>
        <v>1.127512950176972E-3</v>
      </c>
      <c r="N292" s="77">
        <f t="shared" ca="1" si="65"/>
        <v>0</v>
      </c>
      <c r="O292" s="89">
        <f t="shared" ca="1" si="66"/>
        <v>0</v>
      </c>
      <c r="P292" s="77">
        <f t="shared" ca="1" si="67"/>
        <v>0</v>
      </c>
      <c r="Q292" s="77">
        <f t="shared" ca="1" si="68"/>
        <v>0</v>
      </c>
      <c r="R292" s="34">
        <f t="shared" ca="1" si="59"/>
        <v>-1.127512950176972E-3</v>
      </c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</row>
    <row r="293" spans="1:35" x14ac:dyDescent="0.2">
      <c r="A293" s="75"/>
      <c r="B293" s="75"/>
      <c r="C293" s="75"/>
      <c r="D293" s="76">
        <f t="shared" si="56"/>
        <v>0</v>
      </c>
      <c r="E293" s="76">
        <f t="shared" si="56"/>
        <v>0</v>
      </c>
      <c r="F293" s="77">
        <f t="shared" si="57"/>
        <v>0</v>
      </c>
      <c r="G293" s="77">
        <f t="shared" si="57"/>
        <v>0</v>
      </c>
      <c r="H293" s="77">
        <f t="shared" si="60"/>
        <v>0</v>
      </c>
      <c r="I293" s="77">
        <f t="shared" si="61"/>
        <v>0</v>
      </c>
      <c r="J293" s="77">
        <f t="shared" si="62"/>
        <v>0</v>
      </c>
      <c r="K293" s="77">
        <f t="shared" si="63"/>
        <v>0</v>
      </c>
      <c r="L293" s="77">
        <f t="shared" si="64"/>
        <v>0</v>
      </c>
      <c r="M293" s="77">
        <f t="shared" ca="1" si="58"/>
        <v>1.127512950176972E-3</v>
      </c>
      <c r="N293" s="77">
        <f t="shared" ca="1" si="65"/>
        <v>0</v>
      </c>
      <c r="O293" s="89">
        <f t="shared" ca="1" si="66"/>
        <v>0</v>
      </c>
      <c r="P293" s="77">
        <f t="shared" ca="1" si="67"/>
        <v>0</v>
      </c>
      <c r="Q293" s="77">
        <f t="shared" ca="1" si="68"/>
        <v>0</v>
      </c>
      <c r="R293" s="34">
        <f t="shared" ca="1" si="59"/>
        <v>-1.127512950176972E-3</v>
      </c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</row>
    <row r="294" spans="1:35" x14ac:dyDescent="0.2">
      <c r="A294" s="75"/>
      <c r="B294" s="75"/>
      <c r="C294" s="75"/>
      <c r="D294" s="76">
        <f t="shared" si="56"/>
        <v>0</v>
      </c>
      <c r="E294" s="76">
        <f t="shared" si="56"/>
        <v>0</v>
      </c>
      <c r="F294" s="77">
        <f t="shared" si="57"/>
        <v>0</v>
      </c>
      <c r="G294" s="77">
        <f t="shared" si="57"/>
        <v>0</v>
      </c>
      <c r="H294" s="77">
        <f t="shared" si="60"/>
        <v>0</v>
      </c>
      <c r="I294" s="77">
        <f t="shared" si="61"/>
        <v>0</v>
      </c>
      <c r="J294" s="77">
        <f t="shared" si="62"/>
        <v>0</v>
      </c>
      <c r="K294" s="77">
        <f t="shared" si="63"/>
        <v>0</v>
      </c>
      <c r="L294" s="77">
        <f t="shared" si="64"/>
        <v>0</v>
      </c>
      <c r="M294" s="77">
        <f t="shared" ca="1" si="58"/>
        <v>1.127512950176972E-3</v>
      </c>
      <c r="N294" s="77">
        <f t="shared" ca="1" si="65"/>
        <v>0</v>
      </c>
      <c r="O294" s="89">
        <f t="shared" ca="1" si="66"/>
        <v>0</v>
      </c>
      <c r="P294" s="77">
        <f t="shared" ca="1" si="67"/>
        <v>0</v>
      </c>
      <c r="Q294" s="77">
        <f t="shared" ca="1" si="68"/>
        <v>0</v>
      </c>
      <c r="R294" s="34">
        <f t="shared" ca="1" si="59"/>
        <v>-1.127512950176972E-3</v>
      </c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</row>
    <row r="295" spans="1:35" x14ac:dyDescent="0.2">
      <c r="A295" s="75"/>
      <c r="B295" s="75"/>
      <c r="C295" s="75"/>
      <c r="D295" s="76">
        <f t="shared" si="56"/>
        <v>0</v>
      </c>
      <c r="E295" s="76">
        <f t="shared" si="56"/>
        <v>0</v>
      </c>
      <c r="F295" s="77">
        <f t="shared" si="57"/>
        <v>0</v>
      </c>
      <c r="G295" s="77">
        <f t="shared" si="57"/>
        <v>0</v>
      </c>
      <c r="H295" s="77">
        <f t="shared" si="60"/>
        <v>0</v>
      </c>
      <c r="I295" s="77">
        <f t="shared" si="61"/>
        <v>0</v>
      </c>
      <c r="J295" s="77">
        <f t="shared" si="62"/>
        <v>0</v>
      </c>
      <c r="K295" s="77">
        <f t="shared" si="63"/>
        <v>0</v>
      </c>
      <c r="L295" s="77">
        <f t="shared" si="64"/>
        <v>0</v>
      </c>
      <c r="M295" s="77">
        <f t="shared" ca="1" si="58"/>
        <v>1.127512950176972E-3</v>
      </c>
      <c r="N295" s="77">
        <f t="shared" ca="1" si="65"/>
        <v>0</v>
      </c>
      <c r="O295" s="89">
        <f t="shared" ca="1" si="66"/>
        <v>0</v>
      </c>
      <c r="P295" s="77">
        <f t="shared" ca="1" si="67"/>
        <v>0</v>
      </c>
      <c r="Q295" s="77">
        <f t="shared" ca="1" si="68"/>
        <v>0</v>
      </c>
      <c r="R295" s="34">
        <f t="shared" ca="1" si="59"/>
        <v>-1.127512950176972E-3</v>
      </c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</row>
    <row r="296" spans="1:35" x14ac:dyDescent="0.2">
      <c r="A296" s="75"/>
      <c r="B296" s="75"/>
      <c r="C296" s="75"/>
      <c r="D296" s="76">
        <f t="shared" si="56"/>
        <v>0</v>
      </c>
      <c r="E296" s="76">
        <f t="shared" si="56"/>
        <v>0</v>
      </c>
      <c r="F296" s="77">
        <f t="shared" si="57"/>
        <v>0</v>
      </c>
      <c r="G296" s="77">
        <f t="shared" si="57"/>
        <v>0</v>
      </c>
      <c r="H296" s="77">
        <f t="shared" si="60"/>
        <v>0</v>
      </c>
      <c r="I296" s="77">
        <f t="shared" si="61"/>
        <v>0</v>
      </c>
      <c r="J296" s="77">
        <f t="shared" si="62"/>
        <v>0</v>
      </c>
      <c r="K296" s="77">
        <f t="shared" si="63"/>
        <v>0</v>
      </c>
      <c r="L296" s="77">
        <f t="shared" si="64"/>
        <v>0</v>
      </c>
      <c r="M296" s="77">
        <f t="shared" ca="1" si="58"/>
        <v>1.127512950176972E-3</v>
      </c>
      <c r="N296" s="77">
        <f t="shared" ca="1" si="65"/>
        <v>0</v>
      </c>
      <c r="O296" s="89">
        <f t="shared" ca="1" si="66"/>
        <v>0</v>
      </c>
      <c r="P296" s="77">
        <f t="shared" ca="1" si="67"/>
        <v>0</v>
      </c>
      <c r="Q296" s="77">
        <f t="shared" ca="1" si="68"/>
        <v>0</v>
      </c>
      <c r="R296" s="34">
        <f t="shared" ca="1" si="59"/>
        <v>-1.127512950176972E-3</v>
      </c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</row>
    <row r="297" spans="1:35" x14ac:dyDescent="0.2">
      <c r="A297" s="75"/>
      <c r="B297" s="75"/>
      <c r="C297" s="75"/>
      <c r="D297" s="76">
        <f t="shared" si="56"/>
        <v>0</v>
      </c>
      <c r="E297" s="76">
        <f t="shared" si="56"/>
        <v>0</v>
      </c>
      <c r="F297" s="77">
        <f t="shared" si="57"/>
        <v>0</v>
      </c>
      <c r="G297" s="77">
        <f t="shared" si="57"/>
        <v>0</v>
      </c>
      <c r="H297" s="77">
        <f t="shared" si="60"/>
        <v>0</v>
      </c>
      <c r="I297" s="77">
        <f t="shared" si="61"/>
        <v>0</v>
      </c>
      <c r="J297" s="77">
        <f t="shared" si="62"/>
        <v>0</v>
      </c>
      <c r="K297" s="77">
        <f t="shared" si="63"/>
        <v>0</v>
      </c>
      <c r="L297" s="77">
        <f t="shared" si="64"/>
        <v>0</v>
      </c>
      <c r="M297" s="77">
        <f t="shared" ca="1" si="58"/>
        <v>1.127512950176972E-3</v>
      </c>
      <c r="N297" s="77">
        <f t="shared" ca="1" si="65"/>
        <v>0</v>
      </c>
      <c r="O297" s="89">
        <f t="shared" ca="1" si="66"/>
        <v>0</v>
      </c>
      <c r="P297" s="77">
        <f t="shared" ca="1" si="67"/>
        <v>0</v>
      </c>
      <c r="Q297" s="77">
        <f t="shared" ca="1" si="68"/>
        <v>0</v>
      </c>
      <c r="R297" s="34">
        <f t="shared" ca="1" si="59"/>
        <v>-1.127512950176972E-3</v>
      </c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</row>
    <row r="298" spans="1:35" x14ac:dyDescent="0.2">
      <c r="A298" s="75"/>
      <c r="B298" s="75"/>
      <c r="C298" s="75"/>
      <c r="D298" s="76">
        <f t="shared" si="56"/>
        <v>0</v>
      </c>
      <c r="E298" s="76">
        <f t="shared" si="56"/>
        <v>0</v>
      </c>
      <c r="F298" s="77">
        <f t="shared" si="57"/>
        <v>0</v>
      </c>
      <c r="G298" s="77">
        <f t="shared" si="57"/>
        <v>0</v>
      </c>
      <c r="H298" s="77">
        <f t="shared" si="60"/>
        <v>0</v>
      </c>
      <c r="I298" s="77">
        <f t="shared" si="61"/>
        <v>0</v>
      </c>
      <c r="J298" s="77">
        <f t="shared" si="62"/>
        <v>0</v>
      </c>
      <c r="K298" s="77">
        <f t="shared" si="63"/>
        <v>0</v>
      </c>
      <c r="L298" s="77">
        <f t="shared" si="64"/>
        <v>0</v>
      </c>
      <c r="M298" s="77">
        <f t="shared" ca="1" si="58"/>
        <v>1.127512950176972E-3</v>
      </c>
      <c r="N298" s="77">
        <f t="shared" ca="1" si="65"/>
        <v>0</v>
      </c>
      <c r="O298" s="89">
        <f t="shared" ca="1" si="66"/>
        <v>0</v>
      </c>
      <c r="P298" s="77">
        <f t="shared" ca="1" si="67"/>
        <v>0</v>
      </c>
      <c r="Q298" s="77">
        <f t="shared" ca="1" si="68"/>
        <v>0</v>
      </c>
      <c r="R298" s="34">
        <f t="shared" ca="1" si="59"/>
        <v>-1.127512950176972E-3</v>
      </c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</row>
    <row r="299" spans="1:35" x14ac:dyDescent="0.2">
      <c r="A299" s="75"/>
      <c r="B299" s="75"/>
      <c r="C299" s="75"/>
      <c r="D299" s="76">
        <f t="shared" si="56"/>
        <v>0</v>
      </c>
      <c r="E299" s="76">
        <f t="shared" si="56"/>
        <v>0</v>
      </c>
      <c r="F299" s="77">
        <f t="shared" si="57"/>
        <v>0</v>
      </c>
      <c r="G299" s="77">
        <f t="shared" si="57"/>
        <v>0</v>
      </c>
      <c r="H299" s="77">
        <f t="shared" si="60"/>
        <v>0</v>
      </c>
      <c r="I299" s="77">
        <f t="shared" si="61"/>
        <v>0</v>
      </c>
      <c r="J299" s="77">
        <f t="shared" si="62"/>
        <v>0</v>
      </c>
      <c r="K299" s="77">
        <f t="shared" si="63"/>
        <v>0</v>
      </c>
      <c r="L299" s="77">
        <f t="shared" si="64"/>
        <v>0</v>
      </c>
      <c r="M299" s="77">
        <f t="shared" ca="1" si="58"/>
        <v>1.127512950176972E-3</v>
      </c>
      <c r="N299" s="77">
        <f t="shared" ca="1" si="65"/>
        <v>0</v>
      </c>
      <c r="O299" s="89">
        <f t="shared" ca="1" si="66"/>
        <v>0</v>
      </c>
      <c r="P299" s="77">
        <f t="shared" ca="1" si="67"/>
        <v>0</v>
      </c>
      <c r="Q299" s="77">
        <f t="shared" ca="1" si="68"/>
        <v>0</v>
      </c>
      <c r="R299" s="34">
        <f t="shared" ca="1" si="59"/>
        <v>-1.127512950176972E-3</v>
      </c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</row>
    <row r="300" spans="1:35" x14ac:dyDescent="0.2">
      <c r="A300" s="75"/>
      <c r="B300" s="75"/>
      <c r="C300" s="75"/>
      <c r="D300" s="76">
        <f t="shared" si="56"/>
        <v>0</v>
      </c>
      <c r="E300" s="76">
        <f t="shared" si="56"/>
        <v>0</v>
      </c>
      <c r="F300" s="77">
        <f t="shared" si="57"/>
        <v>0</v>
      </c>
      <c r="G300" s="77">
        <f t="shared" si="57"/>
        <v>0</v>
      </c>
      <c r="H300" s="77">
        <f t="shared" si="60"/>
        <v>0</v>
      </c>
      <c r="I300" s="77">
        <f t="shared" si="61"/>
        <v>0</v>
      </c>
      <c r="J300" s="77">
        <f t="shared" si="62"/>
        <v>0</v>
      </c>
      <c r="K300" s="77">
        <f t="shared" si="63"/>
        <v>0</v>
      </c>
      <c r="L300" s="77">
        <f t="shared" si="64"/>
        <v>0</v>
      </c>
      <c r="M300" s="77">
        <f t="shared" ca="1" si="58"/>
        <v>1.127512950176972E-3</v>
      </c>
      <c r="N300" s="77">
        <f t="shared" ca="1" si="65"/>
        <v>0</v>
      </c>
      <c r="O300" s="89">
        <f t="shared" ca="1" si="66"/>
        <v>0</v>
      </c>
      <c r="P300" s="77">
        <f t="shared" ca="1" si="67"/>
        <v>0</v>
      </c>
      <c r="Q300" s="77">
        <f t="shared" ca="1" si="68"/>
        <v>0</v>
      </c>
      <c r="R300" s="34">
        <f t="shared" ca="1" si="59"/>
        <v>-1.127512950176972E-3</v>
      </c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</row>
    <row r="301" spans="1:35" x14ac:dyDescent="0.2">
      <c r="A301" s="75"/>
      <c r="B301" s="75"/>
      <c r="C301" s="75"/>
      <c r="D301" s="76">
        <f t="shared" si="56"/>
        <v>0</v>
      </c>
      <c r="E301" s="76">
        <f t="shared" si="56"/>
        <v>0</v>
      </c>
      <c r="F301" s="77">
        <f t="shared" si="57"/>
        <v>0</v>
      </c>
      <c r="G301" s="77">
        <f t="shared" si="57"/>
        <v>0</v>
      </c>
      <c r="H301" s="77">
        <f t="shared" si="60"/>
        <v>0</v>
      </c>
      <c r="I301" s="77">
        <f t="shared" si="61"/>
        <v>0</v>
      </c>
      <c r="J301" s="77">
        <f t="shared" si="62"/>
        <v>0</v>
      </c>
      <c r="K301" s="77">
        <f t="shared" si="63"/>
        <v>0</v>
      </c>
      <c r="L301" s="77">
        <f t="shared" si="64"/>
        <v>0</v>
      </c>
      <c r="M301" s="77">
        <f t="shared" ca="1" si="58"/>
        <v>1.127512950176972E-3</v>
      </c>
      <c r="N301" s="77">
        <f t="shared" ca="1" si="65"/>
        <v>0</v>
      </c>
      <c r="O301" s="89">
        <f t="shared" ca="1" si="66"/>
        <v>0</v>
      </c>
      <c r="P301" s="77">
        <f t="shared" ca="1" si="67"/>
        <v>0</v>
      </c>
      <c r="Q301" s="77">
        <f t="shared" ca="1" si="68"/>
        <v>0</v>
      </c>
      <c r="R301" s="34">
        <f t="shared" ca="1" si="59"/>
        <v>-1.127512950176972E-3</v>
      </c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</row>
    <row r="302" spans="1:35" x14ac:dyDescent="0.2">
      <c r="A302" s="75"/>
      <c r="B302" s="75"/>
      <c r="C302" s="75"/>
      <c r="D302" s="76">
        <f t="shared" si="56"/>
        <v>0</v>
      </c>
      <c r="E302" s="76">
        <f t="shared" si="56"/>
        <v>0</v>
      </c>
      <c r="F302" s="77">
        <f t="shared" si="57"/>
        <v>0</v>
      </c>
      <c r="G302" s="77">
        <f t="shared" si="57"/>
        <v>0</v>
      </c>
      <c r="H302" s="77">
        <f t="shared" si="60"/>
        <v>0</v>
      </c>
      <c r="I302" s="77">
        <f t="shared" si="61"/>
        <v>0</v>
      </c>
      <c r="J302" s="77">
        <f t="shared" si="62"/>
        <v>0</v>
      </c>
      <c r="K302" s="77">
        <f t="shared" si="63"/>
        <v>0</v>
      </c>
      <c r="L302" s="77">
        <f t="shared" si="64"/>
        <v>0</v>
      </c>
      <c r="M302" s="77">
        <f t="shared" ca="1" si="58"/>
        <v>1.127512950176972E-3</v>
      </c>
      <c r="N302" s="77">
        <f t="shared" ca="1" si="65"/>
        <v>0</v>
      </c>
      <c r="O302" s="89">
        <f t="shared" ca="1" si="66"/>
        <v>0</v>
      </c>
      <c r="P302" s="77">
        <f t="shared" ca="1" si="67"/>
        <v>0</v>
      </c>
      <c r="Q302" s="77">
        <f t="shared" ca="1" si="68"/>
        <v>0</v>
      </c>
      <c r="R302" s="34">
        <f t="shared" ca="1" si="59"/>
        <v>-1.127512950176972E-3</v>
      </c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</row>
    <row r="303" spans="1:35" x14ac:dyDescent="0.2">
      <c r="A303" s="75"/>
      <c r="B303" s="75"/>
      <c r="C303" s="75"/>
      <c r="D303" s="76">
        <f t="shared" si="56"/>
        <v>0</v>
      </c>
      <c r="E303" s="76">
        <f t="shared" si="56"/>
        <v>0</v>
      </c>
      <c r="F303" s="77">
        <f t="shared" si="57"/>
        <v>0</v>
      </c>
      <c r="G303" s="77">
        <f t="shared" si="57"/>
        <v>0</v>
      </c>
      <c r="H303" s="77">
        <f t="shared" si="60"/>
        <v>0</v>
      </c>
      <c r="I303" s="77">
        <f t="shared" si="61"/>
        <v>0</v>
      </c>
      <c r="J303" s="77">
        <f t="shared" si="62"/>
        <v>0</v>
      </c>
      <c r="K303" s="77">
        <f t="shared" si="63"/>
        <v>0</v>
      </c>
      <c r="L303" s="77">
        <f t="shared" si="64"/>
        <v>0</v>
      </c>
      <c r="M303" s="77">
        <f t="shared" ca="1" si="58"/>
        <v>1.127512950176972E-3</v>
      </c>
      <c r="N303" s="77">
        <f t="shared" ca="1" si="65"/>
        <v>0</v>
      </c>
      <c r="O303" s="89">
        <f t="shared" ca="1" si="66"/>
        <v>0</v>
      </c>
      <c r="P303" s="77">
        <f t="shared" ca="1" si="67"/>
        <v>0</v>
      </c>
      <c r="Q303" s="77">
        <f t="shared" ca="1" si="68"/>
        <v>0</v>
      </c>
      <c r="R303" s="34">
        <f t="shared" ca="1" si="59"/>
        <v>-1.127512950176972E-3</v>
      </c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</row>
    <row r="304" spans="1:35" x14ac:dyDescent="0.2">
      <c r="A304" s="75"/>
      <c r="B304" s="75"/>
      <c r="C304" s="75"/>
      <c r="D304" s="76">
        <f t="shared" si="56"/>
        <v>0</v>
      </c>
      <c r="E304" s="76">
        <f t="shared" si="56"/>
        <v>0</v>
      </c>
      <c r="F304" s="77">
        <f t="shared" si="57"/>
        <v>0</v>
      </c>
      <c r="G304" s="77">
        <f t="shared" si="57"/>
        <v>0</v>
      </c>
      <c r="H304" s="77">
        <f t="shared" si="60"/>
        <v>0</v>
      </c>
      <c r="I304" s="77">
        <f t="shared" si="61"/>
        <v>0</v>
      </c>
      <c r="J304" s="77">
        <f t="shared" si="62"/>
        <v>0</v>
      </c>
      <c r="K304" s="77">
        <f t="shared" si="63"/>
        <v>0</v>
      </c>
      <c r="L304" s="77">
        <f t="shared" si="64"/>
        <v>0</v>
      </c>
      <c r="M304" s="77">
        <f t="shared" ca="1" si="58"/>
        <v>1.127512950176972E-3</v>
      </c>
      <c r="N304" s="77">
        <f t="shared" ca="1" si="65"/>
        <v>0</v>
      </c>
      <c r="O304" s="89">
        <f t="shared" ca="1" si="66"/>
        <v>0</v>
      </c>
      <c r="P304" s="77">
        <f t="shared" ca="1" si="67"/>
        <v>0</v>
      </c>
      <c r="Q304" s="77">
        <f t="shared" ca="1" si="68"/>
        <v>0</v>
      </c>
      <c r="R304" s="34">
        <f t="shared" ca="1" si="59"/>
        <v>-1.127512950176972E-3</v>
      </c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</row>
    <row r="305" spans="1:35" x14ac:dyDescent="0.2">
      <c r="A305" s="75"/>
      <c r="B305" s="75"/>
      <c r="C305" s="75"/>
      <c r="D305" s="76">
        <f t="shared" si="56"/>
        <v>0</v>
      </c>
      <c r="E305" s="76">
        <f t="shared" si="56"/>
        <v>0</v>
      </c>
      <c r="F305" s="77">
        <f t="shared" si="57"/>
        <v>0</v>
      </c>
      <c r="G305" s="77">
        <f t="shared" si="57"/>
        <v>0</v>
      </c>
      <c r="H305" s="77">
        <f t="shared" si="60"/>
        <v>0</v>
      </c>
      <c r="I305" s="77">
        <f t="shared" si="61"/>
        <v>0</v>
      </c>
      <c r="J305" s="77">
        <f t="shared" si="62"/>
        <v>0</v>
      </c>
      <c r="K305" s="77">
        <f t="shared" si="63"/>
        <v>0</v>
      </c>
      <c r="L305" s="77">
        <f t="shared" si="64"/>
        <v>0</v>
      </c>
      <c r="M305" s="77">
        <f t="shared" ca="1" si="58"/>
        <v>1.127512950176972E-3</v>
      </c>
      <c r="N305" s="77">
        <f t="shared" ca="1" si="65"/>
        <v>0</v>
      </c>
      <c r="O305" s="89">
        <f t="shared" ca="1" si="66"/>
        <v>0</v>
      </c>
      <c r="P305" s="77">
        <f t="shared" ca="1" si="67"/>
        <v>0</v>
      </c>
      <c r="Q305" s="77">
        <f t="shared" ca="1" si="68"/>
        <v>0</v>
      </c>
      <c r="R305" s="34">
        <f t="shared" ca="1" si="59"/>
        <v>-1.127512950176972E-3</v>
      </c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</row>
    <row r="306" spans="1:35" x14ac:dyDescent="0.2">
      <c r="A306" s="75"/>
      <c r="B306" s="75"/>
      <c r="C306" s="75"/>
      <c r="D306" s="76">
        <f t="shared" si="56"/>
        <v>0</v>
      </c>
      <c r="E306" s="76">
        <f t="shared" si="56"/>
        <v>0</v>
      </c>
      <c r="F306" s="77">
        <f t="shared" si="57"/>
        <v>0</v>
      </c>
      <c r="G306" s="77">
        <f t="shared" si="57"/>
        <v>0</v>
      </c>
      <c r="H306" s="77">
        <f t="shared" si="60"/>
        <v>0</v>
      </c>
      <c r="I306" s="77">
        <f t="shared" si="61"/>
        <v>0</v>
      </c>
      <c r="J306" s="77">
        <f t="shared" si="62"/>
        <v>0</v>
      </c>
      <c r="K306" s="77">
        <f t="shared" si="63"/>
        <v>0</v>
      </c>
      <c r="L306" s="77">
        <f t="shared" si="64"/>
        <v>0</v>
      </c>
      <c r="M306" s="77">
        <f t="shared" ca="1" si="58"/>
        <v>1.127512950176972E-3</v>
      </c>
      <c r="N306" s="77">
        <f t="shared" ca="1" si="65"/>
        <v>0</v>
      </c>
      <c r="O306" s="89">
        <f t="shared" ca="1" si="66"/>
        <v>0</v>
      </c>
      <c r="P306" s="77">
        <f t="shared" ca="1" si="67"/>
        <v>0</v>
      </c>
      <c r="Q306" s="77">
        <f t="shared" ca="1" si="68"/>
        <v>0</v>
      </c>
      <c r="R306" s="34">
        <f t="shared" ca="1" si="59"/>
        <v>-1.127512950176972E-3</v>
      </c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</row>
    <row r="307" spans="1:35" x14ac:dyDescent="0.2">
      <c r="A307" s="75"/>
      <c r="B307" s="75"/>
      <c r="C307" s="75"/>
      <c r="D307" s="76">
        <f t="shared" si="56"/>
        <v>0</v>
      </c>
      <c r="E307" s="76">
        <f t="shared" si="56"/>
        <v>0</v>
      </c>
      <c r="F307" s="77">
        <f t="shared" si="57"/>
        <v>0</v>
      </c>
      <c r="G307" s="77">
        <f t="shared" si="57"/>
        <v>0</v>
      </c>
      <c r="H307" s="77">
        <f t="shared" si="60"/>
        <v>0</v>
      </c>
      <c r="I307" s="77">
        <f t="shared" si="61"/>
        <v>0</v>
      </c>
      <c r="J307" s="77">
        <f t="shared" si="62"/>
        <v>0</v>
      </c>
      <c r="K307" s="77">
        <f t="shared" si="63"/>
        <v>0</v>
      </c>
      <c r="L307" s="77">
        <f t="shared" si="64"/>
        <v>0</v>
      </c>
      <c r="M307" s="77">
        <f t="shared" ca="1" si="58"/>
        <v>1.127512950176972E-3</v>
      </c>
      <c r="N307" s="77">
        <f t="shared" ca="1" si="65"/>
        <v>0</v>
      </c>
      <c r="O307" s="89">
        <f t="shared" ca="1" si="66"/>
        <v>0</v>
      </c>
      <c r="P307" s="77">
        <f t="shared" ca="1" si="67"/>
        <v>0</v>
      </c>
      <c r="Q307" s="77">
        <f t="shared" ca="1" si="68"/>
        <v>0</v>
      </c>
      <c r="R307" s="34">
        <f t="shared" ca="1" si="59"/>
        <v>-1.127512950176972E-3</v>
      </c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</row>
    <row r="308" spans="1:35" x14ac:dyDescent="0.2">
      <c r="A308" s="75"/>
      <c r="B308" s="75"/>
      <c r="C308" s="75"/>
      <c r="D308" s="76">
        <f t="shared" si="56"/>
        <v>0</v>
      </c>
      <c r="E308" s="76">
        <f t="shared" si="56"/>
        <v>0</v>
      </c>
      <c r="F308" s="77">
        <f t="shared" si="57"/>
        <v>0</v>
      </c>
      <c r="G308" s="77">
        <f t="shared" si="57"/>
        <v>0</v>
      </c>
      <c r="H308" s="77">
        <f t="shared" si="60"/>
        <v>0</v>
      </c>
      <c r="I308" s="77">
        <f t="shared" si="61"/>
        <v>0</v>
      </c>
      <c r="J308" s="77">
        <f t="shared" si="62"/>
        <v>0</v>
      </c>
      <c r="K308" s="77">
        <f t="shared" si="63"/>
        <v>0</v>
      </c>
      <c r="L308" s="77">
        <f t="shared" si="64"/>
        <v>0</v>
      </c>
      <c r="M308" s="77">
        <f t="shared" ca="1" si="58"/>
        <v>1.127512950176972E-3</v>
      </c>
      <c r="N308" s="77">
        <f t="shared" ca="1" si="65"/>
        <v>0</v>
      </c>
      <c r="O308" s="89">
        <f t="shared" ca="1" si="66"/>
        <v>0</v>
      </c>
      <c r="P308" s="77">
        <f t="shared" ca="1" si="67"/>
        <v>0</v>
      </c>
      <c r="Q308" s="77">
        <f t="shared" ca="1" si="68"/>
        <v>0</v>
      </c>
      <c r="R308" s="34">
        <f t="shared" ca="1" si="59"/>
        <v>-1.127512950176972E-3</v>
      </c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</row>
    <row r="309" spans="1:35" x14ac:dyDescent="0.2">
      <c r="A309" s="75"/>
      <c r="B309" s="75"/>
      <c r="C309" s="75"/>
      <c r="D309" s="76">
        <f t="shared" si="56"/>
        <v>0</v>
      </c>
      <c r="E309" s="76">
        <f t="shared" si="56"/>
        <v>0</v>
      </c>
      <c r="F309" s="77">
        <f t="shared" si="57"/>
        <v>0</v>
      </c>
      <c r="G309" s="77">
        <f t="shared" si="57"/>
        <v>0</v>
      </c>
      <c r="H309" s="77">
        <f t="shared" si="60"/>
        <v>0</v>
      </c>
      <c r="I309" s="77">
        <f t="shared" si="61"/>
        <v>0</v>
      </c>
      <c r="J309" s="77">
        <f t="shared" si="62"/>
        <v>0</v>
      </c>
      <c r="K309" s="77">
        <f t="shared" si="63"/>
        <v>0</v>
      </c>
      <c r="L309" s="77">
        <f t="shared" si="64"/>
        <v>0</v>
      </c>
      <c r="M309" s="77">
        <f t="shared" ca="1" si="58"/>
        <v>1.127512950176972E-3</v>
      </c>
      <c r="N309" s="77">
        <f t="shared" ca="1" si="65"/>
        <v>0</v>
      </c>
      <c r="O309" s="89">
        <f t="shared" ca="1" si="66"/>
        <v>0</v>
      </c>
      <c r="P309" s="77">
        <f t="shared" ca="1" si="67"/>
        <v>0</v>
      </c>
      <c r="Q309" s="77">
        <f t="shared" ca="1" si="68"/>
        <v>0</v>
      </c>
      <c r="R309" s="34">
        <f t="shared" ca="1" si="59"/>
        <v>-1.127512950176972E-3</v>
      </c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</row>
    <row r="310" spans="1:35" x14ac:dyDescent="0.2">
      <c r="A310" s="75"/>
      <c r="B310" s="75"/>
      <c r="C310" s="75"/>
      <c r="D310" s="76">
        <f t="shared" si="56"/>
        <v>0</v>
      </c>
      <c r="E310" s="76">
        <f t="shared" si="56"/>
        <v>0</v>
      </c>
      <c r="F310" s="77">
        <f t="shared" si="57"/>
        <v>0</v>
      </c>
      <c r="G310" s="77">
        <f t="shared" si="57"/>
        <v>0</v>
      </c>
      <c r="H310" s="77">
        <f t="shared" si="60"/>
        <v>0</v>
      </c>
      <c r="I310" s="77">
        <f t="shared" si="61"/>
        <v>0</v>
      </c>
      <c r="J310" s="77">
        <f t="shared" si="62"/>
        <v>0</v>
      </c>
      <c r="K310" s="77">
        <f t="shared" si="63"/>
        <v>0</v>
      </c>
      <c r="L310" s="77">
        <f t="shared" si="64"/>
        <v>0</v>
      </c>
      <c r="M310" s="77">
        <f t="shared" ca="1" si="58"/>
        <v>1.127512950176972E-3</v>
      </c>
      <c r="N310" s="77">
        <f t="shared" ca="1" si="65"/>
        <v>0</v>
      </c>
      <c r="O310" s="89">
        <f t="shared" ca="1" si="66"/>
        <v>0</v>
      </c>
      <c r="P310" s="77">
        <f t="shared" ca="1" si="67"/>
        <v>0</v>
      </c>
      <c r="Q310" s="77">
        <f t="shared" ca="1" si="68"/>
        <v>0</v>
      </c>
      <c r="R310" s="34">
        <f t="shared" ca="1" si="59"/>
        <v>-1.127512950176972E-3</v>
      </c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</row>
    <row r="311" spans="1:35" x14ac:dyDescent="0.2">
      <c r="A311" s="75"/>
      <c r="B311" s="75"/>
      <c r="C311" s="75"/>
      <c r="D311" s="76">
        <f t="shared" si="56"/>
        <v>0</v>
      </c>
      <c r="E311" s="76">
        <f t="shared" si="56"/>
        <v>0</v>
      </c>
      <c r="F311" s="77">
        <f t="shared" si="57"/>
        <v>0</v>
      </c>
      <c r="G311" s="77">
        <f t="shared" si="57"/>
        <v>0</v>
      </c>
      <c r="H311" s="77">
        <f t="shared" si="60"/>
        <v>0</v>
      </c>
      <c r="I311" s="77">
        <f t="shared" si="61"/>
        <v>0</v>
      </c>
      <c r="J311" s="77">
        <f t="shared" si="62"/>
        <v>0</v>
      </c>
      <c r="K311" s="77">
        <f t="shared" si="63"/>
        <v>0</v>
      </c>
      <c r="L311" s="77">
        <f t="shared" si="64"/>
        <v>0</v>
      </c>
      <c r="M311" s="77">
        <f t="shared" ca="1" si="58"/>
        <v>1.127512950176972E-3</v>
      </c>
      <c r="N311" s="77">
        <f t="shared" ca="1" si="65"/>
        <v>0</v>
      </c>
      <c r="O311" s="89">
        <f t="shared" ca="1" si="66"/>
        <v>0</v>
      </c>
      <c r="P311" s="77">
        <f t="shared" ca="1" si="67"/>
        <v>0</v>
      </c>
      <c r="Q311" s="77">
        <f t="shared" ca="1" si="68"/>
        <v>0</v>
      </c>
      <c r="R311" s="34">
        <f t="shared" ca="1" si="59"/>
        <v>-1.127512950176972E-3</v>
      </c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</row>
    <row r="312" spans="1:35" x14ac:dyDescent="0.2">
      <c r="A312" s="75"/>
      <c r="B312" s="75"/>
      <c r="C312" s="75"/>
      <c r="D312" s="76">
        <f t="shared" si="56"/>
        <v>0</v>
      </c>
      <c r="E312" s="76">
        <f t="shared" si="56"/>
        <v>0</v>
      </c>
      <c r="F312" s="77">
        <f t="shared" si="57"/>
        <v>0</v>
      </c>
      <c r="G312" s="77">
        <f t="shared" si="57"/>
        <v>0</v>
      </c>
      <c r="H312" s="77">
        <f t="shared" si="60"/>
        <v>0</v>
      </c>
      <c r="I312" s="77">
        <f t="shared" si="61"/>
        <v>0</v>
      </c>
      <c r="J312" s="77">
        <f t="shared" si="62"/>
        <v>0</v>
      </c>
      <c r="K312" s="77">
        <f t="shared" si="63"/>
        <v>0</v>
      </c>
      <c r="L312" s="77">
        <f t="shared" si="64"/>
        <v>0</v>
      </c>
      <c r="M312" s="77">
        <f t="shared" ca="1" si="58"/>
        <v>1.127512950176972E-3</v>
      </c>
      <c r="N312" s="77">
        <f t="shared" ca="1" si="65"/>
        <v>0</v>
      </c>
      <c r="O312" s="89">
        <f t="shared" ca="1" si="66"/>
        <v>0</v>
      </c>
      <c r="P312" s="77">
        <f t="shared" ca="1" si="67"/>
        <v>0</v>
      </c>
      <c r="Q312" s="77">
        <f t="shared" ca="1" si="68"/>
        <v>0</v>
      </c>
      <c r="R312" s="34">
        <f t="shared" ca="1" si="59"/>
        <v>-1.127512950176972E-3</v>
      </c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</row>
    <row r="313" spans="1:35" x14ac:dyDescent="0.2">
      <c r="A313" s="75"/>
      <c r="B313" s="75"/>
      <c r="C313" s="75"/>
      <c r="D313" s="76">
        <f t="shared" si="56"/>
        <v>0</v>
      </c>
      <c r="E313" s="76">
        <f t="shared" si="56"/>
        <v>0</v>
      </c>
      <c r="F313" s="77">
        <f t="shared" si="57"/>
        <v>0</v>
      </c>
      <c r="G313" s="77">
        <f t="shared" si="57"/>
        <v>0</v>
      </c>
      <c r="H313" s="77">
        <f t="shared" si="60"/>
        <v>0</v>
      </c>
      <c r="I313" s="77">
        <f t="shared" si="61"/>
        <v>0</v>
      </c>
      <c r="J313" s="77">
        <f t="shared" si="62"/>
        <v>0</v>
      </c>
      <c r="K313" s="77">
        <f t="shared" si="63"/>
        <v>0</v>
      </c>
      <c r="L313" s="77">
        <f t="shared" si="64"/>
        <v>0</v>
      </c>
      <c r="M313" s="77">
        <f t="shared" ca="1" si="58"/>
        <v>1.127512950176972E-3</v>
      </c>
      <c r="N313" s="77">
        <f t="shared" ca="1" si="65"/>
        <v>0</v>
      </c>
      <c r="O313" s="89">
        <f t="shared" ca="1" si="66"/>
        <v>0</v>
      </c>
      <c r="P313" s="77">
        <f t="shared" ca="1" si="67"/>
        <v>0</v>
      </c>
      <c r="Q313" s="77">
        <f t="shared" ca="1" si="68"/>
        <v>0</v>
      </c>
      <c r="R313" s="34">
        <f t="shared" ca="1" si="59"/>
        <v>-1.127512950176972E-3</v>
      </c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</row>
    <row r="314" spans="1:35" x14ac:dyDescent="0.2">
      <c r="A314" s="75"/>
      <c r="B314" s="75"/>
      <c r="C314" s="75"/>
      <c r="D314" s="76">
        <f t="shared" si="56"/>
        <v>0</v>
      </c>
      <c r="E314" s="76">
        <f t="shared" si="56"/>
        <v>0</v>
      </c>
      <c r="F314" s="77">
        <f t="shared" si="57"/>
        <v>0</v>
      </c>
      <c r="G314" s="77">
        <f t="shared" si="57"/>
        <v>0</v>
      </c>
      <c r="H314" s="77">
        <f t="shared" si="60"/>
        <v>0</v>
      </c>
      <c r="I314" s="77">
        <f t="shared" si="61"/>
        <v>0</v>
      </c>
      <c r="J314" s="77">
        <f t="shared" si="62"/>
        <v>0</v>
      </c>
      <c r="K314" s="77">
        <f t="shared" si="63"/>
        <v>0</v>
      </c>
      <c r="L314" s="77">
        <f t="shared" si="64"/>
        <v>0</v>
      </c>
      <c r="M314" s="77">
        <f t="shared" ca="1" si="58"/>
        <v>1.127512950176972E-3</v>
      </c>
      <c r="N314" s="77">
        <f t="shared" ca="1" si="65"/>
        <v>0</v>
      </c>
      <c r="O314" s="89">
        <f t="shared" ca="1" si="66"/>
        <v>0</v>
      </c>
      <c r="P314" s="77">
        <f t="shared" ca="1" si="67"/>
        <v>0</v>
      </c>
      <c r="Q314" s="77">
        <f t="shared" ca="1" si="68"/>
        <v>0</v>
      </c>
      <c r="R314" s="34">
        <f t="shared" ca="1" si="59"/>
        <v>-1.127512950176972E-3</v>
      </c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</row>
    <row r="315" spans="1:35" x14ac:dyDescent="0.2">
      <c r="A315" s="75"/>
      <c r="B315" s="75"/>
      <c r="C315" s="75"/>
      <c r="D315" s="76">
        <f t="shared" si="56"/>
        <v>0</v>
      </c>
      <c r="E315" s="76">
        <f t="shared" si="56"/>
        <v>0</v>
      </c>
      <c r="F315" s="77">
        <f t="shared" si="57"/>
        <v>0</v>
      </c>
      <c r="G315" s="77">
        <f t="shared" si="57"/>
        <v>0</v>
      </c>
      <c r="H315" s="77">
        <f t="shared" si="60"/>
        <v>0</v>
      </c>
      <c r="I315" s="77">
        <f t="shared" si="61"/>
        <v>0</v>
      </c>
      <c r="J315" s="77">
        <f t="shared" si="62"/>
        <v>0</v>
      </c>
      <c r="K315" s="77">
        <f t="shared" si="63"/>
        <v>0</v>
      </c>
      <c r="L315" s="77">
        <f t="shared" si="64"/>
        <v>0</v>
      </c>
      <c r="M315" s="77">
        <f t="shared" ca="1" si="58"/>
        <v>1.127512950176972E-3</v>
      </c>
      <c r="N315" s="77">
        <f t="shared" ca="1" si="65"/>
        <v>0</v>
      </c>
      <c r="O315" s="89">
        <f t="shared" ca="1" si="66"/>
        <v>0</v>
      </c>
      <c r="P315" s="77">
        <f t="shared" ca="1" si="67"/>
        <v>0</v>
      </c>
      <c r="Q315" s="77">
        <f t="shared" ca="1" si="68"/>
        <v>0</v>
      </c>
      <c r="R315" s="34">
        <f t="shared" ca="1" si="59"/>
        <v>-1.127512950176972E-3</v>
      </c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</row>
    <row r="316" spans="1:35" x14ac:dyDescent="0.2">
      <c r="A316" s="75"/>
      <c r="B316" s="75"/>
      <c r="C316" s="75"/>
      <c r="D316" s="76">
        <f t="shared" si="56"/>
        <v>0</v>
      </c>
      <c r="E316" s="76">
        <f t="shared" si="56"/>
        <v>0</v>
      </c>
      <c r="F316" s="77">
        <f t="shared" si="57"/>
        <v>0</v>
      </c>
      <c r="G316" s="77">
        <f t="shared" si="57"/>
        <v>0</v>
      </c>
      <c r="H316" s="77">
        <f t="shared" si="60"/>
        <v>0</v>
      </c>
      <c r="I316" s="77">
        <f t="shared" si="61"/>
        <v>0</v>
      </c>
      <c r="J316" s="77">
        <f t="shared" si="62"/>
        <v>0</v>
      </c>
      <c r="K316" s="77">
        <f t="shared" si="63"/>
        <v>0</v>
      </c>
      <c r="L316" s="77">
        <f t="shared" si="64"/>
        <v>0</v>
      </c>
      <c r="M316" s="77">
        <f t="shared" ca="1" si="58"/>
        <v>1.127512950176972E-3</v>
      </c>
      <c r="N316" s="77">
        <f t="shared" ca="1" si="65"/>
        <v>0</v>
      </c>
      <c r="O316" s="89">
        <f t="shared" ca="1" si="66"/>
        <v>0</v>
      </c>
      <c r="P316" s="77">
        <f t="shared" ca="1" si="67"/>
        <v>0</v>
      </c>
      <c r="Q316" s="77">
        <f t="shared" ca="1" si="68"/>
        <v>0</v>
      </c>
      <c r="R316" s="34">
        <f t="shared" ca="1" si="59"/>
        <v>-1.127512950176972E-3</v>
      </c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</row>
    <row r="317" spans="1:35" x14ac:dyDescent="0.2">
      <c r="A317" s="75"/>
      <c r="B317" s="75"/>
      <c r="C317" s="75"/>
      <c r="D317" s="76">
        <f t="shared" si="56"/>
        <v>0</v>
      </c>
      <c r="E317" s="76">
        <f t="shared" si="56"/>
        <v>0</v>
      </c>
      <c r="F317" s="77">
        <f t="shared" si="57"/>
        <v>0</v>
      </c>
      <c r="G317" s="77">
        <f t="shared" si="57"/>
        <v>0</v>
      </c>
      <c r="H317" s="77">
        <f t="shared" si="60"/>
        <v>0</v>
      </c>
      <c r="I317" s="77">
        <f t="shared" si="61"/>
        <v>0</v>
      </c>
      <c r="J317" s="77">
        <f t="shared" si="62"/>
        <v>0</v>
      </c>
      <c r="K317" s="77">
        <f t="shared" si="63"/>
        <v>0</v>
      </c>
      <c r="L317" s="77">
        <f t="shared" si="64"/>
        <v>0</v>
      </c>
      <c r="M317" s="77">
        <f t="shared" ca="1" si="58"/>
        <v>1.127512950176972E-3</v>
      </c>
      <c r="N317" s="77">
        <f t="shared" ca="1" si="65"/>
        <v>0</v>
      </c>
      <c r="O317" s="89">
        <f t="shared" ca="1" si="66"/>
        <v>0</v>
      </c>
      <c r="P317" s="77">
        <f t="shared" ca="1" si="67"/>
        <v>0</v>
      </c>
      <c r="Q317" s="77">
        <f t="shared" ca="1" si="68"/>
        <v>0</v>
      </c>
      <c r="R317" s="34">
        <f t="shared" ca="1" si="59"/>
        <v>-1.127512950176972E-3</v>
      </c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</row>
    <row r="318" spans="1:35" x14ac:dyDescent="0.2">
      <c r="A318" s="75"/>
      <c r="B318" s="75"/>
      <c r="C318" s="75"/>
      <c r="D318" s="76">
        <f t="shared" si="56"/>
        <v>0</v>
      </c>
      <c r="E318" s="76">
        <f t="shared" si="56"/>
        <v>0</v>
      </c>
      <c r="F318" s="77">
        <f t="shared" si="57"/>
        <v>0</v>
      </c>
      <c r="G318" s="77">
        <f t="shared" si="57"/>
        <v>0</v>
      </c>
      <c r="H318" s="77">
        <f t="shared" si="60"/>
        <v>0</v>
      </c>
      <c r="I318" s="77">
        <f t="shared" si="61"/>
        <v>0</v>
      </c>
      <c r="J318" s="77">
        <f t="shared" si="62"/>
        <v>0</v>
      </c>
      <c r="K318" s="77">
        <f t="shared" si="63"/>
        <v>0</v>
      </c>
      <c r="L318" s="77">
        <f t="shared" si="64"/>
        <v>0</v>
      </c>
      <c r="M318" s="77">
        <f t="shared" ca="1" si="58"/>
        <v>1.127512950176972E-3</v>
      </c>
      <c r="N318" s="77">
        <f t="shared" ca="1" si="65"/>
        <v>0</v>
      </c>
      <c r="O318" s="89">
        <f t="shared" ca="1" si="66"/>
        <v>0</v>
      </c>
      <c r="P318" s="77">
        <f t="shared" ca="1" si="67"/>
        <v>0</v>
      </c>
      <c r="Q318" s="77">
        <f t="shared" ca="1" si="68"/>
        <v>0</v>
      </c>
      <c r="R318" s="34">
        <f t="shared" ca="1" si="59"/>
        <v>-1.127512950176972E-3</v>
      </c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</row>
    <row r="319" spans="1:35" x14ac:dyDescent="0.2">
      <c r="A319" s="75"/>
      <c r="B319" s="75"/>
      <c r="C319" s="75"/>
      <c r="D319" s="76">
        <f t="shared" si="56"/>
        <v>0</v>
      </c>
      <c r="E319" s="76">
        <f t="shared" si="56"/>
        <v>0</v>
      </c>
      <c r="F319" s="77">
        <f t="shared" si="57"/>
        <v>0</v>
      </c>
      <c r="G319" s="77">
        <f t="shared" si="57"/>
        <v>0</v>
      </c>
      <c r="H319" s="77">
        <f t="shared" si="60"/>
        <v>0</v>
      </c>
      <c r="I319" s="77">
        <f t="shared" si="61"/>
        <v>0</v>
      </c>
      <c r="J319" s="77">
        <f t="shared" si="62"/>
        <v>0</v>
      </c>
      <c r="K319" s="77">
        <f t="shared" si="63"/>
        <v>0</v>
      </c>
      <c r="L319" s="77">
        <f t="shared" si="64"/>
        <v>0</v>
      </c>
      <c r="M319" s="77">
        <f t="shared" ca="1" si="58"/>
        <v>1.127512950176972E-3</v>
      </c>
      <c r="N319" s="77">
        <f t="shared" ca="1" si="65"/>
        <v>0</v>
      </c>
      <c r="O319" s="89">
        <f t="shared" ca="1" si="66"/>
        <v>0</v>
      </c>
      <c r="P319" s="77">
        <f t="shared" ca="1" si="67"/>
        <v>0</v>
      </c>
      <c r="Q319" s="77">
        <f t="shared" ca="1" si="68"/>
        <v>0</v>
      </c>
      <c r="R319" s="34">
        <f t="shared" ca="1" si="59"/>
        <v>-1.127512950176972E-3</v>
      </c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</row>
    <row r="320" spans="1:35" x14ac:dyDescent="0.2">
      <c r="A320" s="75"/>
      <c r="B320" s="75"/>
      <c r="C320" s="75"/>
      <c r="D320" s="76">
        <f t="shared" si="56"/>
        <v>0</v>
      </c>
      <c r="E320" s="76">
        <f t="shared" si="56"/>
        <v>0</v>
      </c>
      <c r="F320" s="77">
        <f t="shared" si="57"/>
        <v>0</v>
      </c>
      <c r="G320" s="77">
        <f t="shared" si="57"/>
        <v>0</v>
      </c>
      <c r="H320" s="77">
        <f t="shared" si="60"/>
        <v>0</v>
      </c>
      <c r="I320" s="77">
        <f t="shared" si="61"/>
        <v>0</v>
      </c>
      <c r="J320" s="77">
        <f t="shared" si="62"/>
        <v>0</v>
      </c>
      <c r="K320" s="77">
        <f t="shared" si="63"/>
        <v>0</v>
      </c>
      <c r="L320" s="77">
        <f t="shared" si="64"/>
        <v>0</v>
      </c>
      <c r="M320" s="77">
        <f t="shared" ca="1" si="58"/>
        <v>1.127512950176972E-3</v>
      </c>
      <c r="N320" s="77">
        <f t="shared" ca="1" si="65"/>
        <v>0</v>
      </c>
      <c r="O320" s="89">
        <f t="shared" ca="1" si="66"/>
        <v>0</v>
      </c>
      <c r="P320" s="77">
        <f t="shared" ca="1" si="67"/>
        <v>0</v>
      </c>
      <c r="Q320" s="77">
        <f t="shared" ca="1" si="68"/>
        <v>0</v>
      </c>
      <c r="R320" s="34">
        <f t="shared" ca="1" si="59"/>
        <v>-1.127512950176972E-3</v>
      </c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</row>
    <row r="321" spans="1:35" x14ac:dyDescent="0.2">
      <c r="A321" s="75"/>
      <c r="B321" s="75"/>
      <c r="C321" s="75"/>
      <c r="D321" s="76">
        <f t="shared" si="56"/>
        <v>0</v>
      </c>
      <c r="E321" s="76">
        <f t="shared" si="56"/>
        <v>0</v>
      </c>
      <c r="F321" s="77">
        <f t="shared" si="57"/>
        <v>0</v>
      </c>
      <c r="G321" s="77">
        <f t="shared" si="57"/>
        <v>0</v>
      </c>
      <c r="H321" s="77">
        <f t="shared" si="60"/>
        <v>0</v>
      </c>
      <c r="I321" s="77">
        <f t="shared" si="61"/>
        <v>0</v>
      </c>
      <c r="J321" s="77">
        <f t="shared" si="62"/>
        <v>0</v>
      </c>
      <c r="K321" s="77">
        <f t="shared" si="63"/>
        <v>0</v>
      </c>
      <c r="L321" s="77">
        <f t="shared" si="64"/>
        <v>0</v>
      </c>
      <c r="M321" s="77">
        <f t="shared" ca="1" si="58"/>
        <v>1.127512950176972E-3</v>
      </c>
      <c r="N321" s="77">
        <f t="shared" ca="1" si="65"/>
        <v>0</v>
      </c>
      <c r="O321" s="89">
        <f t="shared" ca="1" si="66"/>
        <v>0</v>
      </c>
      <c r="P321" s="77">
        <f t="shared" ca="1" si="67"/>
        <v>0</v>
      </c>
      <c r="Q321" s="77">
        <f t="shared" ca="1" si="68"/>
        <v>0</v>
      </c>
      <c r="R321" s="34">
        <f t="shared" ca="1" si="59"/>
        <v>-1.127512950176972E-3</v>
      </c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</row>
    <row r="322" spans="1:35" x14ac:dyDescent="0.2">
      <c r="A322" s="75"/>
      <c r="B322" s="75"/>
      <c r="C322" s="75"/>
      <c r="D322" s="76">
        <f t="shared" si="56"/>
        <v>0</v>
      </c>
      <c r="E322" s="76">
        <f t="shared" si="56"/>
        <v>0</v>
      </c>
      <c r="F322" s="77">
        <f t="shared" si="57"/>
        <v>0</v>
      </c>
      <c r="G322" s="77">
        <f t="shared" si="57"/>
        <v>0</v>
      </c>
      <c r="H322" s="77">
        <f t="shared" si="60"/>
        <v>0</v>
      </c>
      <c r="I322" s="77">
        <f t="shared" si="61"/>
        <v>0</v>
      </c>
      <c r="J322" s="77">
        <f t="shared" si="62"/>
        <v>0</v>
      </c>
      <c r="K322" s="77">
        <f t="shared" si="63"/>
        <v>0</v>
      </c>
      <c r="L322" s="77">
        <f t="shared" si="64"/>
        <v>0</v>
      </c>
      <c r="M322" s="77">
        <f t="shared" ca="1" si="58"/>
        <v>1.127512950176972E-3</v>
      </c>
      <c r="N322" s="77">
        <f t="shared" ca="1" si="65"/>
        <v>0</v>
      </c>
      <c r="O322" s="89">
        <f t="shared" ca="1" si="66"/>
        <v>0</v>
      </c>
      <c r="P322" s="77">
        <f t="shared" ca="1" si="67"/>
        <v>0</v>
      </c>
      <c r="Q322" s="77">
        <f t="shared" ca="1" si="68"/>
        <v>0</v>
      </c>
      <c r="R322" s="34">
        <f t="shared" ca="1" si="59"/>
        <v>-1.127512950176972E-3</v>
      </c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</row>
    <row r="323" spans="1:35" x14ac:dyDescent="0.2">
      <c r="A323" s="75"/>
      <c r="B323" s="75"/>
      <c r="C323" s="75"/>
      <c r="D323" s="76">
        <f t="shared" si="56"/>
        <v>0</v>
      </c>
      <c r="E323" s="76">
        <f t="shared" si="56"/>
        <v>0</v>
      </c>
      <c r="F323" s="77">
        <f t="shared" si="57"/>
        <v>0</v>
      </c>
      <c r="G323" s="77">
        <f t="shared" si="57"/>
        <v>0</v>
      </c>
      <c r="H323" s="77">
        <f t="shared" si="60"/>
        <v>0</v>
      </c>
      <c r="I323" s="77">
        <f t="shared" si="61"/>
        <v>0</v>
      </c>
      <c r="J323" s="77">
        <f t="shared" si="62"/>
        <v>0</v>
      </c>
      <c r="K323" s="77">
        <f t="shared" si="63"/>
        <v>0</v>
      </c>
      <c r="L323" s="77">
        <f t="shared" si="64"/>
        <v>0</v>
      </c>
      <c r="M323" s="77">
        <f t="shared" ca="1" si="58"/>
        <v>1.127512950176972E-3</v>
      </c>
      <c r="N323" s="77">
        <f t="shared" ca="1" si="65"/>
        <v>0</v>
      </c>
      <c r="O323" s="89">
        <f t="shared" ca="1" si="66"/>
        <v>0</v>
      </c>
      <c r="P323" s="77">
        <f t="shared" ca="1" si="67"/>
        <v>0</v>
      </c>
      <c r="Q323" s="77">
        <f t="shared" ca="1" si="68"/>
        <v>0</v>
      </c>
      <c r="R323" s="34">
        <f t="shared" ca="1" si="59"/>
        <v>-1.127512950176972E-3</v>
      </c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</row>
    <row r="324" spans="1:35" x14ac:dyDescent="0.2">
      <c r="A324" s="75"/>
      <c r="B324" s="75"/>
      <c r="C324" s="75"/>
      <c r="D324" s="76">
        <f t="shared" si="56"/>
        <v>0</v>
      </c>
      <c r="E324" s="76">
        <f t="shared" si="56"/>
        <v>0</v>
      </c>
      <c r="F324" s="77">
        <f t="shared" si="57"/>
        <v>0</v>
      </c>
      <c r="G324" s="77">
        <f t="shared" si="57"/>
        <v>0</v>
      </c>
      <c r="H324" s="77">
        <f t="shared" si="60"/>
        <v>0</v>
      </c>
      <c r="I324" s="77">
        <f t="shared" si="61"/>
        <v>0</v>
      </c>
      <c r="J324" s="77">
        <f t="shared" si="62"/>
        <v>0</v>
      </c>
      <c r="K324" s="77">
        <f t="shared" si="63"/>
        <v>0</v>
      </c>
      <c r="L324" s="77">
        <f t="shared" si="64"/>
        <v>0</v>
      </c>
      <c r="M324" s="77">
        <f t="shared" ca="1" si="58"/>
        <v>1.127512950176972E-3</v>
      </c>
      <c r="N324" s="77">
        <f t="shared" ca="1" si="65"/>
        <v>0</v>
      </c>
      <c r="O324" s="89">
        <f t="shared" ca="1" si="66"/>
        <v>0</v>
      </c>
      <c r="P324" s="77">
        <f t="shared" ca="1" si="67"/>
        <v>0</v>
      </c>
      <c r="Q324" s="77">
        <f t="shared" ca="1" si="68"/>
        <v>0</v>
      </c>
      <c r="R324" s="34">
        <f t="shared" ca="1" si="59"/>
        <v>-1.127512950176972E-3</v>
      </c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</row>
    <row r="325" spans="1:35" x14ac:dyDescent="0.2">
      <c r="A325" s="75"/>
      <c r="B325" s="75"/>
      <c r="C325" s="75"/>
      <c r="D325" s="76">
        <f t="shared" si="56"/>
        <v>0</v>
      </c>
      <c r="E325" s="76">
        <f t="shared" si="56"/>
        <v>0</v>
      </c>
      <c r="F325" s="77">
        <f t="shared" si="57"/>
        <v>0</v>
      </c>
      <c r="G325" s="77">
        <f t="shared" si="57"/>
        <v>0</v>
      </c>
      <c r="H325" s="77">
        <f t="shared" si="60"/>
        <v>0</v>
      </c>
      <c r="I325" s="77">
        <f t="shared" si="61"/>
        <v>0</v>
      </c>
      <c r="J325" s="77">
        <f t="shared" si="62"/>
        <v>0</v>
      </c>
      <c r="K325" s="77">
        <f t="shared" si="63"/>
        <v>0</v>
      </c>
      <c r="L325" s="77">
        <f t="shared" si="64"/>
        <v>0</v>
      </c>
      <c r="M325" s="77">
        <f t="shared" ca="1" si="58"/>
        <v>1.127512950176972E-3</v>
      </c>
      <c r="N325" s="77">
        <f t="shared" ca="1" si="65"/>
        <v>0</v>
      </c>
      <c r="O325" s="89">
        <f t="shared" ca="1" si="66"/>
        <v>0</v>
      </c>
      <c r="P325" s="77">
        <f t="shared" ca="1" si="67"/>
        <v>0</v>
      </c>
      <c r="Q325" s="77">
        <f t="shared" ca="1" si="68"/>
        <v>0</v>
      </c>
      <c r="R325" s="34">
        <f t="shared" ca="1" si="59"/>
        <v>-1.127512950176972E-3</v>
      </c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</row>
    <row r="326" spans="1:35" x14ac:dyDescent="0.2">
      <c r="A326" s="75"/>
      <c r="B326" s="75"/>
      <c r="C326" s="75"/>
      <c r="D326" s="76">
        <f t="shared" si="56"/>
        <v>0</v>
      </c>
      <c r="E326" s="76">
        <f t="shared" si="56"/>
        <v>0</v>
      </c>
      <c r="F326" s="77">
        <f t="shared" si="57"/>
        <v>0</v>
      </c>
      <c r="G326" s="77">
        <f t="shared" si="57"/>
        <v>0</v>
      </c>
      <c r="H326" s="77">
        <f t="shared" si="60"/>
        <v>0</v>
      </c>
      <c r="I326" s="77">
        <f t="shared" si="61"/>
        <v>0</v>
      </c>
      <c r="J326" s="77">
        <f t="shared" si="62"/>
        <v>0</v>
      </c>
      <c r="K326" s="77">
        <f t="shared" si="63"/>
        <v>0</v>
      </c>
      <c r="L326" s="77">
        <f t="shared" si="64"/>
        <v>0</v>
      </c>
      <c r="M326" s="77">
        <f t="shared" ca="1" si="58"/>
        <v>1.127512950176972E-3</v>
      </c>
      <c r="N326" s="77">
        <f t="shared" ca="1" si="65"/>
        <v>0</v>
      </c>
      <c r="O326" s="89">
        <f t="shared" ca="1" si="66"/>
        <v>0</v>
      </c>
      <c r="P326" s="77">
        <f t="shared" ca="1" si="67"/>
        <v>0</v>
      </c>
      <c r="Q326" s="77">
        <f t="shared" ca="1" si="68"/>
        <v>0</v>
      </c>
      <c r="R326" s="34">
        <f t="shared" ca="1" si="59"/>
        <v>-1.127512950176972E-3</v>
      </c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</row>
    <row r="327" spans="1:35" x14ac:dyDescent="0.2">
      <c r="A327" s="75"/>
      <c r="B327" s="75"/>
      <c r="C327" s="75"/>
      <c r="D327" s="76">
        <f t="shared" si="56"/>
        <v>0</v>
      </c>
      <c r="E327" s="76">
        <f t="shared" si="56"/>
        <v>0</v>
      </c>
      <c r="F327" s="77">
        <f t="shared" si="57"/>
        <v>0</v>
      </c>
      <c r="G327" s="77">
        <f t="shared" si="57"/>
        <v>0</v>
      </c>
      <c r="H327" s="77">
        <f t="shared" si="60"/>
        <v>0</v>
      </c>
      <c r="I327" s="77">
        <f t="shared" si="61"/>
        <v>0</v>
      </c>
      <c r="J327" s="77">
        <f t="shared" si="62"/>
        <v>0</v>
      </c>
      <c r="K327" s="77">
        <f t="shared" si="63"/>
        <v>0</v>
      </c>
      <c r="L327" s="77">
        <f t="shared" si="64"/>
        <v>0</v>
      </c>
      <c r="M327" s="77">
        <f t="shared" ca="1" si="58"/>
        <v>1.127512950176972E-3</v>
      </c>
      <c r="N327" s="77">
        <f t="shared" ca="1" si="65"/>
        <v>0</v>
      </c>
      <c r="O327" s="89">
        <f t="shared" ca="1" si="66"/>
        <v>0</v>
      </c>
      <c r="P327" s="77">
        <f t="shared" ca="1" si="67"/>
        <v>0</v>
      </c>
      <c r="Q327" s="77">
        <f t="shared" ca="1" si="68"/>
        <v>0</v>
      </c>
      <c r="R327" s="34">
        <f t="shared" ca="1" si="59"/>
        <v>-1.127512950176972E-3</v>
      </c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</row>
    <row r="328" spans="1:35" x14ac:dyDescent="0.2">
      <c r="A328" s="75"/>
      <c r="B328" s="75"/>
      <c r="C328" s="75"/>
      <c r="D328" s="76">
        <f t="shared" si="56"/>
        <v>0</v>
      </c>
      <c r="E328" s="76">
        <f t="shared" si="56"/>
        <v>0</v>
      </c>
      <c r="F328" s="77">
        <f t="shared" si="57"/>
        <v>0</v>
      </c>
      <c r="G328" s="77">
        <f t="shared" si="57"/>
        <v>0</v>
      </c>
      <c r="H328" s="77">
        <f t="shared" si="60"/>
        <v>0</v>
      </c>
      <c r="I328" s="77">
        <f t="shared" si="61"/>
        <v>0</v>
      </c>
      <c r="J328" s="77">
        <f t="shared" si="62"/>
        <v>0</v>
      </c>
      <c r="K328" s="77">
        <f t="shared" si="63"/>
        <v>0</v>
      </c>
      <c r="L328" s="77">
        <f t="shared" si="64"/>
        <v>0</v>
      </c>
      <c r="M328" s="77">
        <f t="shared" ca="1" si="58"/>
        <v>1.127512950176972E-3</v>
      </c>
      <c r="N328" s="77">
        <f t="shared" ca="1" si="65"/>
        <v>0</v>
      </c>
      <c r="O328" s="89">
        <f t="shared" ca="1" si="66"/>
        <v>0</v>
      </c>
      <c r="P328" s="77">
        <f t="shared" ca="1" si="67"/>
        <v>0</v>
      </c>
      <c r="Q328" s="77">
        <f t="shared" ca="1" si="68"/>
        <v>0</v>
      </c>
      <c r="R328" s="34">
        <f t="shared" ca="1" si="59"/>
        <v>-1.127512950176972E-3</v>
      </c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</row>
    <row r="329" spans="1:35" x14ac:dyDescent="0.2">
      <c r="A329" s="75"/>
      <c r="B329" s="75"/>
      <c r="C329" s="75"/>
      <c r="D329" s="76">
        <f t="shared" si="56"/>
        <v>0</v>
      </c>
      <c r="E329" s="76">
        <f t="shared" si="56"/>
        <v>0</v>
      </c>
      <c r="F329" s="77">
        <f t="shared" si="57"/>
        <v>0</v>
      </c>
      <c r="G329" s="77">
        <f t="shared" si="57"/>
        <v>0</v>
      </c>
      <c r="H329" s="77">
        <f t="shared" si="60"/>
        <v>0</v>
      </c>
      <c r="I329" s="77">
        <f t="shared" si="61"/>
        <v>0</v>
      </c>
      <c r="J329" s="77">
        <f t="shared" si="62"/>
        <v>0</v>
      </c>
      <c r="K329" s="77">
        <f t="shared" si="63"/>
        <v>0</v>
      </c>
      <c r="L329" s="77">
        <f t="shared" si="64"/>
        <v>0</v>
      </c>
      <c r="M329" s="77">
        <f t="shared" ca="1" si="58"/>
        <v>1.127512950176972E-3</v>
      </c>
      <c r="N329" s="77">
        <f t="shared" ca="1" si="65"/>
        <v>0</v>
      </c>
      <c r="O329" s="89">
        <f t="shared" ca="1" si="66"/>
        <v>0</v>
      </c>
      <c r="P329" s="77">
        <f t="shared" ca="1" si="67"/>
        <v>0</v>
      </c>
      <c r="Q329" s="77">
        <f t="shared" ca="1" si="68"/>
        <v>0</v>
      </c>
      <c r="R329" s="34">
        <f t="shared" ca="1" si="59"/>
        <v>-1.127512950176972E-3</v>
      </c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</row>
    <row r="330" spans="1:35" x14ac:dyDescent="0.2">
      <c r="A330" s="75"/>
      <c r="B330" s="75"/>
      <c r="C330" s="75"/>
      <c r="D330" s="76">
        <f t="shared" si="56"/>
        <v>0</v>
      </c>
      <c r="E330" s="76">
        <f t="shared" si="56"/>
        <v>0</v>
      </c>
      <c r="F330" s="77">
        <f t="shared" si="57"/>
        <v>0</v>
      </c>
      <c r="G330" s="77">
        <f t="shared" si="57"/>
        <v>0</v>
      </c>
      <c r="H330" s="77">
        <f t="shared" si="60"/>
        <v>0</v>
      </c>
      <c r="I330" s="77">
        <f t="shared" si="61"/>
        <v>0</v>
      </c>
      <c r="J330" s="77">
        <f t="shared" si="62"/>
        <v>0</v>
      </c>
      <c r="K330" s="77">
        <f t="shared" si="63"/>
        <v>0</v>
      </c>
      <c r="L330" s="77">
        <f t="shared" si="64"/>
        <v>0</v>
      </c>
      <c r="M330" s="77">
        <f t="shared" ca="1" si="58"/>
        <v>1.127512950176972E-3</v>
      </c>
      <c r="N330" s="77">
        <f t="shared" ca="1" si="65"/>
        <v>0</v>
      </c>
      <c r="O330" s="89">
        <f t="shared" ca="1" si="66"/>
        <v>0</v>
      </c>
      <c r="P330" s="77">
        <f t="shared" ca="1" si="67"/>
        <v>0</v>
      </c>
      <c r="Q330" s="77">
        <f t="shared" ca="1" si="68"/>
        <v>0</v>
      </c>
      <c r="R330" s="34">
        <f t="shared" ca="1" si="59"/>
        <v>-1.127512950176972E-3</v>
      </c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</row>
    <row r="331" spans="1:35" x14ac:dyDescent="0.2">
      <c r="A331" s="75"/>
      <c r="B331" s="75"/>
      <c r="C331" s="75"/>
      <c r="D331" s="76">
        <f t="shared" si="56"/>
        <v>0</v>
      </c>
      <c r="E331" s="76">
        <f t="shared" si="56"/>
        <v>0</v>
      </c>
      <c r="F331" s="77">
        <f t="shared" si="57"/>
        <v>0</v>
      </c>
      <c r="G331" s="77">
        <f t="shared" si="57"/>
        <v>0</v>
      </c>
      <c r="H331" s="77">
        <f t="shared" si="60"/>
        <v>0</v>
      </c>
      <c r="I331" s="77">
        <f t="shared" si="61"/>
        <v>0</v>
      </c>
      <c r="J331" s="77">
        <f t="shared" si="62"/>
        <v>0</v>
      </c>
      <c r="K331" s="77">
        <f t="shared" si="63"/>
        <v>0</v>
      </c>
      <c r="L331" s="77">
        <f t="shared" si="64"/>
        <v>0</v>
      </c>
      <c r="M331" s="77">
        <f t="shared" ca="1" si="58"/>
        <v>1.127512950176972E-3</v>
      </c>
      <c r="N331" s="77">
        <f t="shared" ca="1" si="65"/>
        <v>0</v>
      </c>
      <c r="O331" s="89">
        <f t="shared" ca="1" si="66"/>
        <v>0</v>
      </c>
      <c r="P331" s="77">
        <f t="shared" ca="1" si="67"/>
        <v>0</v>
      </c>
      <c r="Q331" s="77">
        <f t="shared" ca="1" si="68"/>
        <v>0</v>
      </c>
      <c r="R331" s="34">
        <f t="shared" ca="1" si="59"/>
        <v>-1.127512950176972E-3</v>
      </c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</row>
    <row r="332" spans="1:35" x14ac:dyDescent="0.2">
      <c r="A332" s="75"/>
      <c r="B332" s="75"/>
      <c r="C332" s="75"/>
      <c r="D332" s="76">
        <f t="shared" si="56"/>
        <v>0</v>
      </c>
      <c r="E332" s="76">
        <f t="shared" si="56"/>
        <v>0</v>
      </c>
      <c r="F332" s="77">
        <f t="shared" si="57"/>
        <v>0</v>
      </c>
      <c r="G332" s="77">
        <f t="shared" si="57"/>
        <v>0</v>
      </c>
      <c r="H332" s="77">
        <f t="shared" si="60"/>
        <v>0</v>
      </c>
      <c r="I332" s="77">
        <f t="shared" si="61"/>
        <v>0</v>
      </c>
      <c r="J332" s="77">
        <f t="shared" si="62"/>
        <v>0</v>
      </c>
      <c r="K332" s="77">
        <f t="shared" si="63"/>
        <v>0</v>
      </c>
      <c r="L332" s="77">
        <f t="shared" si="64"/>
        <v>0</v>
      </c>
      <c r="M332" s="77">
        <f t="shared" ca="1" si="58"/>
        <v>1.127512950176972E-3</v>
      </c>
      <c r="N332" s="77">
        <f t="shared" ca="1" si="65"/>
        <v>0</v>
      </c>
      <c r="O332" s="89">
        <f t="shared" ca="1" si="66"/>
        <v>0</v>
      </c>
      <c r="P332" s="77">
        <f t="shared" ca="1" si="67"/>
        <v>0</v>
      </c>
      <c r="Q332" s="77">
        <f t="shared" ca="1" si="68"/>
        <v>0</v>
      </c>
      <c r="R332" s="34">
        <f t="shared" ca="1" si="59"/>
        <v>-1.127512950176972E-3</v>
      </c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</row>
    <row r="333" spans="1:35" x14ac:dyDescent="0.2">
      <c r="A333" s="75"/>
      <c r="B333" s="75"/>
      <c r="C333" s="75"/>
      <c r="D333" s="76">
        <f t="shared" si="56"/>
        <v>0</v>
      </c>
      <c r="E333" s="76">
        <f t="shared" si="56"/>
        <v>0</v>
      </c>
      <c r="F333" s="77">
        <f t="shared" si="57"/>
        <v>0</v>
      </c>
      <c r="G333" s="77">
        <f t="shared" si="57"/>
        <v>0</v>
      </c>
      <c r="H333" s="77">
        <f t="shared" si="60"/>
        <v>0</v>
      </c>
      <c r="I333" s="77">
        <f t="shared" si="61"/>
        <v>0</v>
      </c>
      <c r="J333" s="77">
        <f t="shared" si="62"/>
        <v>0</v>
      </c>
      <c r="K333" s="77">
        <f t="shared" si="63"/>
        <v>0</v>
      </c>
      <c r="L333" s="77">
        <f t="shared" si="64"/>
        <v>0</v>
      </c>
      <c r="M333" s="77">
        <f t="shared" ca="1" si="58"/>
        <v>1.127512950176972E-3</v>
      </c>
      <c r="N333" s="77">
        <f t="shared" ca="1" si="65"/>
        <v>0</v>
      </c>
      <c r="O333" s="89">
        <f t="shared" ca="1" si="66"/>
        <v>0</v>
      </c>
      <c r="P333" s="77">
        <f t="shared" ca="1" si="67"/>
        <v>0</v>
      </c>
      <c r="Q333" s="77">
        <f t="shared" ca="1" si="68"/>
        <v>0</v>
      </c>
      <c r="R333" s="34">
        <f t="shared" ca="1" si="59"/>
        <v>-1.127512950176972E-3</v>
      </c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</row>
    <row r="334" spans="1:35" x14ac:dyDescent="0.2">
      <c r="A334" s="75"/>
      <c r="B334" s="75"/>
      <c r="C334" s="75"/>
      <c r="D334" s="76">
        <f t="shared" si="56"/>
        <v>0</v>
      </c>
      <c r="E334" s="76">
        <f t="shared" si="56"/>
        <v>0</v>
      </c>
      <c r="F334" s="77">
        <f t="shared" si="57"/>
        <v>0</v>
      </c>
      <c r="G334" s="77">
        <f t="shared" si="57"/>
        <v>0</v>
      </c>
      <c r="H334" s="77">
        <f t="shared" si="60"/>
        <v>0</v>
      </c>
      <c r="I334" s="77">
        <f t="shared" si="61"/>
        <v>0</v>
      </c>
      <c r="J334" s="77">
        <f t="shared" si="62"/>
        <v>0</v>
      </c>
      <c r="K334" s="77">
        <f t="shared" si="63"/>
        <v>0</v>
      </c>
      <c r="L334" s="77">
        <f t="shared" si="64"/>
        <v>0</v>
      </c>
      <c r="M334" s="77">
        <f t="shared" ca="1" si="58"/>
        <v>1.127512950176972E-3</v>
      </c>
      <c r="N334" s="77">
        <f t="shared" ca="1" si="65"/>
        <v>0</v>
      </c>
      <c r="O334" s="89">
        <f t="shared" ca="1" si="66"/>
        <v>0</v>
      </c>
      <c r="P334" s="77">
        <f t="shared" ca="1" si="67"/>
        <v>0</v>
      </c>
      <c r="Q334" s="77">
        <f t="shared" ca="1" si="68"/>
        <v>0</v>
      </c>
      <c r="R334" s="34">
        <f t="shared" ca="1" si="59"/>
        <v>-1.127512950176972E-3</v>
      </c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</row>
    <row r="335" spans="1:35" x14ac:dyDescent="0.2">
      <c r="A335" s="75"/>
      <c r="B335" s="75"/>
      <c r="C335" s="75"/>
      <c r="D335" s="76">
        <f t="shared" si="56"/>
        <v>0</v>
      </c>
      <c r="E335" s="76">
        <f t="shared" si="56"/>
        <v>0</v>
      </c>
      <c r="F335" s="77">
        <f t="shared" si="57"/>
        <v>0</v>
      </c>
      <c r="G335" s="77">
        <f t="shared" si="57"/>
        <v>0</v>
      </c>
      <c r="H335" s="77">
        <f t="shared" si="60"/>
        <v>0</v>
      </c>
      <c r="I335" s="77">
        <f t="shared" si="61"/>
        <v>0</v>
      </c>
      <c r="J335" s="77">
        <f t="shared" si="62"/>
        <v>0</v>
      </c>
      <c r="K335" s="77">
        <f t="shared" si="63"/>
        <v>0</v>
      </c>
      <c r="L335" s="77">
        <f t="shared" si="64"/>
        <v>0</v>
      </c>
      <c r="M335" s="77">
        <f t="shared" ca="1" si="58"/>
        <v>1.127512950176972E-3</v>
      </c>
      <c r="N335" s="77">
        <f t="shared" ca="1" si="65"/>
        <v>0</v>
      </c>
      <c r="O335" s="89">
        <f t="shared" ca="1" si="66"/>
        <v>0</v>
      </c>
      <c r="P335" s="77">
        <f t="shared" ca="1" si="67"/>
        <v>0</v>
      </c>
      <c r="Q335" s="77">
        <f t="shared" ca="1" si="68"/>
        <v>0</v>
      </c>
      <c r="R335" s="34">
        <f t="shared" ca="1" si="59"/>
        <v>-1.127512950176972E-3</v>
      </c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</row>
    <row r="336" spans="1:35" x14ac:dyDescent="0.2">
      <c r="A336" s="75"/>
      <c r="B336" s="75"/>
      <c r="C336" s="75"/>
      <c r="D336" s="76">
        <f t="shared" si="56"/>
        <v>0</v>
      </c>
      <c r="E336" s="76">
        <f t="shared" si="56"/>
        <v>0</v>
      </c>
      <c r="F336" s="77">
        <f t="shared" si="57"/>
        <v>0</v>
      </c>
      <c r="G336" s="77">
        <f t="shared" si="57"/>
        <v>0</v>
      </c>
      <c r="H336" s="77">
        <f t="shared" si="60"/>
        <v>0</v>
      </c>
      <c r="I336" s="77">
        <f t="shared" si="61"/>
        <v>0</v>
      </c>
      <c r="J336" s="77">
        <f t="shared" si="62"/>
        <v>0</v>
      </c>
      <c r="K336" s="77">
        <f t="shared" si="63"/>
        <v>0</v>
      </c>
      <c r="L336" s="77">
        <f t="shared" si="64"/>
        <v>0</v>
      </c>
      <c r="M336" s="77">
        <f t="shared" ca="1" si="58"/>
        <v>1.127512950176972E-3</v>
      </c>
      <c r="N336" s="77">
        <f t="shared" ca="1" si="65"/>
        <v>0</v>
      </c>
      <c r="O336" s="89">
        <f t="shared" ca="1" si="66"/>
        <v>0</v>
      </c>
      <c r="P336" s="77">
        <f t="shared" ca="1" si="67"/>
        <v>0</v>
      </c>
      <c r="Q336" s="77">
        <f t="shared" ca="1" si="68"/>
        <v>0</v>
      </c>
      <c r="R336" s="34">
        <f t="shared" ca="1" si="59"/>
        <v>-1.127512950176972E-3</v>
      </c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</row>
    <row r="337" spans="1:35" x14ac:dyDescent="0.2">
      <c r="A337" s="75"/>
      <c r="B337" s="75"/>
      <c r="C337" s="75"/>
      <c r="D337" s="76">
        <f>A337/A$18</f>
        <v>0</v>
      </c>
      <c r="E337" s="76">
        <f>B337/B$18</f>
        <v>0</v>
      </c>
      <c r="F337" s="77">
        <f>$C337*D337</f>
        <v>0</v>
      </c>
      <c r="G337" s="77">
        <f>$C337*E337</f>
        <v>0</v>
      </c>
      <c r="H337" s="77">
        <f>C337*D337*D337</f>
        <v>0</v>
      </c>
      <c r="I337" s="77">
        <f>C337*D337*D337*D337</f>
        <v>0</v>
      </c>
      <c r="J337" s="77">
        <f>C337*D337*D337*D337*D337</f>
        <v>0</v>
      </c>
      <c r="K337" s="77">
        <f>C337*E337*D337</f>
        <v>0</v>
      </c>
      <c r="L337" s="77">
        <f>C337*E337*D337*D337</f>
        <v>0</v>
      </c>
      <c r="M337" s="77">
        <f t="shared" ca="1" si="58"/>
        <v>1.127512950176972E-3</v>
      </c>
      <c r="N337" s="77">
        <f ca="1">C337*(M337-E337)^2</f>
        <v>0</v>
      </c>
      <c r="O337" s="89">
        <f ca="1">(C337*O$1-O$2*F337+O$3*H337)^2</f>
        <v>0</v>
      </c>
      <c r="P337" s="77">
        <f ca="1">(-C337*O$2+O$4*F337-O$5*H337)^2</f>
        <v>0</v>
      </c>
      <c r="Q337" s="77">
        <f ca="1">+(C337*O$3-F337*O$5+H337*O$6)^2</f>
        <v>0</v>
      </c>
      <c r="R337" s="34">
        <f t="shared" ca="1" si="59"/>
        <v>-1.127512950176972E-3</v>
      </c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</row>
    <row r="338" spans="1:35" x14ac:dyDescent="0.2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</row>
    <row r="339" spans="1:35" x14ac:dyDescent="0.2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</row>
    <row r="340" spans="1:35" x14ac:dyDescent="0.2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</row>
    <row r="341" spans="1:35" x14ac:dyDescent="0.2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</row>
    <row r="342" spans="1:35" x14ac:dyDescent="0.2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</row>
    <row r="343" spans="1:35" x14ac:dyDescent="0.2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</row>
    <row r="344" spans="1:35" x14ac:dyDescent="0.2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</row>
    <row r="345" spans="1:35" x14ac:dyDescent="0.2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</row>
    <row r="346" spans="1:35" x14ac:dyDescent="0.2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</row>
    <row r="347" spans="1:35" x14ac:dyDescent="0.2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</row>
    <row r="348" spans="1:35" x14ac:dyDescent="0.2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</row>
    <row r="349" spans="1:35" x14ac:dyDescent="0.2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</row>
    <row r="350" spans="1:35" x14ac:dyDescent="0.2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</row>
    <row r="351" spans="1:35" x14ac:dyDescent="0.2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</row>
    <row r="352" spans="1:35" x14ac:dyDescent="0.2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</row>
    <row r="353" spans="1:35" x14ac:dyDescent="0.2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</row>
    <row r="354" spans="1:35" x14ac:dyDescent="0.2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</row>
    <row r="355" spans="1:35" x14ac:dyDescent="0.2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</row>
    <row r="356" spans="1:35" x14ac:dyDescent="0.2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</row>
    <row r="357" spans="1:35" x14ac:dyDescent="0.2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</row>
    <row r="358" spans="1:35" x14ac:dyDescent="0.2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</row>
    <row r="359" spans="1:35" x14ac:dyDescent="0.2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</row>
    <row r="360" spans="1:35" x14ac:dyDescent="0.2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</row>
    <row r="361" spans="1:35" x14ac:dyDescent="0.2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</row>
    <row r="362" spans="1:35" x14ac:dyDescent="0.2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</row>
    <row r="363" spans="1:35" x14ac:dyDescent="0.2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</row>
    <row r="364" spans="1:35" x14ac:dyDescent="0.2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</row>
    <row r="365" spans="1:35" x14ac:dyDescent="0.2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</row>
    <row r="366" spans="1:35" x14ac:dyDescent="0.2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</row>
    <row r="367" spans="1:35" x14ac:dyDescent="0.2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</row>
    <row r="368" spans="1:35" x14ac:dyDescent="0.2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</row>
    <row r="369" spans="1:35" x14ac:dyDescent="0.2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</row>
    <row r="370" spans="1:35" x14ac:dyDescent="0.2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</row>
    <row r="371" spans="1:35" x14ac:dyDescent="0.2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</row>
    <row r="372" spans="1:35" x14ac:dyDescent="0.2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</row>
    <row r="373" spans="1:35" x14ac:dyDescent="0.2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</row>
    <row r="374" spans="1:35" x14ac:dyDescent="0.2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</row>
    <row r="375" spans="1:35" x14ac:dyDescent="0.2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</row>
    <row r="376" spans="1:35" x14ac:dyDescent="0.2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</row>
    <row r="377" spans="1:35" x14ac:dyDescent="0.2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</row>
    <row r="378" spans="1:35" x14ac:dyDescent="0.2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</row>
    <row r="379" spans="1:35" x14ac:dyDescent="0.2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</row>
    <row r="380" spans="1:35" x14ac:dyDescent="0.2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</row>
    <row r="381" spans="1:35" x14ac:dyDescent="0.2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</row>
    <row r="382" spans="1:35" x14ac:dyDescent="0.2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</row>
    <row r="383" spans="1:35" x14ac:dyDescent="0.2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</row>
    <row r="384" spans="1:35" x14ac:dyDescent="0.2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</row>
    <row r="385" spans="1:35" x14ac:dyDescent="0.2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</row>
    <row r="386" spans="1:35" x14ac:dyDescent="0.2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</row>
    <row r="387" spans="1:35" x14ac:dyDescent="0.2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</row>
    <row r="388" spans="1:35" x14ac:dyDescent="0.2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</row>
    <row r="389" spans="1:35" x14ac:dyDescent="0.2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</row>
    <row r="390" spans="1:35" x14ac:dyDescent="0.2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</row>
    <row r="391" spans="1:35" x14ac:dyDescent="0.2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</row>
    <row r="392" spans="1:35" x14ac:dyDescent="0.2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</row>
    <row r="393" spans="1:35" x14ac:dyDescent="0.2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</row>
    <row r="394" spans="1:35" x14ac:dyDescent="0.2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</row>
    <row r="395" spans="1:35" x14ac:dyDescent="0.2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</row>
    <row r="396" spans="1:35" x14ac:dyDescent="0.2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</row>
    <row r="397" spans="1:35" x14ac:dyDescent="0.2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</row>
    <row r="398" spans="1:35" x14ac:dyDescent="0.2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</row>
    <row r="399" spans="1:35" x14ac:dyDescent="0.2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</row>
    <row r="400" spans="1:35" x14ac:dyDescent="0.2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</row>
    <row r="401" spans="1:35" x14ac:dyDescent="0.2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</row>
    <row r="402" spans="1:35" x14ac:dyDescent="0.2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</row>
    <row r="403" spans="1:35" x14ac:dyDescent="0.2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</row>
    <row r="404" spans="1:35" x14ac:dyDescent="0.2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</row>
    <row r="405" spans="1:35" x14ac:dyDescent="0.2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</row>
    <row r="406" spans="1:35" x14ac:dyDescent="0.2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</row>
    <row r="407" spans="1:35" x14ac:dyDescent="0.2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</row>
    <row r="408" spans="1:35" x14ac:dyDescent="0.2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</row>
    <row r="409" spans="1:35" x14ac:dyDescent="0.2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</row>
    <row r="410" spans="1:35" x14ac:dyDescent="0.2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</row>
    <row r="411" spans="1:35" x14ac:dyDescent="0.2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</row>
    <row r="412" spans="1:35" x14ac:dyDescent="0.2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</row>
    <row r="413" spans="1:35" x14ac:dyDescent="0.2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</row>
    <row r="414" spans="1:35" x14ac:dyDescent="0.2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</row>
    <row r="415" spans="1:35" x14ac:dyDescent="0.2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</row>
    <row r="416" spans="1:35" x14ac:dyDescent="0.2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</row>
    <row r="417" spans="1:35" x14ac:dyDescent="0.2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</row>
    <row r="418" spans="1:35" x14ac:dyDescent="0.2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</row>
    <row r="419" spans="1:35" x14ac:dyDescent="0.2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</row>
    <row r="420" spans="1:35" x14ac:dyDescent="0.2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</row>
    <row r="421" spans="1:35" x14ac:dyDescent="0.2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</row>
    <row r="422" spans="1:35" x14ac:dyDescent="0.2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</row>
    <row r="423" spans="1:35" x14ac:dyDescent="0.2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</row>
    <row r="424" spans="1:35" x14ac:dyDescent="0.2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</row>
    <row r="425" spans="1:35" x14ac:dyDescent="0.2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</row>
    <row r="426" spans="1:35" x14ac:dyDescent="0.2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</row>
    <row r="427" spans="1:35" x14ac:dyDescent="0.2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</row>
    <row r="428" spans="1:35" x14ac:dyDescent="0.2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</row>
    <row r="429" spans="1:35" x14ac:dyDescent="0.2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</row>
    <row r="430" spans="1:35" x14ac:dyDescent="0.2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</row>
    <row r="431" spans="1:35" x14ac:dyDescent="0.2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</row>
    <row r="432" spans="1:35" x14ac:dyDescent="0.2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</row>
    <row r="433" spans="1:35" x14ac:dyDescent="0.2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</row>
    <row r="434" spans="1:35" x14ac:dyDescent="0.2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</row>
    <row r="435" spans="1:35" x14ac:dyDescent="0.2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</row>
    <row r="436" spans="1:35" x14ac:dyDescent="0.2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</row>
    <row r="437" spans="1:35" x14ac:dyDescent="0.2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</row>
    <row r="438" spans="1:35" x14ac:dyDescent="0.2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</row>
    <row r="439" spans="1:35" x14ac:dyDescent="0.2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</row>
    <row r="440" spans="1:35" x14ac:dyDescent="0.2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</row>
    <row r="441" spans="1:35" x14ac:dyDescent="0.2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</row>
    <row r="442" spans="1:35" x14ac:dyDescent="0.2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</row>
    <row r="443" spans="1:35" x14ac:dyDescent="0.2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</row>
    <row r="444" spans="1:35" x14ac:dyDescent="0.2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</row>
    <row r="445" spans="1:35" x14ac:dyDescent="0.2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</row>
    <row r="446" spans="1:35" x14ac:dyDescent="0.2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</row>
    <row r="447" spans="1:35" x14ac:dyDescent="0.2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</row>
    <row r="448" spans="1:35" x14ac:dyDescent="0.2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</row>
    <row r="449" spans="1:35" x14ac:dyDescent="0.2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</row>
    <row r="450" spans="1:35" x14ac:dyDescent="0.2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</row>
    <row r="451" spans="1:35" x14ac:dyDescent="0.2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</row>
    <row r="452" spans="1:35" x14ac:dyDescent="0.2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</row>
    <row r="453" spans="1:35" x14ac:dyDescent="0.2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</row>
    <row r="454" spans="1:35" x14ac:dyDescent="0.2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</row>
    <row r="455" spans="1:35" x14ac:dyDescent="0.2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</row>
    <row r="456" spans="1:35" x14ac:dyDescent="0.2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</row>
    <row r="457" spans="1:35" x14ac:dyDescent="0.2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</row>
    <row r="458" spans="1:35" x14ac:dyDescent="0.2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</row>
    <row r="459" spans="1:35" x14ac:dyDescent="0.2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</row>
    <row r="460" spans="1:35" x14ac:dyDescent="0.2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</row>
    <row r="461" spans="1:35" x14ac:dyDescent="0.2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</row>
    <row r="462" spans="1:35" x14ac:dyDescent="0.2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</row>
    <row r="463" spans="1:35" x14ac:dyDescent="0.2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</row>
    <row r="464" spans="1:35" x14ac:dyDescent="0.2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</row>
    <row r="465" spans="1:35" x14ac:dyDescent="0.2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</row>
    <row r="466" spans="1:35" x14ac:dyDescent="0.2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</row>
    <row r="467" spans="1:35" x14ac:dyDescent="0.2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</row>
    <row r="468" spans="1:35" x14ac:dyDescent="0.2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</row>
    <row r="469" spans="1:35" x14ac:dyDescent="0.2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</row>
    <row r="470" spans="1:35" x14ac:dyDescent="0.2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</row>
    <row r="471" spans="1:35" x14ac:dyDescent="0.2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</row>
    <row r="472" spans="1:35" x14ac:dyDescent="0.2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</row>
    <row r="473" spans="1:35" x14ac:dyDescent="0.2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</row>
    <row r="474" spans="1:35" x14ac:dyDescent="0.2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</row>
    <row r="475" spans="1:35" x14ac:dyDescent="0.2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</row>
    <row r="476" spans="1:35" x14ac:dyDescent="0.2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</row>
    <row r="477" spans="1:35" x14ac:dyDescent="0.2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</row>
    <row r="478" spans="1:35" x14ac:dyDescent="0.2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</row>
    <row r="479" spans="1:35" x14ac:dyDescent="0.2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</row>
    <row r="480" spans="1:35" x14ac:dyDescent="0.2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</row>
    <row r="481" spans="1:35" x14ac:dyDescent="0.2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</row>
    <row r="482" spans="1:35" x14ac:dyDescent="0.2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</row>
    <row r="483" spans="1:35" x14ac:dyDescent="0.2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</row>
    <row r="484" spans="1:35" x14ac:dyDescent="0.2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</row>
    <row r="485" spans="1:35" x14ac:dyDescent="0.2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</row>
    <row r="486" spans="1:35" x14ac:dyDescent="0.2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</row>
    <row r="487" spans="1:35" x14ac:dyDescent="0.2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</row>
    <row r="488" spans="1:35" x14ac:dyDescent="0.2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</row>
    <row r="489" spans="1:35" x14ac:dyDescent="0.2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</row>
    <row r="490" spans="1:35" x14ac:dyDescent="0.2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</row>
    <row r="491" spans="1:35" x14ac:dyDescent="0.2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</row>
    <row r="492" spans="1:35" x14ac:dyDescent="0.2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</row>
    <row r="493" spans="1:35" x14ac:dyDescent="0.2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</row>
    <row r="494" spans="1:35" x14ac:dyDescent="0.2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</row>
    <row r="495" spans="1:35" x14ac:dyDescent="0.2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</row>
    <row r="496" spans="1:35" x14ac:dyDescent="0.2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</row>
    <row r="497" spans="1:35" x14ac:dyDescent="0.2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</row>
    <row r="498" spans="1:35" x14ac:dyDescent="0.2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</row>
    <row r="499" spans="1:35" x14ac:dyDescent="0.2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</row>
    <row r="500" spans="1:35" x14ac:dyDescent="0.2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</row>
    <row r="501" spans="1:35" x14ac:dyDescent="0.2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</row>
    <row r="502" spans="1:35" x14ac:dyDescent="0.2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</row>
    <row r="503" spans="1:35" x14ac:dyDescent="0.2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</row>
    <row r="504" spans="1:35" x14ac:dyDescent="0.2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</row>
    <row r="505" spans="1:35" x14ac:dyDescent="0.2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</row>
    <row r="506" spans="1:35" x14ac:dyDescent="0.2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</row>
    <row r="507" spans="1:35" x14ac:dyDescent="0.2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</row>
    <row r="508" spans="1:35" x14ac:dyDescent="0.2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</row>
    <row r="509" spans="1:35" x14ac:dyDescent="0.2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</row>
    <row r="510" spans="1:35" x14ac:dyDescent="0.2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</row>
    <row r="511" spans="1:35" x14ac:dyDescent="0.2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</row>
    <row r="512" spans="1:35" x14ac:dyDescent="0.2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</row>
    <row r="513" spans="1:35" x14ac:dyDescent="0.2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</row>
    <row r="514" spans="1:35" x14ac:dyDescent="0.2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</row>
    <row r="515" spans="1:35" x14ac:dyDescent="0.2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</row>
    <row r="516" spans="1:35" x14ac:dyDescent="0.2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</row>
    <row r="517" spans="1:35" x14ac:dyDescent="0.2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</row>
    <row r="518" spans="1:35" x14ac:dyDescent="0.2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</row>
    <row r="519" spans="1:35" x14ac:dyDescent="0.2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</row>
    <row r="520" spans="1:35" x14ac:dyDescent="0.2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</row>
    <row r="521" spans="1:35" x14ac:dyDescent="0.2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</row>
    <row r="522" spans="1:35" x14ac:dyDescent="0.2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</row>
    <row r="523" spans="1:35" x14ac:dyDescent="0.2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</row>
    <row r="524" spans="1:35" x14ac:dyDescent="0.2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</row>
    <row r="525" spans="1:35" x14ac:dyDescent="0.2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</row>
    <row r="526" spans="1:35" x14ac:dyDescent="0.2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</row>
    <row r="527" spans="1:35" x14ac:dyDescent="0.2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</row>
    <row r="528" spans="1:35" x14ac:dyDescent="0.2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</row>
    <row r="529" spans="1:35" x14ac:dyDescent="0.2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</row>
    <row r="530" spans="1:35" x14ac:dyDescent="0.2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</row>
    <row r="531" spans="1:35" x14ac:dyDescent="0.2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</row>
    <row r="532" spans="1:35" x14ac:dyDescent="0.2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</row>
    <row r="533" spans="1:35" x14ac:dyDescent="0.2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</row>
    <row r="534" spans="1:35" x14ac:dyDescent="0.2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</row>
    <row r="535" spans="1:35" x14ac:dyDescent="0.2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</row>
    <row r="536" spans="1:35" x14ac:dyDescent="0.2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</row>
    <row r="537" spans="1:35" x14ac:dyDescent="0.2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</row>
    <row r="538" spans="1:35" x14ac:dyDescent="0.2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</row>
    <row r="539" spans="1:35" x14ac:dyDescent="0.2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</row>
    <row r="540" spans="1:35" x14ac:dyDescent="0.2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</row>
    <row r="541" spans="1:35" x14ac:dyDescent="0.2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</row>
    <row r="542" spans="1:35" x14ac:dyDescent="0.2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</row>
    <row r="543" spans="1:35" x14ac:dyDescent="0.2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</row>
    <row r="544" spans="1:35" x14ac:dyDescent="0.2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</row>
    <row r="545" spans="1:35" x14ac:dyDescent="0.2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</row>
    <row r="546" spans="1:35" x14ac:dyDescent="0.2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</row>
    <row r="547" spans="1:35" x14ac:dyDescent="0.2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</row>
    <row r="548" spans="1:35" x14ac:dyDescent="0.2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</row>
    <row r="549" spans="1:35" x14ac:dyDescent="0.2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</row>
    <row r="550" spans="1:35" x14ac:dyDescent="0.2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</row>
    <row r="551" spans="1:35" x14ac:dyDescent="0.2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</row>
    <row r="552" spans="1:35" x14ac:dyDescent="0.2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</row>
    <row r="553" spans="1:35" x14ac:dyDescent="0.2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</row>
    <row r="554" spans="1:35" x14ac:dyDescent="0.2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</row>
    <row r="555" spans="1:35" x14ac:dyDescent="0.2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</row>
    <row r="556" spans="1:35" x14ac:dyDescent="0.2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</row>
    <row r="557" spans="1:35" x14ac:dyDescent="0.2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</row>
    <row r="558" spans="1:35" x14ac:dyDescent="0.2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</row>
    <row r="559" spans="1:35" x14ac:dyDescent="0.2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</row>
    <row r="560" spans="1:35" x14ac:dyDescent="0.2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</row>
    <row r="561" spans="1:35" x14ac:dyDescent="0.2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</row>
    <row r="562" spans="1:35" x14ac:dyDescent="0.2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</row>
    <row r="563" spans="1:35" x14ac:dyDescent="0.2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</row>
    <row r="564" spans="1:35" x14ac:dyDescent="0.2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</row>
    <row r="565" spans="1:35" x14ac:dyDescent="0.2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</row>
    <row r="566" spans="1:35" x14ac:dyDescent="0.2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</row>
    <row r="567" spans="1:35" x14ac:dyDescent="0.2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</row>
    <row r="568" spans="1:35" x14ac:dyDescent="0.2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</row>
    <row r="569" spans="1:35" x14ac:dyDescent="0.2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</row>
    <row r="570" spans="1:35" x14ac:dyDescent="0.2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</row>
    <row r="571" spans="1:35" x14ac:dyDescent="0.2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</row>
    <row r="572" spans="1:35" x14ac:dyDescent="0.2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</row>
    <row r="573" spans="1:35" x14ac:dyDescent="0.2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</row>
    <row r="574" spans="1:35" x14ac:dyDescent="0.2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</row>
    <row r="575" spans="1:35" x14ac:dyDescent="0.2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</row>
    <row r="576" spans="1:35" x14ac:dyDescent="0.2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</row>
    <row r="577" spans="1:35" x14ac:dyDescent="0.2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</row>
    <row r="578" spans="1:35" x14ac:dyDescent="0.2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</row>
    <row r="579" spans="1:35" x14ac:dyDescent="0.2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</row>
    <row r="580" spans="1:35" x14ac:dyDescent="0.2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</row>
    <row r="581" spans="1:35" x14ac:dyDescent="0.2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</row>
    <row r="582" spans="1:35" x14ac:dyDescent="0.2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</row>
    <row r="583" spans="1:35" x14ac:dyDescent="0.2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</row>
    <row r="584" spans="1:35" x14ac:dyDescent="0.2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</row>
    <row r="585" spans="1:35" x14ac:dyDescent="0.2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</row>
    <row r="586" spans="1:35" x14ac:dyDescent="0.2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</row>
    <row r="587" spans="1:35" x14ac:dyDescent="0.2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</row>
    <row r="588" spans="1:35" x14ac:dyDescent="0.2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</row>
    <row r="589" spans="1:35" x14ac:dyDescent="0.2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</row>
    <row r="590" spans="1:35" x14ac:dyDescent="0.2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4"/>
      <c r="AI590" s="34"/>
    </row>
    <row r="591" spans="1:35" x14ac:dyDescent="0.2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4"/>
      <c r="AI591" s="34"/>
    </row>
    <row r="592" spans="1:35" x14ac:dyDescent="0.2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</row>
    <row r="593" spans="1:35" x14ac:dyDescent="0.2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</row>
    <row r="594" spans="1:35" x14ac:dyDescent="0.2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</row>
    <row r="595" spans="1:35" x14ac:dyDescent="0.2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</row>
    <row r="596" spans="1:35" x14ac:dyDescent="0.2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</row>
    <row r="597" spans="1:35" x14ac:dyDescent="0.2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4"/>
      <c r="AI597" s="34"/>
    </row>
    <row r="598" spans="1:35" x14ac:dyDescent="0.2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</row>
    <row r="599" spans="1:35" x14ac:dyDescent="0.2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</row>
    <row r="600" spans="1:35" x14ac:dyDescent="0.2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4"/>
      <c r="AI600" s="34"/>
    </row>
    <row r="601" spans="1:35" x14ac:dyDescent="0.2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</row>
    <row r="602" spans="1:35" x14ac:dyDescent="0.2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</row>
    <row r="603" spans="1:35" x14ac:dyDescent="0.2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</row>
    <row r="604" spans="1:35" x14ac:dyDescent="0.2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</row>
    <row r="605" spans="1:35" x14ac:dyDescent="0.2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</row>
    <row r="606" spans="1:35" x14ac:dyDescent="0.2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</row>
    <row r="607" spans="1:35" x14ac:dyDescent="0.2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</row>
    <row r="608" spans="1:35" x14ac:dyDescent="0.2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</row>
    <row r="609" spans="1:35" x14ac:dyDescent="0.2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</row>
    <row r="610" spans="1:35" x14ac:dyDescent="0.2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  <c r="AH610" s="34"/>
      <c r="AI610" s="34"/>
    </row>
    <row r="611" spans="1:35" x14ac:dyDescent="0.2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4"/>
      <c r="AI611" s="34"/>
    </row>
    <row r="612" spans="1:35" x14ac:dyDescent="0.2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</row>
    <row r="613" spans="1:35" x14ac:dyDescent="0.2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</row>
    <row r="614" spans="1:35" x14ac:dyDescent="0.2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4"/>
      <c r="AI614" s="34"/>
    </row>
    <row r="615" spans="1:35" x14ac:dyDescent="0.2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  <c r="AH615" s="34"/>
      <c r="AI615" s="34"/>
    </row>
    <row r="616" spans="1:35" x14ac:dyDescent="0.2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</row>
    <row r="617" spans="1:35" x14ac:dyDescent="0.2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</row>
    <row r="618" spans="1:35" x14ac:dyDescent="0.2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</row>
    <row r="619" spans="1:35" x14ac:dyDescent="0.2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</row>
    <row r="620" spans="1:35" x14ac:dyDescent="0.2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</row>
    <row r="621" spans="1:35" x14ac:dyDescent="0.2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</row>
    <row r="622" spans="1:35" x14ac:dyDescent="0.2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</row>
    <row r="623" spans="1:35" x14ac:dyDescent="0.2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</row>
    <row r="624" spans="1:35" x14ac:dyDescent="0.2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</row>
    <row r="625" spans="1:35" x14ac:dyDescent="0.2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4"/>
      <c r="AI625" s="34"/>
    </row>
    <row r="626" spans="1:35" x14ac:dyDescent="0.2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</row>
    <row r="627" spans="1:35" x14ac:dyDescent="0.2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</row>
    <row r="628" spans="1:35" x14ac:dyDescent="0.2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</row>
    <row r="629" spans="1:35" x14ac:dyDescent="0.2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</row>
    <row r="630" spans="1:35" x14ac:dyDescent="0.2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</row>
    <row r="631" spans="1:35" x14ac:dyDescent="0.2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</row>
    <row r="632" spans="1:35" x14ac:dyDescent="0.2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</row>
    <row r="633" spans="1:35" x14ac:dyDescent="0.2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</row>
    <row r="634" spans="1:35" x14ac:dyDescent="0.2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</row>
    <row r="635" spans="1:35" x14ac:dyDescent="0.2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</row>
    <row r="636" spans="1:35" x14ac:dyDescent="0.2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</row>
    <row r="637" spans="1:35" x14ac:dyDescent="0.2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</row>
    <row r="638" spans="1:35" x14ac:dyDescent="0.2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</row>
    <row r="639" spans="1:35" x14ac:dyDescent="0.2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</row>
    <row r="640" spans="1:35" x14ac:dyDescent="0.2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4"/>
      <c r="AI640" s="34"/>
    </row>
    <row r="641" spans="1:35" x14ac:dyDescent="0.2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  <c r="AH641" s="34"/>
      <c r="AI641" s="34"/>
    </row>
    <row r="642" spans="1:35" x14ac:dyDescent="0.2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</row>
    <row r="643" spans="1:35" x14ac:dyDescent="0.2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</row>
    <row r="644" spans="1:35" x14ac:dyDescent="0.2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</row>
    <row r="645" spans="1:35" x14ac:dyDescent="0.2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</row>
    <row r="646" spans="1:35" x14ac:dyDescent="0.2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</row>
    <row r="647" spans="1:35" x14ac:dyDescent="0.2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</row>
    <row r="648" spans="1:35" x14ac:dyDescent="0.2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4"/>
      <c r="AI648" s="34"/>
    </row>
    <row r="649" spans="1:35" x14ac:dyDescent="0.2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</row>
    <row r="650" spans="1:35" x14ac:dyDescent="0.2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</row>
    <row r="651" spans="1:35" x14ac:dyDescent="0.2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</row>
    <row r="652" spans="1:35" x14ac:dyDescent="0.2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</row>
    <row r="653" spans="1:35" x14ac:dyDescent="0.2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</row>
    <row r="654" spans="1:35" x14ac:dyDescent="0.2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</row>
    <row r="655" spans="1:35" x14ac:dyDescent="0.2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4"/>
      <c r="AI655" s="34"/>
    </row>
    <row r="656" spans="1:35" x14ac:dyDescent="0.2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4"/>
    </row>
    <row r="657" spans="1:35" x14ac:dyDescent="0.2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</row>
    <row r="658" spans="1:35" x14ac:dyDescent="0.2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</row>
    <row r="659" spans="1:35" x14ac:dyDescent="0.2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4"/>
    </row>
    <row r="660" spans="1:35" x14ac:dyDescent="0.2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4"/>
    </row>
    <row r="661" spans="1:35" x14ac:dyDescent="0.2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</row>
    <row r="662" spans="1:35" x14ac:dyDescent="0.2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</row>
    <row r="663" spans="1:35" x14ac:dyDescent="0.2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4"/>
    </row>
    <row r="664" spans="1:35" x14ac:dyDescent="0.2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</row>
    <row r="665" spans="1:35" x14ac:dyDescent="0.2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</row>
    <row r="666" spans="1:35" x14ac:dyDescent="0.2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</row>
    <row r="667" spans="1:35" x14ac:dyDescent="0.2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</row>
    <row r="668" spans="1:35" x14ac:dyDescent="0.2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</row>
    <row r="669" spans="1:35" x14ac:dyDescent="0.2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</row>
    <row r="670" spans="1:35" x14ac:dyDescent="0.2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</row>
    <row r="671" spans="1:35" x14ac:dyDescent="0.2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</row>
    <row r="672" spans="1:35" x14ac:dyDescent="0.2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</row>
    <row r="673" spans="1:35" x14ac:dyDescent="0.2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</row>
    <row r="674" spans="1:35" x14ac:dyDescent="0.2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</row>
    <row r="675" spans="1:35" x14ac:dyDescent="0.2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</row>
    <row r="676" spans="1:35" x14ac:dyDescent="0.2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</row>
    <row r="677" spans="1:35" x14ac:dyDescent="0.2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</row>
    <row r="678" spans="1:35" x14ac:dyDescent="0.2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</row>
    <row r="679" spans="1:35" x14ac:dyDescent="0.2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</row>
    <row r="680" spans="1:35" x14ac:dyDescent="0.2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</row>
    <row r="681" spans="1:35" x14ac:dyDescent="0.2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</row>
    <row r="682" spans="1:35" x14ac:dyDescent="0.2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</row>
    <row r="683" spans="1:35" x14ac:dyDescent="0.2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</row>
    <row r="684" spans="1:35" x14ac:dyDescent="0.2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</row>
    <row r="685" spans="1:35" x14ac:dyDescent="0.2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</row>
    <row r="686" spans="1:35" x14ac:dyDescent="0.2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</row>
    <row r="687" spans="1:35" x14ac:dyDescent="0.2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4"/>
      <c r="AI687" s="34"/>
    </row>
    <row r="688" spans="1:35" x14ac:dyDescent="0.2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  <c r="AH688" s="34"/>
      <c r="AI688" s="34"/>
    </row>
    <row r="689" spans="1:35" x14ac:dyDescent="0.2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</row>
    <row r="690" spans="1:35" x14ac:dyDescent="0.2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</row>
    <row r="691" spans="1:35" x14ac:dyDescent="0.2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</row>
    <row r="692" spans="1:35" x14ac:dyDescent="0.2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4"/>
      <c r="AI692" s="34"/>
    </row>
    <row r="693" spans="1:35" x14ac:dyDescent="0.2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</row>
    <row r="694" spans="1:35" x14ac:dyDescent="0.2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4"/>
      <c r="AI694" s="34"/>
    </row>
    <row r="695" spans="1:35" x14ac:dyDescent="0.2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</row>
    <row r="696" spans="1:35" x14ac:dyDescent="0.2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  <c r="AH696" s="34"/>
      <c r="AI696" s="34"/>
    </row>
    <row r="697" spans="1:35" x14ac:dyDescent="0.2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  <c r="AH697" s="34"/>
      <c r="AI697" s="34"/>
    </row>
    <row r="698" spans="1:35" x14ac:dyDescent="0.2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  <c r="AH698" s="34"/>
      <c r="AI698" s="34"/>
    </row>
    <row r="699" spans="1:35" x14ac:dyDescent="0.2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</row>
    <row r="700" spans="1:35" x14ac:dyDescent="0.2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</row>
    <row r="701" spans="1:35" x14ac:dyDescent="0.2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</row>
    <row r="702" spans="1:35" x14ac:dyDescent="0.2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  <c r="AH702" s="34"/>
      <c r="AI702" s="34"/>
    </row>
    <row r="703" spans="1:35" x14ac:dyDescent="0.2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  <c r="AH703" s="34"/>
      <c r="AI703" s="34"/>
    </row>
    <row r="704" spans="1:35" x14ac:dyDescent="0.2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</row>
    <row r="705" spans="1:35" x14ac:dyDescent="0.2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</row>
    <row r="706" spans="1:35" x14ac:dyDescent="0.2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</row>
    <row r="707" spans="1:35" x14ac:dyDescent="0.2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</row>
    <row r="708" spans="1:35" x14ac:dyDescent="0.2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</row>
    <row r="709" spans="1:35" x14ac:dyDescent="0.2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</row>
    <row r="710" spans="1:35" x14ac:dyDescent="0.2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</row>
    <row r="711" spans="1:35" x14ac:dyDescent="0.2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</row>
    <row r="712" spans="1:35" x14ac:dyDescent="0.2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</row>
    <row r="713" spans="1:35" x14ac:dyDescent="0.2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</row>
    <row r="714" spans="1:35" x14ac:dyDescent="0.2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</row>
    <row r="715" spans="1:35" x14ac:dyDescent="0.2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</row>
    <row r="716" spans="1:35" x14ac:dyDescent="0.2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</row>
    <row r="717" spans="1:35" x14ac:dyDescent="0.2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</row>
    <row r="718" spans="1:35" x14ac:dyDescent="0.2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</row>
    <row r="719" spans="1:35" x14ac:dyDescent="0.2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</row>
    <row r="720" spans="1:35" x14ac:dyDescent="0.2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4"/>
      <c r="AI720" s="34"/>
    </row>
    <row r="721" spans="1:35" x14ac:dyDescent="0.2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4"/>
      <c r="AI721" s="34"/>
    </row>
    <row r="722" spans="1:35" x14ac:dyDescent="0.2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4"/>
      <c r="AI722" s="34"/>
    </row>
    <row r="723" spans="1:35" x14ac:dyDescent="0.2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</row>
    <row r="724" spans="1:35" x14ac:dyDescent="0.2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</row>
    <row r="725" spans="1:35" x14ac:dyDescent="0.2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</row>
    <row r="726" spans="1:35" x14ac:dyDescent="0.2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</row>
    <row r="727" spans="1:35" x14ac:dyDescent="0.2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</row>
    <row r="728" spans="1:35" x14ac:dyDescent="0.2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</row>
    <row r="729" spans="1:35" x14ac:dyDescent="0.2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</row>
    <row r="730" spans="1:35" x14ac:dyDescent="0.2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4"/>
      <c r="AI730" s="34"/>
    </row>
    <row r="731" spans="1:35" x14ac:dyDescent="0.2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</row>
    <row r="732" spans="1:35" x14ac:dyDescent="0.2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4"/>
      <c r="AI732" s="34"/>
    </row>
    <row r="733" spans="1:35" x14ac:dyDescent="0.2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4"/>
      <c r="AI733" s="34"/>
    </row>
    <row r="734" spans="1:35" x14ac:dyDescent="0.2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</row>
    <row r="735" spans="1:35" x14ac:dyDescent="0.2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</row>
    <row r="736" spans="1:35" x14ac:dyDescent="0.2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</row>
    <row r="737" spans="1:35" x14ac:dyDescent="0.2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</row>
    <row r="738" spans="1:35" x14ac:dyDescent="0.2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</row>
    <row r="739" spans="1:35" x14ac:dyDescent="0.2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</row>
    <row r="740" spans="1:35" x14ac:dyDescent="0.2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</row>
    <row r="741" spans="1:35" x14ac:dyDescent="0.2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</row>
    <row r="742" spans="1:35" x14ac:dyDescent="0.2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</row>
    <row r="743" spans="1:35" x14ac:dyDescent="0.2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</row>
    <row r="744" spans="1:35" x14ac:dyDescent="0.2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</row>
    <row r="745" spans="1:35" x14ac:dyDescent="0.2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4"/>
      <c r="AI745" s="34"/>
    </row>
    <row r="746" spans="1:35" x14ac:dyDescent="0.2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4"/>
      <c r="AI746" s="34"/>
    </row>
    <row r="747" spans="1:35" x14ac:dyDescent="0.2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4"/>
      <c r="AI747" s="34"/>
    </row>
    <row r="748" spans="1:35" x14ac:dyDescent="0.2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4"/>
      <c r="AI748" s="34"/>
    </row>
    <row r="749" spans="1:35" x14ac:dyDescent="0.2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</row>
    <row r="750" spans="1:35" x14ac:dyDescent="0.2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4"/>
      <c r="AI750" s="34"/>
    </row>
    <row r="751" spans="1:35" x14ac:dyDescent="0.2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</row>
    <row r="752" spans="1:35" x14ac:dyDescent="0.2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</row>
    <row r="753" spans="1:35" x14ac:dyDescent="0.2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</row>
    <row r="754" spans="1:35" x14ac:dyDescent="0.2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</row>
    <row r="755" spans="1:35" x14ac:dyDescent="0.2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</row>
    <row r="756" spans="1:35" x14ac:dyDescent="0.2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4"/>
      <c r="AI756" s="34"/>
    </row>
    <row r="757" spans="1:35" x14ac:dyDescent="0.2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4"/>
      <c r="AI757" s="34"/>
    </row>
    <row r="758" spans="1:35" x14ac:dyDescent="0.2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4"/>
      <c r="AI758" s="34"/>
    </row>
    <row r="759" spans="1:35" x14ac:dyDescent="0.2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</row>
    <row r="760" spans="1:35" x14ac:dyDescent="0.2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4"/>
      <c r="AI760" s="34"/>
    </row>
    <row r="761" spans="1:35" x14ac:dyDescent="0.2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4"/>
      <c r="AI761" s="34"/>
    </row>
    <row r="762" spans="1:35" x14ac:dyDescent="0.2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4"/>
      <c r="AI762" s="34"/>
    </row>
    <row r="763" spans="1:35" x14ac:dyDescent="0.2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</row>
    <row r="764" spans="1:35" x14ac:dyDescent="0.2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</row>
    <row r="765" spans="1:35" x14ac:dyDescent="0.2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</row>
    <row r="766" spans="1:35" x14ac:dyDescent="0.2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</row>
    <row r="767" spans="1:35" x14ac:dyDescent="0.2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</row>
    <row r="768" spans="1:35" x14ac:dyDescent="0.2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</row>
    <row r="769" spans="1:35" x14ac:dyDescent="0.2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</row>
    <row r="770" spans="1:35" x14ac:dyDescent="0.2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</row>
    <row r="771" spans="1:35" x14ac:dyDescent="0.2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</row>
    <row r="772" spans="1:35" x14ac:dyDescent="0.2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</row>
    <row r="773" spans="1:35" x14ac:dyDescent="0.2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4"/>
      <c r="AI773" s="34"/>
    </row>
    <row r="774" spans="1:35" x14ac:dyDescent="0.2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</row>
    <row r="775" spans="1:35" x14ac:dyDescent="0.2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4"/>
      <c r="AI775" s="34"/>
    </row>
    <row r="776" spans="1:35" x14ac:dyDescent="0.2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4"/>
      <c r="AI776" s="34"/>
    </row>
    <row r="777" spans="1:35" x14ac:dyDescent="0.2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4"/>
      <c r="AI777" s="34"/>
    </row>
    <row r="778" spans="1:35" x14ac:dyDescent="0.2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4"/>
      <c r="AI778" s="34"/>
    </row>
    <row r="779" spans="1:35" x14ac:dyDescent="0.2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</row>
    <row r="780" spans="1:35" x14ac:dyDescent="0.2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4"/>
      <c r="AI780" s="34"/>
    </row>
    <row r="781" spans="1:35" x14ac:dyDescent="0.2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4"/>
      <c r="AI781" s="34"/>
    </row>
    <row r="782" spans="1:35" x14ac:dyDescent="0.2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4"/>
      <c r="AI782" s="34"/>
    </row>
    <row r="783" spans="1:35" x14ac:dyDescent="0.2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4"/>
      <c r="AI783" s="34"/>
    </row>
    <row r="784" spans="1:35" x14ac:dyDescent="0.2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</row>
    <row r="785" spans="1:35" x14ac:dyDescent="0.2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4"/>
      <c r="AI785" s="34"/>
    </row>
    <row r="786" spans="1:35" x14ac:dyDescent="0.2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4"/>
      <c r="AI786" s="34"/>
    </row>
    <row r="787" spans="1:35" x14ac:dyDescent="0.2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</row>
    <row r="788" spans="1:35" x14ac:dyDescent="0.2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4"/>
      <c r="AI788" s="34"/>
    </row>
    <row r="789" spans="1:35" x14ac:dyDescent="0.2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4"/>
      <c r="AI789" s="34"/>
    </row>
    <row r="790" spans="1:35" x14ac:dyDescent="0.2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  <c r="AH790" s="34"/>
      <c r="AI790" s="34"/>
    </row>
    <row r="791" spans="1:35" x14ac:dyDescent="0.2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  <c r="AH791" s="34"/>
      <c r="AI791" s="34"/>
    </row>
    <row r="792" spans="1:35" x14ac:dyDescent="0.2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  <c r="AH792" s="34"/>
      <c r="AI792" s="34"/>
    </row>
    <row r="793" spans="1:35" x14ac:dyDescent="0.2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  <c r="AH793" s="34"/>
      <c r="AI793" s="34"/>
    </row>
    <row r="794" spans="1:35" x14ac:dyDescent="0.2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4"/>
      <c r="AI794" s="34"/>
    </row>
    <row r="795" spans="1:35" x14ac:dyDescent="0.2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4"/>
      <c r="AI795" s="34"/>
    </row>
    <row r="796" spans="1:35" x14ac:dyDescent="0.2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4"/>
      <c r="AI796" s="34"/>
    </row>
    <row r="797" spans="1:35" x14ac:dyDescent="0.2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4"/>
      <c r="AI797" s="34"/>
    </row>
    <row r="798" spans="1:35" x14ac:dyDescent="0.2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4"/>
      <c r="AI798" s="34"/>
    </row>
    <row r="799" spans="1:35" x14ac:dyDescent="0.2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</row>
    <row r="800" spans="1:35" x14ac:dyDescent="0.2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4"/>
      <c r="AI800" s="34"/>
    </row>
    <row r="801" spans="1:35" x14ac:dyDescent="0.2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  <c r="AH801" s="34"/>
      <c r="AI801" s="34"/>
    </row>
    <row r="802" spans="1:35" x14ac:dyDescent="0.2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  <c r="AH802" s="34"/>
      <c r="AI802" s="34"/>
    </row>
    <row r="803" spans="1:35" x14ac:dyDescent="0.2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  <c r="AH803" s="34"/>
      <c r="AI803" s="34"/>
    </row>
    <row r="804" spans="1:35" x14ac:dyDescent="0.2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4"/>
      <c r="AI804" s="34"/>
    </row>
    <row r="805" spans="1:35" x14ac:dyDescent="0.2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  <c r="AH805" s="34"/>
      <c r="AI805" s="34"/>
    </row>
    <row r="806" spans="1:35" x14ac:dyDescent="0.2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  <c r="AH806" s="34"/>
      <c r="AI806" s="34"/>
    </row>
    <row r="807" spans="1:35" x14ac:dyDescent="0.2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  <c r="AH807" s="34"/>
      <c r="AI807" s="34"/>
    </row>
    <row r="808" spans="1:35" x14ac:dyDescent="0.2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4"/>
      <c r="AI808" s="34"/>
    </row>
    <row r="809" spans="1:35" x14ac:dyDescent="0.2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4"/>
      <c r="AI809" s="34"/>
    </row>
    <row r="810" spans="1:35" x14ac:dyDescent="0.2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  <c r="AH810" s="34"/>
      <c r="AI810" s="34"/>
    </row>
    <row r="811" spans="1:35" x14ac:dyDescent="0.2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  <c r="AH811" s="34"/>
      <c r="AI811" s="34"/>
    </row>
    <row r="812" spans="1:35" x14ac:dyDescent="0.2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  <c r="AH812" s="34"/>
      <c r="AI812" s="34"/>
    </row>
    <row r="813" spans="1:35" x14ac:dyDescent="0.2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4"/>
      <c r="AI813" s="34"/>
    </row>
    <row r="814" spans="1:35" x14ac:dyDescent="0.2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4"/>
      <c r="AI814" s="34"/>
    </row>
    <row r="815" spans="1:35" x14ac:dyDescent="0.2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  <c r="AH815" s="34"/>
      <c r="AI815" s="34"/>
    </row>
    <row r="816" spans="1:35" x14ac:dyDescent="0.2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  <c r="AH816" s="34"/>
      <c r="AI816" s="34"/>
    </row>
    <row r="817" spans="1:35" x14ac:dyDescent="0.2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4"/>
      <c r="AI817" s="34"/>
    </row>
    <row r="818" spans="1:35" x14ac:dyDescent="0.2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  <c r="AH818" s="34"/>
      <c r="AI818" s="34"/>
    </row>
    <row r="819" spans="1:35" x14ac:dyDescent="0.2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4"/>
      <c r="AI819" s="34"/>
    </row>
    <row r="820" spans="1:35" x14ac:dyDescent="0.2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  <c r="AH820" s="34"/>
      <c r="AI820" s="34"/>
    </row>
    <row r="821" spans="1:35" x14ac:dyDescent="0.2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  <c r="AH821" s="34"/>
      <c r="AI821" s="34"/>
    </row>
    <row r="822" spans="1:35" x14ac:dyDescent="0.2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  <c r="AH822" s="34"/>
      <c r="AI822" s="34"/>
    </row>
    <row r="823" spans="1:35" x14ac:dyDescent="0.2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  <c r="AH823" s="34"/>
      <c r="AI823" s="34"/>
    </row>
    <row r="824" spans="1:35" x14ac:dyDescent="0.2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4"/>
      <c r="AI824" s="34"/>
    </row>
    <row r="825" spans="1:35" x14ac:dyDescent="0.2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  <c r="AH825" s="34"/>
      <c r="AI825" s="34"/>
    </row>
    <row r="826" spans="1:35" x14ac:dyDescent="0.2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  <c r="AH826" s="34"/>
      <c r="AI826" s="34"/>
    </row>
    <row r="827" spans="1:35" x14ac:dyDescent="0.2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  <c r="AH827" s="34"/>
      <c r="AI827" s="34"/>
    </row>
    <row r="828" spans="1:35" x14ac:dyDescent="0.2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4"/>
      <c r="AI828" s="34"/>
    </row>
    <row r="829" spans="1:35" x14ac:dyDescent="0.2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4"/>
      <c r="AI829" s="34"/>
    </row>
    <row r="830" spans="1:35" x14ac:dyDescent="0.2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  <c r="AH830" s="34"/>
      <c r="AI830" s="34"/>
    </row>
    <row r="831" spans="1:35" x14ac:dyDescent="0.2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  <c r="AH831" s="34"/>
      <c r="AI831" s="34"/>
    </row>
    <row r="832" spans="1:35" x14ac:dyDescent="0.2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4"/>
      <c r="AI832" s="34"/>
    </row>
    <row r="833" spans="1:35" x14ac:dyDescent="0.2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4"/>
      <c r="AG833" s="34"/>
      <c r="AH833" s="34"/>
      <c r="AI833" s="34"/>
    </row>
    <row r="834" spans="1:35" x14ac:dyDescent="0.2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  <c r="AH834" s="34"/>
      <c r="AI834" s="34"/>
    </row>
    <row r="835" spans="1:35" x14ac:dyDescent="0.2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4"/>
      <c r="AG835" s="34"/>
      <c r="AH835" s="34"/>
      <c r="AI835" s="34"/>
    </row>
    <row r="836" spans="1:35" x14ac:dyDescent="0.2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4"/>
      <c r="AG836" s="34"/>
      <c r="AH836" s="34"/>
      <c r="AI836" s="34"/>
    </row>
    <row r="837" spans="1:35" x14ac:dyDescent="0.2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4"/>
      <c r="AG837" s="34"/>
      <c r="AH837" s="34"/>
      <c r="AI837" s="34"/>
    </row>
    <row r="838" spans="1:35" x14ac:dyDescent="0.2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4"/>
      <c r="AG838" s="34"/>
      <c r="AH838" s="34"/>
      <c r="AI838" s="34"/>
    </row>
    <row r="839" spans="1:35" x14ac:dyDescent="0.2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  <c r="AH839" s="34"/>
      <c r="AI839" s="34"/>
    </row>
    <row r="840" spans="1:35" x14ac:dyDescent="0.2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4"/>
      <c r="AG840" s="34"/>
      <c r="AH840" s="34"/>
      <c r="AI840" s="34"/>
    </row>
    <row r="841" spans="1:35" x14ac:dyDescent="0.2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4"/>
      <c r="AG841" s="34"/>
      <c r="AH841" s="34"/>
      <c r="AI841" s="34"/>
    </row>
    <row r="842" spans="1:35" x14ac:dyDescent="0.2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4"/>
      <c r="AG842" s="34"/>
      <c r="AH842" s="34"/>
      <c r="AI842" s="34"/>
    </row>
    <row r="843" spans="1:35" x14ac:dyDescent="0.2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4"/>
      <c r="AG843" s="34"/>
      <c r="AH843" s="34"/>
      <c r="AI843" s="34"/>
    </row>
    <row r="844" spans="1:35" x14ac:dyDescent="0.2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  <c r="AH844" s="34"/>
      <c r="AI844" s="34"/>
    </row>
    <row r="845" spans="1:35" x14ac:dyDescent="0.2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4"/>
      <c r="AG845" s="34"/>
      <c r="AH845" s="34"/>
      <c r="AI845" s="34"/>
    </row>
    <row r="846" spans="1:35" x14ac:dyDescent="0.2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4"/>
      <c r="AG846" s="34"/>
      <c r="AH846" s="34"/>
      <c r="AI846" s="34"/>
    </row>
    <row r="847" spans="1:35" x14ac:dyDescent="0.2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4"/>
      <c r="AG847" s="34"/>
      <c r="AH847" s="34"/>
      <c r="AI847" s="34"/>
    </row>
    <row r="848" spans="1:35" x14ac:dyDescent="0.2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4"/>
      <c r="AG848" s="34"/>
      <c r="AH848" s="34"/>
      <c r="AI848" s="34"/>
    </row>
    <row r="849" spans="1:35" x14ac:dyDescent="0.2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  <c r="AH849" s="34"/>
      <c r="AI849" s="34"/>
    </row>
    <row r="850" spans="1:35" x14ac:dyDescent="0.2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4"/>
      <c r="AG850" s="34"/>
      <c r="AH850" s="34"/>
      <c r="AI850" s="34"/>
    </row>
    <row r="851" spans="1:35" x14ac:dyDescent="0.2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  <c r="AH851" s="34"/>
      <c r="AI851" s="34"/>
    </row>
    <row r="852" spans="1:35" x14ac:dyDescent="0.2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  <c r="AH852" s="34"/>
      <c r="AI852" s="34"/>
    </row>
    <row r="853" spans="1:35" x14ac:dyDescent="0.2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  <c r="AH853" s="34"/>
      <c r="AI853" s="34"/>
    </row>
    <row r="854" spans="1:35" x14ac:dyDescent="0.2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4"/>
      <c r="AI854" s="34"/>
    </row>
    <row r="855" spans="1:35" x14ac:dyDescent="0.2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  <c r="AH855" s="34"/>
      <c r="AI855" s="34"/>
    </row>
    <row r="856" spans="1:35" x14ac:dyDescent="0.2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4"/>
      <c r="AG856" s="34"/>
      <c r="AH856" s="34"/>
      <c r="AI856" s="34"/>
    </row>
    <row r="857" spans="1:35" x14ac:dyDescent="0.2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4"/>
      <c r="AG857" s="34"/>
      <c r="AH857" s="34"/>
      <c r="AI857" s="34"/>
    </row>
    <row r="858" spans="1:35" x14ac:dyDescent="0.2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4"/>
      <c r="AG858" s="34"/>
      <c r="AH858" s="34"/>
      <c r="AI858" s="34"/>
    </row>
    <row r="859" spans="1:35" x14ac:dyDescent="0.2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  <c r="AH859" s="34"/>
      <c r="AI859" s="34"/>
    </row>
    <row r="860" spans="1:35" x14ac:dyDescent="0.2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  <c r="AH860" s="34"/>
      <c r="AI860" s="34"/>
    </row>
    <row r="861" spans="1:35" x14ac:dyDescent="0.2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4"/>
      <c r="AG861" s="34"/>
      <c r="AH861" s="34"/>
      <c r="AI861" s="34"/>
    </row>
    <row r="862" spans="1:35" x14ac:dyDescent="0.2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4"/>
      <c r="AG862" s="34"/>
      <c r="AH862" s="34"/>
      <c r="AI862" s="34"/>
    </row>
    <row r="863" spans="1:35" x14ac:dyDescent="0.2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4"/>
      <c r="AG863" s="34"/>
      <c r="AH863" s="34"/>
      <c r="AI863" s="34"/>
    </row>
    <row r="864" spans="1:35" x14ac:dyDescent="0.2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  <c r="AH864" s="34"/>
      <c r="AI864" s="34"/>
    </row>
    <row r="865" spans="1:35" x14ac:dyDescent="0.2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4"/>
      <c r="AG865" s="34"/>
      <c r="AH865" s="34"/>
      <c r="AI865" s="34"/>
    </row>
    <row r="866" spans="1:35" x14ac:dyDescent="0.2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4"/>
      <c r="AG866" s="34"/>
      <c r="AH866" s="34"/>
      <c r="AI866" s="34"/>
    </row>
    <row r="867" spans="1:35" x14ac:dyDescent="0.2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4"/>
      <c r="AG867" s="34"/>
      <c r="AH867" s="34"/>
      <c r="AI867" s="34"/>
    </row>
    <row r="868" spans="1:35" x14ac:dyDescent="0.2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4"/>
      <c r="AG868" s="34"/>
      <c r="AH868" s="34"/>
      <c r="AI868" s="34"/>
    </row>
    <row r="869" spans="1:35" x14ac:dyDescent="0.2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  <c r="AH869" s="34"/>
      <c r="AI869" s="34"/>
    </row>
    <row r="870" spans="1:35" x14ac:dyDescent="0.2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4"/>
      <c r="AG870" s="34"/>
      <c r="AH870" s="34"/>
      <c r="AI870" s="34"/>
    </row>
    <row r="871" spans="1:35" x14ac:dyDescent="0.2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4"/>
      <c r="AG871" s="34"/>
      <c r="AH871" s="34"/>
      <c r="AI871" s="34"/>
    </row>
    <row r="872" spans="1:35" x14ac:dyDescent="0.2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4"/>
      <c r="AG872" s="34"/>
      <c r="AH872" s="34"/>
      <c r="AI872" s="34"/>
    </row>
    <row r="873" spans="1:35" x14ac:dyDescent="0.2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4"/>
      <c r="AG873" s="34"/>
      <c r="AH873" s="34"/>
      <c r="AI873" s="34"/>
    </row>
    <row r="874" spans="1:35" x14ac:dyDescent="0.2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  <c r="AH874" s="34"/>
      <c r="AI874" s="34"/>
    </row>
    <row r="875" spans="1:35" x14ac:dyDescent="0.2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4"/>
      <c r="AG875" s="34"/>
      <c r="AH875" s="34"/>
      <c r="AI875" s="34"/>
    </row>
    <row r="876" spans="1:35" x14ac:dyDescent="0.2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4"/>
      <c r="AG876" s="34"/>
      <c r="AH876" s="34"/>
      <c r="AI876" s="34"/>
    </row>
    <row r="877" spans="1:35" x14ac:dyDescent="0.2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4"/>
      <c r="AG877" s="34"/>
      <c r="AH877" s="34"/>
      <c r="AI877" s="34"/>
    </row>
    <row r="878" spans="1:35" x14ac:dyDescent="0.2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4"/>
      <c r="AG878" s="34"/>
      <c r="AH878" s="34"/>
      <c r="AI878" s="34"/>
    </row>
    <row r="879" spans="1:35" x14ac:dyDescent="0.2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  <c r="AH879" s="34"/>
      <c r="AI879" s="34"/>
    </row>
    <row r="880" spans="1:35" x14ac:dyDescent="0.2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4"/>
      <c r="AG880" s="34"/>
      <c r="AH880" s="34"/>
      <c r="AI880" s="34"/>
    </row>
    <row r="881" spans="1:35" x14ac:dyDescent="0.2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4"/>
      <c r="AG881" s="34"/>
      <c r="AH881" s="34"/>
      <c r="AI881" s="34"/>
    </row>
    <row r="882" spans="1:35" x14ac:dyDescent="0.2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4"/>
      <c r="AG882" s="34"/>
      <c r="AH882" s="34"/>
      <c r="AI882" s="34"/>
    </row>
    <row r="883" spans="1:35" x14ac:dyDescent="0.2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4"/>
      <c r="AG883" s="34"/>
      <c r="AH883" s="34"/>
      <c r="AI883" s="34"/>
    </row>
    <row r="884" spans="1:35" x14ac:dyDescent="0.2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  <c r="AH884" s="34"/>
      <c r="AI884" s="34"/>
    </row>
    <row r="885" spans="1:35" x14ac:dyDescent="0.2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4"/>
      <c r="AG885" s="34"/>
      <c r="AH885" s="34"/>
      <c r="AI885" s="34"/>
    </row>
    <row r="886" spans="1:35" x14ac:dyDescent="0.2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4"/>
      <c r="AG886" s="34"/>
      <c r="AH886" s="34"/>
      <c r="AI886" s="34"/>
    </row>
    <row r="887" spans="1:35" x14ac:dyDescent="0.2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4"/>
      <c r="AG887" s="34"/>
      <c r="AH887" s="34"/>
      <c r="AI887" s="34"/>
    </row>
    <row r="888" spans="1:35" x14ac:dyDescent="0.2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  <c r="AH888" s="34"/>
      <c r="AI888" s="34"/>
    </row>
    <row r="889" spans="1:35" x14ac:dyDescent="0.2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  <c r="AH889" s="34"/>
      <c r="AI889" s="34"/>
    </row>
    <row r="890" spans="1:35" x14ac:dyDescent="0.2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4"/>
      <c r="AG890" s="34"/>
      <c r="AH890" s="34"/>
      <c r="AI890" s="34"/>
    </row>
    <row r="891" spans="1:35" x14ac:dyDescent="0.2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4"/>
      <c r="AG891" s="34"/>
      <c r="AH891" s="34"/>
      <c r="AI891" s="34"/>
    </row>
    <row r="892" spans="1:35" x14ac:dyDescent="0.2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4"/>
      <c r="AG892" s="34"/>
      <c r="AH892" s="34"/>
      <c r="AI892" s="34"/>
    </row>
    <row r="893" spans="1:35" x14ac:dyDescent="0.2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4"/>
      <c r="AG893" s="34"/>
      <c r="AH893" s="34"/>
      <c r="AI893" s="34"/>
    </row>
    <row r="894" spans="1:35" x14ac:dyDescent="0.2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  <c r="AH894" s="34"/>
      <c r="AI894" s="34"/>
    </row>
    <row r="895" spans="1:35" x14ac:dyDescent="0.2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4"/>
      <c r="AG895" s="34"/>
      <c r="AH895" s="34"/>
      <c r="AI895" s="34"/>
    </row>
    <row r="896" spans="1:35" x14ac:dyDescent="0.2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4"/>
      <c r="AG896" s="34"/>
      <c r="AH896" s="34"/>
      <c r="AI896" s="34"/>
    </row>
    <row r="897" spans="1:35" x14ac:dyDescent="0.2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4"/>
      <c r="AG897" s="34"/>
      <c r="AH897" s="34"/>
      <c r="AI897" s="34"/>
    </row>
    <row r="898" spans="1:35" x14ac:dyDescent="0.2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4"/>
      <c r="AG898" s="34"/>
      <c r="AH898" s="34"/>
      <c r="AI898" s="34"/>
    </row>
    <row r="899" spans="1:35" x14ac:dyDescent="0.2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  <c r="AH899" s="34"/>
      <c r="AI899" s="34"/>
    </row>
    <row r="900" spans="1:35" x14ac:dyDescent="0.2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4"/>
      <c r="AG900" s="34"/>
      <c r="AH900" s="34"/>
      <c r="AI900" s="34"/>
    </row>
    <row r="901" spans="1:35" x14ac:dyDescent="0.2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4"/>
      <c r="AG901" s="34"/>
      <c r="AH901" s="34"/>
      <c r="AI901" s="34"/>
    </row>
    <row r="902" spans="1:35" x14ac:dyDescent="0.2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4"/>
      <c r="AG902" s="34"/>
      <c r="AH902" s="34"/>
      <c r="AI902" s="34"/>
    </row>
    <row r="903" spans="1:35" x14ac:dyDescent="0.2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4"/>
      <c r="AG903" s="34"/>
      <c r="AH903" s="34"/>
      <c r="AI903" s="34"/>
    </row>
    <row r="904" spans="1:35" x14ac:dyDescent="0.2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  <c r="AH904" s="34"/>
      <c r="AI904" s="34"/>
    </row>
    <row r="905" spans="1:35" x14ac:dyDescent="0.2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4"/>
      <c r="AG905" s="34"/>
      <c r="AH905" s="34"/>
      <c r="AI905" s="34"/>
    </row>
    <row r="906" spans="1:35" x14ac:dyDescent="0.2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4"/>
      <c r="AG906" s="34"/>
      <c r="AH906" s="34"/>
      <c r="AI906" s="34"/>
    </row>
    <row r="907" spans="1:35" x14ac:dyDescent="0.2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4"/>
      <c r="AG907" s="34"/>
      <c r="AH907" s="34"/>
      <c r="AI907" s="34"/>
    </row>
    <row r="908" spans="1:35" x14ac:dyDescent="0.2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4"/>
      <c r="AG908" s="34"/>
      <c r="AH908" s="34"/>
      <c r="AI908" s="34"/>
    </row>
    <row r="909" spans="1:35" x14ac:dyDescent="0.2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  <c r="AH909" s="34"/>
      <c r="AI909" s="34"/>
    </row>
    <row r="910" spans="1:35" x14ac:dyDescent="0.2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4"/>
      <c r="AG910" s="34"/>
      <c r="AH910" s="34"/>
      <c r="AI910" s="34"/>
    </row>
    <row r="911" spans="1:35" x14ac:dyDescent="0.2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4"/>
      <c r="AG911" s="34"/>
      <c r="AH911" s="34"/>
      <c r="AI911" s="34"/>
    </row>
    <row r="912" spans="1:35" x14ac:dyDescent="0.2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4"/>
      <c r="AG912" s="34"/>
      <c r="AH912" s="34"/>
      <c r="AI912" s="34"/>
    </row>
    <row r="913" spans="1:35" x14ac:dyDescent="0.2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4"/>
      <c r="AG913" s="34"/>
      <c r="AH913" s="34"/>
      <c r="AI913" s="34"/>
    </row>
    <row r="914" spans="1:35" x14ac:dyDescent="0.2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4"/>
      <c r="AG914" s="34"/>
      <c r="AH914" s="34"/>
      <c r="AI914" s="34"/>
    </row>
    <row r="915" spans="1:35" x14ac:dyDescent="0.2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4"/>
      <c r="AG915" s="34"/>
      <c r="AH915" s="34"/>
      <c r="AI915" s="34"/>
    </row>
    <row r="916" spans="1:35" x14ac:dyDescent="0.2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4"/>
      <c r="AG916" s="34"/>
      <c r="AH916" s="34"/>
      <c r="AI916" s="34"/>
    </row>
    <row r="917" spans="1:35" x14ac:dyDescent="0.2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4"/>
      <c r="AG917" s="34"/>
      <c r="AH917" s="34"/>
      <c r="AI917" s="34"/>
    </row>
    <row r="918" spans="1:35" x14ac:dyDescent="0.2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4"/>
      <c r="AG918" s="34"/>
      <c r="AH918" s="34"/>
      <c r="AI918" s="34"/>
    </row>
    <row r="919" spans="1:35" x14ac:dyDescent="0.2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4"/>
      <c r="AG919" s="34"/>
      <c r="AH919" s="34"/>
      <c r="AI919" s="34"/>
    </row>
    <row r="920" spans="1:35" x14ac:dyDescent="0.2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4"/>
      <c r="AG920" s="34"/>
      <c r="AH920" s="34"/>
      <c r="AI920" s="34"/>
    </row>
    <row r="921" spans="1:35" x14ac:dyDescent="0.2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4"/>
      <c r="AG921" s="34"/>
      <c r="AH921" s="34"/>
      <c r="AI921" s="34"/>
    </row>
    <row r="922" spans="1:35" x14ac:dyDescent="0.2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4"/>
      <c r="AG922" s="34"/>
      <c r="AH922" s="34"/>
      <c r="AI922" s="34"/>
    </row>
    <row r="923" spans="1:35" x14ac:dyDescent="0.2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4"/>
      <c r="AG923" s="34"/>
      <c r="AH923" s="34"/>
      <c r="AI923" s="34"/>
    </row>
    <row r="924" spans="1:35" x14ac:dyDescent="0.2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4"/>
      <c r="AG924" s="34"/>
      <c r="AH924" s="34"/>
      <c r="AI924" s="34"/>
    </row>
    <row r="925" spans="1:35" x14ac:dyDescent="0.2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4"/>
      <c r="AG925" s="34"/>
      <c r="AH925" s="34"/>
      <c r="AI925" s="34"/>
    </row>
    <row r="926" spans="1:35" x14ac:dyDescent="0.2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4"/>
      <c r="AG926" s="34"/>
      <c r="AH926" s="34"/>
      <c r="AI926" s="34"/>
    </row>
    <row r="927" spans="1:35" x14ac:dyDescent="0.2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4"/>
      <c r="AG927" s="34"/>
      <c r="AH927" s="34"/>
      <c r="AI927" s="34"/>
    </row>
    <row r="928" spans="1:35" x14ac:dyDescent="0.2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4"/>
      <c r="AG928" s="34"/>
      <c r="AH928" s="34"/>
      <c r="AI928" s="34"/>
    </row>
    <row r="929" spans="1:35" x14ac:dyDescent="0.2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4"/>
      <c r="AG929" s="34"/>
      <c r="AH929" s="34"/>
      <c r="AI929" s="34"/>
    </row>
    <row r="930" spans="1:35" x14ac:dyDescent="0.2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4"/>
      <c r="AG930" s="34"/>
      <c r="AH930" s="34"/>
      <c r="AI930" s="34"/>
    </row>
    <row r="931" spans="1:35" x14ac:dyDescent="0.2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4"/>
      <c r="AG931" s="34"/>
      <c r="AH931" s="34"/>
      <c r="AI931" s="34"/>
    </row>
    <row r="932" spans="1:35" x14ac:dyDescent="0.2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4"/>
      <c r="AG932" s="34"/>
      <c r="AH932" s="34"/>
      <c r="AI932" s="34"/>
    </row>
    <row r="933" spans="1:35" x14ac:dyDescent="0.2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4"/>
      <c r="AG933" s="34"/>
      <c r="AH933" s="34"/>
      <c r="AI933" s="34"/>
    </row>
    <row r="934" spans="1:35" x14ac:dyDescent="0.2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4"/>
      <c r="AG934" s="34"/>
      <c r="AH934" s="34"/>
      <c r="AI934" s="34"/>
    </row>
    <row r="935" spans="1:35" x14ac:dyDescent="0.2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4"/>
      <c r="AG935" s="34"/>
      <c r="AH935" s="34"/>
      <c r="AI935" s="34"/>
    </row>
    <row r="936" spans="1:35" x14ac:dyDescent="0.2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4"/>
      <c r="AG936" s="34"/>
      <c r="AH936" s="34"/>
      <c r="AI936" s="34"/>
    </row>
    <row r="937" spans="1:35" x14ac:dyDescent="0.2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4"/>
      <c r="AG937" s="34"/>
      <c r="AH937" s="34"/>
      <c r="AI937" s="34"/>
    </row>
    <row r="938" spans="1:35" x14ac:dyDescent="0.2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4"/>
      <c r="AG938" s="34"/>
      <c r="AH938" s="34"/>
      <c r="AI938" s="34"/>
    </row>
    <row r="939" spans="1:35" x14ac:dyDescent="0.2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4"/>
      <c r="AG939" s="34"/>
      <c r="AH939" s="34"/>
      <c r="AI939" s="34"/>
    </row>
    <row r="940" spans="1:35" x14ac:dyDescent="0.2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4"/>
      <c r="AG940" s="34"/>
      <c r="AH940" s="34"/>
      <c r="AI940" s="34"/>
    </row>
    <row r="941" spans="1:35" x14ac:dyDescent="0.2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4"/>
      <c r="AG941" s="34"/>
      <c r="AH941" s="34"/>
      <c r="AI941" s="34"/>
    </row>
    <row r="942" spans="1:35" x14ac:dyDescent="0.2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4"/>
      <c r="AG942" s="34"/>
      <c r="AH942" s="34"/>
      <c r="AI942" s="34"/>
    </row>
    <row r="943" spans="1:35" x14ac:dyDescent="0.2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4"/>
      <c r="AG943" s="34"/>
      <c r="AH943" s="34"/>
      <c r="AI943" s="34"/>
    </row>
    <row r="944" spans="1:35" x14ac:dyDescent="0.2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4"/>
      <c r="AG944" s="34"/>
      <c r="AH944" s="34"/>
      <c r="AI944" s="34"/>
    </row>
    <row r="945" spans="1:35" x14ac:dyDescent="0.2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4"/>
      <c r="AG945" s="34"/>
      <c r="AH945" s="34"/>
      <c r="AI945" s="34"/>
    </row>
    <row r="946" spans="1:35" x14ac:dyDescent="0.2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4"/>
      <c r="AG946" s="34"/>
      <c r="AH946" s="34"/>
      <c r="AI946" s="34"/>
    </row>
    <row r="947" spans="1:35" x14ac:dyDescent="0.2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4"/>
      <c r="AG947" s="34"/>
      <c r="AH947" s="34"/>
      <c r="AI947" s="34"/>
    </row>
    <row r="948" spans="1:35" x14ac:dyDescent="0.2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4"/>
      <c r="AG948" s="34"/>
      <c r="AH948" s="34"/>
      <c r="AI948" s="34"/>
    </row>
    <row r="949" spans="1:35" x14ac:dyDescent="0.2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4"/>
      <c r="AG949" s="34"/>
      <c r="AH949" s="34"/>
      <c r="AI949" s="34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9"/>
  <sheetViews>
    <sheetView workbookViewId="0"/>
  </sheetViews>
  <sheetFormatPr defaultRowHeight="12.75" x14ac:dyDescent="0.2"/>
  <cols>
    <col min="1" max="1" width="19.7109375" style="26" customWidth="1"/>
    <col min="2" max="2" width="4.42578125" style="34" customWidth="1"/>
    <col min="3" max="3" width="12.7109375" style="26" customWidth="1"/>
    <col min="4" max="4" width="5.42578125" style="34" customWidth="1"/>
    <col min="5" max="5" width="14.85546875" style="34" customWidth="1"/>
    <col min="6" max="6" width="9.140625" style="34"/>
    <col min="7" max="7" width="12" style="34" customWidth="1"/>
    <col min="8" max="8" width="14.140625" style="26" customWidth="1"/>
    <col min="9" max="9" width="22.5703125" style="34" customWidth="1"/>
    <col min="10" max="10" width="25.140625" style="34" customWidth="1"/>
    <col min="11" max="11" width="15.7109375" style="34" customWidth="1"/>
    <col min="12" max="12" width="14.140625" style="34" customWidth="1"/>
    <col min="13" max="13" width="9.5703125" style="34" customWidth="1"/>
    <col min="14" max="14" width="14.140625" style="34" customWidth="1"/>
    <col min="15" max="15" width="23.42578125" style="34" customWidth="1"/>
    <col min="16" max="16" width="16.5703125" style="34" customWidth="1"/>
    <col min="17" max="17" width="41" style="34" customWidth="1"/>
    <col min="18" max="16384" width="9.140625" style="34"/>
  </cols>
  <sheetData>
    <row r="1" spans="1:16" ht="15.75" x14ac:dyDescent="0.25">
      <c r="A1" s="110" t="s">
        <v>165</v>
      </c>
      <c r="I1" s="111" t="s">
        <v>61</v>
      </c>
      <c r="J1" s="112" t="s">
        <v>166</v>
      </c>
    </row>
    <row r="2" spans="1:16" x14ac:dyDescent="0.2">
      <c r="I2" s="113" t="s">
        <v>72</v>
      </c>
      <c r="J2" s="114" t="s">
        <v>167</v>
      </c>
    </row>
    <row r="3" spans="1:16" x14ac:dyDescent="0.2">
      <c r="A3" s="115" t="s">
        <v>168</v>
      </c>
      <c r="I3" s="113" t="s">
        <v>76</v>
      </c>
      <c r="J3" s="114" t="s">
        <v>169</v>
      </c>
    </row>
    <row r="4" spans="1:16" x14ac:dyDescent="0.2">
      <c r="I4" s="113" t="s">
        <v>90</v>
      </c>
      <c r="J4" s="114" t="s">
        <v>169</v>
      </c>
    </row>
    <row r="5" spans="1:16" ht="13.5" thickBot="1" x14ac:dyDescent="0.25">
      <c r="I5" s="116" t="s">
        <v>114</v>
      </c>
      <c r="J5" s="117" t="s">
        <v>170</v>
      </c>
    </row>
    <row r="10" spans="1:16" ht="13.5" thickBot="1" x14ac:dyDescent="0.25"/>
    <row r="11" spans="1:16" ht="12.75" customHeight="1" thickBot="1" x14ac:dyDescent="0.25">
      <c r="A11" s="26" t="str">
        <f t="shared" ref="A11:A42" si="0">P11</f>
        <v>IBVS 4482 </v>
      </c>
      <c r="B11" s="3" t="str">
        <f t="shared" ref="B11:B42" si="1">IF(H11=INT(H11),"I","II")</f>
        <v>II</v>
      </c>
      <c r="C11" s="26">
        <f t="shared" ref="C11:C42" si="2">1*G11</f>
        <v>49970.815399999999</v>
      </c>
      <c r="D11" s="34" t="str">
        <f t="shared" ref="D11:D42" si="3">VLOOKUP(F11,I$1:J$5,2,FALSE)</f>
        <v>vis</v>
      </c>
      <c r="E11" s="118">
        <f>VLOOKUP(C11,Active!C$21:E$973,3,FALSE)</f>
        <v>-68.497868880737926</v>
      </c>
      <c r="F11" s="3" t="s">
        <v>114</v>
      </c>
      <c r="G11" s="34" t="str">
        <f t="shared" ref="G11:G42" si="4">MID(I11,3,LEN(I11)-3)</f>
        <v>49970.8154</v>
      </c>
      <c r="H11" s="26">
        <f t="shared" ref="H11:H42" si="5">1*K11</f>
        <v>-6231.5</v>
      </c>
      <c r="I11" s="119" t="s">
        <v>181</v>
      </c>
      <c r="J11" s="120" t="s">
        <v>182</v>
      </c>
      <c r="K11" s="119">
        <v>-6231.5</v>
      </c>
      <c r="L11" s="119" t="s">
        <v>183</v>
      </c>
      <c r="M11" s="120" t="s">
        <v>174</v>
      </c>
      <c r="N11" s="120" t="s">
        <v>175</v>
      </c>
      <c r="O11" s="121" t="s">
        <v>176</v>
      </c>
      <c r="P11" s="122" t="s">
        <v>184</v>
      </c>
    </row>
    <row r="12" spans="1:16" ht="12.75" customHeight="1" thickBot="1" x14ac:dyDescent="0.25">
      <c r="A12" s="26" t="str">
        <f t="shared" si="0"/>
        <v>IBVS 4482 </v>
      </c>
      <c r="B12" s="3" t="str">
        <f t="shared" si="1"/>
        <v>I</v>
      </c>
      <c r="C12" s="26">
        <f t="shared" si="2"/>
        <v>49971.8315</v>
      </c>
      <c r="D12" s="34" t="str">
        <f t="shared" si="3"/>
        <v>vis</v>
      </c>
      <c r="E12" s="118">
        <f>VLOOKUP(C12,Active!C$21:E$973,3,FALSE)</f>
        <v>-65.994481263401369</v>
      </c>
      <c r="F12" s="3" t="s">
        <v>114</v>
      </c>
      <c r="G12" s="34" t="str">
        <f t="shared" si="4"/>
        <v>49971.8315</v>
      </c>
      <c r="H12" s="26">
        <f t="shared" si="5"/>
        <v>-6229</v>
      </c>
      <c r="I12" s="119" t="s">
        <v>185</v>
      </c>
      <c r="J12" s="120" t="s">
        <v>186</v>
      </c>
      <c r="K12" s="119">
        <v>-6229</v>
      </c>
      <c r="L12" s="119" t="s">
        <v>187</v>
      </c>
      <c r="M12" s="120" t="s">
        <v>174</v>
      </c>
      <c r="N12" s="120" t="s">
        <v>175</v>
      </c>
      <c r="O12" s="121" t="s">
        <v>176</v>
      </c>
      <c r="P12" s="122" t="s">
        <v>184</v>
      </c>
    </row>
    <row r="13" spans="1:16" ht="12.75" customHeight="1" thickBot="1" x14ac:dyDescent="0.25">
      <c r="A13" s="26" t="str">
        <f t="shared" si="0"/>
        <v>IBVS 4482 </v>
      </c>
      <c r="B13" s="3" t="str">
        <f t="shared" si="1"/>
        <v>II</v>
      </c>
      <c r="C13" s="26">
        <f t="shared" si="2"/>
        <v>49977.716999999997</v>
      </c>
      <c r="D13" s="34" t="str">
        <f t="shared" si="3"/>
        <v>vis</v>
      </c>
      <c r="E13" s="118">
        <f>VLOOKUP(C13,Active!C$21:E$973,3,FALSE)</f>
        <v>-51.494247209848233</v>
      </c>
      <c r="F13" s="3" t="s">
        <v>114</v>
      </c>
      <c r="G13" s="34" t="str">
        <f t="shared" si="4"/>
        <v>49977.7170</v>
      </c>
      <c r="H13" s="26">
        <f t="shared" si="5"/>
        <v>-6214.5</v>
      </c>
      <c r="I13" s="119" t="s">
        <v>188</v>
      </c>
      <c r="J13" s="120" t="s">
        <v>189</v>
      </c>
      <c r="K13" s="119">
        <v>-6214.5</v>
      </c>
      <c r="L13" s="119" t="s">
        <v>187</v>
      </c>
      <c r="M13" s="120" t="s">
        <v>174</v>
      </c>
      <c r="N13" s="120" t="s">
        <v>175</v>
      </c>
      <c r="O13" s="121" t="s">
        <v>176</v>
      </c>
      <c r="P13" s="122" t="s">
        <v>184</v>
      </c>
    </row>
    <row r="14" spans="1:16" ht="12.75" customHeight="1" thickBot="1" x14ac:dyDescent="0.25">
      <c r="A14" s="26" t="str">
        <f t="shared" si="0"/>
        <v>IBVS 4482 </v>
      </c>
      <c r="B14" s="3" t="str">
        <f t="shared" si="1"/>
        <v>I</v>
      </c>
      <c r="C14" s="26">
        <f t="shared" si="2"/>
        <v>49977.918700000002</v>
      </c>
      <c r="D14" s="34" t="str">
        <f t="shared" si="3"/>
        <v>vis</v>
      </c>
      <c r="E14" s="118">
        <f>VLOOKUP(C14,Active!C$21:E$973,3,FALSE)</f>
        <v>-50.997314543349731</v>
      </c>
      <c r="F14" s="3" t="s">
        <v>114</v>
      </c>
      <c r="G14" s="34" t="str">
        <f t="shared" si="4"/>
        <v>49977.9187</v>
      </c>
      <c r="H14" s="26">
        <f t="shared" si="5"/>
        <v>-6214</v>
      </c>
      <c r="I14" s="119" t="s">
        <v>190</v>
      </c>
      <c r="J14" s="120" t="s">
        <v>191</v>
      </c>
      <c r="K14" s="119">
        <v>-6214</v>
      </c>
      <c r="L14" s="119" t="s">
        <v>192</v>
      </c>
      <c r="M14" s="120" t="s">
        <v>174</v>
      </c>
      <c r="N14" s="120" t="s">
        <v>175</v>
      </c>
      <c r="O14" s="121" t="s">
        <v>176</v>
      </c>
      <c r="P14" s="122" t="s">
        <v>184</v>
      </c>
    </row>
    <row r="15" spans="1:16" ht="12.75" customHeight="1" thickBot="1" x14ac:dyDescent="0.25">
      <c r="A15" s="26" t="str">
        <f t="shared" si="0"/>
        <v>IBVS 4482 </v>
      </c>
      <c r="B15" s="3" t="str">
        <f t="shared" si="1"/>
        <v>I</v>
      </c>
      <c r="C15" s="26">
        <f t="shared" si="2"/>
        <v>49978.728799999997</v>
      </c>
      <c r="D15" s="34" t="str">
        <f t="shared" si="3"/>
        <v>vis</v>
      </c>
      <c r="E15" s="118">
        <f>VLOOKUP(C15,Active!C$21:E$973,3,FALSE)</f>
        <v>-49.001453595814326</v>
      </c>
      <c r="F15" s="3" t="s">
        <v>114</v>
      </c>
      <c r="G15" s="34" t="str">
        <f t="shared" si="4"/>
        <v>49978.7288</v>
      </c>
      <c r="H15" s="26">
        <f t="shared" si="5"/>
        <v>-6212</v>
      </c>
      <c r="I15" s="119" t="s">
        <v>193</v>
      </c>
      <c r="J15" s="120" t="s">
        <v>194</v>
      </c>
      <c r="K15" s="119">
        <v>-6212</v>
      </c>
      <c r="L15" s="119" t="s">
        <v>195</v>
      </c>
      <c r="M15" s="120" t="s">
        <v>174</v>
      </c>
      <c r="N15" s="120" t="s">
        <v>175</v>
      </c>
      <c r="O15" s="121" t="s">
        <v>176</v>
      </c>
      <c r="P15" s="122" t="s">
        <v>184</v>
      </c>
    </row>
    <row r="16" spans="1:16" ht="12.75" customHeight="1" thickBot="1" x14ac:dyDescent="0.25">
      <c r="A16" s="26" t="str">
        <f t="shared" si="0"/>
        <v>IBVS 4482 </v>
      </c>
      <c r="B16" s="3" t="str">
        <f t="shared" si="1"/>
        <v>II</v>
      </c>
      <c r="C16" s="26">
        <f t="shared" si="2"/>
        <v>49998.821300000003</v>
      </c>
      <c r="D16" s="34" t="str">
        <f t="shared" si="3"/>
        <v>vis</v>
      </c>
      <c r="E16" s="118">
        <f>VLOOKUP(C16,Active!C$21:E$973,3,FALSE)</f>
        <v>0.50087462120534165</v>
      </c>
      <c r="F16" s="3" t="s">
        <v>114</v>
      </c>
      <c r="G16" s="34" t="str">
        <f t="shared" si="4"/>
        <v>49998.8213</v>
      </c>
      <c r="H16" s="26">
        <f t="shared" si="5"/>
        <v>-6162.5</v>
      </c>
      <c r="I16" s="119" t="s">
        <v>196</v>
      </c>
      <c r="J16" s="120" t="s">
        <v>197</v>
      </c>
      <c r="K16" s="119">
        <v>-6162.5</v>
      </c>
      <c r="L16" s="119" t="s">
        <v>198</v>
      </c>
      <c r="M16" s="120" t="s">
        <v>174</v>
      </c>
      <c r="N16" s="120" t="s">
        <v>175</v>
      </c>
      <c r="O16" s="121" t="s">
        <v>176</v>
      </c>
      <c r="P16" s="122" t="s">
        <v>184</v>
      </c>
    </row>
    <row r="17" spans="1:16" ht="12.75" customHeight="1" thickBot="1" x14ac:dyDescent="0.25">
      <c r="A17" s="26" t="str">
        <f t="shared" si="0"/>
        <v>IBVS 4482 </v>
      </c>
      <c r="B17" s="3" t="str">
        <f t="shared" si="1"/>
        <v>I</v>
      </c>
      <c r="C17" s="26">
        <f t="shared" si="2"/>
        <v>50429.673799999997</v>
      </c>
      <c r="D17" s="34" t="str">
        <f t="shared" si="3"/>
        <v>vis</v>
      </c>
      <c r="E17" s="118">
        <f>VLOOKUP(C17,Active!C$21:E$973,3,FALSE)</f>
        <v>1062.0015275074395</v>
      </c>
      <c r="F17" s="3" t="s">
        <v>114</v>
      </c>
      <c r="G17" s="34" t="str">
        <f t="shared" si="4"/>
        <v>50429.6738</v>
      </c>
      <c r="H17" s="26">
        <f t="shared" si="5"/>
        <v>-5101</v>
      </c>
      <c r="I17" s="119" t="s">
        <v>199</v>
      </c>
      <c r="J17" s="120" t="s">
        <v>200</v>
      </c>
      <c r="K17" s="119">
        <v>-5101</v>
      </c>
      <c r="L17" s="119" t="s">
        <v>201</v>
      </c>
      <c r="M17" s="120" t="s">
        <v>174</v>
      </c>
      <c r="N17" s="120" t="s">
        <v>175</v>
      </c>
      <c r="O17" s="121" t="s">
        <v>176</v>
      </c>
      <c r="P17" s="122" t="s">
        <v>184</v>
      </c>
    </row>
    <row r="18" spans="1:16" ht="12.75" customHeight="1" thickBot="1" x14ac:dyDescent="0.25">
      <c r="A18" s="26" t="str">
        <f t="shared" si="0"/>
        <v>IBVS 4482 </v>
      </c>
      <c r="B18" s="3" t="str">
        <f t="shared" si="1"/>
        <v>II</v>
      </c>
      <c r="C18" s="26">
        <f t="shared" si="2"/>
        <v>50430.688300000002</v>
      </c>
      <c r="D18" s="34" t="str">
        <f t="shared" si="3"/>
        <v>vis</v>
      </c>
      <c r="E18" s="118">
        <f>VLOOKUP(C18,Active!C$21:E$973,3,FALSE)</f>
        <v>1064.5009731700693</v>
      </c>
      <c r="F18" s="3" t="s">
        <v>114</v>
      </c>
      <c r="G18" s="34" t="str">
        <f t="shared" si="4"/>
        <v>50430.6883</v>
      </c>
      <c r="H18" s="26">
        <f t="shared" si="5"/>
        <v>-5098.5</v>
      </c>
      <c r="I18" s="119" t="s">
        <v>202</v>
      </c>
      <c r="J18" s="120" t="s">
        <v>203</v>
      </c>
      <c r="K18" s="119">
        <v>-5098.5</v>
      </c>
      <c r="L18" s="119" t="s">
        <v>204</v>
      </c>
      <c r="M18" s="120" t="s">
        <v>174</v>
      </c>
      <c r="N18" s="120" t="s">
        <v>175</v>
      </c>
      <c r="O18" s="121" t="s">
        <v>176</v>
      </c>
      <c r="P18" s="122" t="s">
        <v>184</v>
      </c>
    </row>
    <row r="19" spans="1:16" ht="12.75" customHeight="1" thickBot="1" x14ac:dyDescent="0.25">
      <c r="A19" s="26" t="str">
        <f t="shared" si="0"/>
        <v>IBVS 4482 </v>
      </c>
      <c r="B19" s="3" t="str">
        <f t="shared" si="1"/>
        <v>I</v>
      </c>
      <c r="C19" s="26">
        <f t="shared" si="2"/>
        <v>50431.702299999997</v>
      </c>
      <c r="D19" s="34" t="str">
        <f t="shared" si="3"/>
        <v>vis</v>
      </c>
      <c r="E19" s="118">
        <f>VLOOKUP(C19,Active!C$21:E$973,3,FALSE)</f>
        <v>1066.9991869718274</v>
      </c>
      <c r="F19" s="3" t="s">
        <v>114</v>
      </c>
      <c r="G19" s="34" t="str">
        <f t="shared" si="4"/>
        <v>50431.7023</v>
      </c>
      <c r="H19" s="26">
        <f t="shared" si="5"/>
        <v>-5096</v>
      </c>
      <c r="I19" s="119" t="s">
        <v>205</v>
      </c>
      <c r="J19" s="120" t="s">
        <v>206</v>
      </c>
      <c r="K19" s="119">
        <v>-5096</v>
      </c>
      <c r="L19" s="119" t="s">
        <v>207</v>
      </c>
      <c r="M19" s="120" t="s">
        <v>174</v>
      </c>
      <c r="N19" s="120" t="s">
        <v>175</v>
      </c>
      <c r="O19" s="121" t="s">
        <v>176</v>
      </c>
      <c r="P19" s="122" t="s">
        <v>184</v>
      </c>
    </row>
    <row r="20" spans="1:16" ht="12.75" customHeight="1" thickBot="1" x14ac:dyDescent="0.25">
      <c r="A20" s="26" t="str">
        <f t="shared" si="0"/>
        <v>IBVS 4482 </v>
      </c>
      <c r="B20" s="3" t="str">
        <f t="shared" si="1"/>
        <v>II</v>
      </c>
      <c r="C20" s="26">
        <f t="shared" si="2"/>
        <v>50436.777999999998</v>
      </c>
      <c r="D20" s="34" t="str">
        <f t="shared" si="3"/>
        <v>vis</v>
      </c>
      <c r="E20" s="118">
        <f>VLOOKUP(C20,Active!C$21:E$973,3,FALSE)</f>
        <v>1079.5042991943537</v>
      </c>
      <c r="F20" s="3" t="s">
        <v>114</v>
      </c>
      <c r="G20" s="34" t="str">
        <f t="shared" si="4"/>
        <v>50436.7780</v>
      </c>
      <c r="H20" s="26">
        <f t="shared" si="5"/>
        <v>-5083.5</v>
      </c>
      <c r="I20" s="119" t="s">
        <v>208</v>
      </c>
      <c r="J20" s="120" t="s">
        <v>209</v>
      </c>
      <c r="K20" s="119">
        <v>-5083.5</v>
      </c>
      <c r="L20" s="119" t="s">
        <v>210</v>
      </c>
      <c r="M20" s="120" t="s">
        <v>174</v>
      </c>
      <c r="N20" s="120" t="s">
        <v>175</v>
      </c>
      <c r="O20" s="121" t="s">
        <v>176</v>
      </c>
      <c r="P20" s="122" t="s">
        <v>184</v>
      </c>
    </row>
    <row r="21" spans="1:16" ht="12.75" customHeight="1" thickBot="1" x14ac:dyDescent="0.25">
      <c r="A21" s="26" t="str">
        <f t="shared" si="0"/>
        <v>BAVM 117 </v>
      </c>
      <c r="B21" s="3" t="str">
        <f t="shared" si="1"/>
        <v>II</v>
      </c>
      <c r="C21" s="26">
        <f t="shared" si="2"/>
        <v>51123.550199999998</v>
      </c>
      <c r="D21" s="34" t="str">
        <f t="shared" si="3"/>
        <v>vis</v>
      </c>
      <c r="E21" s="118">
        <f>VLOOKUP(C21,Active!C$21:E$973,3,FALSE)</f>
        <v>2771.5198699154839</v>
      </c>
      <c r="F21" s="3" t="s">
        <v>114</v>
      </c>
      <c r="G21" s="34" t="str">
        <f t="shared" si="4"/>
        <v>51123.5502</v>
      </c>
      <c r="H21" s="26">
        <f t="shared" si="5"/>
        <v>-3391.5</v>
      </c>
      <c r="I21" s="119" t="s">
        <v>220</v>
      </c>
      <c r="J21" s="120" t="s">
        <v>221</v>
      </c>
      <c r="K21" s="119">
        <v>-3391.5</v>
      </c>
      <c r="L21" s="119" t="s">
        <v>222</v>
      </c>
      <c r="M21" s="120" t="s">
        <v>174</v>
      </c>
      <c r="N21" s="120" t="s">
        <v>223</v>
      </c>
      <c r="O21" s="121" t="s">
        <v>224</v>
      </c>
      <c r="P21" s="122" t="s">
        <v>225</v>
      </c>
    </row>
    <row r="22" spans="1:16" ht="12.75" customHeight="1" thickBot="1" x14ac:dyDescent="0.25">
      <c r="A22" s="26" t="str">
        <f t="shared" si="0"/>
        <v>BAVM 117 </v>
      </c>
      <c r="B22" s="3" t="str">
        <f t="shared" si="1"/>
        <v>I</v>
      </c>
      <c r="C22" s="26">
        <f t="shared" si="2"/>
        <v>51171.238799999999</v>
      </c>
      <c r="D22" s="34" t="str">
        <f t="shared" si="3"/>
        <v>vis</v>
      </c>
      <c r="E22" s="118">
        <f>VLOOKUP(C22,Active!C$21:E$973,3,FALSE)</f>
        <v>2889.0113084825866</v>
      </c>
      <c r="F22" s="3" t="s">
        <v>114</v>
      </c>
      <c r="G22" s="34" t="str">
        <f t="shared" si="4"/>
        <v>51171.2388</v>
      </c>
      <c r="H22" s="26">
        <f t="shared" si="5"/>
        <v>-3274</v>
      </c>
      <c r="I22" s="119" t="s">
        <v>226</v>
      </c>
      <c r="J22" s="120" t="s">
        <v>227</v>
      </c>
      <c r="K22" s="119">
        <v>-3274</v>
      </c>
      <c r="L22" s="119" t="s">
        <v>228</v>
      </c>
      <c r="M22" s="120" t="s">
        <v>174</v>
      </c>
      <c r="N22" s="120" t="s">
        <v>223</v>
      </c>
      <c r="O22" s="121" t="s">
        <v>224</v>
      </c>
      <c r="P22" s="122" t="s">
        <v>225</v>
      </c>
    </row>
    <row r="23" spans="1:16" ht="12.75" customHeight="1" thickBot="1" x14ac:dyDescent="0.25">
      <c r="A23" s="26" t="str">
        <f t="shared" si="0"/>
        <v>BAVM 117 </v>
      </c>
      <c r="B23" s="3" t="str">
        <f t="shared" si="1"/>
        <v>II</v>
      </c>
      <c r="C23" s="26">
        <f t="shared" si="2"/>
        <v>51171.444199999998</v>
      </c>
      <c r="D23" s="34" t="str">
        <f t="shared" si="3"/>
        <v>vis</v>
      </c>
      <c r="E23" s="118">
        <f>VLOOKUP(C23,Active!C$21:E$973,3,FALSE)</f>
        <v>2889.5173569193526</v>
      </c>
      <c r="F23" s="3" t="s">
        <v>114</v>
      </c>
      <c r="G23" s="34" t="str">
        <f t="shared" si="4"/>
        <v>51171.4442</v>
      </c>
      <c r="H23" s="26">
        <f t="shared" si="5"/>
        <v>-3273.5</v>
      </c>
      <c r="I23" s="119" t="s">
        <v>229</v>
      </c>
      <c r="J23" s="120" t="s">
        <v>230</v>
      </c>
      <c r="K23" s="119">
        <v>-3273.5</v>
      </c>
      <c r="L23" s="119" t="s">
        <v>231</v>
      </c>
      <c r="M23" s="120" t="s">
        <v>174</v>
      </c>
      <c r="N23" s="120" t="s">
        <v>223</v>
      </c>
      <c r="O23" s="121" t="s">
        <v>224</v>
      </c>
      <c r="P23" s="122" t="s">
        <v>225</v>
      </c>
    </row>
    <row r="24" spans="1:16" ht="12.75" customHeight="1" thickBot="1" x14ac:dyDescent="0.25">
      <c r="A24" s="26" t="str">
        <f t="shared" si="0"/>
        <v>BAVM 132 </v>
      </c>
      <c r="B24" s="3" t="str">
        <f t="shared" si="1"/>
        <v>II</v>
      </c>
      <c r="C24" s="26">
        <f t="shared" si="2"/>
        <v>51430.404000000002</v>
      </c>
      <c r="D24" s="34" t="str">
        <f t="shared" si="3"/>
        <v>vis</v>
      </c>
      <c r="E24" s="118">
        <f>VLOOKUP(C24,Active!C$21:E$973,3,FALSE)</f>
        <v>3527.5222350883246</v>
      </c>
      <c r="F24" s="3" t="s">
        <v>114</v>
      </c>
      <c r="G24" s="34" t="str">
        <f t="shared" si="4"/>
        <v>51430.404</v>
      </c>
      <c r="H24" s="26">
        <f t="shared" si="5"/>
        <v>-2635.5</v>
      </c>
      <c r="I24" s="119" t="s">
        <v>232</v>
      </c>
      <c r="J24" s="120" t="s">
        <v>233</v>
      </c>
      <c r="K24" s="119">
        <v>-2635.5</v>
      </c>
      <c r="L24" s="119" t="s">
        <v>234</v>
      </c>
      <c r="M24" s="120" t="s">
        <v>174</v>
      </c>
      <c r="N24" s="120" t="s">
        <v>223</v>
      </c>
      <c r="O24" s="121" t="s">
        <v>224</v>
      </c>
      <c r="P24" s="122" t="s">
        <v>235</v>
      </c>
    </row>
    <row r="25" spans="1:16" ht="12.75" customHeight="1" thickBot="1" x14ac:dyDescent="0.25">
      <c r="A25" s="26" t="str">
        <f t="shared" si="0"/>
        <v>BAVM 152 </v>
      </c>
      <c r="B25" s="3" t="str">
        <f t="shared" si="1"/>
        <v>II</v>
      </c>
      <c r="C25" s="26">
        <f t="shared" si="2"/>
        <v>51846.440799999997</v>
      </c>
      <c r="D25" s="34" t="str">
        <f t="shared" si="3"/>
        <v>vis</v>
      </c>
      <c r="E25" s="118">
        <f>VLOOKUP(C25,Active!C$21:E$973,3,FALSE)</f>
        <v>4552.5211264135469</v>
      </c>
      <c r="F25" s="3" t="s">
        <v>114</v>
      </c>
      <c r="G25" s="34" t="str">
        <f t="shared" si="4"/>
        <v>51846.4408</v>
      </c>
      <c r="H25" s="26">
        <f t="shared" si="5"/>
        <v>-1610.5</v>
      </c>
      <c r="I25" s="119" t="s">
        <v>236</v>
      </c>
      <c r="J25" s="120" t="s">
        <v>237</v>
      </c>
      <c r="K25" s="119">
        <v>-1610.5</v>
      </c>
      <c r="L25" s="119" t="s">
        <v>238</v>
      </c>
      <c r="M25" s="120" t="s">
        <v>174</v>
      </c>
      <c r="N25" s="120" t="s">
        <v>223</v>
      </c>
      <c r="O25" s="121" t="s">
        <v>224</v>
      </c>
      <c r="P25" s="122" t="s">
        <v>239</v>
      </c>
    </row>
    <row r="26" spans="1:16" ht="12.75" customHeight="1" thickBot="1" x14ac:dyDescent="0.25">
      <c r="A26" s="26" t="str">
        <f t="shared" si="0"/>
        <v>BAVM 152 </v>
      </c>
      <c r="B26" s="3" t="str">
        <f t="shared" si="1"/>
        <v>I</v>
      </c>
      <c r="C26" s="26">
        <f t="shared" si="2"/>
        <v>51846.644899999999</v>
      </c>
      <c r="D26" s="34" t="str">
        <f t="shared" si="3"/>
        <v>vis</v>
      </c>
      <c r="E26" s="118">
        <f>VLOOKUP(C26,Active!C$21:E$973,3,FALSE)</f>
        <v>4553.0239720121144</v>
      </c>
      <c r="F26" s="3" t="s">
        <v>114</v>
      </c>
      <c r="G26" s="34" t="str">
        <f t="shared" si="4"/>
        <v>51846.6449</v>
      </c>
      <c r="H26" s="26">
        <f t="shared" si="5"/>
        <v>-1610</v>
      </c>
      <c r="I26" s="119" t="s">
        <v>240</v>
      </c>
      <c r="J26" s="120" t="s">
        <v>241</v>
      </c>
      <c r="K26" s="119">
        <v>-1610</v>
      </c>
      <c r="L26" s="119" t="s">
        <v>242</v>
      </c>
      <c r="M26" s="120" t="s">
        <v>174</v>
      </c>
      <c r="N26" s="120" t="s">
        <v>223</v>
      </c>
      <c r="O26" s="121" t="s">
        <v>224</v>
      </c>
      <c r="P26" s="122" t="s">
        <v>239</v>
      </c>
    </row>
    <row r="27" spans="1:16" ht="12.75" customHeight="1" thickBot="1" x14ac:dyDescent="0.25">
      <c r="A27" s="26" t="str">
        <f t="shared" si="0"/>
        <v>BAVM 152 </v>
      </c>
      <c r="B27" s="3" t="str">
        <f t="shared" si="1"/>
        <v>I</v>
      </c>
      <c r="C27" s="26">
        <f t="shared" si="2"/>
        <v>51925.3842</v>
      </c>
      <c r="D27" s="34" t="str">
        <f t="shared" si="3"/>
        <v>vis</v>
      </c>
      <c r="E27" s="118">
        <f>VLOOKUP(C27,Active!C$21:E$973,3,FALSE)</f>
        <v>4747.0156939072122</v>
      </c>
      <c r="F27" s="3" t="s">
        <v>114</v>
      </c>
      <c r="G27" s="34" t="str">
        <f t="shared" si="4"/>
        <v>51925.3842</v>
      </c>
      <c r="H27" s="26">
        <f t="shared" si="5"/>
        <v>-1416</v>
      </c>
      <c r="I27" s="119" t="s">
        <v>243</v>
      </c>
      <c r="J27" s="120" t="s">
        <v>244</v>
      </c>
      <c r="K27" s="119">
        <v>-1416</v>
      </c>
      <c r="L27" s="119" t="s">
        <v>245</v>
      </c>
      <c r="M27" s="120" t="s">
        <v>174</v>
      </c>
      <c r="N27" s="120" t="s">
        <v>223</v>
      </c>
      <c r="O27" s="121" t="s">
        <v>224</v>
      </c>
      <c r="P27" s="122" t="s">
        <v>239</v>
      </c>
    </row>
    <row r="28" spans="1:16" ht="12.75" customHeight="1" thickBot="1" x14ac:dyDescent="0.25">
      <c r="A28" s="26" t="str">
        <f t="shared" si="0"/>
        <v>BAVM 152 </v>
      </c>
      <c r="B28" s="3" t="str">
        <f t="shared" si="1"/>
        <v>II</v>
      </c>
      <c r="C28" s="26">
        <f t="shared" si="2"/>
        <v>51925.589699999997</v>
      </c>
      <c r="D28" s="34" t="str">
        <f t="shared" si="3"/>
        <v>vis</v>
      </c>
      <c r="E28" s="118">
        <f>VLOOKUP(C28,Active!C$21:E$973,3,FALSE)</f>
        <v>4747.521988716142</v>
      </c>
      <c r="F28" s="3" t="s">
        <v>114</v>
      </c>
      <c r="G28" s="34" t="str">
        <f t="shared" si="4"/>
        <v>51925.5897</v>
      </c>
      <c r="H28" s="26">
        <f t="shared" si="5"/>
        <v>-1415.5</v>
      </c>
      <c r="I28" s="119" t="s">
        <v>246</v>
      </c>
      <c r="J28" s="120" t="s">
        <v>247</v>
      </c>
      <c r="K28" s="119">
        <v>-1415.5</v>
      </c>
      <c r="L28" s="119" t="s">
        <v>248</v>
      </c>
      <c r="M28" s="120" t="s">
        <v>174</v>
      </c>
      <c r="N28" s="120" t="s">
        <v>223</v>
      </c>
      <c r="O28" s="121" t="s">
        <v>224</v>
      </c>
      <c r="P28" s="122" t="s">
        <v>239</v>
      </c>
    </row>
    <row r="29" spans="1:16" ht="12.75" customHeight="1" thickBot="1" x14ac:dyDescent="0.25">
      <c r="A29" s="26" t="str">
        <f t="shared" si="0"/>
        <v>IBVS 5378 </v>
      </c>
      <c r="B29" s="3" t="str">
        <f t="shared" si="1"/>
        <v>II</v>
      </c>
      <c r="C29" s="26">
        <f t="shared" si="2"/>
        <v>52537.674599999998</v>
      </c>
      <c r="D29" s="34" t="str">
        <f t="shared" si="3"/>
        <v>vis</v>
      </c>
      <c r="E29" s="118">
        <f>VLOOKUP(C29,Active!C$21:E$973,3,FALSE)</f>
        <v>6255.5288378624664</v>
      </c>
      <c r="F29" s="3" t="s">
        <v>114</v>
      </c>
      <c r="G29" s="34" t="str">
        <f t="shared" si="4"/>
        <v>52537.6746</v>
      </c>
      <c r="H29" s="26">
        <f t="shared" si="5"/>
        <v>92.5</v>
      </c>
      <c r="I29" s="119" t="s">
        <v>249</v>
      </c>
      <c r="J29" s="120" t="s">
        <v>250</v>
      </c>
      <c r="K29" s="119">
        <v>92.5</v>
      </c>
      <c r="L29" s="119" t="s">
        <v>251</v>
      </c>
      <c r="M29" s="120" t="s">
        <v>174</v>
      </c>
      <c r="N29" s="120" t="s">
        <v>175</v>
      </c>
      <c r="O29" s="121" t="s">
        <v>252</v>
      </c>
      <c r="P29" s="122" t="s">
        <v>253</v>
      </c>
    </row>
    <row r="30" spans="1:16" ht="12.75" customHeight="1" thickBot="1" x14ac:dyDescent="0.25">
      <c r="A30" s="26" t="str">
        <f t="shared" si="0"/>
        <v> BBS 129 </v>
      </c>
      <c r="B30" s="3" t="str">
        <f t="shared" si="1"/>
        <v>I</v>
      </c>
      <c r="C30" s="26">
        <f t="shared" si="2"/>
        <v>52693.335200000001</v>
      </c>
      <c r="D30" s="34" t="str">
        <f t="shared" si="3"/>
        <v>vis</v>
      </c>
      <c r="E30" s="118">
        <f>VLOOKUP(C30,Active!C$21:E$973,3,FALSE)</f>
        <v>6639.0332356057042</v>
      </c>
      <c r="F30" s="3" t="s">
        <v>114</v>
      </c>
      <c r="G30" s="34" t="str">
        <f t="shared" si="4"/>
        <v>52693.3352</v>
      </c>
      <c r="H30" s="26">
        <f t="shared" si="5"/>
        <v>476</v>
      </c>
      <c r="I30" s="119" t="s">
        <v>254</v>
      </c>
      <c r="J30" s="120" t="s">
        <v>255</v>
      </c>
      <c r="K30" s="119">
        <v>476</v>
      </c>
      <c r="L30" s="119" t="s">
        <v>256</v>
      </c>
      <c r="M30" s="120" t="s">
        <v>174</v>
      </c>
      <c r="N30" s="120" t="s">
        <v>175</v>
      </c>
      <c r="O30" s="121" t="s">
        <v>257</v>
      </c>
      <c r="P30" s="121" t="s">
        <v>258</v>
      </c>
    </row>
    <row r="31" spans="1:16" ht="12.75" customHeight="1" thickBot="1" x14ac:dyDescent="0.25">
      <c r="A31" s="26" t="str">
        <f t="shared" si="0"/>
        <v>BAVM 172 </v>
      </c>
      <c r="B31" s="3" t="str">
        <f t="shared" si="1"/>
        <v>I</v>
      </c>
      <c r="C31" s="26">
        <f t="shared" si="2"/>
        <v>52856.496599999999</v>
      </c>
      <c r="D31" s="34" t="str">
        <f t="shared" si="3"/>
        <v>vis</v>
      </c>
      <c r="E31" s="118">
        <f>VLOOKUP(C31,Active!C$21:E$973,3,FALSE)</f>
        <v>7041.0175170612647</v>
      </c>
      <c r="F31" s="3" t="s">
        <v>114</v>
      </c>
      <c r="G31" s="34" t="str">
        <f t="shared" si="4"/>
        <v>52856.4966</v>
      </c>
      <c r="H31" s="26">
        <f t="shared" si="5"/>
        <v>878</v>
      </c>
      <c r="I31" s="119" t="s">
        <v>259</v>
      </c>
      <c r="J31" s="120" t="s">
        <v>260</v>
      </c>
      <c r="K31" s="119">
        <v>878</v>
      </c>
      <c r="L31" s="119" t="s">
        <v>261</v>
      </c>
      <c r="M31" s="120" t="s">
        <v>174</v>
      </c>
      <c r="N31" s="120" t="s">
        <v>262</v>
      </c>
      <c r="O31" s="121" t="s">
        <v>224</v>
      </c>
      <c r="P31" s="122" t="s">
        <v>263</v>
      </c>
    </row>
    <row r="32" spans="1:16" ht="12.75" customHeight="1" thickBot="1" x14ac:dyDescent="0.25">
      <c r="A32" s="26" t="str">
        <f t="shared" si="0"/>
        <v>IBVS 5493 </v>
      </c>
      <c r="B32" s="3" t="str">
        <f t="shared" si="1"/>
        <v>I</v>
      </c>
      <c r="C32" s="26">
        <f t="shared" si="2"/>
        <v>52865.835099999997</v>
      </c>
      <c r="D32" s="34" t="str">
        <f t="shared" si="3"/>
        <v>vis</v>
      </c>
      <c r="E32" s="118">
        <f>VLOOKUP(C32,Active!C$21:E$973,3,FALSE)</f>
        <v>7064.0249821380039</v>
      </c>
      <c r="F32" s="3" t="s">
        <v>114</v>
      </c>
      <c r="G32" s="34" t="str">
        <f t="shared" si="4"/>
        <v>52865.8351</v>
      </c>
      <c r="H32" s="26">
        <f t="shared" si="5"/>
        <v>901</v>
      </c>
      <c r="I32" s="119" t="s">
        <v>264</v>
      </c>
      <c r="J32" s="120" t="s">
        <v>265</v>
      </c>
      <c r="K32" s="119" t="s">
        <v>266</v>
      </c>
      <c r="L32" s="119" t="s">
        <v>267</v>
      </c>
      <c r="M32" s="120" t="s">
        <v>174</v>
      </c>
      <c r="N32" s="120" t="s">
        <v>175</v>
      </c>
      <c r="O32" s="121" t="s">
        <v>268</v>
      </c>
      <c r="P32" s="122" t="s">
        <v>269</v>
      </c>
    </row>
    <row r="33" spans="1:16" ht="12.75" customHeight="1" thickBot="1" x14ac:dyDescent="0.25">
      <c r="A33" s="26" t="str">
        <f t="shared" si="0"/>
        <v>IBVS 5592 </v>
      </c>
      <c r="B33" s="3" t="str">
        <f t="shared" si="1"/>
        <v>I</v>
      </c>
      <c r="C33" s="26">
        <f t="shared" si="2"/>
        <v>52889.377800000002</v>
      </c>
      <c r="D33" s="34" t="str">
        <f t="shared" si="3"/>
        <v>vis</v>
      </c>
      <c r="E33" s="118">
        <f>VLOOKUP(C33,Active!C$21:E$973,3,FALSE)</f>
        <v>7122.0276429574515</v>
      </c>
      <c r="F33" s="3" t="s">
        <v>114</v>
      </c>
      <c r="G33" s="34" t="str">
        <f t="shared" si="4"/>
        <v>52889.3778</v>
      </c>
      <c r="H33" s="26">
        <f t="shared" si="5"/>
        <v>959</v>
      </c>
      <c r="I33" s="119" t="s">
        <v>270</v>
      </c>
      <c r="J33" s="120" t="s">
        <v>271</v>
      </c>
      <c r="K33" s="119" t="s">
        <v>272</v>
      </c>
      <c r="L33" s="119" t="s">
        <v>273</v>
      </c>
      <c r="M33" s="120" t="s">
        <v>174</v>
      </c>
      <c r="N33" s="120" t="s">
        <v>175</v>
      </c>
      <c r="O33" s="121" t="s">
        <v>274</v>
      </c>
      <c r="P33" s="122" t="s">
        <v>275</v>
      </c>
    </row>
    <row r="34" spans="1:16" ht="12.75" customHeight="1" thickBot="1" x14ac:dyDescent="0.25">
      <c r="A34" s="26" t="str">
        <f t="shared" si="0"/>
        <v> BBS 130 </v>
      </c>
      <c r="B34" s="3" t="str">
        <f t="shared" si="1"/>
        <v>II</v>
      </c>
      <c r="C34" s="26">
        <f t="shared" si="2"/>
        <v>52964.264000000003</v>
      </c>
      <c r="D34" s="34" t="str">
        <f t="shared" si="3"/>
        <v>vis</v>
      </c>
      <c r="E34" s="118">
        <f>VLOOKUP(C34,Active!C$21:E$973,3,FALSE)</f>
        <v>7306.5263987779963</v>
      </c>
      <c r="F34" s="3" t="s">
        <v>114</v>
      </c>
      <c r="G34" s="34" t="str">
        <f t="shared" si="4"/>
        <v>52964.264</v>
      </c>
      <c r="H34" s="26">
        <f t="shared" si="5"/>
        <v>1143.5</v>
      </c>
      <c r="I34" s="119" t="s">
        <v>276</v>
      </c>
      <c r="J34" s="120" t="s">
        <v>277</v>
      </c>
      <c r="K34" s="119" t="s">
        <v>278</v>
      </c>
      <c r="L34" s="119" t="s">
        <v>279</v>
      </c>
      <c r="M34" s="120" t="s">
        <v>174</v>
      </c>
      <c r="N34" s="120" t="s">
        <v>175</v>
      </c>
      <c r="O34" s="121" t="s">
        <v>257</v>
      </c>
      <c r="P34" s="121" t="s">
        <v>280</v>
      </c>
    </row>
    <row r="35" spans="1:16" ht="12.75" customHeight="1" thickBot="1" x14ac:dyDescent="0.25">
      <c r="A35" s="26" t="str">
        <f t="shared" si="0"/>
        <v>BAVM 172 </v>
      </c>
      <c r="B35" s="3" t="str">
        <f t="shared" si="1"/>
        <v>II</v>
      </c>
      <c r="C35" s="26">
        <f t="shared" si="2"/>
        <v>52983.342900000003</v>
      </c>
      <c r="D35" s="34" t="str">
        <f t="shared" si="3"/>
        <v>vis</v>
      </c>
      <c r="E35" s="118">
        <f>VLOOKUP(C35,Active!C$21:E$973,3,FALSE)</f>
        <v>7353.5314986819121</v>
      </c>
      <c r="F35" s="3" t="s">
        <v>114</v>
      </c>
      <c r="G35" s="34" t="str">
        <f t="shared" si="4"/>
        <v>52983.3429</v>
      </c>
      <c r="H35" s="26">
        <f t="shared" si="5"/>
        <v>1190.5</v>
      </c>
      <c r="I35" s="119" t="s">
        <v>281</v>
      </c>
      <c r="J35" s="120" t="s">
        <v>282</v>
      </c>
      <c r="K35" s="119" t="s">
        <v>283</v>
      </c>
      <c r="L35" s="119" t="s">
        <v>284</v>
      </c>
      <c r="M35" s="120" t="s">
        <v>174</v>
      </c>
      <c r="N35" s="120" t="s">
        <v>262</v>
      </c>
      <c r="O35" s="121" t="s">
        <v>224</v>
      </c>
      <c r="P35" s="122" t="s">
        <v>263</v>
      </c>
    </row>
    <row r="36" spans="1:16" ht="12.75" customHeight="1" thickBot="1" x14ac:dyDescent="0.25">
      <c r="A36" s="26" t="str">
        <f t="shared" si="0"/>
        <v>BAVM 172 </v>
      </c>
      <c r="B36" s="3" t="str">
        <f t="shared" si="1"/>
        <v>I</v>
      </c>
      <c r="C36" s="26">
        <f t="shared" si="2"/>
        <v>52983.544600000001</v>
      </c>
      <c r="D36" s="34" t="str">
        <f t="shared" si="3"/>
        <v>vis</v>
      </c>
      <c r="E36" s="118">
        <f>VLOOKUP(C36,Active!C$21:E$973,3,FALSE)</f>
        <v>7354.0284313483926</v>
      </c>
      <c r="F36" s="3" t="s">
        <v>114</v>
      </c>
      <c r="G36" s="34" t="str">
        <f t="shared" si="4"/>
        <v>52983.5446</v>
      </c>
      <c r="H36" s="26">
        <f t="shared" si="5"/>
        <v>1191</v>
      </c>
      <c r="I36" s="119" t="s">
        <v>285</v>
      </c>
      <c r="J36" s="120" t="s">
        <v>286</v>
      </c>
      <c r="K36" s="119" t="s">
        <v>287</v>
      </c>
      <c r="L36" s="119" t="s">
        <v>288</v>
      </c>
      <c r="M36" s="120" t="s">
        <v>174</v>
      </c>
      <c r="N36" s="120" t="s">
        <v>262</v>
      </c>
      <c r="O36" s="121" t="s">
        <v>224</v>
      </c>
      <c r="P36" s="122" t="s">
        <v>263</v>
      </c>
    </row>
    <row r="37" spans="1:16" ht="12.75" customHeight="1" thickBot="1" x14ac:dyDescent="0.25">
      <c r="A37" s="26" t="str">
        <f t="shared" si="0"/>
        <v>IBVS 5653 </v>
      </c>
      <c r="B37" s="3" t="str">
        <f t="shared" si="1"/>
        <v>I</v>
      </c>
      <c r="C37" s="26">
        <f t="shared" si="2"/>
        <v>53353.3128</v>
      </c>
      <c r="D37" s="34" t="str">
        <f t="shared" si="3"/>
        <v>vis</v>
      </c>
      <c r="E37" s="118">
        <f>VLOOKUP(C37,Active!C$21:E$973,3,FALSE)</f>
        <v>8265.0343689176807</v>
      </c>
      <c r="F37" s="3" t="s">
        <v>114</v>
      </c>
      <c r="G37" s="34" t="str">
        <f t="shared" si="4"/>
        <v>53353.3128</v>
      </c>
      <c r="H37" s="26">
        <f t="shared" si="5"/>
        <v>2102</v>
      </c>
      <c r="I37" s="119" t="s">
        <v>289</v>
      </c>
      <c r="J37" s="120" t="s">
        <v>290</v>
      </c>
      <c r="K37" s="119" t="s">
        <v>291</v>
      </c>
      <c r="L37" s="119" t="s">
        <v>292</v>
      </c>
      <c r="M37" s="120" t="s">
        <v>174</v>
      </c>
      <c r="N37" s="120" t="s">
        <v>175</v>
      </c>
      <c r="O37" s="121" t="s">
        <v>293</v>
      </c>
      <c r="P37" s="122" t="s">
        <v>294</v>
      </c>
    </row>
    <row r="38" spans="1:16" ht="12.75" customHeight="1" thickBot="1" x14ac:dyDescent="0.25">
      <c r="A38" s="26" t="str">
        <f t="shared" si="0"/>
        <v>BAVM 178 </v>
      </c>
      <c r="B38" s="3" t="str">
        <f t="shared" si="1"/>
        <v>I</v>
      </c>
      <c r="C38" s="26">
        <f t="shared" si="2"/>
        <v>53717.395400000001</v>
      </c>
      <c r="D38" s="34" t="str">
        <f t="shared" si="3"/>
        <v>vis</v>
      </c>
      <c r="E38" s="118">
        <f>VLOOKUP(C38,Active!C$21:E$973,3,FALSE)</f>
        <v>9162.0325704008465</v>
      </c>
      <c r="F38" s="3" t="s">
        <v>114</v>
      </c>
      <c r="G38" s="34" t="str">
        <f t="shared" si="4"/>
        <v>53717.3954</v>
      </c>
      <c r="H38" s="26">
        <f t="shared" si="5"/>
        <v>2999</v>
      </c>
      <c r="I38" s="119" t="s">
        <v>301</v>
      </c>
      <c r="J38" s="120" t="s">
        <v>302</v>
      </c>
      <c r="K38" s="119" t="s">
        <v>303</v>
      </c>
      <c r="L38" s="119" t="s">
        <v>304</v>
      </c>
      <c r="M38" s="120" t="s">
        <v>305</v>
      </c>
      <c r="N38" s="120" t="s">
        <v>262</v>
      </c>
      <c r="O38" s="121" t="s">
        <v>306</v>
      </c>
      <c r="P38" s="122" t="s">
        <v>307</v>
      </c>
    </row>
    <row r="39" spans="1:16" ht="12.75" customHeight="1" thickBot="1" x14ac:dyDescent="0.25">
      <c r="A39" s="26" t="str">
        <f t="shared" si="0"/>
        <v>BAVM 183 </v>
      </c>
      <c r="B39" s="3" t="str">
        <f t="shared" si="1"/>
        <v>II</v>
      </c>
      <c r="C39" s="26">
        <f t="shared" si="2"/>
        <v>53990.361199999999</v>
      </c>
      <c r="D39" s="34" t="str">
        <f t="shared" si="3"/>
        <v>vis</v>
      </c>
      <c r="E39" s="118">
        <f>VLOOKUP(C39,Active!C$21:E$973,3,FALSE)</f>
        <v>9834.5443346719494</v>
      </c>
      <c r="F39" s="3" t="s">
        <v>114</v>
      </c>
      <c r="G39" s="34" t="str">
        <f t="shared" si="4"/>
        <v>53990.3612</v>
      </c>
      <c r="H39" s="26">
        <f t="shared" si="5"/>
        <v>3671.5</v>
      </c>
      <c r="I39" s="119" t="s">
        <v>308</v>
      </c>
      <c r="J39" s="120" t="s">
        <v>309</v>
      </c>
      <c r="K39" s="119" t="s">
        <v>310</v>
      </c>
      <c r="L39" s="119" t="s">
        <v>311</v>
      </c>
      <c r="M39" s="120" t="s">
        <v>305</v>
      </c>
      <c r="N39" s="120" t="s">
        <v>262</v>
      </c>
      <c r="O39" s="121" t="s">
        <v>312</v>
      </c>
      <c r="P39" s="122" t="s">
        <v>313</v>
      </c>
    </row>
    <row r="40" spans="1:16" ht="12.75" customHeight="1" thickBot="1" x14ac:dyDescent="0.25">
      <c r="A40" s="26" t="str">
        <f t="shared" si="0"/>
        <v>BAVM 183 </v>
      </c>
      <c r="B40" s="3" t="str">
        <f t="shared" si="1"/>
        <v>I</v>
      </c>
      <c r="C40" s="26">
        <f t="shared" si="2"/>
        <v>53990.559200000003</v>
      </c>
      <c r="D40" s="34" t="str">
        <f t="shared" si="3"/>
        <v>vis</v>
      </c>
      <c r="E40" s="118">
        <f>VLOOKUP(C40,Active!C$21:E$973,3,FALSE)</f>
        <v>9835.0321515681626</v>
      </c>
      <c r="F40" s="3" t="s">
        <v>114</v>
      </c>
      <c r="G40" s="34" t="str">
        <f t="shared" si="4"/>
        <v>53990.5592</v>
      </c>
      <c r="H40" s="26">
        <f t="shared" si="5"/>
        <v>3672</v>
      </c>
      <c r="I40" s="119" t="s">
        <v>314</v>
      </c>
      <c r="J40" s="120" t="s">
        <v>315</v>
      </c>
      <c r="K40" s="119" t="s">
        <v>316</v>
      </c>
      <c r="L40" s="119" t="s">
        <v>317</v>
      </c>
      <c r="M40" s="120" t="s">
        <v>305</v>
      </c>
      <c r="N40" s="120" t="s">
        <v>262</v>
      </c>
      <c r="O40" s="121" t="s">
        <v>312</v>
      </c>
      <c r="P40" s="122" t="s">
        <v>313</v>
      </c>
    </row>
    <row r="41" spans="1:16" ht="12.75" customHeight="1" thickBot="1" x14ac:dyDescent="0.25">
      <c r="A41" s="26" t="str">
        <f t="shared" si="0"/>
        <v>BAVM 183 </v>
      </c>
      <c r="B41" s="3" t="str">
        <f t="shared" si="1"/>
        <v>II</v>
      </c>
      <c r="C41" s="26">
        <f t="shared" si="2"/>
        <v>54019.586799999997</v>
      </c>
      <c r="D41" s="34" t="str">
        <f t="shared" si="3"/>
        <v>vis</v>
      </c>
      <c r="E41" s="118">
        <f>VLOOKUP(C41,Active!C$21:E$973,3,FALSE)</f>
        <v>9906.5480795289259</v>
      </c>
      <c r="F41" s="3" t="s">
        <v>114</v>
      </c>
      <c r="G41" s="34" t="str">
        <f t="shared" si="4"/>
        <v>54019.5868</v>
      </c>
      <c r="H41" s="26">
        <f t="shared" si="5"/>
        <v>3743.5</v>
      </c>
      <c r="I41" s="119" t="s">
        <v>318</v>
      </c>
      <c r="J41" s="120" t="s">
        <v>319</v>
      </c>
      <c r="K41" s="119" t="s">
        <v>320</v>
      </c>
      <c r="L41" s="119" t="s">
        <v>321</v>
      </c>
      <c r="M41" s="120" t="s">
        <v>305</v>
      </c>
      <c r="N41" s="120" t="s">
        <v>262</v>
      </c>
      <c r="O41" s="121" t="s">
        <v>312</v>
      </c>
      <c r="P41" s="122" t="s">
        <v>313</v>
      </c>
    </row>
    <row r="42" spans="1:16" ht="12.75" customHeight="1" thickBot="1" x14ac:dyDescent="0.25">
      <c r="A42" s="26" t="str">
        <f t="shared" si="0"/>
        <v>IBVS 5875 </v>
      </c>
      <c r="B42" s="3" t="str">
        <f t="shared" si="1"/>
        <v>I</v>
      </c>
      <c r="C42" s="26">
        <f t="shared" si="2"/>
        <v>54722.790699999998</v>
      </c>
      <c r="D42" s="34" t="str">
        <f t="shared" si="3"/>
        <v>vis</v>
      </c>
      <c r="E42" s="118">
        <f>VLOOKUP(C42,Active!C$21:E$973,3,FALSE)</f>
        <v>11639.046786075034</v>
      </c>
      <c r="F42" s="3" t="s">
        <v>114</v>
      </c>
      <c r="G42" s="34" t="str">
        <f t="shared" si="4"/>
        <v>54722.7907</v>
      </c>
      <c r="H42" s="26">
        <f t="shared" si="5"/>
        <v>5476</v>
      </c>
      <c r="I42" s="119" t="s">
        <v>322</v>
      </c>
      <c r="J42" s="120" t="s">
        <v>323</v>
      </c>
      <c r="K42" s="119" t="s">
        <v>324</v>
      </c>
      <c r="L42" s="119" t="s">
        <v>325</v>
      </c>
      <c r="M42" s="120" t="s">
        <v>305</v>
      </c>
      <c r="N42" s="120" t="s">
        <v>94</v>
      </c>
      <c r="O42" s="121" t="s">
        <v>268</v>
      </c>
      <c r="P42" s="122" t="s">
        <v>326</v>
      </c>
    </row>
    <row r="43" spans="1:16" ht="12.75" customHeight="1" thickBot="1" x14ac:dyDescent="0.25">
      <c r="A43" s="26" t="str">
        <f t="shared" ref="A43:A65" si="6">P43</f>
        <v>IBVS 5871 </v>
      </c>
      <c r="B43" s="3" t="str">
        <f t="shared" ref="B43:B65" si="7">IF(H43=INT(H43),"I","II")</f>
        <v>I</v>
      </c>
      <c r="C43" s="26">
        <f t="shared" ref="C43:C65" si="8">1*G43</f>
        <v>54783.676399999997</v>
      </c>
      <c r="D43" s="34" t="str">
        <f t="shared" ref="D43:D65" si="9">VLOOKUP(F43,I$1:J$5,2,FALSE)</f>
        <v>vis</v>
      </c>
      <c r="E43" s="118">
        <f>VLOOKUP(C43,Active!C$21:E$973,3,FALSE)</f>
        <v>11789.052206262768</v>
      </c>
      <c r="F43" s="3" t="s">
        <v>114</v>
      </c>
      <c r="G43" s="34" t="str">
        <f t="shared" ref="G43:G65" si="10">MID(I43,3,LEN(I43)-3)</f>
        <v>54783.6764</v>
      </c>
      <c r="H43" s="26">
        <f t="shared" ref="H43:H65" si="11">1*K43</f>
        <v>5626</v>
      </c>
      <c r="I43" s="119" t="s">
        <v>327</v>
      </c>
      <c r="J43" s="120" t="s">
        <v>328</v>
      </c>
      <c r="K43" s="119" t="s">
        <v>329</v>
      </c>
      <c r="L43" s="119" t="s">
        <v>330</v>
      </c>
      <c r="M43" s="120" t="s">
        <v>305</v>
      </c>
      <c r="N43" s="120" t="s">
        <v>114</v>
      </c>
      <c r="O43" s="121" t="s">
        <v>219</v>
      </c>
      <c r="P43" s="122" t="s">
        <v>331</v>
      </c>
    </row>
    <row r="44" spans="1:16" ht="12.75" customHeight="1" thickBot="1" x14ac:dyDescent="0.25">
      <c r="A44" s="26" t="str">
        <f t="shared" si="6"/>
        <v>BAVM 209 </v>
      </c>
      <c r="B44" s="3" t="str">
        <f t="shared" si="7"/>
        <v>I</v>
      </c>
      <c r="C44" s="26">
        <f t="shared" si="8"/>
        <v>54830.353199999998</v>
      </c>
      <c r="D44" s="34" t="str">
        <f t="shared" si="9"/>
        <v>vis</v>
      </c>
      <c r="E44" s="118">
        <f>VLOOKUP(C44,Active!C$21:E$973,3,FALSE)</f>
        <v>11904.050851215836</v>
      </c>
      <c r="F44" s="3" t="s">
        <v>114</v>
      </c>
      <c r="G44" s="34" t="str">
        <f t="shared" si="10"/>
        <v>54830.3532</v>
      </c>
      <c r="H44" s="26">
        <f t="shared" si="11"/>
        <v>5741</v>
      </c>
      <c r="I44" s="119" t="s">
        <v>332</v>
      </c>
      <c r="J44" s="120" t="s">
        <v>333</v>
      </c>
      <c r="K44" s="119" t="s">
        <v>334</v>
      </c>
      <c r="L44" s="119" t="s">
        <v>335</v>
      </c>
      <c r="M44" s="120" t="s">
        <v>305</v>
      </c>
      <c r="N44" s="120" t="s">
        <v>262</v>
      </c>
      <c r="O44" s="121" t="s">
        <v>224</v>
      </c>
      <c r="P44" s="122" t="s">
        <v>336</v>
      </c>
    </row>
    <row r="45" spans="1:16" ht="12.75" customHeight="1" thickBot="1" x14ac:dyDescent="0.25">
      <c r="A45" s="26" t="str">
        <f t="shared" si="6"/>
        <v>BAVM 209 </v>
      </c>
      <c r="B45" s="3" t="str">
        <f t="shared" si="7"/>
        <v>II</v>
      </c>
      <c r="C45" s="26">
        <f t="shared" si="8"/>
        <v>54830.559800000003</v>
      </c>
      <c r="D45" s="34" t="str">
        <f t="shared" si="9"/>
        <v>vis</v>
      </c>
      <c r="E45" s="118">
        <f>VLOOKUP(C45,Active!C$21:E$973,3,FALSE)</f>
        <v>11904.559856118654</v>
      </c>
      <c r="F45" s="3" t="s">
        <v>114</v>
      </c>
      <c r="G45" s="34" t="str">
        <f t="shared" si="10"/>
        <v>54830.5598</v>
      </c>
      <c r="H45" s="26">
        <f t="shared" si="11"/>
        <v>5741.5</v>
      </c>
      <c r="I45" s="119" t="s">
        <v>337</v>
      </c>
      <c r="J45" s="120" t="s">
        <v>338</v>
      </c>
      <c r="K45" s="119" t="s">
        <v>339</v>
      </c>
      <c r="L45" s="119" t="s">
        <v>340</v>
      </c>
      <c r="M45" s="120" t="s">
        <v>305</v>
      </c>
      <c r="N45" s="120" t="s">
        <v>262</v>
      </c>
      <c r="O45" s="121" t="s">
        <v>224</v>
      </c>
      <c r="P45" s="122" t="s">
        <v>336</v>
      </c>
    </row>
    <row r="46" spans="1:16" ht="12.75" customHeight="1" thickBot="1" x14ac:dyDescent="0.25">
      <c r="A46" s="26" t="str">
        <f t="shared" si="6"/>
        <v>BAVM 209 </v>
      </c>
      <c r="B46" s="3" t="str">
        <f t="shared" si="7"/>
        <v>I</v>
      </c>
      <c r="C46" s="26">
        <f t="shared" si="8"/>
        <v>54841.316099999996</v>
      </c>
      <c r="D46" s="34" t="str">
        <f t="shared" si="9"/>
        <v>vis</v>
      </c>
      <c r="E46" s="118">
        <f>VLOOKUP(C46,Active!C$21:E$973,3,FALSE)</f>
        <v>11931.060385818804</v>
      </c>
      <c r="F46" s="3" t="s">
        <v>114</v>
      </c>
      <c r="G46" s="34" t="str">
        <f t="shared" si="10"/>
        <v>54841.3161</v>
      </c>
      <c r="H46" s="26">
        <f t="shared" si="11"/>
        <v>5768</v>
      </c>
      <c r="I46" s="119" t="s">
        <v>341</v>
      </c>
      <c r="J46" s="120" t="s">
        <v>342</v>
      </c>
      <c r="K46" s="119" t="s">
        <v>343</v>
      </c>
      <c r="L46" s="119" t="s">
        <v>344</v>
      </c>
      <c r="M46" s="120" t="s">
        <v>305</v>
      </c>
      <c r="N46" s="120" t="s">
        <v>262</v>
      </c>
      <c r="O46" s="121" t="s">
        <v>224</v>
      </c>
      <c r="P46" s="122" t="s">
        <v>336</v>
      </c>
    </row>
    <row r="47" spans="1:16" ht="12.75" customHeight="1" thickBot="1" x14ac:dyDescent="0.25">
      <c r="A47" s="26" t="str">
        <f t="shared" si="6"/>
        <v>BAVM 209 </v>
      </c>
      <c r="B47" s="3" t="str">
        <f t="shared" si="7"/>
        <v>II</v>
      </c>
      <c r="C47" s="26">
        <f t="shared" si="8"/>
        <v>54841.515399999997</v>
      </c>
      <c r="D47" s="34" t="str">
        <f t="shared" si="9"/>
        <v>vis</v>
      </c>
      <c r="E47" s="118">
        <f>VLOOKUP(C47,Active!C$21:E$973,3,FALSE)</f>
        <v>11931.551405553215</v>
      </c>
      <c r="F47" s="3" t="s">
        <v>114</v>
      </c>
      <c r="G47" s="34" t="str">
        <f t="shared" si="10"/>
        <v>54841.5154</v>
      </c>
      <c r="H47" s="26">
        <f t="shared" si="11"/>
        <v>5768.5</v>
      </c>
      <c r="I47" s="119" t="s">
        <v>345</v>
      </c>
      <c r="J47" s="120" t="s">
        <v>346</v>
      </c>
      <c r="K47" s="119" t="s">
        <v>347</v>
      </c>
      <c r="L47" s="119" t="s">
        <v>348</v>
      </c>
      <c r="M47" s="120" t="s">
        <v>305</v>
      </c>
      <c r="N47" s="120" t="s">
        <v>262</v>
      </c>
      <c r="O47" s="121" t="s">
        <v>224</v>
      </c>
      <c r="P47" s="122" t="s">
        <v>336</v>
      </c>
    </row>
    <row r="48" spans="1:16" ht="12.75" customHeight="1" thickBot="1" x14ac:dyDescent="0.25">
      <c r="A48" s="26" t="str">
        <f t="shared" si="6"/>
        <v>IBVS 5920 </v>
      </c>
      <c r="B48" s="3" t="str">
        <f t="shared" si="7"/>
        <v>I</v>
      </c>
      <c r="C48" s="26">
        <f t="shared" si="8"/>
        <v>55158.723100000003</v>
      </c>
      <c r="D48" s="34" t="str">
        <f t="shared" si="9"/>
        <v>vis</v>
      </c>
      <c r="E48" s="118">
        <f>VLOOKUP(C48,Active!C$21:E$973,3,FALSE)</f>
        <v>12713.062898814953</v>
      </c>
      <c r="F48" s="3" t="s">
        <v>114</v>
      </c>
      <c r="G48" s="34" t="str">
        <f t="shared" si="10"/>
        <v>55158.7231</v>
      </c>
      <c r="H48" s="26">
        <f t="shared" si="11"/>
        <v>6550</v>
      </c>
      <c r="I48" s="119" t="s">
        <v>361</v>
      </c>
      <c r="J48" s="120" t="s">
        <v>362</v>
      </c>
      <c r="K48" s="119" t="s">
        <v>363</v>
      </c>
      <c r="L48" s="119" t="s">
        <v>364</v>
      </c>
      <c r="M48" s="120" t="s">
        <v>305</v>
      </c>
      <c r="N48" s="120" t="s">
        <v>114</v>
      </c>
      <c r="O48" s="121" t="s">
        <v>219</v>
      </c>
      <c r="P48" s="122" t="s">
        <v>365</v>
      </c>
    </row>
    <row r="49" spans="1:16" ht="12.75" customHeight="1" thickBot="1" x14ac:dyDescent="0.25">
      <c r="A49" s="26" t="str">
        <f t="shared" si="6"/>
        <v>IBVS 5960 </v>
      </c>
      <c r="B49" s="3" t="str">
        <f t="shared" si="7"/>
        <v>II</v>
      </c>
      <c r="C49" s="26">
        <f t="shared" si="8"/>
        <v>55526.665399999998</v>
      </c>
      <c r="D49" s="34" t="str">
        <f t="shared" si="9"/>
        <v>vis</v>
      </c>
      <c r="E49" s="118">
        <f>VLOOKUP(C49,Active!C$21:E$973,3,FALSE)</f>
        <v>13619.57032693586</v>
      </c>
      <c r="F49" s="3" t="s">
        <v>114</v>
      </c>
      <c r="G49" s="34" t="str">
        <f t="shared" si="10"/>
        <v>55526.6654</v>
      </c>
      <c r="H49" s="26">
        <f t="shared" si="11"/>
        <v>7456.5</v>
      </c>
      <c r="I49" s="119" t="s">
        <v>375</v>
      </c>
      <c r="J49" s="120" t="s">
        <v>376</v>
      </c>
      <c r="K49" s="119" t="s">
        <v>377</v>
      </c>
      <c r="L49" s="119" t="s">
        <v>378</v>
      </c>
      <c r="M49" s="120" t="s">
        <v>305</v>
      </c>
      <c r="N49" s="120" t="s">
        <v>114</v>
      </c>
      <c r="O49" s="121" t="s">
        <v>219</v>
      </c>
      <c r="P49" s="122" t="s">
        <v>379</v>
      </c>
    </row>
    <row r="50" spans="1:16" ht="12.75" customHeight="1" thickBot="1" x14ac:dyDescent="0.25">
      <c r="A50" s="26" t="str">
        <f t="shared" si="6"/>
        <v>BAVM 220 </v>
      </c>
      <c r="B50" s="3" t="str">
        <f t="shared" si="7"/>
        <v>I</v>
      </c>
      <c r="C50" s="26">
        <f t="shared" si="8"/>
        <v>55776.493600000002</v>
      </c>
      <c r="D50" s="34" t="str">
        <f t="shared" si="9"/>
        <v>vis</v>
      </c>
      <c r="E50" s="118">
        <f>VLOOKUP(C50,Active!C$21:E$973,3,FALSE)</f>
        <v>14235.077484047402</v>
      </c>
      <c r="F50" s="3" t="s">
        <v>114</v>
      </c>
      <c r="G50" s="34" t="str">
        <f t="shared" si="10"/>
        <v>55776.4936</v>
      </c>
      <c r="H50" s="26">
        <f t="shared" si="11"/>
        <v>8072</v>
      </c>
      <c r="I50" s="119" t="s">
        <v>380</v>
      </c>
      <c r="J50" s="120" t="s">
        <v>381</v>
      </c>
      <c r="K50" s="119" t="s">
        <v>382</v>
      </c>
      <c r="L50" s="119" t="s">
        <v>383</v>
      </c>
      <c r="M50" s="120" t="s">
        <v>305</v>
      </c>
      <c r="N50" s="120" t="s">
        <v>262</v>
      </c>
      <c r="O50" s="121" t="s">
        <v>224</v>
      </c>
      <c r="P50" s="122" t="s">
        <v>384</v>
      </c>
    </row>
    <row r="51" spans="1:16" ht="12.75" customHeight="1" thickBot="1" x14ac:dyDescent="0.25">
      <c r="A51" s="26" t="str">
        <f t="shared" si="6"/>
        <v>IBVS 6042 </v>
      </c>
      <c r="B51" s="3" t="str">
        <f t="shared" si="7"/>
        <v>I</v>
      </c>
      <c r="C51" s="26">
        <f t="shared" si="8"/>
        <v>56245.709000000003</v>
      </c>
      <c r="D51" s="34" t="str">
        <f t="shared" si="9"/>
        <v>vis</v>
      </c>
      <c r="E51" s="118">
        <f>VLOOKUP(C51,Active!C$21:E$973,3,FALSE)</f>
        <v>15391.093646061743</v>
      </c>
      <c r="F51" s="3" t="s">
        <v>114</v>
      </c>
      <c r="G51" s="34" t="str">
        <f t="shared" si="10"/>
        <v>56245.709</v>
      </c>
      <c r="H51" s="26">
        <f t="shared" si="11"/>
        <v>9228</v>
      </c>
      <c r="I51" s="119" t="s">
        <v>402</v>
      </c>
      <c r="J51" s="120" t="s">
        <v>403</v>
      </c>
      <c r="K51" s="119" t="s">
        <v>404</v>
      </c>
      <c r="L51" s="119" t="s">
        <v>405</v>
      </c>
      <c r="M51" s="120" t="s">
        <v>305</v>
      </c>
      <c r="N51" s="120" t="s">
        <v>114</v>
      </c>
      <c r="O51" s="121" t="s">
        <v>219</v>
      </c>
      <c r="P51" s="122" t="s">
        <v>406</v>
      </c>
    </row>
    <row r="52" spans="1:16" ht="12.75" customHeight="1" thickBot="1" x14ac:dyDescent="0.25">
      <c r="A52" s="26" t="str">
        <f t="shared" si="6"/>
        <v>IBVS 4197 </v>
      </c>
      <c r="B52" s="3" t="str">
        <f t="shared" si="7"/>
        <v>II</v>
      </c>
      <c r="C52" s="26">
        <f t="shared" si="8"/>
        <v>49634.737800000003</v>
      </c>
      <c r="D52" s="34" t="str">
        <f t="shared" si="9"/>
        <v>vis</v>
      </c>
      <c r="E52" s="118">
        <f>VLOOKUP(C52,Active!C$21:E$973,3,FALSE)</f>
        <v>-896.49954421148493</v>
      </c>
      <c r="F52" s="3" t="s">
        <v>114</v>
      </c>
      <c r="G52" s="34" t="str">
        <f t="shared" si="10"/>
        <v>49634.7378</v>
      </c>
      <c r="H52" s="26">
        <f t="shared" si="11"/>
        <v>-7059.5</v>
      </c>
      <c r="I52" s="119" t="s">
        <v>171</v>
      </c>
      <c r="J52" s="120" t="s">
        <v>172</v>
      </c>
      <c r="K52" s="119">
        <v>-7059.5</v>
      </c>
      <c r="L52" s="119" t="s">
        <v>173</v>
      </c>
      <c r="M52" s="120" t="s">
        <v>174</v>
      </c>
      <c r="N52" s="120" t="s">
        <v>175</v>
      </c>
      <c r="O52" s="121" t="s">
        <v>176</v>
      </c>
      <c r="P52" s="122" t="s">
        <v>177</v>
      </c>
    </row>
    <row r="53" spans="1:16" ht="12.75" customHeight="1" thickBot="1" x14ac:dyDescent="0.25">
      <c r="A53" s="26" t="str">
        <f t="shared" si="6"/>
        <v>IBVS 4197 </v>
      </c>
      <c r="B53" s="3" t="str">
        <f t="shared" si="7"/>
        <v>I</v>
      </c>
      <c r="C53" s="26">
        <f t="shared" si="8"/>
        <v>49767.666100000002</v>
      </c>
      <c r="D53" s="34" t="str">
        <f t="shared" si="9"/>
        <v>vis</v>
      </c>
      <c r="E53" s="118">
        <f>VLOOKUP(C53,Active!C$21:E$973,3,FALSE)</f>
        <v>-569.00120722363215</v>
      </c>
      <c r="F53" s="3" t="s">
        <v>114</v>
      </c>
      <c r="G53" s="34" t="str">
        <f t="shared" si="10"/>
        <v>49767.6661</v>
      </c>
      <c r="H53" s="26">
        <f t="shared" si="11"/>
        <v>-6732</v>
      </c>
      <c r="I53" s="119" t="s">
        <v>178</v>
      </c>
      <c r="J53" s="120" t="s">
        <v>179</v>
      </c>
      <c r="K53" s="119">
        <v>-6732</v>
      </c>
      <c r="L53" s="119" t="s">
        <v>180</v>
      </c>
      <c r="M53" s="120" t="s">
        <v>174</v>
      </c>
      <c r="N53" s="120" t="s">
        <v>175</v>
      </c>
      <c r="O53" s="121" t="s">
        <v>176</v>
      </c>
      <c r="P53" s="122" t="s">
        <v>177</v>
      </c>
    </row>
    <row r="54" spans="1:16" ht="12.75" customHeight="1" thickBot="1" x14ac:dyDescent="0.25">
      <c r="A54" s="26" t="str">
        <f t="shared" si="6"/>
        <v> BBS 119 </v>
      </c>
      <c r="B54" s="3" t="str">
        <f t="shared" si="7"/>
        <v>I</v>
      </c>
      <c r="C54" s="26">
        <f t="shared" si="8"/>
        <v>50838.404000000002</v>
      </c>
      <c r="D54" s="34" t="str">
        <f t="shared" si="9"/>
        <v>vis</v>
      </c>
      <c r="E54" s="118">
        <f>VLOOKUP(C54,Active!C$21:E$973,3,FALSE)</f>
        <v>2068.9989898741042</v>
      </c>
      <c r="F54" s="3" t="s">
        <v>114</v>
      </c>
      <c r="G54" s="34" t="str">
        <f t="shared" si="10"/>
        <v>50838.404</v>
      </c>
      <c r="H54" s="26">
        <f t="shared" si="11"/>
        <v>-4094</v>
      </c>
      <c r="I54" s="119" t="s">
        <v>211</v>
      </c>
      <c r="J54" s="120" t="s">
        <v>212</v>
      </c>
      <c r="K54" s="119">
        <v>-4094</v>
      </c>
      <c r="L54" s="119" t="s">
        <v>213</v>
      </c>
      <c r="M54" s="120" t="s">
        <v>174</v>
      </c>
      <c r="N54" s="120" t="s">
        <v>175</v>
      </c>
      <c r="O54" s="121" t="s">
        <v>214</v>
      </c>
      <c r="P54" s="121" t="s">
        <v>215</v>
      </c>
    </row>
    <row r="55" spans="1:16" ht="12.75" customHeight="1" thickBot="1" x14ac:dyDescent="0.25">
      <c r="A55" s="26" t="str">
        <f t="shared" si="6"/>
        <v> BBS 119 </v>
      </c>
      <c r="B55" s="3" t="str">
        <f t="shared" si="7"/>
        <v>II</v>
      </c>
      <c r="C55" s="26">
        <f t="shared" si="8"/>
        <v>51107.311300000001</v>
      </c>
      <c r="D55" s="34" t="str">
        <f t="shared" si="9"/>
        <v>vis</v>
      </c>
      <c r="E55" s="118">
        <f>VLOOKUP(C55,Active!C$21:E$973,3,FALSE)</f>
        <v>2731.5117396338887</v>
      </c>
      <c r="F55" s="3" t="s">
        <v>114</v>
      </c>
      <c r="G55" s="34" t="str">
        <f t="shared" si="10"/>
        <v>51107.3113</v>
      </c>
      <c r="H55" s="26">
        <f t="shared" si="11"/>
        <v>-3431.5</v>
      </c>
      <c r="I55" s="119" t="s">
        <v>216</v>
      </c>
      <c r="J55" s="120" t="s">
        <v>217</v>
      </c>
      <c r="K55" s="119">
        <v>-3431.5</v>
      </c>
      <c r="L55" s="119" t="s">
        <v>218</v>
      </c>
      <c r="M55" s="120" t="s">
        <v>174</v>
      </c>
      <c r="N55" s="120" t="s">
        <v>175</v>
      </c>
      <c r="O55" s="121" t="s">
        <v>219</v>
      </c>
      <c r="P55" s="121" t="s">
        <v>215</v>
      </c>
    </row>
    <row r="56" spans="1:16" ht="12.75" customHeight="1" thickBot="1" x14ac:dyDescent="0.25">
      <c r="A56" s="26" t="str">
        <f t="shared" si="6"/>
        <v>VSB 44 </v>
      </c>
      <c r="B56" s="3" t="str">
        <f t="shared" si="7"/>
        <v>II</v>
      </c>
      <c r="C56" s="26">
        <f t="shared" si="8"/>
        <v>53633.173300000002</v>
      </c>
      <c r="D56" s="34" t="str">
        <f t="shared" si="9"/>
        <v>vis</v>
      </c>
      <c r="E56" s="118">
        <f>VLOOKUP(C56,Active!C$21:E$973,3,FALSE)</f>
        <v>8954.5327551799746</v>
      </c>
      <c r="F56" s="3" t="s">
        <v>114</v>
      </c>
      <c r="G56" s="34" t="str">
        <f t="shared" si="10"/>
        <v>53633.1733</v>
      </c>
      <c r="H56" s="26">
        <f t="shared" si="11"/>
        <v>2791.5</v>
      </c>
      <c r="I56" s="119" t="s">
        <v>295</v>
      </c>
      <c r="J56" s="120" t="s">
        <v>296</v>
      </c>
      <c r="K56" s="119" t="s">
        <v>297</v>
      </c>
      <c r="L56" s="119" t="s">
        <v>298</v>
      </c>
      <c r="M56" s="120" t="s">
        <v>174</v>
      </c>
      <c r="N56" s="120" t="s">
        <v>175</v>
      </c>
      <c r="O56" s="121" t="s">
        <v>299</v>
      </c>
      <c r="P56" s="122" t="s">
        <v>300</v>
      </c>
    </row>
    <row r="57" spans="1:16" ht="12.75" customHeight="1" thickBot="1" x14ac:dyDescent="0.25">
      <c r="A57" s="26" t="str">
        <f t="shared" si="6"/>
        <v>BAVM 212 </v>
      </c>
      <c r="B57" s="3" t="str">
        <f t="shared" si="7"/>
        <v>II</v>
      </c>
      <c r="C57" s="26">
        <f t="shared" si="8"/>
        <v>55029.4444</v>
      </c>
      <c r="D57" s="34" t="str">
        <f t="shared" si="9"/>
        <v>vis</v>
      </c>
      <c r="E57" s="118">
        <f>VLOOKUP(C57,Active!C$21:E$973,3,FALSE)</f>
        <v>12394.556160536102</v>
      </c>
      <c r="F57" s="3" t="s">
        <v>114</v>
      </c>
      <c r="G57" s="34" t="str">
        <f t="shared" si="10"/>
        <v>55029.4444</v>
      </c>
      <c r="H57" s="26">
        <f t="shared" si="11"/>
        <v>6231.5</v>
      </c>
      <c r="I57" s="119" t="s">
        <v>349</v>
      </c>
      <c r="J57" s="120" t="s">
        <v>350</v>
      </c>
      <c r="K57" s="119" t="s">
        <v>351</v>
      </c>
      <c r="L57" s="119" t="s">
        <v>348</v>
      </c>
      <c r="M57" s="120" t="s">
        <v>305</v>
      </c>
      <c r="N57" s="120" t="s">
        <v>262</v>
      </c>
      <c r="O57" s="121" t="s">
        <v>224</v>
      </c>
      <c r="P57" s="122" t="s">
        <v>352</v>
      </c>
    </row>
    <row r="58" spans="1:16" ht="12.75" customHeight="1" thickBot="1" x14ac:dyDescent="0.25">
      <c r="A58" s="26" t="str">
        <f t="shared" si="6"/>
        <v>BAVM 212 </v>
      </c>
      <c r="B58" s="3" t="str">
        <f t="shared" si="7"/>
        <v>II</v>
      </c>
      <c r="C58" s="26">
        <f t="shared" si="8"/>
        <v>55096.422500000001</v>
      </c>
      <c r="D58" s="34" t="str">
        <f t="shared" si="9"/>
        <v>vis</v>
      </c>
      <c r="E58" s="118">
        <f>VLOOKUP(C58,Active!C$21:E$973,3,FALSE)</f>
        <v>12559.571558796715</v>
      </c>
      <c r="F58" s="3" t="s">
        <v>114</v>
      </c>
      <c r="G58" s="34" t="str">
        <f t="shared" si="10"/>
        <v>55096.4225</v>
      </c>
      <c r="H58" s="26">
        <f t="shared" si="11"/>
        <v>6396.5</v>
      </c>
      <c r="I58" s="119" t="s">
        <v>353</v>
      </c>
      <c r="J58" s="120" t="s">
        <v>354</v>
      </c>
      <c r="K58" s="119" t="s">
        <v>355</v>
      </c>
      <c r="L58" s="119" t="s">
        <v>356</v>
      </c>
      <c r="M58" s="120" t="s">
        <v>305</v>
      </c>
      <c r="N58" s="120" t="s">
        <v>262</v>
      </c>
      <c r="O58" s="121" t="s">
        <v>224</v>
      </c>
      <c r="P58" s="122" t="s">
        <v>352</v>
      </c>
    </row>
    <row r="59" spans="1:16" ht="12.75" customHeight="1" thickBot="1" x14ac:dyDescent="0.25">
      <c r="A59" s="26" t="str">
        <f t="shared" si="6"/>
        <v>BAVM 212 </v>
      </c>
      <c r="B59" s="3" t="str">
        <f t="shared" si="7"/>
        <v>I</v>
      </c>
      <c r="C59" s="26">
        <f t="shared" si="8"/>
        <v>55096.618399999999</v>
      </c>
      <c r="D59" s="34" t="str">
        <f t="shared" si="9"/>
        <v>vis</v>
      </c>
      <c r="E59" s="118">
        <f>VLOOKUP(C59,Active!C$21:E$973,3,FALSE)</f>
        <v>12560.05420187735</v>
      </c>
      <c r="F59" s="3" t="s">
        <v>114</v>
      </c>
      <c r="G59" s="34" t="str">
        <f t="shared" si="10"/>
        <v>55096.6184</v>
      </c>
      <c r="H59" s="26">
        <f t="shared" si="11"/>
        <v>6397</v>
      </c>
      <c r="I59" s="119" t="s">
        <v>357</v>
      </c>
      <c r="J59" s="120" t="s">
        <v>358</v>
      </c>
      <c r="K59" s="119" t="s">
        <v>359</v>
      </c>
      <c r="L59" s="119" t="s">
        <v>360</v>
      </c>
      <c r="M59" s="120" t="s">
        <v>305</v>
      </c>
      <c r="N59" s="120" t="s">
        <v>262</v>
      </c>
      <c r="O59" s="121" t="s">
        <v>224</v>
      </c>
      <c r="P59" s="122" t="s">
        <v>352</v>
      </c>
    </row>
    <row r="60" spans="1:16" ht="12.75" customHeight="1" thickBot="1" x14ac:dyDescent="0.25">
      <c r="A60" s="26" t="str">
        <f t="shared" si="6"/>
        <v>BAVM 215 </v>
      </c>
      <c r="B60" s="3" t="str">
        <f t="shared" si="7"/>
        <v>I</v>
      </c>
      <c r="C60" s="26">
        <f t="shared" si="8"/>
        <v>55409.563999999998</v>
      </c>
      <c r="D60" s="34" t="str">
        <f t="shared" si="9"/>
        <v>vis</v>
      </c>
      <c r="E60" s="118">
        <f>VLOOKUP(C60,Active!C$21:E$973,3,FALSE)</f>
        <v>13331.065066890036</v>
      </c>
      <c r="F60" s="3" t="s">
        <v>114</v>
      </c>
      <c r="G60" s="34" t="str">
        <f t="shared" si="10"/>
        <v>55409.5640</v>
      </c>
      <c r="H60" s="26">
        <f t="shared" si="11"/>
        <v>7168</v>
      </c>
      <c r="I60" s="119" t="s">
        <v>366</v>
      </c>
      <c r="J60" s="120" t="s">
        <v>367</v>
      </c>
      <c r="K60" s="119" t="s">
        <v>368</v>
      </c>
      <c r="L60" s="119" t="s">
        <v>369</v>
      </c>
      <c r="M60" s="120" t="s">
        <v>305</v>
      </c>
      <c r="N60" s="120" t="s">
        <v>262</v>
      </c>
      <c r="O60" s="121" t="s">
        <v>224</v>
      </c>
      <c r="P60" s="122" t="s">
        <v>370</v>
      </c>
    </row>
    <row r="61" spans="1:16" ht="12.75" customHeight="1" thickBot="1" x14ac:dyDescent="0.25">
      <c r="A61" s="26" t="str">
        <f t="shared" si="6"/>
        <v>BAVM 215 </v>
      </c>
      <c r="B61" s="3" t="str">
        <f t="shared" si="7"/>
        <v>II</v>
      </c>
      <c r="C61" s="26">
        <f t="shared" si="8"/>
        <v>55462.535499999998</v>
      </c>
      <c r="D61" s="34" t="str">
        <f t="shared" si="9"/>
        <v>vis</v>
      </c>
      <c r="E61" s="118">
        <f>VLOOKUP(C61,Active!C$21:E$973,3,FALSE)</f>
        <v>13461.572100815483</v>
      </c>
      <c r="F61" s="3" t="s">
        <v>114</v>
      </c>
      <c r="G61" s="34" t="str">
        <f t="shared" si="10"/>
        <v>55462.5355</v>
      </c>
      <c r="H61" s="26">
        <f t="shared" si="11"/>
        <v>7298.5</v>
      </c>
      <c r="I61" s="119" t="s">
        <v>371</v>
      </c>
      <c r="J61" s="120" t="s">
        <v>372</v>
      </c>
      <c r="K61" s="119" t="s">
        <v>373</v>
      </c>
      <c r="L61" s="119" t="s">
        <v>374</v>
      </c>
      <c r="M61" s="120" t="s">
        <v>305</v>
      </c>
      <c r="N61" s="120" t="s">
        <v>262</v>
      </c>
      <c r="O61" s="121" t="s">
        <v>224</v>
      </c>
      <c r="P61" s="122" t="s">
        <v>370</v>
      </c>
    </row>
    <row r="62" spans="1:16" ht="12.75" customHeight="1" thickBot="1" x14ac:dyDescent="0.25">
      <c r="A62" s="26" t="str">
        <f t="shared" si="6"/>
        <v>BAVM 225 </v>
      </c>
      <c r="B62" s="3" t="str">
        <f t="shared" si="7"/>
        <v>II</v>
      </c>
      <c r="C62" s="26">
        <f t="shared" si="8"/>
        <v>55838.394099999998</v>
      </c>
      <c r="D62" s="34" t="str">
        <f t="shared" si="9"/>
        <v>vis</v>
      </c>
      <c r="E62" s="118">
        <f>VLOOKUP(C62,Active!C$21:E$973,3,FALSE)</f>
        <v>14387.583089014255</v>
      </c>
      <c r="F62" s="3" t="s">
        <v>114</v>
      </c>
      <c r="G62" s="34" t="str">
        <f t="shared" si="10"/>
        <v>55838.3941</v>
      </c>
      <c r="H62" s="26">
        <f t="shared" si="11"/>
        <v>8224.5</v>
      </c>
      <c r="I62" s="119" t="s">
        <v>385</v>
      </c>
      <c r="J62" s="120" t="s">
        <v>386</v>
      </c>
      <c r="K62" s="119" t="s">
        <v>387</v>
      </c>
      <c r="L62" s="119" t="s">
        <v>388</v>
      </c>
      <c r="M62" s="120" t="s">
        <v>305</v>
      </c>
      <c r="N62" s="120" t="s">
        <v>262</v>
      </c>
      <c r="O62" s="121" t="s">
        <v>224</v>
      </c>
      <c r="P62" s="122" t="s">
        <v>389</v>
      </c>
    </row>
    <row r="63" spans="1:16" ht="12.75" customHeight="1" thickBot="1" x14ac:dyDescent="0.25">
      <c r="A63" s="26" t="str">
        <f t="shared" si="6"/>
        <v>BAVM 225 </v>
      </c>
      <c r="B63" s="3" t="str">
        <f t="shared" si="7"/>
        <v>I</v>
      </c>
      <c r="C63" s="26">
        <f t="shared" si="8"/>
        <v>55838.595000000001</v>
      </c>
      <c r="D63" s="34" t="str">
        <f t="shared" si="9"/>
        <v>vis</v>
      </c>
      <c r="E63" s="118">
        <f>VLOOKUP(C63,Active!C$21:E$973,3,FALSE)</f>
        <v>14388.078050703391</v>
      </c>
      <c r="F63" s="3" t="s">
        <v>114</v>
      </c>
      <c r="G63" s="34" t="str">
        <f t="shared" si="10"/>
        <v>55838.5950</v>
      </c>
      <c r="H63" s="26">
        <f t="shared" si="11"/>
        <v>8225</v>
      </c>
      <c r="I63" s="119" t="s">
        <v>390</v>
      </c>
      <c r="J63" s="120" t="s">
        <v>391</v>
      </c>
      <c r="K63" s="119" t="s">
        <v>392</v>
      </c>
      <c r="L63" s="119" t="s">
        <v>393</v>
      </c>
      <c r="M63" s="120" t="s">
        <v>305</v>
      </c>
      <c r="N63" s="120" t="s">
        <v>262</v>
      </c>
      <c r="O63" s="121" t="s">
        <v>224</v>
      </c>
      <c r="P63" s="122" t="s">
        <v>389</v>
      </c>
    </row>
    <row r="64" spans="1:16" ht="12.75" customHeight="1" thickBot="1" x14ac:dyDescent="0.25">
      <c r="A64" s="26" t="str">
        <f t="shared" si="6"/>
        <v>BAVM 225 </v>
      </c>
      <c r="B64" s="3" t="str">
        <f t="shared" si="7"/>
        <v>I</v>
      </c>
      <c r="C64" s="26">
        <f t="shared" si="8"/>
        <v>55857.2667</v>
      </c>
      <c r="D64" s="34" t="str">
        <f t="shared" si="9"/>
        <v>vis</v>
      </c>
      <c r="E64" s="118">
        <f>VLOOKUP(C64,Active!C$21:E$973,3,FALSE)</f>
        <v>14434.07992313188</v>
      </c>
      <c r="F64" s="3" t="s">
        <v>114</v>
      </c>
      <c r="G64" s="34" t="str">
        <f t="shared" si="10"/>
        <v>55857.2667</v>
      </c>
      <c r="H64" s="26">
        <f t="shared" si="11"/>
        <v>8271</v>
      </c>
      <c r="I64" s="119" t="s">
        <v>394</v>
      </c>
      <c r="J64" s="120" t="s">
        <v>395</v>
      </c>
      <c r="K64" s="119" t="s">
        <v>396</v>
      </c>
      <c r="L64" s="119" t="s">
        <v>397</v>
      </c>
      <c r="M64" s="120" t="s">
        <v>305</v>
      </c>
      <c r="N64" s="120" t="s">
        <v>262</v>
      </c>
      <c r="O64" s="121" t="s">
        <v>224</v>
      </c>
      <c r="P64" s="122" t="s">
        <v>389</v>
      </c>
    </row>
    <row r="65" spans="1:29" ht="12.75" customHeight="1" x14ac:dyDescent="0.2">
      <c r="A65" s="26" t="str">
        <f t="shared" si="6"/>
        <v>BAVM 225 </v>
      </c>
      <c r="B65" s="3" t="str">
        <f t="shared" si="7"/>
        <v>II</v>
      </c>
      <c r="C65" s="26">
        <f t="shared" si="8"/>
        <v>55857.470999999998</v>
      </c>
      <c r="D65" s="34" t="str">
        <f t="shared" si="9"/>
        <v>vis</v>
      </c>
      <c r="E65" s="118">
        <f>VLOOKUP(C65,Active!C$21:E$973,3,FALSE)</f>
        <v>14434.583261474774</v>
      </c>
      <c r="F65" s="3" t="s">
        <v>114</v>
      </c>
      <c r="G65" s="34" t="str">
        <f t="shared" si="10"/>
        <v>55857.4710</v>
      </c>
      <c r="H65" s="26">
        <f t="shared" si="11"/>
        <v>8271.5</v>
      </c>
      <c r="I65" s="123" t="s">
        <v>398</v>
      </c>
      <c r="J65" s="124" t="s">
        <v>399</v>
      </c>
      <c r="K65" s="123" t="s">
        <v>400</v>
      </c>
      <c r="L65" s="123" t="s">
        <v>401</v>
      </c>
      <c r="M65" s="124" t="s">
        <v>305</v>
      </c>
      <c r="N65" s="124" t="s">
        <v>262</v>
      </c>
      <c r="O65" s="125" t="s">
        <v>224</v>
      </c>
      <c r="P65" s="126" t="s">
        <v>389</v>
      </c>
    </row>
    <row r="66" spans="1:29" ht="12.75" customHeight="1" x14ac:dyDescent="0.2">
      <c r="A66" s="127"/>
      <c r="B66" s="128"/>
      <c r="C66" s="127"/>
      <c r="D66" s="129"/>
      <c r="E66" s="130"/>
      <c r="F66" s="128"/>
      <c r="G66" s="129"/>
      <c r="H66" s="127"/>
      <c r="I66" s="131"/>
      <c r="J66" s="132"/>
      <c r="K66" s="131"/>
      <c r="L66" s="131"/>
      <c r="M66" s="132"/>
      <c r="N66" s="132"/>
      <c r="O66" s="133"/>
      <c r="P66" s="133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</row>
    <row r="67" spans="1:29" ht="12.75" customHeight="1" x14ac:dyDescent="0.2">
      <c r="A67" s="127"/>
      <c r="B67" s="128"/>
      <c r="C67" s="127"/>
      <c r="D67" s="129"/>
      <c r="E67" s="130"/>
      <c r="F67" s="128"/>
      <c r="G67" s="129"/>
      <c r="H67" s="127"/>
      <c r="I67" s="131"/>
      <c r="J67" s="132"/>
      <c r="K67" s="131"/>
      <c r="L67" s="131"/>
      <c r="M67" s="132"/>
      <c r="N67" s="132"/>
      <c r="O67" s="133"/>
      <c r="P67" s="133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</row>
    <row r="68" spans="1:29" ht="12.75" customHeight="1" x14ac:dyDescent="0.2">
      <c r="A68" s="127"/>
      <c r="B68" s="128"/>
      <c r="C68" s="127"/>
      <c r="D68" s="129"/>
      <c r="E68" s="130"/>
      <c r="F68" s="128"/>
      <c r="G68" s="129"/>
      <c r="H68" s="127"/>
      <c r="I68" s="131"/>
      <c r="J68" s="132"/>
      <c r="K68" s="131"/>
      <c r="L68" s="131"/>
      <c r="M68" s="132"/>
      <c r="N68" s="132"/>
      <c r="O68" s="133"/>
      <c r="P68" s="133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</row>
    <row r="69" spans="1:29" ht="12.75" customHeight="1" x14ac:dyDescent="0.2">
      <c r="A69" s="127"/>
      <c r="B69" s="128"/>
      <c r="C69" s="127"/>
      <c r="D69" s="129"/>
      <c r="E69" s="130"/>
      <c r="F69" s="128"/>
      <c r="G69" s="129"/>
      <c r="H69" s="127"/>
      <c r="I69" s="131"/>
      <c r="J69" s="132"/>
      <c r="K69" s="131"/>
      <c r="L69" s="131"/>
      <c r="M69" s="132"/>
      <c r="N69" s="132"/>
      <c r="O69" s="133"/>
      <c r="P69" s="133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</row>
    <row r="70" spans="1:29" ht="12.75" customHeight="1" x14ac:dyDescent="0.2">
      <c r="A70" s="127"/>
      <c r="B70" s="128"/>
      <c r="C70" s="127"/>
      <c r="D70" s="129"/>
      <c r="E70" s="130"/>
      <c r="F70" s="128"/>
      <c r="G70" s="129"/>
      <c r="H70" s="127"/>
      <c r="I70" s="131"/>
      <c r="J70" s="132"/>
      <c r="K70" s="131"/>
      <c r="L70" s="131"/>
      <c r="M70" s="132"/>
      <c r="N70" s="132"/>
      <c r="O70" s="133"/>
      <c r="P70" s="133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</row>
    <row r="71" spans="1:29" ht="12.75" customHeight="1" x14ac:dyDescent="0.2">
      <c r="A71" s="127"/>
      <c r="B71" s="128"/>
      <c r="C71" s="127"/>
      <c r="D71" s="129"/>
      <c r="E71" s="130"/>
      <c r="F71" s="128"/>
      <c r="G71" s="129"/>
      <c r="H71" s="127"/>
      <c r="I71" s="131"/>
      <c r="J71" s="132"/>
      <c r="K71" s="131"/>
      <c r="L71" s="131"/>
      <c r="M71" s="132"/>
      <c r="N71" s="132"/>
      <c r="O71" s="133"/>
      <c r="P71" s="133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</row>
    <row r="72" spans="1:29" ht="12.75" customHeight="1" x14ac:dyDescent="0.2">
      <c r="A72" s="127"/>
      <c r="B72" s="128"/>
      <c r="C72" s="127"/>
      <c r="D72" s="129"/>
      <c r="E72" s="130"/>
      <c r="F72" s="128"/>
      <c r="G72" s="129"/>
      <c r="H72" s="127"/>
      <c r="I72" s="131"/>
      <c r="J72" s="132"/>
      <c r="K72" s="131"/>
      <c r="L72" s="131"/>
      <c r="M72" s="132"/>
      <c r="N72" s="132"/>
      <c r="O72" s="133"/>
      <c r="P72" s="133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</row>
    <row r="73" spans="1:29" ht="12.75" customHeight="1" x14ac:dyDescent="0.2">
      <c r="A73" s="127"/>
      <c r="B73" s="128"/>
      <c r="C73" s="127"/>
      <c r="D73" s="129"/>
      <c r="E73" s="130"/>
      <c r="F73" s="128"/>
      <c r="G73" s="129"/>
      <c r="H73" s="127"/>
      <c r="I73" s="131"/>
      <c r="J73" s="132"/>
      <c r="K73" s="131"/>
      <c r="L73" s="131"/>
      <c r="M73" s="132"/>
      <c r="N73" s="132"/>
      <c r="O73" s="133"/>
      <c r="P73" s="133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</row>
    <row r="74" spans="1:29" ht="12.75" customHeight="1" x14ac:dyDescent="0.2">
      <c r="A74" s="127"/>
      <c r="B74" s="128"/>
      <c r="C74" s="127"/>
      <c r="D74" s="129"/>
      <c r="E74" s="130"/>
      <c r="F74" s="128"/>
      <c r="G74" s="129"/>
      <c r="H74" s="127"/>
      <c r="I74" s="131"/>
      <c r="J74" s="132"/>
      <c r="K74" s="131"/>
      <c r="L74" s="131"/>
      <c r="M74" s="132"/>
      <c r="N74" s="132"/>
      <c r="O74" s="133"/>
      <c r="P74" s="133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</row>
    <row r="75" spans="1:29" ht="12.75" customHeight="1" x14ac:dyDescent="0.2">
      <c r="A75" s="127"/>
      <c r="B75" s="128"/>
      <c r="C75" s="127"/>
      <c r="D75" s="129"/>
      <c r="E75" s="130"/>
      <c r="F75" s="128"/>
      <c r="G75" s="129"/>
      <c r="H75" s="127"/>
      <c r="I75" s="131"/>
      <c r="J75" s="132"/>
      <c r="K75" s="131"/>
      <c r="L75" s="131"/>
      <c r="M75" s="132"/>
      <c r="N75" s="132"/>
      <c r="O75" s="133"/>
      <c r="P75" s="133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</row>
    <row r="76" spans="1:29" ht="12.75" customHeight="1" x14ac:dyDescent="0.2">
      <c r="A76" s="127"/>
      <c r="B76" s="128"/>
      <c r="C76" s="127"/>
      <c r="D76" s="129"/>
      <c r="E76" s="130"/>
      <c r="F76" s="128"/>
      <c r="G76" s="129"/>
      <c r="H76" s="127"/>
      <c r="I76" s="131"/>
      <c r="J76" s="132"/>
      <c r="K76" s="131"/>
      <c r="L76" s="131"/>
      <c r="M76" s="132"/>
      <c r="N76" s="132"/>
      <c r="O76" s="133"/>
      <c r="P76" s="133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</row>
    <row r="77" spans="1:29" ht="12.75" customHeight="1" x14ac:dyDescent="0.2">
      <c r="A77" s="127"/>
      <c r="B77" s="128"/>
      <c r="C77" s="127"/>
      <c r="D77" s="129"/>
      <c r="E77" s="130"/>
      <c r="F77" s="128"/>
      <c r="G77" s="129"/>
      <c r="H77" s="127"/>
      <c r="I77" s="131"/>
      <c r="J77" s="132"/>
      <c r="K77" s="131"/>
      <c r="L77" s="131"/>
      <c r="M77" s="132"/>
      <c r="N77" s="132"/>
      <c r="O77" s="133"/>
      <c r="P77" s="133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</row>
    <row r="78" spans="1:29" ht="12.75" customHeight="1" x14ac:dyDescent="0.2">
      <c r="A78" s="127"/>
      <c r="B78" s="128"/>
      <c r="C78" s="127"/>
      <c r="D78" s="129"/>
      <c r="E78" s="130"/>
      <c r="F78" s="128"/>
      <c r="G78" s="129"/>
      <c r="H78" s="127"/>
      <c r="I78" s="131"/>
      <c r="J78" s="132"/>
      <c r="K78" s="131"/>
      <c r="L78" s="131"/>
      <c r="M78" s="132"/>
      <c r="N78" s="132"/>
      <c r="O78" s="133"/>
      <c r="P78" s="133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</row>
    <row r="79" spans="1:29" ht="12.75" customHeight="1" x14ac:dyDescent="0.2">
      <c r="A79" s="127"/>
      <c r="B79" s="128"/>
      <c r="C79" s="127"/>
      <c r="D79" s="129"/>
      <c r="E79" s="130"/>
      <c r="F79" s="128"/>
      <c r="G79" s="129"/>
      <c r="H79" s="127"/>
      <c r="I79" s="131"/>
      <c r="J79" s="132"/>
      <c r="K79" s="131"/>
      <c r="L79" s="131"/>
      <c r="M79" s="132"/>
      <c r="N79" s="132"/>
      <c r="O79" s="133"/>
      <c r="P79" s="133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</row>
    <row r="80" spans="1:29" ht="12.75" customHeight="1" x14ac:dyDescent="0.2">
      <c r="A80" s="127"/>
      <c r="B80" s="128"/>
      <c r="C80" s="127"/>
      <c r="D80" s="129"/>
      <c r="E80" s="130"/>
      <c r="F80" s="128"/>
      <c r="G80" s="129"/>
      <c r="H80" s="127"/>
      <c r="I80" s="131"/>
      <c r="J80" s="132"/>
      <c r="K80" s="131"/>
      <c r="L80" s="131"/>
      <c r="M80" s="132"/>
      <c r="N80" s="132"/>
      <c r="O80" s="133"/>
      <c r="P80" s="133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</row>
    <row r="81" spans="1:29" ht="12.75" customHeight="1" x14ac:dyDescent="0.2">
      <c r="A81" s="127"/>
      <c r="B81" s="128"/>
      <c r="C81" s="127"/>
      <c r="D81" s="129"/>
      <c r="E81" s="130"/>
      <c r="F81" s="128"/>
      <c r="G81" s="129"/>
      <c r="H81" s="127"/>
      <c r="I81" s="131"/>
      <c r="J81" s="132"/>
      <c r="K81" s="131"/>
      <c r="L81" s="131"/>
      <c r="M81" s="132"/>
      <c r="N81" s="132"/>
      <c r="O81" s="133"/>
      <c r="P81" s="133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</row>
    <row r="82" spans="1:29" ht="12.75" customHeight="1" x14ac:dyDescent="0.2">
      <c r="A82" s="127"/>
      <c r="B82" s="128"/>
      <c r="C82" s="127"/>
      <c r="D82" s="129"/>
      <c r="E82" s="130"/>
      <c r="F82" s="128"/>
      <c r="G82" s="129"/>
      <c r="H82" s="127"/>
      <c r="I82" s="131"/>
      <c r="J82" s="132"/>
      <c r="K82" s="131"/>
      <c r="L82" s="131"/>
      <c r="M82" s="132"/>
      <c r="N82" s="132"/>
      <c r="O82" s="133"/>
      <c r="P82" s="133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</row>
    <row r="83" spans="1:29" ht="12.75" customHeight="1" x14ac:dyDescent="0.2">
      <c r="A83" s="127"/>
      <c r="B83" s="128"/>
      <c r="C83" s="127"/>
      <c r="D83" s="129"/>
      <c r="E83" s="130"/>
      <c r="F83" s="128"/>
      <c r="G83" s="129"/>
      <c r="H83" s="127"/>
      <c r="I83" s="131"/>
      <c r="J83" s="132"/>
      <c r="K83" s="131"/>
      <c r="L83" s="131"/>
      <c r="M83" s="132"/>
      <c r="N83" s="132"/>
      <c r="O83" s="133"/>
      <c r="P83" s="133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</row>
    <row r="84" spans="1:29" ht="12.75" customHeight="1" x14ac:dyDescent="0.2">
      <c r="A84" s="127"/>
      <c r="B84" s="128"/>
      <c r="C84" s="127"/>
      <c r="D84" s="129"/>
      <c r="E84" s="130"/>
      <c r="F84" s="128"/>
      <c r="G84" s="129"/>
      <c r="H84" s="127"/>
      <c r="I84" s="131"/>
      <c r="J84" s="132"/>
      <c r="K84" s="131"/>
      <c r="L84" s="131"/>
      <c r="M84" s="132"/>
      <c r="N84" s="132"/>
      <c r="O84" s="133"/>
      <c r="P84" s="133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</row>
    <row r="85" spans="1:29" ht="12.75" customHeight="1" x14ac:dyDescent="0.2">
      <c r="A85" s="127"/>
      <c r="B85" s="128"/>
      <c r="C85" s="127"/>
      <c r="D85" s="129"/>
      <c r="E85" s="130"/>
      <c r="F85" s="128"/>
      <c r="G85" s="129"/>
      <c r="H85" s="127"/>
      <c r="I85" s="131"/>
      <c r="J85" s="132"/>
      <c r="K85" s="131"/>
      <c r="L85" s="131"/>
      <c r="M85" s="132"/>
      <c r="N85" s="132"/>
      <c r="O85" s="133"/>
      <c r="P85" s="133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</row>
    <row r="86" spans="1:29" ht="12.75" customHeight="1" x14ac:dyDescent="0.2">
      <c r="A86" s="127"/>
      <c r="B86" s="128"/>
      <c r="C86" s="127"/>
      <c r="D86" s="129"/>
      <c r="E86" s="130"/>
      <c r="F86" s="128"/>
      <c r="G86" s="129"/>
      <c r="H86" s="127"/>
      <c r="I86" s="131"/>
      <c r="J86" s="132"/>
      <c r="K86" s="131"/>
      <c r="L86" s="131"/>
      <c r="M86" s="132"/>
      <c r="N86" s="132"/>
      <c r="O86" s="133"/>
      <c r="P86" s="133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</row>
    <row r="87" spans="1:29" ht="12.75" customHeight="1" x14ac:dyDescent="0.2">
      <c r="A87" s="127"/>
      <c r="B87" s="128"/>
      <c r="C87" s="127"/>
      <c r="D87" s="129"/>
      <c r="E87" s="130"/>
      <c r="F87" s="128"/>
      <c r="G87" s="129"/>
      <c r="H87" s="127"/>
      <c r="I87" s="131"/>
      <c r="J87" s="132"/>
      <c r="K87" s="131"/>
      <c r="L87" s="131"/>
      <c r="M87" s="132"/>
      <c r="N87" s="132"/>
      <c r="O87" s="133"/>
      <c r="P87" s="133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</row>
    <row r="88" spans="1:29" ht="12.75" customHeight="1" x14ac:dyDescent="0.2">
      <c r="A88" s="127"/>
      <c r="B88" s="128"/>
      <c r="C88" s="127"/>
      <c r="D88" s="129"/>
      <c r="E88" s="130"/>
      <c r="F88" s="128"/>
      <c r="G88" s="129"/>
      <c r="H88" s="127"/>
      <c r="I88" s="131"/>
      <c r="J88" s="132"/>
      <c r="K88" s="131"/>
      <c r="L88" s="131"/>
      <c r="M88" s="132"/>
      <c r="N88" s="132"/>
      <c r="O88" s="133"/>
      <c r="P88" s="133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</row>
    <row r="89" spans="1:29" ht="12.75" customHeight="1" x14ac:dyDescent="0.2">
      <c r="A89" s="127"/>
      <c r="B89" s="128"/>
      <c r="C89" s="127"/>
      <c r="D89" s="129"/>
      <c r="E89" s="130"/>
      <c r="F89" s="128"/>
      <c r="G89" s="129"/>
      <c r="H89" s="127"/>
      <c r="I89" s="131"/>
      <c r="J89" s="132"/>
      <c r="K89" s="131"/>
      <c r="L89" s="131"/>
      <c r="M89" s="132"/>
      <c r="N89" s="132"/>
      <c r="O89" s="133"/>
      <c r="P89" s="133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</row>
    <row r="90" spans="1:29" ht="12.75" customHeight="1" x14ac:dyDescent="0.2">
      <c r="A90" s="127"/>
      <c r="B90" s="128"/>
      <c r="C90" s="127"/>
      <c r="D90" s="129"/>
      <c r="E90" s="130"/>
      <c r="F90" s="128"/>
      <c r="G90" s="129"/>
      <c r="H90" s="127"/>
      <c r="I90" s="131"/>
      <c r="J90" s="132"/>
      <c r="K90" s="131"/>
      <c r="L90" s="131"/>
      <c r="M90" s="132"/>
      <c r="N90" s="132"/>
      <c r="O90" s="133"/>
      <c r="P90" s="133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</row>
    <row r="91" spans="1:29" ht="12.75" customHeight="1" x14ac:dyDescent="0.2">
      <c r="A91" s="127"/>
      <c r="B91" s="128"/>
      <c r="C91" s="127"/>
      <c r="D91" s="129"/>
      <c r="E91" s="130"/>
      <c r="F91" s="128"/>
      <c r="G91" s="129"/>
      <c r="H91" s="127"/>
      <c r="I91" s="131"/>
      <c r="J91" s="132"/>
      <c r="K91" s="131"/>
      <c r="L91" s="131"/>
      <c r="M91" s="132"/>
      <c r="N91" s="132"/>
      <c r="O91" s="133"/>
      <c r="P91" s="133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</row>
    <row r="92" spans="1:29" ht="12.75" customHeight="1" x14ac:dyDescent="0.2">
      <c r="A92" s="127"/>
      <c r="B92" s="128"/>
      <c r="C92" s="127"/>
      <c r="D92" s="129"/>
      <c r="E92" s="130"/>
      <c r="F92" s="128"/>
      <c r="G92" s="129"/>
      <c r="H92" s="127"/>
      <c r="I92" s="131"/>
      <c r="J92" s="132"/>
      <c r="K92" s="131"/>
      <c r="L92" s="131"/>
      <c r="M92" s="132"/>
      <c r="N92" s="132"/>
      <c r="O92" s="133"/>
      <c r="P92" s="133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</row>
    <row r="93" spans="1:29" ht="12.75" customHeight="1" x14ac:dyDescent="0.2">
      <c r="A93" s="127"/>
      <c r="B93" s="128"/>
      <c r="C93" s="127"/>
      <c r="D93" s="129"/>
      <c r="E93" s="130"/>
      <c r="F93" s="128"/>
      <c r="G93" s="129"/>
      <c r="H93" s="127"/>
      <c r="I93" s="131"/>
      <c r="J93" s="132"/>
      <c r="K93" s="131"/>
      <c r="L93" s="131"/>
      <c r="M93" s="132"/>
      <c r="N93" s="132"/>
      <c r="O93" s="133"/>
      <c r="P93" s="133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</row>
    <row r="94" spans="1:29" ht="12.75" customHeight="1" x14ac:dyDescent="0.2">
      <c r="A94" s="127"/>
      <c r="B94" s="128"/>
      <c r="C94" s="127"/>
      <c r="D94" s="129"/>
      <c r="E94" s="130"/>
      <c r="F94" s="128"/>
      <c r="G94" s="129"/>
      <c r="H94" s="127"/>
      <c r="I94" s="131"/>
      <c r="J94" s="132"/>
      <c r="K94" s="131"/>
      <c r="L94" s="131"/>
      <c r="M94" s="132"/>
      <c r="N94" s="132"/>
      <c r="O94" s="133"/>
      <c r="P94" s="133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</row>
    <row r="95" spans="1:29" ht="12.75" customHeight="1" x14ac:dyDescent="0.2">
      <c r="A95" s="127"/>
      <c r="B95" s="128"/>
      <c r="C95" s="127"/>
      <c r="D95" s="129"/>
      <c r="E95" s="130"/>
      <c r="F95" s="128"/>
      <c r="G95" s="129"/>
      <c r="H95" s="127"/>
      <c r="I95" s="131"/>
      <c r="J95" s="132"/>
      <c r="K95" s="131"/>
      <c r="L95" s="131"/>
      <c r="M95" s="132"/>
      <c r="N95" s="132"/>
      <c r="O95" s="133"/>
      <c r="P95" s="133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</row>
    <row r="96" spans="1:29" ht="12.75" customHeight="1" x14ac:dyDescent="0.2">
      <c r="A96" s="127"/>
      <c r="B96" s="128"/>
      <c r="C96" s="127"/>
      <c r="D96" s="129"/>
      <c r="E96" s="130"/>
      <c r="F96" s="128"/>
      <c r="G96" s="129"/>
      <c r="H96" s="127"/>
      <c r="I96" s="131"/>
      <c r="J96" s="132"/>
      <c r="K96" s="131"/>
      <c r="L96" s="131"/>
      <c r="M96" s="132"/>
      <c r="N96" s="132"/>
      <c r="O96" s="133"/>
      <c r="P96" s="133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</row>
    <row r="97" spans="1:29" ht="12.75" customHeight="1" x14ac:dyDescent="0.2">
      <c r="A97" s="127"/>
      <c r="B97" s="128"/>
      <c r="C97" s="127"/>
      <c r="D97" s="129"/>
      <c r="E97" s="130"/>
      <c r="F97" s="128"/>
      <c r="G97" s="129"/>
      <c r="H97" s="127"/>
      <c r="I97" s="131"/>
      <c r="J97" s="132"/>
      <c r="K97" s="131"/>
      <c r="L97" s="131"/>
      <c r="M97" s="132"/>
      <c r="N97" s="132"/>
      <c r="O97" s="133"/>
      <c r="P97" s="133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</row>
    <row r="98" spans="1:29" ht="12.75" customHeight="1" x14ac:dyDescent="0.2">
      <c r="A98" s="127"/>
      <c r="B98" s="128"/>
      <c r="C98" s="127"/>
      <c r="D98" s="129"/>
      <c r="E98" s="130"/>
      <c r="F98" s="128"/>
      <c r="G98" s="129"/>
      <c r="H98" s="127"/>
      <c r="I98" s="131"/>
      <c r="J98" s="132"/>
      <c r="K98" s="131"/>
      <c r="L98" s="131"/>
      <c r="M98" s="132"/>
      <c r="N98" s="132"/>
      <c r="O98" s="133"/>
      <c r="P98" s="133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</row>
    <row r="99" spans="1:29" ht="12.75" customHeight="1" x14ac:dyDescent="0.2">
      <c r="A99" s="127"/>
      <c r="B99" s="128"/>
      <c r="C99" s="127"/>
      <c r="D99" s="129"/>
      <c r="E99" s="130"/>
      <c r="F99" s="128"/>
      <c r="G99" s="129"/>
      <c r="H99" s="127"/>
      <c r="I99" s="131"/>
      <c r="J99" s="132"/>
      <c r="K99" s="131"/>
      <c r="L99" s="131"/>
      <c r="M99" s="132"/>
      <c r="N99" s="132"/>
      <c r="O99" s="133"/>
      <c r="P99" s="133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</row>
    <row r="100" spans="1:29" ht="12.75" customHeight="1" x14ac:dyDescent="0.2">
      <c r="A100" s="127"/>
      <c r="B100" s="128"/>
      <c r="C100" s="127"/>
      <c r="D100" s="129"/>
      <c r="E100" s="130"/>
      <c r="F100" s="128"/>
      <c r="G100" s="129"/>
      <c r="H100" s="127"/>
      <c r="I100" s="131"/>
      <c r="J100" s="132"/>
      <c r="K100" s="131"/>
      <c r="L100" s="131"/>
      <c r="M100" s="132"/>
      <c r="N100" s="132"/>
      <c r="O100" s="133"/>
      <c r="P100" s="133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</row>
    <row r="101" spans="1:29" ht="12.75" customHeight="1" x14ac:dyDescent="0.2">
      <c r="A101" s="127"/>
      <c r="B101" s="128"/>
      <c r="C101" s="127"/>
      <c r="D101" s="129"/>
      <c r="E101" s="130"/>
      <c r="F101" s="128"/>
      <c r="G101" s="129"/>
      <c r="H101" s="127"/>
      <c r="I101" s="131"/>
      <c r="J101" s="132"/>
      <c r="K101" s="131"/>
      <c r="L101" s="131"/>
      <c r="M101" s="132"/>
      <c r="N101" s="132"/>
      <c r="O101" s="133"/>
      <c r="P101" s="133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</row>
    <row r="102" spans="1:29" ht="12.75" customHeight="1" x14ac:dyDescent="0.2">
      <c r="A102" s="127"/>
      <c r="B102" s="128"/>
      <c r="C102" s="127"/>
      <c r="D102" s="129"/>
      <c r="E102" s="130"/>
      <c r="F102" s="128"/>
      <c r="G102" s="129"/>
      <c r="H102" s="127"/>
      <c r="I102" s="131"/>
      <c r="J102" s="132"/>
      <c r="K102" s="131"/>
      <c r="L102" s="131"/>
      <c r="M102" s="132"/>
      <c r="N102" s="132"/>
      <c r="O102" s="133"/>
      <c r="P102" s="133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</row>
    <row r="103" spans="1:29" ht="12.75" customHeight="1" x14ac:dyDescent="0.2">
      <c r="A103" s="127"/>
      <c r="B103" s="128"/>
      <c r="C103" s="127"/>
      <c r="D103" s="129"/>
      <c r="E103" s="130"/>
      <c r="F103" s="128"/>
      <c r="G103" s="129"/>
      <c r="H103" s="127"/>
      <c r="I103" s="131"/>
      <c r="J103" s="132"/>
      <c r="K103" s="131"/>
      <c r="L103" s="131"/>
      <c r="M103" s="132"/>
      <c r="N103" s="132"/>
      <c r="O103" s="133"/>
      <c r="P103" s="133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</row>
    <row r="104" spans="1:29" ht="12.75" customHeight="1" x14ac:dyDescent="0.2">
      <c r="A104" s="127"/>
      <c r="B104" s="128"/>
      <c r="C104" s="127"/>
      <c r="D104" s="129"/>
      <c r="E104" s="130"/>
      <c r="F104" s="128"/>
      <c r="G104" s="129"/>
      <c r="H104" s="127"/>
      <c r="I104" s="131"/>
      <c r="J104" s="132"/>
      <c r="K104" s="131"/>
      <c r="L104" s="131"/>
      <c r="M104" s="132"/>
      <c r="N104" s="132"/>
      <c r="O104" s="133"/>
      <c r="P104" s="133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</row>
    <row r="105" spans="1:29" ht="12.75" customHeight="1" x14ac:dyDescent="0.2">
      <c r="A105" s="127"/>
      <c r="B105" s="128"/>
      <c r="C105" s="127"/>
      <c r="D105" s="129"/>
      <c r="E105" s="130"/>
      <c r="F105" s="128"/>
      <c r="G105" s="129"/>
      <c r="H105" s="127"/>
      <c r="I105" s="131"/>
      <c r="J105" s="132"/>
      <c r="K105" s="131"/>
      <c r="L105" s="131"/>
      <c r="M105" s="132"/>
      <c r="N105" s="132"/>
      <c r="O105" s="133"/>
      <c r="P105" s="133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</row>
    <row r="106" spans="1:29" ht="12.75" customHeight="1" x14ac:dyDescent="0.2">
      <c r="A106" s="127"/>
      <c r="B106" s="128"/>
      <c r="C106" s="127"/>
      <c r="D106" s="129"/>
      <c r="E106" s="130"/>
      <c r="F106" s="128"/>
      <c r="G106" s="129"/>
      <c r="H106" s="127"/>
      <c r="I106" s="131"/>
      <c r="J106" s="132"/>
      <c r="K106" s="131"/>
      <c r="L106" s="131"/>
      <c r="M106" s="132"/>
      <c r="N106" s="132"/>
      <c r="O106" s="133"/>
      <c r="P106" s="133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</row>
    <row r="107" spans="1:29" ht="12.75" customHeight="1" x14ac:dyDescent="0.2">
      <c r="A107" s="127"/>
      <c r="B107" s="128"/>
      <c r="C107" s="127"/>
      <c r="D107" s="129"/>
      <c r="E107" s="130"/>
      <c r="F107" s="128"/>
      <c r="G107" s="129"/>
      <c r="H107" s="127"/>
      <c r="I107" s="131"/>
      <c r="J107" s="132"/>
      <c r="K107" s="131"/>
      <c r="L107" s="131"/>
      <c r="M107" s="132"/>
      <c r="N107" s="132"/>
      <c r="O107" s="133"/>
      <c r="P107" s="133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</row>
    <row r="108" spans="1:29" ht="12.75" customHeight="1" x14ac:dyDescent="0.2">
      <c r="A108" s="127"/>
      <c r="B108" s="128"/>
      <c r="C108" s="127"/>
      <c r="D108" s="129"/>
      <c r="E108" s="130"/>
      <c r="F108" s="128"/>
      <c r="G108" s="129"/>
      <c r="H108" s="127"/>
      <c r="I108" s="131"/>
      <c r="J108" s="132"/>
      <c r="K108" s="131"/>
      <c r="L108" s="131"/>
      <c r="M108" s="132"/>
      <c r="N108" s="132"/>
      <c r="O108" s="133"/>
      <c r="P108" s="133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</row>
    <row r="109" spans="1:29" ht="12.75" customHeight="1" x14ac:dyDescent="0.2">
      <c r="A109" s="127"/>
      <c r="B109" s="128"/>
      <c r="C109" s="127"/>
      <c r="D109" s="129"/>
      <c r="E109" s="130"/>
      <c r="F109" s="128"/>
      <c r="G109" s="129"/>
      <c r="H109" s="127"/>
      <c r="I109" s="131"/>
      <c r="J109" s="132"/>
      <c r="K109" s="131"/>
      <c r="L109" s="131"/>
      <c r="M109" s="132"/>
      <c r="N109" s="132"/>
      <c r="O109" s="133"/>
      <c r="P109" s="133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</row>
    <row r="110" spans="1:29" ht="12.75" customHeight="1" x14ac:dyDescent="0.2">
      <c r="A110" s="127"/>
      <c r="B110" s="128"/>
      <c r="C110" s="127"/>
      <c r="D110" s="129"/>
      <c r="E110" s="130"/>
      <c r="F110" s="128"/>
      <c r="G110" s="129"/>
      <c r="H110" s="127"/>
      <c r="I110" s="131"/>
      <c r="J110" s="132"/>
      <c r="K110" s="131"/>
      <c r="L110" s="131"/>
      <c r="M110" s="132"/>
      <c r="N110" s="132"/>
      <c r="O110" s="133"/>
      <c r="P110" s="133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</row>
    <row r="111" spans="1:29" ht="12.75" customHeight="1" x14ac:dyDescent="0.2">
      <c r="A111" s="127"/>
      <c r="B111" s="128"/>
      <c r="C111" s="127"/>
      <c r="D111" s="129"/>
      <c r="E111" s="130"/>
      <c r="F111" s="128"/>
      <c r="G111" s="129"/>
      <c r="H111" s="127"/>
      <c r="I111" s="131"/>
      <c r="J111" s="132"/>
      <c r="K111" s="131"/>
      <c r="L111" s="131"/>
      <c r="M111" s="132"/>
      <c r="N111" s="132"/>
      <c r="O111" s="133"/>
      <c r="P111" s="133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</row>
    <row r="112" spans="1:29" ht="12.75" customHeight="1" x14ac:dyDescent="0.2">
      <c r="A112" s="127"/>
      <c r="B112" s="128"/>
      <c r="C112" s="127"/>
      <c r="D112" s="129"/>
      <c r="E112" s="130"/>
      <c r="F112" s="128"/>
      <c r="G112" s="129"/>
      <c r="H112" s="127"/>
      <c r="I112" s="131"/>
      <c r="J112" s="132"/>
      <c r="K112" s="131"/>
      <c r="L112" s="131"/>
      <c r="M112" s="132"/>
      <c r="N112" s="132"/>
      <c r="O112" s="133"/>
      <c r="P112" s="133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</row>
    <row r="113" spans="1:29" ht="12.75" customHeight="1" x14ac:dyDescent="0.2">
      <c r="A113" s="127"/>
      <c r="B113" s="128"/>
      <c r="C113" s="127"/>
      <c r="D113" s="129"/>
      <c r="E113" s="130"/>
      <c r="F113" s="128"/>
      <c r="G113" s="129"/>
      <c r="H113" s="127"/>
      <c r="I113" s="131"/>
      <c r="J113" s="132"/>
      <c r="K113" s="131"/>
      <c r="L113" s="131"/>
      <c r="M113" s="132"/>
      <c r="N113" s="132"/>
      <c r="O113" s="133"/>
      <c r="P113" s="133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</row>
    <row r="114" spans="1:29" ht="12.75" customHeight="1" x14ac:dyDescent="0.2">
      <c r="A114" s="127"/>
      <c r="B114" s="128"/>
      <c r="C114" s="127"/>
      <c r="D114" s="129"/>
      <c r="E114" s="130"/>
      <c r="F114" s="128"/>
      <c r="G114" s="129"/>
      <c r="H114" s="127"/>
      <c r="I114" s="131"/>
      <c r="J114" s="132"/>
      <c r="K114" s="131"/>
      <c r="L114" s="131"/>
      <c r="M114" s="132"/>
      <c r="N114" s="132"/>
      <c r="O114" s="133"/>
      <c r="P114" s="133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</row>
    <row r="115" spans="1:29" ht="12.75" customHeight="1" x14ac:dyDescent="0.2">
      <c r="A115" s="127"/>
      <c r="B115" s="128"/>
      <c r="C115" s="127"/>
      <c r="D115" s="129"/>
      <c r="E115" s="130"/>
      <c r="F115" s="128"/>
      <c r="G115" s="129"/>
      <c r="H115" s="127"/>
      <c r="I115" s="131"/>
      <c r="J115" s="132"/>
      <c r="K115" s="131"/>
      <c r="L115" s="131"/>
      <c r="M115" s="132"/>
      <c r="N115" s="132"/>
      <c r="O115" s="133"/>
      <c r="P115" s="133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</row>
    <row r="116" spans="1:29" ht="12.75" customHeight="1" x14ac:dyDescent="0.2">
      <c r="A116" s="127"/>
      <c r="B116" s="128"/>
      <c r="C116" s="127"/>
      <c r="D116" s="129"/>
      <c r="E116" s="130"/>
      <c r="F116" s="128"/>
      <c r="G116" s="129"/>
      <c r="H116" s="127"/>
      <c r="I116" s="131"/>
      <c r="J116" s="132"/>
      <c r="K116" s="131"/>
      <c r="L116" s="131"/>
      <c r="M116" s="132"/>
      <c r="N116" s="132"/>
      <c r="O116" s="133"/>
      <c r="P116" s="133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</row>
    <row r="117" spans="1:29" ht="12.75" customHeight="1" x14ac:dyDescent="0.2">
      <c r="A117" s="127"/>
      <c r="B117" s="128"/>
      <c r="C117" s="127"/>
      <c r="D117" s="129"/>
      <c r="E117" s="130"/>
      <c r="F117" s="128"/>
      <c r="G117" s="129"/>
      <c r="H117" s="127"/>
      <c r="I117" s="131"/>
      <c r="J117" s="132"/>
      <c r="K117" s="131"/>
      <c r="L117" s="131"/>
      <c r="M117" s="132"/>
      <c r="N117" s="132"/>
      <c r="O117" s="133"/>
      <c r="P117" s="133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</row>
    <row r="118" spans="1:29" ht="12.75" customHeight="1" x14ac:dyDescent="0.2">
      <c r="A118" s="127"/>
      <c r="B118" s="128"/>
      <c r="C118" s="127"/>
      <c r="D118" s="129"/>
      <c r="E118" s="130"/>
      <c r="F118" s="128"/>
      <c r="G118" s="129"/>
      <c r="H118" s="127"/>
      <c r="I118" s="131"/>
      <c r="J118" s="132"/>
      <c r="K118" s="131"/>
      <c r="L118" s="131"/>
      <c r="M118" s="132"/>
      <c r="N118" s="132"/>
      <c r="O118" s="133"/>
      <c r="P118" s="133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</row>
    <row r="119" spans="1:29" ht="12.75" customHeight="1" x14ac:dyDescent="0.2">
      <c r="A119" s="127"/>
      <c r="B119" s="128"/>
      <c r="C119" s="127"/>
      <c r="D119" s="129"/>
      <c r="E119" s="130"/>
      <c r="F119" s="128"/>
      <c r="G119" s="129"/>
      <c r="H119" s="127"/>
      <c r="I119" s="131"/>
      <c r="J119" s="132"/>
      <c r="K119" s="131"/>
      <c r="L119" s="131"/>
      <c r="M119" s="132"/>
      <c r="N119" s="132"/>
      <c r="O119" s="133"/>
      <c r="P119" s="133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</row>
    <row r="120" spans="1:29" ht="12.75" customHeight="1" x14ac:dyDescent="0.2">
      <c r="A120" s="127"/>
      <c r="B120" s="128"/>
      <c r="C120" s="127"/>
      <c r="D120" s="129"/>
      <c r="E120" s="130"/>
      <c r="F120" s="128"/>
      <c r="G120" s="129"/>
      <c r="H120" s="127"/>
      <c r="I120" s="131"/>
      <c r="J120" s="132"/>
      <c r="K120" s="131"/>
      <c r="L120" s="131"/>
      <c r="M120" s="132"/>
      <c r="N120" s="132"/>
      <c r="O120" s="133"/>
      <c r="P120" s="133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</row>
    <row r="121" spans="1:29" ht="12.75" customHeight="1" x14ac:dyDescent="0.2">
      <c r="A121" s="127"/>
      <c r="B121" s="128"/>
      <c r="C121" s="127"/>
      <c r="D121" s="129"/>
      <c r="E121" s="130"/>
      <c r="F121" s="128"/>
      <c r="G121" s="129"/>
      <c r="H121" s="127"/>
      <c r="I121" s="131"/>
      <c r="J121" s="132"/>
      <c r="K121" s="131"/>
      <c r="L121" s="131"/>
      <c r="M121" s="132"/>
      <c r="N121" s="132"/>
      <c r="O121" s="133"/>
      <c r="P121" s="133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</row>
    <row r="122" spans="1:29" ht="12.75" customHeight="1" x14ac:dyDescent="0.2">
      <c r="A122" s="127"/>
      <c r="B122" s="128"/>
      <c r="C122" s="127"/>
      <c r="D122" s="129"/>
      <c r="E122" s="130"/>
      <c r="F122" s="128"/>
      <c r="G122" s="129"/>
      <c r="H122" s="127"/>
      <c r="I122" s="131"/>
      <c r="J122" s="132"/>
      <c r="K122" s="131"/>
      <c r="L122" s="131"/>
      <c r="M122" s="132"/>
      <c r="N122" s="132"/>
      <c r="O122" s="133"/>
      <c r="P122" s="133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</row>
    <row r="123" spans="1:29" ht="12.75" customHeight="1" x14ac:dyDescent="0.2">
      <c r="A123" s="127"/>
      <c r="B123" s="128"/>
      <c r="C123" s="127"/>
      <c r="D123" s="129"/>
      <c r="E123" s="130"/>
      <c r="F123" s="128"/>
      <c r="G123" s="129"/>
      <c r="H123" s="127"/>
      <c r="I123" s="131"/>
      <c r="J123" s="132"/>
      <c r="K123" s="131"/>
      <c r="L123" s="131"/>
      <c r="M123" s="132"/>
      <c r="N123" s="132"/>
      <c r="O123" s="133"/>
      <c r="P123" s="133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</row>
    <row r="124" spans="1:29" ht="12.75" customHeight="1" x14ac:dyDescent="0.2">
      <c r="A124" s="127"/>
      <c r="B124" s="128"/>
      <c r="C124" s="127"/>
      <c r="D124" s="129"/>
      <c r="E124" s="130"/>
      <c r="F124" s="128"/>
      <c r="G124" s="129"/>
      <c r="H124" s="127"/>
      <c r="I124" s="131"/>
      <c r="J124" s="132"/>
      <c r="K124" s="131"/>
      <c r="L124" s="131"/>
      <c r="M124" s="132"/>
      <c r="N124" s="132"/>
      <c r="O124" s="133"/>
      <c r="P124" s="133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</row>
    <row r="125" spans="1:29" ht="12.75" customHeight="1" x14ac:dyDescent="0.2">
      <c r="A125" s="127"/>
      <c r="B125" s="128"/>
      <c r="C125" s="127"/>
      <c r="D125" s="129"/>
      <c r="E125" s="130"/>
      <c r="F125" s="128"/>
      <c r="G125" s="129"/>
      <c r="H125" s="127"/>
      <c r="I125" s="131"/>
      <c r="J125" s="132"/>
      <c r="K125" s="131"/>
      <c r="L125" s="131"/>
      <c r="M125" s="132"/>
      <c r="N125" s="132"/>
      <c r="O125" s="133"/>
      <c r="P125" s="133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</row>
    <row r="126" spans="1:29" ht="12.75" customHeight="1" x14ac:dyDescent="0.2">
      <c r="A126" s="127"/>
      <c r="B126" s="128"/>
      <c r="C126" s="127"/>
      <c r="D126" s="129"/>
      <c r="E126" s="130"/>
      <c r="F126" s="128"/>
      <c r="G126" s="129"/>
      <c r="H126" s="127"/>
      <c r="I126" s="131"/>
      <c r="J126" s="132"/>
      <c r="K126" s="131"/>
      <c r="L126" s="131"/>
      <c r="M126" s="132"/>
      <c r="N126" s="132"/>
      <c r="O126" s="133"/>
      <c r="P126" s="133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</row>
    <row r="127" spans="1:29" ht="12.75" customHeight="1" x14ac:dyDescent="0.2">
      <c r="A127" s="127"/>
      <c r="B127" s="128"/>
      <c r="C127" s="127"/>
      <c r="D127" s="129"/>
      <c r="E127" s="130"/>
      <c r="F127" s="128"/>
      <c r="G127" s="129"/>
      <c r="H127" s="127"/>
      <c r="I127" s="131"/>
      <c r="J127" s="132"/>
      <c r="K127" s="131"/>
      <c r="L127" s="131"/>
      <c r="M127" s="132"/>
      <c r="N127" s="132"/>
      <c r="O127" s="133"/>
      <c r="P127" s="133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</row>
    <row r="128" spans="1:29" ht="12.75" customHeight="1" x14ac:dyDescent="0.2">
      <c r="A128" s="127"/>
      <c r="B128" s="128"/>
      <c r="C128" s="127"/>
      <c r="D128" s="129"/>
      <c r="E128" s="130"/>
      <c r="F128" s="128"/>
      <c r="G128" s="129"/>
      <c r="H128" s="127"/>
      <c r="I128" s="131"/>
      <c r="J128" s="132"/>
      <c r="K128" s="131"/>
      <c r="L128" s="131"/>
      <c r="M128" s="132"/>
      <c r="N128" s="132"/>
      <c r="O128" s="133"/>
      <c r="P128" s="133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</row>
    <row r="129" spans="1:29" ht="12.75" customHeight="1" x14ac:dyDescent="0.2">
      <c r="A129" s="127"/>
      <c r="B129" s="128"/>
      <c r="C129" s="127"/>
      <c r="D129" s="129"/>
      <c r="E129" s="130"/>
      <c r="F129" s="128"/>
      <c r="G129" s="129"/>
      <c r="H129" s="127"/>
      <c r="I129" s="131"/>
      <c r="J129" s="132"/>
      <c r="K129" s="131"/>
      <c r="L129" s="131"/>
      <c r="M129" s="132"/>
      <c r="N129" s="132"/>
      <c r="O129" s="133"/>
      <c r="P129" s="133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</row>
    <row r="130" spans="1:29" ht="12.75" customHeight="1" x14ac:dyDescent="0.2">
      <c r="A130" s="127"/>
      <c r="B130" s="128"/>
      <c r="C130" s="127"/>
      <c r="D130" s="129"/>
      <c r="E130" s="130"/>
      <c r="F130" s="128"/>
      <c r="G130" s="129"/>
      <c r="H130" s="127"/>
      <c r="I130" s="131"/>
      <c r="J130" s="132"/>
      <c r="K130" s="131"/>
      <c r="L130" s="131"/>
      <c r="M130" s="132"/>
      <c r="N130" s="132"/>
      <c r="O130" s="133"/>
      <c r="P130" s="133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</row>
    <row r="131" spans="1:29" ht="12.75" customHeight="1" x14ac:dyDescent="0.2">
      <c r="A131" s="127"/>
      <c r="B131" s="128"/>
      <c r="C131" s="127"/>
      <c r="D131" s="129"/>
      <c r="E131" s="130"/>
      <c r="F131" s="128"/>
      <c r="G131" s="129"/>
      <c r="H131" s="127"/>
      <c r="I131" s="131"/>
      <c r="J131" s="132"/>
      <c r="K131" s="131"/>
      <c r="L131" s="131"/>
      <c r="M131" s="132"/>
      <c r="N131" s="132"/>
      <c r="O131" s="133"/>
      <c r="P131" s="133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</row>
    <row r="132" spans="1:29" ht="12.75" customHeight="1" x14ac:dyDescent="0.2">
      <c r="A132" s="127"/>
      <c r="B132" s="128"/>
      <c r="C132" s="127"/>
      <c r="D132" s="129"/>
      <c r="E132" s="130"/>
      <c r="F132" s="128"/>
      <c r="G132" s="129"/>
      <c r="H132" s="127"/>
      <c r="I132" s="131"/>
      <c r="J132" s="132"/>
      <c r="K132" s="131"/>
      <c r="L132" s="131"/>
      <c r="M132" s="132"/>
      <c r="N132" s="132"/>
      <c r="O132" s="133"/>
      <c r="P132" s="133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</row>
    <row r="133" spans="1:29" ht="12.75" customHeight="1" x14ac:dyDescent="0.2">
      <c r="A133" s="127"/>
      <c r="B133" s="128"/>
      <c r="C133" s="127"/>
      <c r="D133" s="129"/>
      <c r="E133" s="130"/>
      <c r="F133" s="128"/>
      <c r="G133" s="129"/>
      <c r="H133" s="127"/>
      <c r="I133" s="131"/>
      <c r="J133" s="132"/>
      <c r="K133" s="131"/>
      <c r="L133" s="131"/>
      <c r="M133" s="132"/>
      <c r="N133" s="132"/>
      <c r="O133" s="133"/>
      <c r="P133" s="133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</row>
    <row r="134" spans="1:29" ht="12.75" customHeight="1" x14ac:dyDescent="0.2">
      <c r="A134" s="127"/>
      <c r="B134" s="128"/>
      <c r="C134" s="127"/>
      <c r="D134" s="129"/>
      <c r="E134" s="130"/>
      <c r="F134" s="128"/>
      <c r="G134" s="129"/>
      <c r="H134" s="127"/>
      <c r="I134" s="131"/>
      <c r="J134" s="132"/>
      <c r="K134" s="131"/>
      <c r="L134" s="131"/>
      <c r="M134" s="132"/>
      <c r="N134" s="132"/>
      <c r="O134" s="133"/>
      <c r="P134" s="133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</row>
    <row r="135" spans="1:29" ht="12.75" customHeight="1" x14ac:dyDescent="0.2">
      <c r="A135" s="127"/>
      <c r="B135" s="128"/>
      <c r="C135" s="127"/>
      <c r="D135" s="129"/>
      <c r="E135" s="130"/>
      <c r="F135" s="128"/>
      <c r="G135" s="129"/>
      <c r="H135" s="127"/>
      <c r="I135" s="131"/>
      <c r="J135" s="132"/>
      <c r="K135" s="131"/>
      <c r="L135" s="131"/>
      <c r="M135" s="132"/>
      <c r="N135" s="132"/>
      <c r="O135" s="133"/>
      <c r="P135" s="133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</row>
    <row r="136" spans="1:29" ht="12.75" customHeight="1" x14ac:dyDescent="0.2">
      <c r="A136" s="127"/>
      <c r="B136" s="128"/>
      <c r="C136" s="127"/>
      <c r="D136" s="129"/>
      <c r="E136" s="130"/>
      <c r="F136" s="128"/>
      <c r="G136" s="129"/>
      <c r="H136" s="127"/>
      <c r="I136" s="131"/>
      <c r="J136" s="132"/>
      <c r="K136" s="131"/>
      <c r="L136" s="131"/>
      <c r="M136" s="132"/>
      <c r="N136" s="132"/>
      <c r="O136" s="133"/>
      <c r="P136" s="133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</row>
    <row r="137" spans="1:29" ht="12.75" customHeight="1" x14ac:dyDescent="0.2">
      <c r="A137" s="127"/>
      <c r="B137" s="128"/>
      <c r="C137" s="127"/>
      <c r="D137" s="129"/>
      <c r="E137" s="130"/>
      <c r="F137" s="128"/>
      <c r="G137" s="129"/>
      <c r="H137" s="127"/>
      <c r="I137" s="131"/>
      <c r="J137" s="132"/>
      <c r="K137" s="131"/>
      <c r="L137" s="131"/>
      <c r="M137" s="132"/>
      <c r="N137" s="132"/>
      <c r="O137" s="133"/>
      <c r="P137" s="133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</row>
    <row r="138" spans="1:29" ht="12.75" customHeight="1" x14ac:dyDescent="0.2">
      <c r="A138" s="127"/>
      <c r="B138" s="128"/>
      <c r="C138" s="127"/>
      <c r="D138" s="129"/>
      <c r="E138" s="130"/>
      <c r="F138" s="128"/>
      <c r="G138" s="129"/>
      <c r="H138" s="127"/>
      <c r="I138" s="131"/>
      <c r="J138" s="132"/>
      <c r="K138" s="131"/>
      <c r="L138" s="131"/>
      <c r="M138" s="132"/>
      <c r="N138" s="132"/>
      <c r="O138" s="133"/>
      <c r="P138" s="133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</row>
    <row r="139" spans="1:29" ht="12.75" customHeight="1" x14ac:dyDescent="0.2">
      <c r="A139" s="127"/>
      <c r="B139" s="128"/>
      <c r="C139" s="127"/>
      <c r="D139" s="129"/>
      <c r="E139" s="130"/>
      <c r="F139" s="128"/>
      <c r="G139" s="129"/>
      <c r="H139" s="127"/>
      <c r="I139" s="131"/>
      <c r="J139" s="132"/>
      <c r="K139" s="131"/>
      <c r="L139" s="131"/>
      <c r="M139" s="132"/>
      <c r="N139" s="132"/>
      <c r="O139" s="133"/>
      <c r="P139" s="133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</row>
    <row r="140" spans="1:29" ht="12.75" customHeight="1" x14ac:dyDescent="0.2">
      <c r="A140" s="127"/>
      <c r="B140" s="128"/>
      <c r="C140" s="127"/>
      <c r="D140" s="129"/>
      <c r="E140" s="130"/>
      <c r="F140" s="128"/>
      <c r="G140" s="129"/>
      <c r="H140" s="127"/>
      <c r="I140" s="131"/>
      <c r="J140" s="132"/>
      <c r="K140" s="131"/>
      <c r="L140" s="131"/>
      <c r="M140" s="132"/>
      <c r="N140" s="132"/>
      <c r="O140" s="133"/>
      <c r="P140" s="133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</row>
    <row r="141" spans="1:29" ht="12.75" customHeight="1" x14ac:dyDescent="0.2">
      <c r="A141" s="127"/>
      <c r="B141" s="128"/>
      <c r="C141" s="127"/>
      <c r="D141" s="129"/>
      <c r="E141" s="130"/>
      <c r="F141" s="128"/>
      <c r="G141" s="129"/>
      <c r="H141" s="127"/>
      <c r="I141" s="131"/>
      <c r="J141" s="132"/>
      <c r="K141" s="131"/>
      <c r="L141" s="131"/>
      <c r="M141" s="132"/>
      <c r="N141" s="132"/>
      <c r="O141" s="133"/>
      <c r="P141" s="133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</row>
    <row r="142" spans="1:29" ht="12.75" customHeight="1" x14ac:dyDescent="0.2">
      <c r="A142" s="127"/>
      <c r="B142" s="128"/>
      <c r="C142" s="127"/>
      <c r="D142" s="129"/>
      <c r="E142" s="130"/>
      <c r="F142" s="128"/>
      <c r="G142" s="129"/>
      <c r="H142" s="127"/>
      <c r="I142" s="131"/>
      <c r="J142" s="132"/>
      <c r="K142" s="131"/>
      <c r="L142" s="131"/>
      <c r="M142" s="132"/>
      <c r="N142" s="132"/>
      <c r="O142" s="133"/>
      <c r="P142" s="133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</row>
    <row r="143" spans="1:29" ht="12.75" customHeight="1" x14ac:dyDescent="0.2">
      <c r="A143" s="127"/>
      <c r="B143" s="128"/>
      <c r="C143" s="127"/>
      <c r="D143" s="129"/>
      <c r="E143" s="130"/>
      <c r="F143" s="128"/>
      <c r="G143" s="129"/>
      <c r="H143" s="127"/>
      <c r="I143" s="131"/>
      <c r="J143" s="132"/>
      <c r="K143" s="131"/>
      <c r="L143" s="131"/>
      <c r="M143" s="132"/>
      <c r="N143" s="132"/>
      <c r="O143" s="133"/>
      <c r="P143" s="133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</row>
    <row r="144" spans="1:29" ht="12.75" customHeight="1" x14ac:dyDescent="0.2">
      <c r="A144" s="127"/>
      <c r="B144" s="128"/>
      <c r="C144" s="127"/>
      <c r="D144" s="129"/>
      <c r="E144" s="130"/>
      <c r="F144" s="128"/>
      <c r="G144" s="129"/>
      <c r="H144" s="127"/>
      <c r="I144" s="131"/>
      <c r="J144" s="132"/>
      <c r="K144" s="131"/>
      <c r="L144" s="131"/>
      <c r="M144" s="132"/>
      <c r="N144" s="132"/>
      <c r="O144" s="133"/>
      <c r="P144" s="133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</row>
    <row r="145" spans="1:29" ht="12.75" customHeight="1" x14ac:dyDescent="0.2">
      <c r="A145" s="127"/>
      <c r="B145" s="128"/>
      <c r="C145" s="127"/>
      <c r="D145" s="129"/>
      <c r="E145" s="130"/>
      <c r="F145" s="128"/>
      <c r="G145" s="129"/>
      <c r="H145" s="127"/>
      <c r="I145" s="131"/>
      <c r="J145" s="132"/>
      <c r="K145" s="131"/>
      <c r="L145" s="131"/>
      <c r="M145" s="132"/>
      <c r="N145" s="132"/>
      <c r="O145" s="133"/>
      <c r="P145" s="13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</row>
    <row r="146" spans="1:29" ht="12.75" customHeight="1" x14ac:dyDescent="0.2">
      <c r="A146" s="127"/>
      <c r="B146" s="128"/>
      <c r="C146" s="127"/>
      <c r="D146" s="129"/>
      <c r="E146" s="130"/>
      <c r="F146" s="128"/>
      <c r="G146" s="129"/>
      <c r="H146" s="127"/>
      <c r="I146" s="131"/>
      <c r="J146" s="132"/>
      <c r="K146" s="131"/>
      <c r="L146" s="131"/>
      <c r="M146" s="132"/>
      <c r="N146" s="132"/>
      <c r="O146" s="133"/>
      <c r="P146" s="133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</row>
    <row r="147" spans="1:29" ht="12.75" customHeight="1" x14ac:dyDescent="0.2">
      <c r="A147" s="127"/>
      <c r="B147" s="128"/>
      <c r="C147" s="127"/>
      <c r="D147" s="129"/>
      <c r="E147" s="130"/>
      <c r="F147" s="128"/>
      <c r="G147" s="129"/>
      <c r="H147" s="127"/>
      <c r="I147" s="131"/>
      <c r="J147" s="132"/>
      <c r="K147" s="131"/>
      <c r="L147" s="131"/>
      <c r="M147" s="132"/>
      <c r="N147" s="132"/>
      <c r="O147" s="133"/>
      <c r="P147" s="134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</row>
    <row r="148" spans="1:29" ht="12.75" customHeight="1" x14ac:dyDescent="0.2">
      <c r="A148" s="127"/>
      <c r="B148" s="128"/>
      <c r="C148" s="127"/>
      <c r="D148" s="129"/>
      <c r="E148" s="130"/>
      <c r="F148" s="128"/>
      <c r="G148" s="129"/>
      <c r="H148" s="127"/>
      <c r="I148" s="131"/>
      <c r="J148" s="132"/>
      <c r="K148" s="131"/>
      <c r="L148" s="131"/>
      <c r="M148" s="132"/>
      <c r="N148" s="132"/>
      <c r="O148" s="133"/>
      <c r="P148" s="133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</row>
    <row r="149" spans="1:29" ht="12.75" customHeight="1" x14ac:dyDescent="0.2">
      <c r="A149" s="127"/>
      <c r="B149" s="128"/>
      <c r="C149" s="127"/>
      <c r="D149" s="129"/>
      <c r="E149" s="130"/>
      <c r="F149" s="128"/>
      <c r="G149" s="129"/>
      <c r="H149" s="127"/>
      <c r="I149" s="131"/>
      <c r="J149" s="132"/>
      <c r="K149" s="131"/>
      <c r="L149" s="131"/>
      <c r="M149" s="132"/>
      <c r="N149" s="132"/>
      <c r="O149" s="133"/>
      <c r="P149" s="133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</row>
    <row r="150" spans="1:29" ht="12.75" customHeight="1" x14ac:dyDescent="0.2">
      <c r="A150" s="127"/>
      <c r="B150" s="128"/>
      <c r="C150" s="127"/>
      <c r="D150" s="129"/>
      <c r="E150" s="130"/>
      <c r="F150" s="128"/>
      <c r="G150" s="129"/>
      <c r="H150" s="127"/>
      <c r="I150" s="131"/>
      <c r="J150" s="132"/>
      <c r="K150" s="131"/>
      <c r="L150" s="131"/>
      <c r="M150" s="132"/>
      <c r="N150" s="132"/>
      <c r="O150" s="133"/>
      <c r="P150" s="133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</row>
    <row r="151" spans="1:29" ht="12.75" customHeight="1" x14ac:dyDescent="0.2">
      <c r="A151" s="127"/>
      <c r="B151" s="128"/>
      <c r="C151" s="127"/>
      <c r="D151" s="129"/>
      <c r="E151" s="130"/>
      <c r="F151" s="128"/>
      <c r="G151" s="129"/>
      <c r="H151" s="127"/>
      <c r="I151" s="131"/>
      <c r="J151" s="132"/>
      <c r="K151" s="131"/>
      <c r="L151" s="131"/>
      <c r="M151" s="132"/>
      <c r="N151" s="132"/>
      <c r="O151" s="133"/>
      <c r="P151" s="133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</row>
    <row r="152" spans="1:29" ht="12.75" customHeight="1" x14ac:dyDescent="0.2">
      <c r="A152" s="127"/>
      <c r="B152" s="128"/>
      <c r="C152" s="127"/>
      <c r="D152" s="129"/>
      <c r="E152" s="130"/>
      <c r="F152" s="128"/>
      <c r="G152" s="129"/>
      <c r="H152" s="127"/>
      <c r="I152" s="131"/>
      <c r="J152" s="132"/>
      <c r="K152" s="131"/>
      <c r="L152" s="131"/>
      <c r="M152" s="132"/>
      <c r="N152" s="132"/>
      <c r="O152" s="133"/>
      <c r="P152" s="133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</row>
    <row r="153" spans="1:29" ht="12.75" customHeight="1" x14ac:dyDescent="0.2">
      <c r="A153" s="127"/>
      <c r="B153" s="128"/>
      <c r="C153" s="127"/>
      <c r="D153" s="129"/>
      <c r="E153" s="130"/>
      <c r="F153" s="128"/>
      <c r="G153" s="129"/>
      <c r="H153" s="127"/>
      <c r="I153" s="131"/>
      <c r="J153" s="132"/>
      <c r="K153" s="131"/>
      <c r="L153" s="131"/>
      <c r="M153" s="132"/>
      <c r="N153" s="132"/>
      <c r="O153" s="133"/>
      <c r="P153" s="133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</row>
    <row r="154" spans="1:29" ht="12.75" customHeight="1" x14ac:dyDescent="0.2">
      <c r="A154" s="127"/>
      <c r="B154" s="128"/>
      <c r="C154" s="127"/>
      <c r="D154" s="129"/>
      <c r="E154" s="130"/>
      <c r="F154" s="128"/>
      <c r="G154" s="129"/>
      <c r="H154" s="127"/>
      <c r="I154" s="131"/>
      <c r="J154" s="132"/>
      <c r="K154" s="131"/>
      <c r="L154" s="131"/>
      <c r="M154" s="132"/>
      <c r="N154" s="132"/>
      <c r="O154" s="133"/>
      <c r="P154" s="133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</row>
    <row r="155" spans="1:29" ht="12.75" customHeight="1" x14ac:dyDescent="0.2">
      <c r="A155" s="127"/>
      <c r="B155" s="128"/>
      <c r="C155" s="127"/>
      <c r="D155" s="129"/>
      <c r="E155" s="130"/>
      <c r="F155" s="128"/>
      <c r="G155" s="129"/>
      <c r="H155" s="127"/>
      <c r="I155" s="131"/>
      <c r="J155" s="132"/>
      <c r="K155" s="131"/>
      <c r="L155" s="131"/>
      <c r="M155" s="132"/>
      <c r="N155" s="132"/>
      <c r="O155" s="133"/>
      <c r="P155" s="133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</row>
    <row r="156" spans="1:29" ht="12.75" customHeight="1" x14ac:dyDescent="0.2">
      <c r="A156" s="127"/>
      <c r="B156" s="128"/>
      <c r="C156" s="127"/>
      <c r="D156" s="129"/>
      <c r="E156" s="130"/>
      <c r="F156" s="128"/>
      <c r="G156" s="129"/>
      <c r="H156" s="127"/>
      <c r="I156" s="131"/>
      <c r="J156" s="132"/>
      <c r="K156" s="131"/>
      <c r="L156" s="131"/>
      <c r="M156" s="132"/>
      <c r="N156" s="132"/>
      <c r="O156" s="133"/>
      <c r="P156" s="133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</row>
    <row r="157" spans="1:29" ht="12.75" customHeight="1" x14ac:dyDescent="0.2">
      <c r="A157" s="127"/>
      <c r="B157" s="128"/>
      <c r="C157" s="127"/>
      <c r="D157" s="129"/>
      <c r="E157" s="130"/>
      <c r="F157" s="128"/>
      <c r="G157" s="129"/>
      <c r="H157" s="127"/>
      <c r="I157" s="131"/>
      <c r="J157" s="132"/>
      <c r="K157" s="131"/>
      <c r="L157" s="131"/>
      <c r="M157" s="132"/>
      <c r="N157" s="132"/>
      <c r="O157" s="133"/>
      <c r="P157" s="133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</row>
    <row r="158" spans="1:29" ht="12.75" customHeight="1" x14ac:dyDescent="0.2">
      <c r="A158" s="127"/>
      <c r="B158" s="128"/>
      <c r="C158" s="127"/>
      <c r="D158" s="129"/>
      <c r="E158" s="130"/>
      <c r="F158" s="128"/>
      <c r="G158" s="129"/>
      <c r="H158" s="127"/>
      <c r="I158" s="131"/>
      <c r="J158" s="132"/>
      <c r="K158" s="131"/>
      <c r="L158" s="131"/>
      <c r="M158" s="132"/>
      <c r="N158" s="132"/>
      <c r="O158" s="133"/>
      <c r="P158" s="133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</row>
    <row r="159" spans="1:29" ht="12.75" customHeight="1" x14ac:dyDescent="0.2">
      <c r="A159" s="127"/>
      <c r="B159" s="128"/>
      <c r="C159" s="127"/>
      <c r="D159" s="129"/>
      <c r="E159" s="130"/>
      <c r="F159" s="128"/>
      <c r="G159" s="129"/>
      <c r="H159" s="127"/>
      <c r="I159" s="131"/>
      <c r="J159" s="132"/>
      <c r="K159" s="131"/>
      <c r="L159" s="131"/>
      <c r="M159" s="132"/>
      <c r="N159" s="132"/>
      <c r="O159" s="133"/>
      <c r="P159" s="133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</row>
    <row r="160" spans="1:29" ht="12.75" customHeight="1" x14ac:dyDescent="0.2">
      <c r="A160" s="127"/>
      <c r="B160" s="128"/>
      <c r="C160" s="127"/>
      <c r="D160" s="129"/>
      <c r="E160" s="130"/>
      <c r="F160" s="128"/>
      <c r="G160" s="129"/>
      <c r="H160" s="127"/>
      <c r="I160" s="131"/>
      <c r="J160" s="132"/>
      <c r="K160" s="131"/>
      <c r="L160" s="131"/>
      <c r="M160" s="132"/>
      <c r="N160" s="132"/>
      <c r="O160" s="133"/>
      <c r="P160" s="133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</row>
    <row r="161" spans="1:29" ht="12.75" customHeight="1" x14ac:dyDescent="0.2">
      <c r="A161" s="127"/>
      <c r="B161" s="128"/>
      <c r="C161" s="127"/>
      <c r="D161" s="129"/>
      <c r="E161" s="130"/>
      <c r="F161" s="128"/>
      <c r="G161" s="129"/>
      <c r="H161" s="127"/>
      <c r="I161" s="131"/>
      <c r="J161" s="132"/>
      <c r="K161" s="131"/>
      <c r="L161" s="131"/>
      <c r="M161" s="132"/>
      <c r="N161" s="132"/>
      <c r="O161" s="133"/>
      <c r="P161" s="133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</row>
    <row r="162" spans="1:29" ht="12.75" customHeight="1" x14ac:dyDescent="0.2">
      <c r="A162" s="127"/>
      <c r="B162" s="128"/>
      <c r="C162" s="127"/>
      <c r="D162" s="129"/>
      <c r="E162" s="130"/>
      <c r="F162" s="128"/>
      <c r="G162" s="129"/>
      <c r="H162" s="127"/>
      <c r="I162" s="131"/>
      <c r="J162" s="132"/>
      <c r="K162" s="131"/>
      <c r="L162" s="131"/>
      <c r="M162" s="132"/>
      <c r="N162" s="132"/>
      <c r="O162" s="133"/>
      <c r="P162" s="133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</row>
    <row r="163" spans="1:29" ht="12.75" customHeight="1" x14ac:dyDescent="0.2">
      <c r="A163" s="127"/>
      <c r="B163" s="128"/>
      <c r="C163" s="127"/>
      <c r="D163" s="129"/>
      <c r="E163" s="130"/>
      <c r="F163" s="128"/>
      <c r="G163" s="129"/>
      <c r="H163" s="127"/>
      <c r="I163" s="131"/>
      <c r="J163" s="132"/>
      <c r="K163" s="131"/>
      <c r="L163" s="131"/>
      <c r="M163" s="132"/>
      <c r="N163" s="132"/>
      <c r="O163" s="133"/>
      <c r="P163" s="133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</row>
    <row r="164" spans="1:29" ht="12.75" customHeight="1" x14ac:dyDescent="0.2">
      <c r="A164" s="127"/>
      <c r="B164" s="128"/>
      <c r="C164" s="127"/>
      <c r="D164" s="129"/>
      <c r="E164" s="130"/>
      <c r="F164" s="128"/>
      <c r="G164" s="129"/>
      <c r="H164" s="127"/>
      <c r="I164" s="131"/>
      <c r="J164" s="132"/>
      <c r="K164" s="131"/>
      <c r="L164" s="131"/>
      <c r="M164" s="132"/>
      <c r="N164" s="132"/>
      <c r="O164" s="133"/>
      <c r="P164" s="133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</row>
    <row r="165" spans="1:29" ht="12.75" customHeight="1" x14ac:dyDescent="0.2">
      <c r="A165" s="127"/>
      <c r="B165" s="128"/>
      <c r="C165" s="127"/>
      <c r="D165" s="129"/>
      <c r="E165" s="130"/>
      <c r="F165" s="128"/>
      <c r="G165" s="129"/>
      <c r="H165" s="127"/>
      <c r="I165" s="131"/>
      <c r="J165" s="132"/>
      <c r="K165" s="131"/>
      <c r="L165" s="131"/>
      <c r="M165" s="132"/>
      <c r="N165" s="132"/>
      <c r="O165" s="133"/>
      <c r="P165" s="133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</row>
    <row r="166" spans="1:29" ht="12.75" customHeight="1" x14ac:dyDescent="0.2">
      <c r="A166" s="127"/>
      <c r="B166" s="128"/>
      <c r="C166" s="127"/>
      <c r="D166" s="129"/>
      <c r="E166" s="130"/>
      <c r="F166" s="128"/>
      <c r="G166" s="129"/>
      <c r="H166" s="127"/>
      <c r="I166" s="131"/>
      <c r="J166" s="132"/>
      <c r="K166" s="131"/>
      <c r="L166" s="131"/>
      <c r="M166" s="132"/>
      <c r="N166" s="132"/>
      <c r="O166" s="133"/>
      <c r="P166" s="133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</row>
    <row r="167" spans="1:29" ht="12.75" customHeight="1" x14ac:dyDescent="0.2">
      <c r="A167" s="127"/>
      <c r="B167" s="128"/>
      <c r="C167" s="127"/>
      <c r="D167" s="129"/>
      <c r="E167" s="130"/>
      <c r="F167" s="128"/>
      <c r="G167" s="129"/>
      <c r="H167" s="127"/>
      <c r="I167" s="131"/>
      <c r="J167" s="132"/>
      <c r="K167" s="131"/>
      <c r="L167" s="131"/>
      <c r="M167" s="132"/>
      <c r="N167" s="132"/>
      <c r="O167" s="133"/>
      <c r="P167" s="133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</row>
    <row r="168" spans="1:29" ht="12.75" customHeight="1" x14ac:dyDescent="0.2">
      <c r="A168" s="127"/>
      <c r="B168" s="128"/>
      <c r="C168" s="127"/>
      <c r="D168" s="129"/>
      <c r="E168" s="130"/>
      <c r="F168" s="128"/>
      <c r="G168" s="129"/>
      <c r="H168" s="127"/>
      <c r="I168" s="131"/>
      <c r="J168" s="132"/>
      <c r="K168" s="131"/>
      <c r="L168" s="131"/>
      <c r="M168" s="132"/>
      <c r="N168" s="132"/>
      <c r="O168" s="133"/>
      <c r="P168" s="133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</row>
    <row r="169" spans="1:29" ht="12.75" customHeight="1" x14ac:dyDescent="0.2">
      <c r="A169" s="127"/>
      <c r="B169" s="128"/>
      <c r="C169" s="127"/>
      <c r="D169" s="129"/>
      <c r="E169" s="130"/>
      <c r="F169" s="128"/>
      <c r="G169" s="129"/>
      <c r="H169" s="127"/>
      <c r="I169" s="131"/>
      <c r="J169" s="132"/>
      <c r="K169" s="131"/>
      <c r="L169" s="131"/>
      <c r="M169" s="132"/>
      <c r="N169" s="132"/>
      <c r="O169" s="133"/>
      <c r="P169" s="133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</row>
    <row r="170" spans="1:29" ht="12.75" customHeight="1" x14ac:dyDescent="0.2">
      <c r="A170" s="127"/>
      <c r="B170" s="128"/>
      <c r="C170" s="127"/>
      <c r="D170" s="129"/>
      <c r="E170" s="130"/>
      <c r="F170" s="128"/>
      <c r="G170" s="129"/>
      <c r="H170" s="127"/>
      <c r="I170" s="131"/>
      <c r="J170" s="132"/>
      <c r="K170" s="131"/>
      <c r="L170" s="131"/>
      <c r="M170" s="132"/>
      <c r="N170" s="132"/>
      <c r="O170" s="133"/>
      <c r="P170" s="133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</row>
    <row r="171" spans="1:29" ht="12.75" customHeight="1" x14ac:dyDescent="0.2">
      <c r="A171" s="127"/>
      <c r="B171" s="128"/>
      <c r="C171" s="127"/>
      <c r="D171" s="129"/>
      <c r="E171" s="130"/>
      <c r="F171" s="128"/>
      <c r="G171" s="129"/>
      <c r="H171" s="127"/>
      <c r="I171" s="131"/>
      <c r="J171" s="132"/>
      <c r="K171" s="131"/>
      <c r="L171" s="131"/>
      <c r="M171" s="132"/>
      <c r="N171" s="132"/>
      <c r="O171" s="133"/>
      <c r="P171" s="134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</row>
    <row r="172" spans="1:29" ht="12.75" customHeight="1" x14ac:dyDescent="0.2">
      <c r="A172" s="127"/>
      <c r="B172" s="128"/>
      <c r="C172" s="127"/>
      <c r="D172" s="129"/>
      <c r="E172" s="130"/>
      <c r="F172" s="128"/>
      <c r="G172" s="129"/>
      <c r="H172" s="127"/>
      <c r="I172" s="131"/>
      <c r="J172" s="132"/>
      <c r="K172" s="131"/>
      <c r="L172" s="131"/>
      <c r="M172" s="132"/>
      <c r="N172" s="132"/>
      <c r="O172" s="133"/>
      <c r="P172" s="133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</row>
    <row r="173" spans="1:29" ht="12.75" customHeight="1" x14ac:dyDescent="0.2">
      <c r="A173" s="127"/>
      <c r="B173" s="128"/>
      <c r="C173" s="127"/>
      <c r="D173" s="129"/>
      <c r="E173" s="130"/>
      <c r="F173" s="128"/>
      <c r="G173" s="129"/>
      <c r="H173" s="127"/>
      <c r="I173" s="131"/>
      <c r="J173" s="132"/>
      <c r="K173" s="131"/>
      <c r="L173" s="131"/>
      <c r="M173" s="132"/>
      <c r="N173" s="132"/>
      <c r="O173" s="133"/>
      <c r="P173" s="134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</row>
    <row r="174" spans="1:29" ht="12.75" customHeight="1" x14ac:dyDescent="0.2">
      <c r="A174" s="127"/>
      <c r="B174" s="128"/>
      <c r="C174" s="127"/>
      <c r="D174" s="129"/>
      <c r="E174" s="130"/>
      <c r="F174" s="128"/>
      <c r="G174" s="129"/>
      <c r="H174" s="127"/>
      <c r="I174" s="131"/>
      <c r="J174" s="132"/>
      <c r="K174" s="131"/>
      <c r="L174" s="131"/>
      <c r="M174" s="132"/>
      <c r="N174" s="132"/>
      <c r="O174" s="133"/>
      <c r="P174" s="133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</row>
    <row r="175" spans="1:29" ht="12.75" customHeight="1" x14ac:dyDescent="0.2">
      <c r="A175" s="127"/>
      <c r="B175" s="128"/>
      <c r="C175" s="127"/>
      <c r="D175" s="129"/>
      <c r="E175" s="130"/>
      <c r="F175" s="128"/>
      <c r="G175" s="129"/>
      <c r="H175" s="127"/>
      <c r="I175" s="131"/>
      <c r="J175" s="132"/>
      <c r="K175" s="131"/>
      <c r="L175" s="131"/>
      <c r="M175" s="132"/>
      <c r="N175" s="132"/>
      <c r="O175" s="133"/>
      <c r="P175" s="134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</row>
    <row r="176" spans="1:29" ht="12.75" customHeight="1" x14ac:dyDescent="0.2">
      <c r="A176" s="127"/>
      <c r="B176" s="128"/>
      <c r="C176" s="127"/>
      <c r="D176" s="129"/>
      <c r="E176" s="130"/>
      <c r="F176" s="128"/>
      <c r="G176" s="129"/>
      <c r="H176" s="127"/>
      <c r="I176" s="131"/>
      <c r="J176" s="132"/>
      <c r="K176" s="131"/>
      <c r="L176" s="131"/>
      <c r="M176" s="132"/>
      <c r="N176" s="132"/>
      <c r="O176" s="133"/>
      <c r="P176" s="134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</row>
    <row r="177" spans="1:29" ht="12.75" customHeight="1" x14ac:dyDescent="0.2">
      <c r="A177" s="127"/>
      <c r="B177" s="128"/>
      <c r="C177" s="127"/>
      <c r="D177" s="129"/>
      <c r="E177" s="130"/>
      <c r="F177" s="128"/>
      <c r="G177" s="129"/>
      <c r="H177" s="127"/>
      <c r="I177" s="131"/>
      <c r="J177" s="132"/>
      <c r="K177" s="131"/>
      <c r="L177" s="131"/>
      <c r="M177" s="132"/>
      <c r="N177" s="132"/>
      <c r="O177" s="133"/>
      <c r="P177" s="134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</row>
    <row r="178" spans="1:29" ht="12.75" customHeight="1" x14ac:dyDescent="0.2">
      <c r="A178" s="127"/>
      <c r="B178" s="128"/>
      <c r="C178" s="127"/>
      <c r="D178" s="129"/>
      <c r="E178" s="130"/>
      <c r="F178" s="128"/>
      <c r="G178" s="129"/>
      <c r="H178" s="127"/>
      <c r="I178" s="131"/>
      <c r="J178" s="132"/>
      <c r="K178" s="131"/>
      <c r="L178" s="131"/>
      <c r="M178" s="132"/>
      <c r="N178" s="132"/>
      <c r="O178" s="133"/>
      <c r="P178" s="134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</row>
    <row r="179" spans="1:29" ht="12.75" customHeight="1" x14ac:dyDescent="0.2">
      <c r="A179" s="127"/>
      <c r="B179" s="128"/>
      <c r="C179" s="127"/>
      <c r="D179" s="129"/>
      <c r="E179" s="130"/>
      <c r="F179" s="128"/>
      <c r="G179" s="129"/>
      <c r="H179" s="127"/>
      <c r="I179" s="131"/>
      <c r="J179" s="132"/>
      <c r="K179" s="131"/>
      <c r="L179" s="131"/>
      <c r="M179" s="132"/>
      <c r="N179" s="132"/>
      <c r="O179" s="133"/>
      <c r="P179" s="134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</row>
    <row r="180" spans="1:29" ht="12.75" customHeight="1" x14ac:dyDescent="0.2">
      <c r="A180" s="127"/>
      <c r="B180" s="128"/>
      <c r="C180" s="127"/>
      <c r="D180" s="129"/>
      <c r="E180" s="130"/>
      <c r="F180" s="128"/>
      <c r="G180" s="129"/>
      <c r="H180" s="127"/>
      <c r="I180" s="131"/>
      <c r="J180" s="132"/>
      <c r="K180" s="131"/>
      <c r="L180" s="131"/>
      <c r="M180" s="132"/>
      <c r="N180" s="132"/>
      <c r="O180" s="133"/>
      <c r="P180" s="134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</row>
    <row r="181" spans="1:29" ht="12.75" customHeight="1" x14ac:dyDescent="0.2">
      <c r="A181" s="127"/>
      <c r="B181" s="128"/>
      <c r="C181" s="127"/>
      <c r="D181" s="129"/>
      <c r="E181" s="130"/>
      <c r="F181" s="128"/>
      <c r="G181" s="129"/>
      <c r="H181" s="127"/>
      <c r="I181" s="131"/>
      <c r="J181" s="132"/>
      <c r="K181" s="131"/>
      <c r="L181" s="131"/>
      <c r="M181" s="132"/>
      <c r="N181" s="132"/>
      <c r="O181" s="133"/>
      <c r="P181" s="133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</row>
    <row r="182" spans="1:29" ht="12.75" customHeight="1" x14ac:dyDescent="0.2">
      <c r="A182" s="127"/>
      <c r="B182" s="128"/>
      <c r="C182" s="127"/>
      <c r="D182" s="129"/>
      <c r="E182" s="130"/>
      <c r="F182" s="128"/>
      <c r="G182" s="129"/>
      <c r="H182" s="127"/>
      <c r="I182" s="131"/>
      <c r="J182" s="132"/>
      <c r="K182" s="131"/>
      <c r="L182" s="131"/>
      <c r="M182" s="132"/>
      <c r="N182" s="132"/>
      <c r="O182" s="133"/>
      <c r="P182" s="13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</row>
    <row r="183" spans="1:29" ht="12.75" customHeight="1" x14ac:dyDescent="0.2">
      <c r="A183" s="127"/>
      <c r="B183" s="128"/>
      <c r="C183" s="127"/>
      <c r="D183" s="129"/>
      <c r="E183" s="130"/>
      <c r="F183" s="128"/>
      <c r="G183" s="129"/>
      <c r="H183" s="127"/>
      <c r="I183" s="131"/>
      <c r="J183" s="132"/>
      <c r="K183" s="131"/>
      <c r="L183" s="131"/>
      <c r="M183" s="132"/>
      <c r="N183" s="132"/>
      <c r="O183" s="133"/>
      <c r="P183" s="133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</row>
    <row r="184" spans="1:29" ht="12.75" customHeight="1" x14ac:dyDescent="0.2">
      <c r="A184" s="127"/>
      <c r="B184" s="128"/>
      <c r="C184" s="127"/>
      <c r="D184" s="129"/>
      <c r="E184" s="130"/>
      <c r="F184" s="128"/>
      <c r="G184" s="129"/>
      <c r="H184" s="127"/>
      <c r="I184" s="131"/>
      <c r="J184" s="132"/>
      <c r="K184" s="131"/>
      <c r="L184" s="131"/>
      <c r="M184" s="132"/>
      <c r="N184" s="132"/>
      <c r="O184" s="133"/>
      <c r="P184" s="133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</row>
    <row r="185" spans="1:29" ht="12.75" customHeight="1" x14ac:dyDescent="0.2">
      <c r="A185" s="127"/>
      <c r="B185" s="128"/>
      <c r="C185" s="127"/>
      <c r="D185" s="129"/>
      <c r="E185" s="130"/>
      <c r="F185" s="128"/>
      <c r="G185" s="129"/>
      <c r="H185" s="127"/>
      <c r="I185" s="131"/>
      <c r="J185" s="132"/>
      <c r="K185" s="131"/>
      <c r="L185" s="131"/>
      <c r="M185" s="132"/>
      <c r="N185" s="132"/>
      <c r="O185" s="133"/>
      <c r="P185" s="133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</row>
    <row r="186" spans="1:29" ht="12.75" customHeight="1" x14ac:dyDescent="0.2">
      <c r="A186" s="127"/>
      <c r="B186" s="128"/>
      <c r="C186" s="127"/>
      <c r="D186" s="129"/>
      <c r="E186" s="130"/>
      <c r="F186" s="128"/>
      <c r="G186" s="129"/>
      <c r="H186" s="127"/>
      <c r="I186" s="131"/>
      <c r="J186" s="132"/>
      <c r="K186" s="131"/>
      <c r="L186" s="131"/>
      <c r="M186" s="132"/>
      <c r="N186" s="132"/>
      <c r="O186" s="133"/>
      <c r="P186" s="133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</row>
    <row r="187" spans="1:29" ht="12.75" customHeight="1" x14ac:dyDescent="0.2">
      <c r="A187" s="127"/>
      <c r="B187" s="128"/>
      <c r="C187" s="127"/>
      <c r="D187" s="129"/>
      <c r="E187" s="130"/>
      <c r="F187" s="128"/>
      <c r="G187" s="129"/>
      <c r="H187" s="127"/>
      <c r="I187" s="131"/>
      <c r="J187" s="132"/>
      <c r="K187" s="131"/>
      <c r="L187" s="131"/>
      <c r="M187" s="132"/>
      <c r="N187" s="132"/>
      <c r="O187" s="133"/>
      <c r="P187" s="134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</row>
    <row r="188" spans="1:29" ht="12.75" customHeight="1" x14ac:dyDescent="0.2">
      <c r="A188" s="127"/>
      <c r="B188" s="128"/>
      <c r="C188" s="127"/>
      <c r="D188" s="129"/>
      <c r="E188" s="130"/>
      <c r="F188" s="128"/>
      <c r="G188" s="129"/>
      <c r="H188" s="127"/>
      <c r="I188" s="131"/>
      <c r="J188" s="132"/>
      <c r="K188" s="131"/>
      <c r="L188" s="131"/>
      <c r="M188" s="132"/>
      <c r="N188" s="132"/>
      <c r="O188" s="133"/>
      <c r="P188" s="134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</row>
    <row r="189" spans="1:29" x14ac:dyDescent="0.2">
      <c r="A189" s="127"/>
      <c r="B189" s="128"/>
      <c r="C189" s="127"/>
      <c r="D189" s="129"/>
      <c r="E189" s="130"/>
      <c r="F189" s="128"/>
      <c r="G189" s="129"/>
      <c r="H189" s="127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</row>
    <row r="190" spans="1:29" x14ac:dyDescent="0.2">
      <c r="A190" s="127"/>
      <c r="B190" s="128"/>
      <c r="C190" s="127"/>
      <c r="D190" s="129"/>
      <c r="E190" s="130"/>
      <c r="F190" s="128"/>
      <c r="G190" s="129"/>
      <c r="H190" s="127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</row>
    <row r="191" spans="1:29" x14ac:dyDescent="0.2">
      <c r="A191" s="127"/>
      <c r="B191" s="128"/>
      <c r="C191" s="127"/>
      <c r="D191" s="129"/>
      <c r="E191" s="130"/>
      <c r="F191" s="128"/>
      <c r="G191" s="129"/>
      <c r="H191" s="127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</row>
    <row r="192" spans="1:29" x14ac:dyDescent="0.2">
      <c r="A192" s="127"/>
      <c r="B192" s="128"/>
      <c r="C192" s="127"/>
      <c r="D192" s="129"/>
      <c r="E192" s="130"/>
      <c r="F192" s="128"/>
      <c r="G192" s="129"/>
      <c r="H192" s="127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</row>
    <row r="193" spans="1:29" x14ac:dyDescent="0.2">
      <c r="A193" s="127"/>
      <c r="B193" s="128"/>
      <c r="C193" s="127"/>
      <c r="D193" s="129"/>
      <c r="E193" s="130"/>
      <c r="F193" s="128"/>
      <c r="G193" s="129"/>
      <c r="H193" s="127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</row>
    <row r="194" spans="1:29" x14ac:dyDescent="0.2">
      <c r="A194" s="127"/>
      <c r="B194" s="128"/>
      <c r="C194" s="127"/>
      <c r="D194" s="129"/>
      <c r="E194" s="130"/>
      <c r="F194" s="128"/>
      <c r="G194" s="129"/>
      <c r="H194" s="127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</row>
    <row r="195" spans="1:29" x14ac:dyDescent="0.2">
      <c r="A195" s="127"/>
      <c r="B195" s="128"/>
      <c r="C195" s="127"/>
      <c r="D195" s="129"/>
      <c r="E195" s="130"/>
      <c r="F195" s="128"/>
      <c r="G195" s="129"/>
      <c r="H195" s="127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</row>
    <row r="196" spans="1:29" x14ac:dyDescent="0.2">
      <c r="A196" s="127"/>
      <c r="B196" s="128"/>
      <c r="C196" s="127"/>
      <c r="D196" s="129"/>
      <c r="E196" s="130"/>
      <c r="F196" s="128"/>
      <c r="G196" s="129"/>
      <c r="H196" s="127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</row>
    <row r="197" spans="1:29" x14ac:dyDescent="0.2">
      <c r="A197" s="127"/>
      <c r="B197" s="128"/>
      <c r="C197" s="127"/>
      <c r="D197" s="129"/>
      <c r="E197" s="130"/>
      <c r="F197" s="128"/>
      <c r="G197" s="129"/>
      <c r="H197" s="127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</row>
    <row r="198" spans="1:29" x14ac:dyDescent="0.2">
      <c r="A198" s="127"/>
      <c r="B198" s="128"/>
      <c r="C198" s="127"/>
      <c r="D198" s="129"/>
      <c r="E198" s="130"/>
      <c r="F198" s="128"/>
      <c r="G198" s="129"/>
      <c r="H198" s="127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</row>
    <row r="199" spans="1:29" x14ac:dyDescent="0.2">
      <c r="A199" s="127"/>
      <c r="B199" s="128"/>
      <c r="C199" s="127"/>
      <c r="D199" s="129"/>
      <c r="E199" s="130"/>
      <c r="F199" s="128"/>
      <c r="G199" s="129"/>
      <c r="H199" s="127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</row>
    <row r="200" spans="1:29" x14ac:dyDescent="0.2">
      <c r="A200" s="127"/>
      <c r="B200" s="128"/>
      <c r="C200" s="127"/>
      <c r="D200" s="129"/>
      <c r="E200" s="130"/>
      <c r="F200" s="128"/>
      <c r="G200" s="129"/>
      <c r="H200" s="127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</row>
    <row r="201" spans="1:29" x14ac:dyDescent="0.2">
      <c r="A201" s="127"/>
      <c r="B201" s="128"/>
      <c r="C201" s="127"/>
      <c r="D201" s="129"/>
      <c r="E201" s="130"/>
      <c r="F201" s="128"/>
      <c r="G201" s="129"/>
      <c r="H201" s="127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</row>
    <row r="202" spans="1:29" x14ac:dyDescent="0.2">
      <c r="A202" s="127"/>
      <c r="B202" s="128"/>
      <c r="C202" s="127"/>
      <c r="D202" s="129"/>
      <c r="E202" s="130"/>
      <c r="F202" s="128"/>
      <c r="G202" s="129"/>
      <c r="H202" s="127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</row>
    <row r="203" spans="1:29" x14ac:dyDescent="0.2">
      <c r="A203" s="127"/>
      <c r="B203" s="128"/>
      <c r="C203" s="127"/>
      <c r="D203" s="129"/>
      <c r="E203" s="130"/>
      <c r="F203" s="128"/>
      <c r="G203" s="129"/>
      <c r="H203" s="127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</row>
    <row r="204" spans="1:29" x14ac:dyDescent="0.2">
      <c r="A204" s="127"/>
      <c r="B204" s="128"/>
      <c r="C204" s="127"/>
      <c r="D204" s="129"/>
      <c r="E204" s="130"/>
      <c r="F204" s="128"/>
      <c r="G204" s="129"/>
      <c r="H204" s="127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</row>
    <row r="205" spans="1:29" x14ac:dyDescent="0.2">
      <c r="A205" s="127"/>
      <c r="B205" s="128"/>
      <c r="C205" s="127"/>
      <c r="D205" s="129"/>
      <c r="E205" s="130"/>
      <c r="F205" s="128"/>
      <c r="G205" s="129"/>
      <c r="H205" s="127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</row>
    <row r="206" spans="1:29" x14ac:dyDescent="0.2">
      <c r="A206" s="127"/>
      <c r="B206" s="128"/>
      <c r="C206" s="127"/>
      <c r="D206" s="129"/>
      <c r="E206" s="130"/>
      <c r="F206" s="128"/>
      <c r="G206" s="129"/>
      <c r="H206" s="127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</row>
    <row r="207" spans="1:29" x14ac:dyDescent="0.2">
      <c r="A207" s="127"/>
      <c r="B207" s="128"/>
      <c r="C207" s="127"/>
      <c r="D207" s="129"/>
      <c r="E207" s="130"/>
      <c r="F207" s="128"/>
      <c r="G207" s="129"/>
      <c r="H207" s="127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</row>
    <row r="208" spans="1:29" x14ac:dyDescent="0.2">
      <c r="A208" s="127"/>
      <c r="B208" s="128"/>
      <c r="C208" s="127"/>
      <c r="D208" s="129"/>
      <c r="E208" s="130"/>
      <c r="F208" s="128"/>
      <c r="G208" s="129"/>
      <c r="H208" s="127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</row>
    <row r="209" spans="1:29" x14ac:dyDescent="0.2">
      <c r="A209" s="127"/>
      <c r="B209" s="128"/>
      <c r="C209" s="127"/>
      <c r="D209" s="129"/>
      <c r="E209" s="130"/>
      <c r="F209" s="128"/>
      <c r="G209" s="129"/>
      <c r="H209" s="127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</row>
    <row r="210" spans="1:29" x14ac:dyDescent="0.2">
      <c r="A210" s="127"/>
      <c r="B210" s="128"/>
      <c r="C210" s="127"/>
      <c r="D210" s="129"/>
      <c r="E210" s="130"/>
      <c r="F210" s="128"/>
      <c r="G210" s="129"/>
      <c r="H210" s="127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</row>
    <row r="211" spans="1:29" x14ac:dyDescent="0.2">
      <c r="A211" s="127"/>
      <c r="B211" s="128"/>
      <c r="C211" s="127"/>
      <c r="D211" s="129"/>
      <c r="E211" s="130"/>
      <c r="F211" s="128"/>
      <c r="G211" s="129"/>
      <c r="H211" s="127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</row>
    <row r="212" spans="1:29" x14ac:dyDescent="0.2">
      <c r="A212" s="127"/>
      <c r="B212" s="128"/>
      <c r="C212" s="127"/>
      <c r="D212" s="129"/>
      <c r="E212" s="130"/>
      <c r="F212" s="128"/>
      <c r="G212" s="129"/>
      <c r="H212" s="127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  <c r="AB212" s="129"/>
      <c r="AC212" s="129"/>
    </row>
    <row r="213" spans="1:29" x14ac:dyDescent="0.2">
      <c r="A213" s="127"/>
      <c r="B213" s="128"/>
      <c r="C213" s="127"/>
      <c r="D213" s="129"/>
      <c r="E213" s="130"/>
      <c r="F213" s="128"/>
      <c r="G213" s="129"/>
      <c r="H213" s="127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</row>
    <row r="214" spans="1:29" x14ac:dyDescent="0.2">
      <c r="A214" s="127"/>
      <c r="B214" s="128"/>
      <c r="C214" s="127"/>
      <c r="D214" s="129"/>
      <c r="E214" s="130"/>
      <c r="F214" s="128"/>
      <c r="G214" s="129"/>
      <c r="H214" s="127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</row>
    <row r="215" spans="1:29" x14ac:dyDescent="0.2">
      <c r="A215" s="127"/>
      <c r="B215" s="128"/>
      <c r="C215" s="127"/>
      <c r="D215" s="129"/>
      <c r="E215" s="130"/>
      <c r="F215" s="128"/>
      <c r="G215" s="129"/>
      <c r="H215" s="127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</row>
    <row r="216" spans="1:29" x14ac:dyDescent="0.2">
      <c r="A216" s="127"/>
      <c r="B216" s="128"/>
      <c r="C216" s="127"/>
      <c r="D216" s="129"/>
      <c r="E216" s="130"/>
      <c r="F216" s="128"/>
      <c r="G216" s="129"/>
      <c r="H216" s="127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</row>
    <row r="217" spans="1:29" x14ac:dyDescent="0.2">
      <c r="A217" s="127"/>
      <c r="B217" s="128"/>
      <c r="C217" s="127"/>
      <c r="D217" s="129"/>
      <c r="E217" s="130"/>
      <c r="F217" s="128"/>
      <c r="G217" s="129"/>
      <c r="H217" s="127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</row>
    <row r="218" spans="1:29" x14ac:dyDescent="0.2">
      <c r="A218" s="127"/>
      <c r="B218" s="128"/>
      <c r="C218" s="127"/>
      <c r="D218" s="129"/>
      <c r="E218" s="130"/>
      <c r="F218" s="128"/>
      <c r="G218" s="129"/>
      <c r="H218" s="127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</row>
    <row r="219" spans="1:29" x14ac:dyDescent="0.2">
      <c r="A219" s="127"/>
      <c r="B219" s="128"/>
      <c r="C219" s="127"/>
      <c r="D219" s="129"/>
      <c r="E219" s="130"/>
      <c r="F219" s="128"/>
      <c r="G219" s="129"/>
      <c r="H219" s="127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  <c r="AA219" s="129"/>
      <c r="AB219" s="129"/>
      <c r="AC219" s="129"/>
    </row>
    <row r="220" spans="1:29" x14ac:dyDescent="0.2">
      <c r="A220" s="127"/>
      <c r="B220" s="128"/>
      <c r="C220" s="127"/>
      <c r="D220" s="129"/>
      <c r="E220" s="130"/>
      <c r="F220" s="128"/>
      <c r="G220" s="129"/>
      <c r="H220" s="127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</row>
    <row r="221" spans="1:29" x14ac:dyDescent="0.2">
      <c r="A221" s="127"/>
      <c r="B221" s="128"/>
      <c r="C221" s="127"/>
      <c r="D221" s="129"/>
      <c r="E221" s="130"/>
      <c r="F221" s="128"/>
      <c r="G221" s="129"/>
      <c r="H221" s="127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</row>
    <row r="222" spans="1:29" x14ac:dyDescent="0.2">
      <c r="A222" s="127"/>
      <c r="B222" s="128"/>
      <c r="C222" s="127"/>
      <c r="D222" s="129"/>
      <c r="E222" s="130"/>
      <c r="F222" s="128"/>
      <c r="G222" s="129"/>
      <c r="H222" s="127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</row>
    <row r="223" spans="1:29" x14ac:dyDescent="0.2">
      <c r="A223" s="127"/>
      <c r="B223" s="128"/>
      <c r="C223" s="127"/>
      <c r="D223" s="129"/>
      <c r="E223" s="130"/>
      <c r="F223" s="128"/>
      <c r="G223" s="129"/>
      <c r="H223" s="127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</row>
    <row r="224" spans="1:29" x14ac:dyDescent="0.2">
      <c r="A224" s="127"/>
      <c r="B224" s="128"/>
      <c r="C224" s="127"/>
      <c r="D224" s="129"/>
      <c r="E224" s="130"/>
      <c r="F224" s="128"/>
      <c r="G224" s="129"/>
      <c r="H224" s="127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</row>
    <row r="225" spans="1:29" x14ac:dyDescent="0.2">
      <c r="A225" s="127"/>
      <c r="B225" s="128"/>
      <c r="C225" s="127"/>
      <c r="D225" s="129"/>
      <c r="E225" s="130"/>
      <c r="F225" s="128"/>
      <c r="G225" s="129"/>
      <c r="H225" s="127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</row>
    <row r="226" spans="1:29" x14ac:dyDescent="0.2">
      <c r="A226" s="127"/>
      <c r="B226" s="128"/>
      <c r="C226" s="127"/>
      <c r="D226" s="129"/>
      <c r="E226" s="130"/>
      <c r="F226" s="128"/>
      <c r="G226" s="129"/>
      <c r="H226" s="127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129"/>
      <c r="AC226" s="129"/>
    </row>
    <row r="227" spans="1:29" x14ac:dyDescent="0.2">
      <c r="A227" s="127"/>
      <c r="B227" s="128"/>
      <c r="C227" s="127"/>
      <c r="D227" s="129"/>
      <c r="E227" s="130"/>
      <c r="F227" s="128"/>
      <c r="G227" s="129"/>
      <c r="H227" s="127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</row>
    <row r="228" spans="1:29" x14ac:dyDescent="0.2">
      <c r="A228" s="127"/>
      <c r="B228" s="128"/>
      <c r="C228" s="127"/>
      <c r="D228" s="129"/>
      <c r="E228" s="130"/>
      <c r="F228" s="128"/>
      <c r="G228" s="129"/>
      <c r="H228" s="127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</row>
    <row r="229" spans="1:29" x14ac:dyDescent="0.2">
      <c r="A229" s="127"/>
      <c r="B229" s="128"/>
      <c r="C229" s="127"/>
      <c r="D229" s="129"/>
      <c r="E229" s="130"/>
      <c r="F229" s="128"/>
      <c r="G229" s="129"/>
      <c r="H229" s="127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</row>
    <row r="230" spans="1:29" x14ac:dyDescent="0.2">
      <c r="A230" s="127"/>
      <c r="B230" s="128"/>
      <c r="C230" s="127"/>
      <c r="D230" s="129"/>
      <c r="E230" s="130"/>
      <c r="F230" s="128"/>
      <c r="G230" s="129"/>
      <c r="H230" s="127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  <c r="AB230" s="129"/>
      <c r="AC230" s="129"/>
    </row>
    <row r="231" spans="1:29" x14ac:dyDescent="0.2">
      <c r="A231" s="127"/>
      <c r="B231" s="128"/>
      <c r="C231" s="127"/>
      <c r="D231" s="129"/>
      <c r="E231" s="130"/>
      <c r="F231" s="128"/>
      <c r="G231" s="129"/>
      <c r="H231" s="127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129"/>
      <c r="AC231" s="129"/>
    </row>
    <row r="232" spans="1:29" x14ac:dyDescent="0.2">
      <c r="A232" s="127"/>
      <c r="B232" s="128"/>
      <c r="C232" s="127"/>
      <c r="D232" s="129"/>
      <c r="E232" s="130"/>
      <c r="F232" s="128"/>
      <c r="G232" s="129"/>
      <c r="H232" s="127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</row>
    <row r="233" spans="1:29" x14ac:dyDescent="0.2">
      <c r="A233" s="127"/>
      <c r="B233" s="128"/>
      <c r="C233" s="127"/>
      <c r="D233" s="129"/>
      <c r="E233" s="130"/>
      <c r="F233" s="128"/>
      <c r="G233" s="129"/>
      <c r="H233" s="127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</row>
    <row r="234" spans="1:29" x14ac:dyDescent="0.2">
      <c r="A234" s="127"/>
      <c r="B234" s="128"/>
      <c r="C234" s="127"/>
      <c r="D234" s="129"/>
      <c r="E234" s="130"/>
      <c r="F234" s="128"/>
      <c r="G234" s="129"/>
      <c r="H234" s="127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</row>
    <row r="235" spans="1:29" x14ac:dyDescent="0.2">
      <c r="A235" s="127"/>
      <c r="B235" s="128"/>
      <c r="C235" s="127"/>
      <c r="D235" s="129"/>
      <c r="E235" s="130"/>
      <c r="F235" s="128"/>
      <c r="G235" s="129"/>
      <c r="H235" s="127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</row>
    <row r="236" spans="1:29" x14ac:dyDescent="0.2">
      <c r="A236" s="127"/>
      <c r="B236" s="128"/>
      <c r="C236" s="127"/>
      <c r="D236" s="129"/>
      <c r="E236" s="130"/>
      <c r="F236" s="128"/>
      <c r="G236" s="129"/>
      <c r="H236" s="127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  <c r="AB236" s="129"/>
      <c r="AC236" s="129"/>
    </row>
    <row r="237" spans="1:29" x14ac:dyDescent="0.2">
      <c r="A237" s="127"/>
      <c r="B237" s="128"/>
      <c r="C237" s="127"/>
      <c r="D237" s="129"/>
      <c r="E237" s="130"/>
      <c r="F237" s="128"/>
      <c r="G237" s="129"/>
      <c r="H237" s="127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  <c r="AB237" s="129"/>
      <c r="AC237" s="129"/>
    </row>
    <row r="238" spans="1:29" x14ac:dyDescent="0.2">
      <c r="A238" s="127"/>
      <c r="B238" s="128"/>
      <c r="C238" s="127"/>
      <c r="D238" s="129"/>
      <c r="E238" s="130"/>
      <c r="F238" s="128"/>
      <c r="G238" s="129"/>
      <c r="H238" s="127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</row>
    <row r="239" spans="1:29" x14ac:dyDescent="0.2">
      <c r="A239" s="127"/>
      <c r="B239" s="128"/>
      <c r="C239" s="127"/>
      <c r="D239" s="129"/>
      <c r="E239" s="130"/>
      <c r="F239" s="128"/>
      <c r="G239" s="129"/>
      <c r="H239" s="127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</row>
    <row r="240" spans="1:29" x14ac:dyDescent="0.2">
      <c r="A240" s="127"/>
      <c r="B240" s="128"/>
      <c r="C240" s="127"/>
      <c r="D240" s="129"/>
      <c r="E240" s="130"/>
      <c r="F240" s="128"/>
      <c r="G240" s="129"/>
      <c r="H240" s="127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  <c r="AB240" s="129"/>
      <c r="AC240" s="129"/>
    </row>
    <row r="241" spans="1:29" x14ac:dyDescent="0.2">
      <c r="A241" s="127"/>
      <c r="B241" s="128"/>
      <c r="C241" s="127"/>
      <c r="D241" s="129"/>
      <c r="E241" s="130"/>
      <c r="F241" s="128"/>
      <c r="G241" s="129"/>
      <c r="H241" s="127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  <c r="AB241" s="129"/>
      <c r="AC241" s="129"/>
    </row>
    <row r="242" spans="1:29" x14ac:dyDescent="0.2">
      <c r="A242" s="127"/>
      <c r="B242" s="128"/>
      <c r="C242" s="127"/>
      <c r="D242" s="129"/>
      <c r="E242" s="130"/>
      <c r="F242" s="128"/>
      <c r="G242" s="129"/>
      <c r="H242" s="127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</row>
    <row r="243" spans="1:29" x14ac:dyDescent="0.2">
      <c r="A243" s="127"/>
      <c r="B243" s="128"/>
      <c r="C243" s="127"/>
      <c r="D243" s="129"/>
      <c r="E243" s="130"/>
      <c r="F243" s="128"/>
      <c r="G243" s="129"/>
      <c r="H243" s="127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</row>
    <row r="244" spans="1:29" x14ac:dyDescent="0.2">
      <c r="A244" s="127"/>
      <c r="B244" s="128"/>
      <c r="C244" s="127"/>
      <c r="D244" s="129"/>
      <c r="E244" s="130"/>
      <c r="F244" s="128"/>
      <c r="G244" s="129"/>
      <c r="H244" s="127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  <c r="AB244" s="129"/>
      <c r="AC244" s="129"/>
    </row>
    <row r="245" spans="1:29" x14ac:dyDescent="0.2">
      <c r="A245" s="127"/>
      <c r="B245" s="128"/>
      <c r="C245" s="127"/>
      <c r="D245" s="129"/>
      <c r="E245" s="130"/>
      <c r="F245" s="128"/>
      <c r="G245" s="129"/>
      <c r="H245" s="127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  <c r="AB245" s="129"/>
      <c r="AC245" s="129"/>
    </row>
    <row r="246" spans="1:29" x14ac:dyDescent="0.2">
      <c r="A246" s="127"/>
      <c r="B246" s="128"/>
      <c r="C246" s="127"/>
      <c r="D246" s="129"/>
      <c r="E246" s="130"/>
      <c r="F246" s="128"/>
      <c r="G246" s="129"/>
      <c r="H246" s="127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</row>
    <row r="247" spans="1:29" x14ac:dyDescent="0.2">
      <c r="A247" s="127"/>
      <c r="B247" s="128"/>
      <c r="C247" s="127"/>
      <c r="D247" s="129"/>
      <c r="E247" s="130"/>
      <c r="F247" s="128"/>
      <c r="G247" s="129"/>
      <c r="H247" s="127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</row>
    <row r="248" spans="1:29" x14ac:dyDescent="0.2">
      <c r="A248" s="127"/>
      <c r="B248" s="128"/>
      <c r="C248" s="127"/>
      <c r="D248" s="129"/>
      <c r="E248" s="130"/>
      <c r="F248" s="128"/>
      <c r="G248" s="129"/>
      <c r="H248" s="127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  <c r="AB248" s="129"/>
      <c r="AC248" s="129"/>
    </row>
    <row r="249" spans="1:29" x14ac:dyDescent="0.2">
      <c r="A249" s="127"/>
      <c r="B249" s="128"/>
      <c r="C249" s="127"/>
      <c r="D249" s="129"/>
      <c r="E249" s="130"/>
      <c r="F249" s="128"/>
      <c r="G249" s="129"/>
      <c r="H249" s="127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</row>
    <row r="250" spans="1:29" x14ac:dyDescent="0.2">
      <c r="A250" s="127"/>
      <c r="B250" s="128"/>
      <c r="C250" s="127"/>
      <c r="D250" s="129"/>
      <c r="E250" s="130"/>
      <c r="F250" s="128"/>
      <c r="G250" s="129"/>
      <c r="H250" s="127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</row>
    <row r="251" spans="1:29" x14ac:dyDescent="0.2">
      <c r="A251" s="127"/>
      <c r="B251" s="128"/>
      <c r="C251" s="127"/>
      <c r="D251" s="129"/>
      <c r="E251" s="130"/>
      <c r="F251" s="128"/>
      <c r="G251" s="129"/>
      <c r="H251" s="127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</row>
    <row r="252" spans="1:29" x14ac:dyDescent="0.2">
      <c r="A252" s="127"/>
      <c r="B252" s="128"/>
      <c r="C252" s="127"/>
      <c r="D252" s="129"/>
      <c r="E252" s="130"/>
      <c r="F252" s="128"/>
      <c r="G252" s="129"/>
      <c r="H252" s="127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  <c r="AA252" s="129"/>
      <c r="AB252" s="129"/>
      <c r="AC252" s="129"/>
    </row>
    <row r="253" spans="1:29" x14ac:dyDescent="0.2">
      <c r="A253" s="127"/>
      <c r="B253" s="128"/>
      <c r="C253" s="127"/>
      <c r="D253" s="129"/>
      <c r="E253" s="130"/>
      <c r="F253" s="128"/>
      <c r="G253" s="129"/>
      <c r="H253" s="127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</row>
    <row r="254" spans="1:29" x14ac:dyDescent="0.2">
      <c r="A254" s="127"/>
      <c r="B254" s="128"/>
      <c r="C254" s="127"/>
      <c r="D254" s="129"/>
      <c r="E254" s="130"/>
      <c r="F254" s="128"/>
      <c r="G254" s="129"/>
      <c r="H254" s="127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</row>
    <row r="255" spans="1:29" x14ac:dyDescent="0.2">
      <c r="A255" s="127"/>
      <c r="B255" s="128"/>
      <c r="C255" s="127"/>
      <c r="D255" s="129"/>
      <c r="E255" s="130"/>
      <c r="F255" s="128"/>
      <c r="G255" s="129"/>
      <c r="H255" s="127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</row>
    <row r="256" spans="1:29" x14ac:dyDescent="0.2">
      <c r="A256" s="127"/>
      <c r="B256" s="128"/>
      <c r="C256" s="127"/>
      <c r="D256" s="129"/>
      <c r="E256" s="130"/>
      <c r="F256" s="128"/>
      <c r="G256" s="129"/>
      <c r="H256" s="127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  <c r="AB256" s="129"/>
      <c r="AC256" s="129"/>
    </row>
    <row r="257" spans="1:29" x14ac:dyDescent="0.2">
      <c r="A257" s="127"/>
      <c r="B257" s="128"/>
      <c r="C257" s="127"/>
      <c r="D257" s="129"/>
      <c r="E257" s="130"/>
      <c r="F257" s="128"/>
      <c r="G257" s="129"/>
      <c r="H257" s="127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</row>
    <row r="258" spans="1:29" x14ac:dyDescent="0.2">
      <c r="A258" s="127"/>
      <c r="B258" s="128"/>
      <c r="C258" s="127"/>
      <c r="D258" s="129"/>
      <c r="E258" s="130"/>
      <c r="F258" s="128"/>
      <c r="G258" s="129"/>
      <c r="H258" s="127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</row>
    <row r="259" spans="1:29" x14ac:dyDescent="0.2">
      <c r="A259" s="127"/>
      <c r="B259" s="128"/>
      <c r="C259" s="127"/>
      <c r="D259" s="129"/>
      <c r="E259" s="130"/>
      <c r="F259" s="128"/>
      <c r="G259" s="129"/>
      <c r="H259" s="127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  <c r="AA259" s="129"/>
      <c r="AB259" s="129"/>
      <c r="AC259" s="129"/>
    </row>
    <row r="260" spans="1:29" x14ac:dyDescent="0.2">
      <c r="A260" s="127"/>
      <c r="B260" s="128"/>
      <c r="C260" s="127"/>
      <c r="D260" s="129"/>
      <c r="E260" s="130"/>
      <c r="F260" s="128"/>
      <c r="G260" s="129"/>
      <c r="H260" s="127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  <c r="AB260" s="129"/>
      <c r="AC260" s="129"/>
    </row>
    <row r="261" spans="1:29" x14ac:dyDescent="0.2">
      <c r="A261" s="127"/>
      <c r="B261" s="128"/>
      <c r="C261" s="127"/>
      <c r="D261" s="129"/>
      <c r="E261" s="130"/>
      <c r="F261" s="128"/>
      <c r="G261" s="129"/>
      <c r="H261" s="127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</row>
    <row r="262" spans="1:29" x14ac:dyDescent="0.2">
      <c r="A262" s="127"/>
      <c r="B262" s="128"/>
      <c r="C262" s="127"/>
      <c r="D262" s="129"/>
      <c r="E262" s="130"/>
      <c r="F262" s="128"/>
      <c r="G262" s="129"/>
      <c r="H262" s="127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  <c r="AB262" s="129"/>
      <c r="AC262" s="129"/>
    </row>
    <row r="263" spans="1:29" x14ac:dyDescent="0.2">
      <c r="A263" s="127"/>
      <c r="B263" s="128"/>
      <c r="C263" s="127"/>
      <c r="D263" s="129"/>
      <c r="E263" s="130"/>
      <c r="F263" s="128"/>
      <c r="G263" s="129"/>
      <c r="H263" s="127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  <c r="AB263" s="129"/>
      <c r="AC263" s="129"/>
    </row>
    <row r="264" spans="1:29" x14ac:dyDescent="0.2">
      <c r="A264" s="127"/>
      <c r="B264" s="128"/>
      <c r="C264" s="127"/>
      <c r="D264" s="129"/>
      <c r="E264" s="130"/>
      <c r="F264" s="128"/>
      <c r="G264" s="129"/>
      <c r="H264" s="127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</row>
    <row r="265" spans="1:29" x14ac:dyDescent="0.2">
      <c r="A265" s="127"/>
      <c r="B265" s="128"/>
      <c r="C265" s="127"/>
      <c r="D265" s="129"/>
      <c r="E265" s="130"/>
      <c r="F265" s="128"/>
      <c r="G265" s="129"/>
      <c r="H265" s="127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</row>
    <row r="266" spans="1:29" x14ac:dyDescent="0.2">
      <c r="A266" s="127"/>
      <c r="B266" s="128"/>
      <c r="C266" s="127"/>
      <c r="D266" s="129"/>
      <c r="E266" s="130"/>
      <c r="F266" s="128"/>
      <c r="G266" s="129"/>
      <c r="H266" s="127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</row>
    <row r="267" spans="1:29" x14ac:dyDescent="0.2">
      <c r="A267" s="127"/>
      <c r="B267" s="128"/>
      <c r="C267" s="127"/>
      <c r="D267" s="129"/>
      <c r="E267" s="130"/>
      <c r="F267" s="128"/>
      <c r="G267" s="129"/>
      <c r="H267" s="127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  <c r="AB267" s="129"/>
      <c r="AC267" s="129"/>
    </row>
    <row r="268" spans="1:29" x14ac:dyDescent="0.2">
      <c r="A268" s="127"/>
      <c r="B268" s="128"/>
      <c r="C268" s="127"/>
      <c r="D268" s="129"/>
      <c r="E268" s="130"/>
      <c r="F268" s="128"/>
      <c r="G268" s="129"/>
      <c r="H268" s="127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</row>
    <row r="269" spans="1:29" x14ac:dyDescent="0.2">
      <c r="A269" s="127"/>
      <c r="B269" s="128"/>
      <c r="C269" s="127"/>
      <c r="D269" s="129"/>
      <c r="E269" s="130"/>
      <c r="F269" s="128"/>
      <c r="G269" s="129"/>
      <c r="H269" s="127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  <c r="AB269" s="129"/>
      <c r="AC269" s="129"/>
    </row>
    <row r="270" spans="1:29" x14ac:dyDescent="0.2">
      <c r="A270" s="127"/>
      <c r="B270" s="128"/>
      <c r="C270" s="127"/>
      <c r="D270" s="129"/>
      <c r="E270" s="130"/>
      <c r="F270" s="128"/>
      <c r="G270" s="129"/>
      <c r="H270" s="127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  <c r="AB270" s="129"/>
      <c r="AC270" s="129"/>
    </row>
    <row r="271" spans="1:29" x14ac:dyDescent="0.2">
      <c r="A271" s="127"/>
      <c r="B271" s="128"/>
      <c r="C271" s="127"/>
      <c r="D271" s="129"/>
      <c r="E271" s="130"/>
      <c r="F271" s="128"/>
      <c r="G271" s="129"/>
      <c r="H271" s="127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  <c r="AA271" s="129"/>
      <c r="AB271" s="129"/>
      <c r="AC271" s="129"/>
    </row>
    <row r="272" spans="1:29" x14ac:dyDescent="0.2">
      <c r="A272" s="127"/>
      <c r="B272" s="128"/>
      <c r="C272" s="127"/>
      <c r="D272" s="129"/>
      <c r="E272" s="130"/>
      <c r="F272" s="128"/>
      <c r="G272" s="129"/>
      <c r="H272" s="127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</row>
    <row r="273" spans="1:29" x14ac:dyDescent="0.2">
      <c r="A273" s="127"/>
      <c r="B273" s="128"/>
      <c r="C273" s="127"/>
      <c r="D273" s="129"/>
      <c r="E273" s="130"/>
      <c r="F273" s="128"/>
      <c r="G273" s="129"/>
      <c r="H273" s="127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  <c r="AA273" s="129"/>
      <c r="AB273" s="129"/>
      <c r="AC273" s="129"/>
    </row>
    <row r="274" spans="1:29" x14ac:dyDescent="0.2">
      <c r="A274" s="127"/>
      <c r="B274" s="128"/>
      <c r="C274" s="127"/>
      <c r="D274" s="129"/>
      <c r="E274" s="130"/>
      <c r="F274" s="128"/>
      <c r="G274" s="129"/>
      <c r="H274" s="127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  <c r="AA274" s="129"/>
      <c r="AB274" s="129"/>
      <c r="AC274" s="129"/>
    </row>
    <row r="275" spans="1:29" x14ac:dyDescent="0.2">
      <c r="A275" s="127"/>
      <c r="B275" s="128"/>
      <c r="C275" s="127"/>
      <c r="D275" s="129"/>
      <c r="E275" s="130"/>
      <c r="F275" s="128"/>
      <c r="G275" s="129"/>
      <c r="H275" s="127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  <c r="AA275" s="129"/>
      <c r="AB275" s="129"/>
      <c r="AC275" s="129"/>
    </row>
    <row r="276" spans="1:29" x14ac:dyDescent="0.2">
      <c r="A276" s="127"/>
      <c r="B276" s="128"/>
      <c r="C276" s="127"/>
      <c r="D276" s="129"/>
      <c r="E276" s="130"/>
      <c r="F276" s="128"/>
      <c r="G276" s="129"/>
      <c r="H276" s="127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  <c r="AA276" s="129"/>
      <c r="AB276" s="129"/>
      <c r="AC276" s="129"/>
    </row>
    <row r="277" spans="1:29" x14ac:dyDescent="0.2">
      <c r="A277" s="127"/>
      <c r="B277" s="128"/>
      <c r="C277" s="127"/>
      <c r="D277" s="129"/>
      <c r="E277" s="130"/>
      <c r="F277" s="128"/>
      <c r="G277" s="129"/>
      <c r="H277" s="127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  <c r="AA277" s="129"/>
      <c r="AB277" s="129"/>
      <c r="AC277" s="129"/>
    </row>
    <row r="278" spans="1:29" x14ac:dyDescent="0.2">
      <c r="A278" s="127"/>
      <c r="B278" s="128"/>
      <c r="C278" s="127"/>
      <c r="D278" s="129"/>
      <c r="E278" s="130"/>
      <c r="F278" s="128"/>
      <c r="G278" s="129"/>
      <c r="H278" s="127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  <c r="AA278" s="129"/>
      <c r="AB278" s="129"/>
      <c r="AC278" s="129"/>
    </row>
    <row r="279" spans="1:29" x14ac:dyDescent="0.2">
      <c r="A279" s="127"/>
      <c r="B279" s="128"/>
      <c r="C279" s="127"/>
      <c r="D279" s="129"/>
      <c r="E279" s="130"/>
      <c r="F279" s="128"/>
      <c r="G279" s="129"/>
      <c r="H279" s="127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  <c r="AA279" s="129"/>
      <c r="AB279" s="129"/>
      <c r="AC279" s="129"/>
    </row>
    <row r="280" spans="1:29" x14ac:dyDescent="0.2">
      <c r="A280" s="127"/>
      <c r="B280" s="128"/>
      <c r="C280" s="127"/>
      <c r="D280" s="129"/>
      <c r="E280" s="130"/>
      <c r="F280" s="128"/>
      <c r="G280" s="129"/>
      <c r="H280" s="127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  <c r="AA280" s="129"/>
      <c r="AB280" s="129"/>
      <c r="AC280" s="129"/>
    </row>
    <row r="281" spans="1:29" x14ac:dyDescent="0.2">
      <c r="A281" s="127"/>
      <c r="B281" s="128"/>
      <c r="C281" s="127"/>
      <c r="D281" s="129"/>
      <c r="E281" s="130"/>
      <c r="F281" s="128"/>
      <c r="G281" s="129"/>
      <c r="H281" s="127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</row>
    <row r="282" spans="1:29" x14ac:dyDescent="0.2">
      <c r="A282" s="127"/>
      <c r="B282" s="128"/>
      <c r="C282" s="127"/>
      <c r="D282" s="129"/>
      <c r="E282" s="130"/>
      <c r="F282" s="128"/>
      <c r="G282" s="129"/>
      <c r="H282" s="127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  <c r="AA282" s="129"/>
      <c r="AB282" s="129"/>
      <c r="AC282" s="129"/>
    </row>
    <row r="283" spans="1:29" x14ac:dyDescent="0.2">
      <c r="A283" s="127"/>
      <c r="B283" s="128"/>
      <c r="C283" s="127"/>
      <c r="D283" s="129"/>
      <c r="E283" s="130"/>
      <c r="F283" s="128"/>
      <c r="G283" s="129"/>
      <c r="H283" s="127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  <c r="AA283" s="129"/>
      <c r="AB283" s="129"/>
      <c r="AC283" s="129"/>
    </row>
    <row r="284" spans="1:29" x14ac:dyDescent="0.2">
      <c r="A284" s="127"/>
      <c r="B284" s="128"/>
      <c r="C284" s="127"/>
      <c r="D284" s="129"/>
      <c r="E284" s="130"/>
      <c r="F284" s="128"/>
      <c r="G284" s="129"/>
      <c r="H284" s="127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  <c r="AA284" s="129"/>
      <c r="AB284" s="129"/>
      <c r="AC284" s="129"/>
    </row>
    <row r="285" spans="1:29" x14ac:dyDescent="0.2">
      <c r="A285" s="127"/>
      <c r="B285" s="128"/>
      <c r="C285" s="127"/>
      <c r="D285" s="129"/>
      <c r="E285" s="130"/>
      <c r="F285" s="128"/>
      <c r="G285" s="129"/>
      <c r="H285" s="127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  <c r="AB285" s="129"/>
      <c r="AC285" s="129"/>
    </row>
    <row r="286" spans="1:29" x14ac:dyDescent="0.2">
      <c r="A286" s="127"/>
      <c r="B286" s="128"/>
      <c r="C286" s="127"/>
      <c r="D286" s="129"/>
      <c r="E286" s="130"/>
      <c r="F286" s="128"/>
      <c r="G286" s="129"/>
      <c r="H286" s="127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  <c r="AA286" s="129"/>
      <c r="AB286" s="129"/>
      <c r="AC286" s="129"/>
    </row>
    <row r="287" spans="1:29" x14ac:dyDescent="0.2">
      <c r="A287" s="127"/>
      <c r="B287" s="128"/>
      <c r="C287" s="127"/>
      <c r="D287" s="129"/>
      <c r="E287" s="130"/>
      <c r="F287" s="128"/>
      <c r="G287" s="129"/>
      <c r="H287" s="127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  <c r="AA287" s="129"/>
      <c r="AB287" s="129"/>
      <c r="AC287" s="129"/>
    </row>
    <row r="288" spans="1:29" x14ac:dyDescent="0.2">
      <c r="A288" s="127"/>
      <c r="B288" s="128"/>
      <c r="C288" s="127"/>
      <c r="D288" s="129"/>
      <c r="E288" s="130"/>
      <c r="F288" s="128"/>
      <c r="G288" s="129"/>
      <c r="H288" s="127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  <c r="AA288" s="129"/>
      <c r="AB288" s="129"/>
      <c r="AC288" s="129"/>
    </row>
    <row r="289" spans="1:29" x14ac:dyDescent="0.2">
      <c r="A289" s="127"/>
      <c r="B289" s="128"/>
      <c r="C289" s="127"/>
      <c r="D289" s="129"/>
      <c r="E289" s="130"/>
      <c r="F289" s="128"/>
      <c r="G289" s="129"/>
      <c r="H289" s="127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  <c r="AA289" s="129"/>
      <c r="AB289" s="129"/>
      <c r="AC289" s="129"/>
    </row>
    <row r="290" spans="1:29" x14ac:dyDescent="0.2">
      <c r="A290" s="127"/>
      <c r="B290" s="128"/>
      <c r="C290" s="127"/>
      <c r="D290" s="129"/>
      <c r="E290" s="130"/>
      <c r="F290" s="128"/>
      <c r="G290" s="129"/>
      <c r="H290" s="127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  <c r="AA290" s="129"/>
      <c r="AB290" s="129"/>
      <c r="AC290" s="129"/>
    </row>
    <row r="291" spans="1:29" x14ac:dyDescent="0.2">
      <c r="A291" s="127"/>
      <c r="B291" s="128"/>
      <c r="C291" s="127"/>
      <c r="D291" s="129"/>
      <c r="E291" s="130"/>
      <c r="F291" s="128"/>
      <c r="G291" s="129"/>
      <c r="H291" s="127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  <c r="AA291" s="129"/>
      <c r="AB291" s="129"/>
      <c r="AC291" s="129"/>
    </row>
    <row r="292" spans="1:29" x14ac:dyDescent="0.2">
      <c r="A292" s="127"/>
      <c r="B292" s="128"/>
      <c r="C292" s="127"/>
      <c r="D292" s="129"/>
      <c r="E292" s="130"/>
      <c r="F292" s="128"/>
      <c r="G292" s="129"/>
      <c r="H292" s="127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  <c r="AA292" s="129"/>
      <c r="AB292" s="129"/>
      <c r="AC292" s="129"/>
    </row>
    <row r="293" spans="1:29" x14ac:dyDescent="0.2">
      <c r="A293" s="127"/>
      <c r="B293" s="128"/>
      <c r="C293" s="127"/>
      <c r="D293" s="129"/>
      <c r="E293" s="130"/>
      <c r="F293" s="128"/>
      <c r="G293" s="129"/>
      <c r="H293" s="127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  <c r="AA293" s="129"/>
      <c r="AB293" s="129"/>
      <c r="AC293" s="129"/>
    </row>
    <row r="294" spans="1:29" x14ac:dyDescent="0.2">
      <c r="A294" s="127"/>
      <c r="B294" s="128"/>
      <c r="C294" s="127"/>
      <c r="D294" s="129"/>
      <c r="E294" s="130"/>
      <c r="F294" s="128"/>
      <c r="G294" s="129"/>
      <c r="H294" s="127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  <c r="AA294" s="129"/>
      <c r="AB294" s="129"/>
      <c r="AC294" s="129"/>
    </row>
    <row r="295" spans="1:29" x14ac:dyDescent="0.2">
      <c r="A295" s="127"/>
      <c r="B295" s="128"/>
      <c r="C295" s="127"/>
      <c r="D295" s="129"/>
      <c r="E295" s="130"/>
      <c r="F295" s="128"/>
      <c r="G295" s="129"/>
      <c r="H295" s="127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  <c r="AA295" s="129"/>
      <c r="AB295" s="129"/>
      <c r="AC295" s="129"/>
    </row>
    <row r="296" spans="1:29" x14ac:dyDescent="0.2">
      <c r="A296" s="127"/>
      <c r="B296" s="128"/>
      <c r="C296" s="127"/>
      <c r="D296" s="129"/>
      <c r="E296" s="130"/>
      <c r="F296" s="128"/>
      <c r="G296" s="129"/>
      <c r="H296" s="127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  <c r="AA296" s="129"/>
      <c r="AB296" s="129"/>
      <c r="AC296" s="129"/>
    </row>
    <row r="297" spans="1:29" x14ac:dyDescent="0.2">
      <c r="A297" s="127"/>
      <c r="B297" s="128"/>
      <c r="C297" s="127"/>
      <c r="D297" s="129"/>
      <c r="E297" s="130"/>
      <c r="F297" s="128"/>
      <c r="G297" s="129"/>
      <c r="H297" s="127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  <c r="AA297" s="129"/>
      <c r="AB297" s="129"/>
      <c r="AC297" s="129"/>
    </row>
    <row r="298" spans="1:29" x14ac:dyDescent="0.2">
      <c r="A298" s="127"/>
      <c r="B298" s="128"/>
      <c r="C298" s="127"/>
      <c r="D298" s="129"/>
      <c r="E298" s="130"/>
      <c r="F298" s="128"/>
      <c r="G298" s="129"/>
      <c r="H298" s="127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  <c r="AA298" s="129"/>
      <c r="AB298" s="129"/>
      <c r="AC298" s="129"/>
    </row>
    <row r="299" spans="1:29" x14ac:dyDescent="0.2">
      <c r="A299" s="127"/>
      <c r="B299" s="128"/>
      <c r="C299" s="127"/>
      <c r="D299" s="129"/>
      <c r="E299" s="130"/>
      <c r="F299" s="128"/>
      <c r="G299" s="129"/>
      <c r="H299" s="127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  <c r="AA299" s="129"/>
      <c r="AB299" s="129"/>
      <c r="AC299" s="129"/>
    </row>
    <row r="300" spans="1:29" x14ac:dyDescent="0.2">
      <c r="A300" s="127"/>
      <c r="B300" s="128"/>
      <c r="C300" s="127"/>
      <c r="D300" s="129"/>
      <c r="E300" s="130"/>
      <c r="F300" s="128"/>
      <c r="G300" s="129"/>
      <c r="H300" s="127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  <c r="AA300" s="129"/>
      <c r="AB300" s="129"/>
      <c r="AC300" s="129"/>
    </row>
    <row r="301" spans="1:29" x14ac:dyDescent="0.2">
      <c r="A301" s="127"/>
      <c r="B301" s="128"/>
      <c r="C301" s="127"/>
      <c r="D301" s="129"/>
      <c r="E301" s="130"/>
      <c r="F301" s="128"/>
      <c r="G301" s="129"/>
      <c r="H301" s="127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  <c r="AA301" s="129"/>
      <c r="AB301" s="129"/>
      <c r="AC301" s="129"/>
    </row>
    <row r="302" spans="1:29" x14ac:dyDescent="0.2">
      <c r="A302" s="127"/>
      <c r="B302" s="128"/>
      <c r="C302" s="127"/>
      <c r="D302" s="129"/>
      <c r="E302" s="130"/>
      <c r="F302" s="128"/>
      <c r="G302" s="129"/>
      <c r="H302" s="127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  <c r="AA302" s="129"/>
      <c r="AB302" s="129"/>
      <c r="AC302" s="129"/>
    </row>
    <row r="303" spans="1:29" x14ac:dyDescent="0.2">
      <c r="A303" s="127"/>
      <c r="B303" s="128"/>
      <c r="C303" s="127"/>
      <c r="D303" s="129"/>
      <c r="E303" s="130"/>
      <c r="F303" s="128"/>
      <c r="G303" s="129"/>
      <c r="H303" s="127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  <c r="AA303" s="129"/>
      <c r="AB303" s="129"/>
      <c r="AC303" s="129"/>
    </row>
    <row r="304" spans="1:29" x14ac:dyDescent="0.2">
      <c r="A304" s="127"/>
      <c r="B304" s="128"/>
      <c r="C304" s="127"/>
      <c r="D304" s="129"/>
      <c r="E304" s="130"/>
      <c r="F304" s="128"/>
      <c r="G304" s="129"/>
      <c r="H304" s="127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  <c r="AA304" s="129"/>
      <c r="AB304" s="129"/>
      <c r="AC304" s="129"/>
    </row>
    <row r="305" spans="1:29" x14ac:dyDescent="0.2">
      <c r="A305" s="127"/>
      <c r="B305" s="128"/>
      <c r="C305" s="127"/>
      <c r="D305" s="129"/>
      <c r="E305" s="130"/>
      <c r="F305" s="128"/>
      <c r="G305" s="129"/>
      <c r="H305" s="127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  <c r="AA305" s="129"/>
      <c r="AB305" s="129"/>
      <c r="AC305" s="129"/>
    </row>
    <row r="306" spans="1:29" x14ac:dyDescent="0.2">
      <c r="A306" s="127"/>
      <c r="B306" s="128"/>
      <c r="C306" s="127"/>
      <c r="D306" s="129"/>
      <c r="E306" s="130"/>
      <c r="F306" s="128"/>
      <c r="G306" s="129"/>
      <c r="H306" s="127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  <c r="AA306" s="129"/>
      <c r="AB306" s="129"/>
      <c r="AC306" s="129"/>
    </row>
    <row r="307" spans="1:29" x14ac:dyDescent="0.2">
      <c r="A307" s="127"/>
      <c r="B307" s="128"/>
      <c r="C307" s="127"/>
      <c r="D307" s="129"/>
      <c r="E307" s="130"/>
      <c r="F307" s="128"/>
      <c r="G307" s="129"/>
      <c r="H307" s="127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  <c r="AA307" s="129"/>
      <c r="AB307" s="129"/>
      <c r="AC307" s="129"/>
    </row>
    <row r="308" spans="1:29" x14ac:dyDescent="0.2">
      <c r="A308" s="127"/>
      <c r="B308" s="128"/>
      <c r="C308" s="127"/>
      <c r="D308" s="129"/>
      <c r="E308" s="130"/>
      <c r="F308" s="128"/>
      <c r="G308" s="129"/>
      <c r="H308" s="127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  <c r="AA308" s="129"/>
      <c r="AB308" s="129"/>
      <c r="AC308" s="129"/>
    </row>
    <row r="309" spans="1:29" x14ac:dyDescent="0.2">
      <c r="A309" s="127"/>
      <c r="B309" s="128"/>
      <c r="C309" s="127"/>
      <c r="D309" s="129"/>
      <c r="E309" s="130"/>
      <c r="F309" s="128"/>
      <c r="G309" s="129"/>
      <c r="H309" s="127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  <c r="AA309" s="129"/>
      <c r="AB309" s="129"/>
      <c r="AC309" s="129"/>
    </row>
    <row r="310" spans="1:29" x14ac:dyDescent="0.2">
      <c r="A310" s="127"/>
      <c r="B310" s="128"/>
      <c r="C310" s="127"/>
      <c r="D310" s="129"/>
      <c r="E310" s="130"/>
      <c r="F310" s="128"/>
      <c r="G310" s="129"/>
      <c r="H310" s="127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  <c r="AA310" s="129"/>
      <c r="AB310" s="129"/>
      <c r="AC310" s="129"/>
    </row>
    <row r="311" spans="1:29" x14ac:dyDescent="0.2">
      <c r="A311" s="127"/>
      <c r="B311" s="128"/>
      <c r="C311" s="127"/>
      <c r="D311" s="129"/>
      <c r="E311" s="130"/>
      <c r="F311" s="128"/>
      <c r="G311" s="129"/>
      <c r="H311" s="127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  <c r="AA311" s="129"/>
      <c r="AB311" s="129"/>
      <c r="AC311" s="129"/>
    </row>
    <row r="312" spans="1:29" x14ac:dyDescent="0.2">
      <c r="A312" s="127"/>
      <c r="B312" s="128"/>
      <c r="C312" s="127"/>
      <c r="D312" s="129"/>
      <c r="E312" s="130"/>
      <c r="F312" s="128"/>
      <c r="G312" s="129"/>
      <c r="H312" s="127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  <c r="AA312" s="129"/>
      <c r="AB312" s="129"/>
      <c r="AC312" s="129"/>
    </row>
    <row r="313" spans="1:29" x14ac:dyDescent="0.2">
      <c r="A313" s="127"/>
      <c r="B313" s="128"/>
      <c r="C313" s="127"/>
      <c r="D313" s="129"/>
      <c r="E313" s="130"/>
      <c r="F313" s="128"/>
      <c r="G313" s="129"/>
      <c r="H313" s="127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  <c r="AA313" s="129"/>
      <c r="AB313" s="129"/>
      <c r="AC313" s="129"/>
    </row>
    <row r="314" spans="1:29" x14ac:dyDescent="0.2">
      <c r="A314" s="127"/>
      <c r="B314" s="128"/>
      <c r="C314" s="127"/>
      <c r="D314" s="129"/>
      <c r="E314" s="130"/>
      <c r="F314" s="128"/>
      <c r="G314" s="129"/>
      <c r="H314" s="127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  <c r="AA314" s="129"/>
      <c r="AB314" s="129"/>
      <c r="AC314" s="129"/>
    </row>
    <row r="315" spans="1:29" x14ac:dyDescent="0.2">
      <c r="A315" s="127"/>
      <c r="B315" s="128"/>
      <c r="C315" s="127"/>
      <c r="D315" s="129"/>
      <c r="E315" s="130"/>
      <c r="F315" s="128"/>
      <c r="G315" s="129"/>
      <c r="H315" s="127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  <c r="AA315" s="129"/>
      <c r="AB315" s="129"/>
      <c r="AC315" s="129"/>
    </row>
    <row r="316" spans="1:29" x14ac:dyDescent="0.2">
      <c r="A316" s="127"/>
      <c r="B316" s="128"/>
      <c r="C316" s="127"/>
      <c r="D316" s="129"/>
      <c r="E316" s="130"/>
      <c r="F316" s="128"/>
      <c r="G316" s="129"/>
      <c r="H316" s="127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  <c r="AA316" s="129"/>
      <c r="AB316" s="129"/>
      <c r="AC316" s="129"/>
    </row>
    <row r="317" spans="1:29" x14ac:dyDescent="0.2">
      <c r="A317" s="127"/>
      <c r="B317" s="128"/>
      <c r="C317" s="127"/>
      <c r="D317" s="129"/>
      <c r="E317" s="130"/>
      <c r="F317" s="128"/>
      <c r="G317" s="129"/>
      <c r="H317" s="127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  <c r="AA317" s="129"/>
      <c r="AB317" s="129"/>
      <c r="AC317" s="129"/>
    </row>
    <row r="318" spans="1:29" x14ac:dyDescent="0.2">
      <c r="A318" s="127"/>
      <c r="B318" s="128"/>
      <c r="C318" s="127"/>
      <c r="D318" s="129"/>
      <c r="E318" s="130"/>
      <c r="F318" s="128"/>
      <c r="G318" s="129"/>
      <c r="H318" s="127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  <c r="AA318" s="129"/>
      <c r="AB318" s="129"/>
      <c r="AC318" s="129"/>
    </row>
    <row r="319" spans="1:29" x14ac:dyDescent="0.2">
      <c r="A319" s="127"/>
      <c r="B319" s="128"/>
      <c r="C319" s="127"/>
      <c r="D319" s="129"/>
      <c r="E319" s="130"/>
      <c r="F319" s="128"/>
      <c r="G319" s="129"/>
      <c r="H319" s="127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  <c r="AA319" s="129"/>
      <c r="AB319" s="129"/>
      <c r="AC319" s="129"/>
    </row>
    <row r="320" spans="1:29" x14ac:dyDescent="0.2">
      <c r="A320" s="127"/>
      <c r="B320" s="128"/>
      <c r="C320" s="127"/>
      <c r="D320" s="129"/>
      <c r="E320" s="130"/>
      <c r="F320" s="128"/>
      <c r="G320" s="129"/>
      <c r="H320" s="127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  <c r="AA320" s="129"/>
      <c r="AB320" s="129"/>
      <c r="AC320" s="129"/>
    </row>
    <row r="321" spans="1:29" x14ac:dyDescent="0.2">
      <c r="A321" s="127"/>
      <c r="B321" s="128"/>
      <c r="C321" s="127"/>
      <c r="D321" s="129"/>
      <c r="E321" s="130"/>
      <c r="F321" s="128"/>
      <c r="G321" s="129"/>
      <c r="H321" s="127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  <c r="AA321" s="129"/>
      <c r="AB321" s="129"/>
      <c r="AC321" s="129"/>
    </row>
    <row r="322" spans="1:29" x14ac:dyDescent="0.2">
      <c r="A322" s="127"/>
      <c r="B322" s="128"/>
      <c r="C322" s="127"/>
      <c r="D322" s="129"/>
      <c r="E322" s="130"/>
      <c r="F322" s="128"/>
      <c r="G322" s="129"/>
      <c r="H322" s="127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  <c r="AA322" s="129"/>
      <c r="AB322" s="129"/>
      <c r="AC322" s="129"/>
    </row>
    <row r="323" spans="1:29" x14ac:dyDescent="0.2">
      <c r="A323" s="127"/>
      <c r="B323" s="128"/>
      <c r="C323" s="127"/>
      <c r="D323" s="129"/>
      <c r="E323" s="130"/>
      <c r="F323" s="128"/>
      <c r="G323" s="129"/>
      <c r="H323" s="127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  <c r="AA323" s="129"/>
      <c r="AB323" s="129"/>
      <c r="AC323" s="129"/>
    </row>
    <row r="324" spans="1:29" x14ac:dyDescent="0.2">
      <c r="A324" s="127"/>
      <c r="B324" s="128"/>
      <c r="C324" s="127"/>
      <c r="D324" s="129"/>
      <c r="E324" s="130"/>
      <c r="F324" s="128"/>
      <c r="G324" s="129"/>
      <c r="H324" s="127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  <c r="AA324" s="129"/>
      <c r="AB324" s="129"/>
      <c r="AC324" s="129"/>
    </row>
    <row r="325" spans="1:29" x14ac:dyDescent="0.2">
      <c r="A325" s="127"/>
      <c r="B325" s="128"/>
      <c r="C325" s="127"/>
      <c r="D325" s="129"/>
      <c r="E325" s="130"/>
      <c r="F325" s="128"/>
      <c r="G325" s="129"/>
      <c r="H325" s="127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  <c r="AA325" s="129"/>
      <c r="AB325" s="129"/>
      <c r="AC325" s="129"/>
    </row>
    <row r="326" spans="1:29" x14ac:dyDescent="0.2">
      <c r="A326" s="127"/>
      <c r="B326" s="128"/>
      <c r="C326" s="127"/>
      <c r="D326" s="129"/>
      <c r="E326" s="130"/>
      <c r="F326" s="128"/>
      <c r="G326" s="129"/>
      <c r="H326" s="127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  <c r="AA326" s="129"/>
      <c r="AB326" s="129"/>
      <c r="AC326" s="129"/>
    </row>
    <row r="327" spans="1:29" x14ac:dyDescent="0.2">
      <c r="A327" s="127"/>
      <c r="B327" s="128"/>
      <c r="C327" s="127"/>
      <c r="D327" s="129"/>
      <c r="E327" s="130"/>
      <c r="F327" s="128"/>
      <c r="G327" s="129"/>
      <c r="H327" s="127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  <c r="AA327" s="129"/>
      <c r="AB327" s="129"/>
      <c r="AC327" s="129"/>
    </row>
    <row r="328" spans="1:29" x14ac:dyDescent="0.2">
      <c r="A328" s="127"/>
      <c r="B328" s="128"/>
      <c r="C328" s="127"/>
      <c r="D328" s="129"/>
      <c r="E328" s="130"/>
      <c r="F328" s="128"/>
      <c r="G328" s="129"/>
      <c r="H328" s="127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  <c r="AA328" s="129"/>
      <c r="AB328" s="129"/>
      <c r="AC328" s="129"/>
    </row>
    <row r="329" spans="1:29" x14ac:dyDescent="0.2">
      <c r="A329" s="127"/>
      <c r="B329" s="128"/>
      <c r="C329" s="127"/>
      <c r="D329" s="129"/>
      <c r="E329" s="130"/>
      <c r="F329" s="128"/>
      <c r="G329" s="129"/>
      <c r="H329" s="127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  <c r="AA329" s="129"/>
      <c r="AB329" s="129"/>
      <c r="AC329" s="129"/>
    </row>
    <row r="330" spans="1:29" x14ac:dyDescent="0.2">
      <c r="A330" s="127"/>
      <c r="B330" s="128"/>
      <c r="C330" s="127"/>
      <c r="D330" s="129"/>
      <c r="E330" s="130"/>
      <c r="F330" s="128"/>
      <c r="G330" s="129"/>
      <c r="H330" s="127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  <c r="AA330" s="129"/>
      <c r="AB330" s="129"/>
      <c r="AC330" s="129"/>
    </row>
    <row r="331" spans="1:29" x14ac:dyDescent="0.2">
      <c r="A331" s="127"/>
      <c r="B331" s="128"/>
      <c r="C331" s="127"/>
      <c r="D331" s="129"/>
      <c r="E331" s="130"/>
      <c r="F331" s="128"/>
      <c r="G331" s="129"/>
      <c r="H331" s="127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  <c r="AA331" s="129"/>
      <c r="AB331" s="129"/>
      <c r="AC331" s="129"/>
    </row>
    <row r="332" spans="1:29" x14ac:dyDescent="0.2">
      <c r="A332" s="127"/>
      <c r="B332" s="128"/>
      <c r="C332" s="127"/>
      <c r="D332" s="129"/>
      <c r="E332" s="130"/>
      <c r="F332" s="128"/>
      <c r="G332" s="129"/>
      <c r="H332" s="127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  <c r="AA332" s="129"/>
      <c r="AB332" s="129"/>
      <c r="AC332" s="129"/>
    </row>
    <row r="333" spans="1:29" x14ac:dyDescent="0.2">
      <c r="A333" s="127"/>
      <c r="B333" s="128"/>
      <c r="C333" s="127"/>
      <c r="D333" s="129"/>
      <c r="E333" s="130"/>
      <c r="F333" s="128"/>
      <c r="G333" s="129"/>
      <c r="H333" s="127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  <c r="AA333" s="129"/>
      <c r="AB333" s="129"/>
      <c r="AC333" s="129"/>
    </row>
    <row r="334" spans="1:29" x14ac:dyDescent="0.2">
      <c r="A334" s="127"/>
      <c r="B334" s="128"/>
      <c r="C334" s="127"/>
      <c r="D334" s="129"/>
      <c r="E334" s="130"/>
      <c r="F334" s="128"/>
      <c r="G334" s="129"/>
      <c r="H334" s="127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  <c r="AA334" s="129"/>
      <c r="AB334" s="129"/>
      <c r="AC334" s="129"/>
    </row>
    <row r="335" spans="1:29" x14ac:dyDescent="0.2">
      <c r="A335" s="127"/>
      <c r="B335" s="128"/>
      <c r="C335" s="127"/>
      <c r="D335" s="129"/>
      <c r="E335" s="130"/>
      <c r="F335" s="128"/>
      <c r="G335" s="129"/>
      <c r="H335" s="127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  <c r="AA335" s="129"/>
      <c r="AB335" s="129"/>
      <c r="AC335" s="129"/>
    </row>
    <row r="336" spans="1:29" x14ac:dyDescent="0.2">
      <c r="A336" s="127"/>
      <c r="B336" s="128"/>
      <c r="C336" s="127"/>
      <c r="D336" s="129"/>
      <c r="E336" s="130"/>
      <c r="F336" s="128"/>
      <c r="G336" s="129"/>
      <c r="H336" s="127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  <c r="AA336" s="129"/>
      <c r="AB336" s="129"/>
      <c r="AC336" s="129"/>
    </row>
    <row r="337" spans="1:29" x14ac:dyDescent="0.2">
      <c r="A337" s="127"/>
      <c r="B337" s="128"/>
      <c r="C337" s="127"/>
      <c r="D337" s="129"/>
      <c r="E337" s="130"/>
      <c r="F337" s="128"/>
      <c r="G337" s="129"/>
      <c r="H337" s="127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  <c r="AA337" s="129"/>
      <c r="AB337" s="129"/>
      <c r="AC337" s="129"/>
    </row>
    <row r="338" spans="1:29" x14ac:dyDescent="0.2">
      <c r="A338" s="127"/>
      <c r="B338" s="128"/>
      <c r="C338" s="127"/>
      <c r="D338" s="129"/>
      <c r="E338" s="130"/>
      <c r="F338" s="128"/>
      <c r="G338" s="129"/>
      <c r="H338" s="127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  <c r="AA338" s="129"/>
      <c r="AB338" s="129"/>
      <c r="AC338" s="129"/>
    </row>
    <row r="339" spans="1:29" x14ac:dyDescent="0.2">
      <c r="A339" s="127"/>
      <c r="B339" s="128"/>
      <c r="C339" s="127"/>
      <c r="D339" s="129"/>
      <c r="E339" s="130"/>
      <c r="F339" s="128"/>
      <c r="G339" s="129"/>
      <c r="H339" s="127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  <c r="AA339" s="129"/>
      <c r="AB339" s="129"/>
      <c r="AC339" s="129"/>
    </row>
    <row r="340" spans="1:29" x14ac:dyDescent="0.2">
      <c r="A340" s="127"/>
      <c r="B340" s="128"/>
      <c r="C340" s="127"/>
      <c r="D340" s="129"/>
      <c r="E340" s="130"/>
      <c r="F340" s="128"/>
      <c r="G340" s="129"/>
      <c r="H340" s="127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  <c r="AA340" s="129"/>
      <c r="AB340" s="129"/>
      <c r="AC340" s="129"/>
    </row>
    <row r="341" spans="1:29" x14ac:dyDescent="0.2">
      <c r="A341" s="127"/>
      <c r="B341" s="128"/>
      <c r="C341" s="127"/>
      <c r="D341" s="129"/>
      <c r="E341" s="130"/>
      <c r="F341" s="128"/>
      <c r="G341" s="129"/>
      <c r="H341" s="127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  <c r="AA341" s="129"/>
      <c r="AB341" s="129"/>
      <c r="AC341" s="129"/>
    </row>
    <row r="342" spans="1:29" x14ac:dyDescent="0.2">
      <c r="A342" s="127"/>
      <c r="B342" s="128"/>
      <c r="C342" s="127"/>
      <c r="D342" s="129"/>
      <c r="E342" s="130"/>
      <c r="F342" s="128"/>
      <c r="G342" s="129"/>
      <c r="H342" s="127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  <c r="AA342" s="129"/>
      <c r="AB342" s="129"/>
      <c r="AC342" s="129"/>
    </row>
    <row r="343" spans="1:29" x14ac:dyDescent="0.2">
      <c r="A343" s="127"/>
      <c r="B343" s="128"/>
      <c r="C343" s="127"/>
      <c r="D343" s="129"/>
      <c r="E343" s="130"/>
      <c r="F343" s="128"/>
      <c r="G343" s="129"/>
      <c r="H343" s="127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  <c r="AA343" s="129"/>
      <c r="AB343" s="129"/>
      <c r="AC343" s="129"/>
    </row>
    <row r="344" spans="1:29" x14ac:dyDescent="0.2">
      <c r="A344" s="127"/>
      <c r="B344" s="128"/>
      <c r="C344" s="127"/>
      <c r="D344" s="129"/>
      <c r="E344" s="130"/>
      <c r="F344" s="128"/>
      <c r="G344" s="129"/>
      <c r="H344" s="127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  <c r="AA344" s="129"/>
      <c r="AB344" s="129"/>
      <c r="AC344" s="129"/>
    </row>
    <row r="345" spans="1:29" x14ac:dyDescent="0.2">
      <c r="A345" s="127"/>
      <c r="B345" s="128"/>
      <c r="C345" s="127"/>
      <c r="D345" s="129"/>
      <c r="E345" s="130"/>
      <c r="F345" s="128"/>
      <c r="G345" s="129"/>
      <c r="H345" s="127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  <c r="AA345" s="129"/>
      <c r="AB345" s="129"/>
      <c r="AC345" s="129"/>
    </row>
    <row r="346" spans="1:29" x14ac:dyDescent="0.2">
      <c r="A346" s="127"/>
      <c r="B346" s="128"/>
      <c r="C346" s="127"/>
      <c r="D346" s="129"/>
      <c r="E346" s="130"/>
      <c r="F346" s="128"/>
      <c r="G346" s="129"/>
      <c r="H346" s="127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  <c r="AA346" s="129"/>
      <c r="AB346" s="129"/>
      <c r="AC346" s="129"/>
    </row>
    <row r="347" spans="1:29" x14ac:dyDescent="0.2">
      <c r="A347" s="127"/>
      <c r="B347" s="128"/>
      <c r="C347" s="127"/>
      <c r="D347" s="129"/>
      <c r="E347" s="130"/>
      <c r="F347" s="128"/>
      <c r="G347" s="129"/>
      <c r="H347" s="127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  <c r="AA347" s="129"/>
      <c r="AB347" s="129"/>
      <c r="AC347" s="129"/>
    </row>
    <row r="348" spans="1:29" x14ac:dyDescent="0.2">
      <c r="A348" s="127"/>
      <c r="B348" s="128"/>
      <c r="C348" s="127"/>
      <c r="D348" s="129"/>
      <c r="E348" s="130"/>
      <c r="F348" s="128"/>
      <c r="G348" s="129"/>
      <c r="H348" s="127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  <c r="AA348" s="129"/>
      <c r="AB348" s="129"/>
      <c r="AC348" s="129"/>
    </row>
    <row r="349" spans="1:29" x14ac:dyDescent="0.2">
      <c r="A349" s="127"/>
      <c r="B349" s="128"/>
      <c r="C349" s="127"/>
      <c r="D349" s="129"/>
      <c r="E349" s="130"/>
      <c r="F349" s="128"/>
      <c r="G349" s="129"/>
      <c r="H349" s="127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  <c r="AA349" s="129"/>
      <c r="AB349" s="129"/>
      <c r="AC349" s="129"/>
    </row>
    <row r="350" spans="1:29" x14ac:dyDescent="0.2">
      <c r="A350" s="127"/>
      <c r="B350" s="128"/>
      <c r="C350" s="127"/>
      <c r="D350" s="129"/>
      <c r="E350" s="130"/>
      <c r="F350" s="128"/>
      <c r="G350" s="129"/>
      <c r="H350" s="127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  <c r="AA350" s="129"/>
      <c r="AB350" s="129"/>
      <c r="AC350" s="129"/>
    </row>
    <row r="351" spans="1:29" x14ac:dyDescent="0.2">
      <c r="A351" s="127"/>
      <c r="B351" s="128"/>
      <c r="C351" s="127"/>
      <c r="D351" s="129"/>
      <c r="E351" s="130"/>
      <c r="F351" s="128"/>
      <c r="G351" s="129"/>
      <c r="H351" s="127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  <c r="AA351" s="129"/>
      <c r="AB351" s="129"/>
      <c r="AC351" s="129"/>
    </row>
    <row r="352" spans="1:29" x14ac:dyDescent="0.2">
      <c r="A352" s="127"/>
      <c r="B352" s="128"/>
      <c r="C352" s="127"/>
      <c r="D352" s="129"/>
      <c r="E352" s="129"/>
      <c r="F352" s="128"/>
      <c r="G352" s="129"/>
      <c r="H352" s="127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  <c r="AA352" s="129"/>
      <c r="AB352" s="129"/>
      <c r="AC352" s="129"/>
    </row>
    <row r="353" spans="1:29" x14ac:dyDescent="0.2">
      <c r="A353" s="127"/>
      <c r="B353" s="128"/>
      <c r="C353" s="127"/>
      <c r="D353" s="129"/>
      <c r="E353" s="129"/>
      <c r="F353" s="128"/>
      <c r="G353" s="129"/>
      <c r="H353" s="127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  <c r="AA353" s="129"/>
      <c r="AB353" s="129"/>
      <c r="AC353" s="129"/>
    </row>
    <row r="354" spans="1:29" x14ac:dyDescent="0.2">
      <c r="A354" s="127"/>
      <c r="B354" s="128"/>
      <c r="C354" s="127"/>
      <c r="D354" s="129"/>
      <c r="E354" s="129"/>
      <c r="F354" s="128"/>
      <c r="G354" s="129"/>
      <c r="H354" s="127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  <c r="AA354" s="129"/>
      <c r="AB354" s="129"/>
      <c r="AC354" s="129"/>
    </row>
    <row r="355" spans="1:29" x14ac:dyDescent="0.2">
      <c r="A355" s="127"/>
      <c r="B355" s="128"/>
      <c r="C355" s="127"/>
      <c r="D355" s="129"/>
      <c r="E355" s="129"/>
      <c r="F355" s="128"/>
      <c r="G355" s="129"/>
      <c r="H355" s="127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  <c r="AA355" s="129"/>
      <c r="AB355" s="129"/>
      <c r="AC355" s="129"/>
    </row>
    <row r="356" spans="1:29" x14ac:dyDescent="0.2">
      <c r="A356" s="127"/>
      <c r="B356" s="128"/>
      <c r="C356" s="127"/>
      <c r="D356" s="129"/>
      <c r="E356" s="129"/>
      <c r="F356" s="128"/>
      <c r="G356" s="129"/>
      <c r="H356" s="127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  <c r="AA356" s="129"/>
      <c r="AB356" s="129"/>
      <c r="AC356" s="129"/>
    </row>
    <row r="357" spans="1:29" x14ac:dyDescent="0.2">
      <c r="A357" s="127"/>
      <c r="B357" s="128"/>
      <c r="C357" s="127"/>
      <c r="D357" s="129"/>
      <c r="E357" s="129"/>
      <c r="F357" s="128"/>
      <c r="G357" s="129"/>
      <c r="H357" s="127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  <c r="AA357" s="129"/>
      <c r="AB357" s="129"/>
      <c r="AC357" s="129"/>
    </row>
    <row r="358" spans="1:29" x14ac:dyDescent="0.2">
      <c r="A358" s="127"/>
      <c r="B358" s="128"/>
      <c r="C358" s="127"/>
      <c r="D358" s="129"/>
      <c r="E358" s="129"/>
      <c r="F358" s="128"/>
      <c r="G358" s="129"/>
      <c r="H358" s="127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  <c r="AA358" s="129"/>
      <c r="AB358" s="129"/>
      <c r="AC358" s="129"/>
    </row>
    <row r="359" spans="1:29" x14ac:dyDescent="0.2">
      <c r="A359" s="127"/>
      <c r="B359" s="128"/>
      <c r="C359" s="127"/>
      <c r="D359" s="129"/>
      <c r="E359" s="129"/>
      <c r="F359" s="128"/>
      <c r="G359" s="129"/>
      <c r="H359" s="127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  <c r="AA359" s="129"/>
      <c r="AB359" s="129"/>
      <c r="AC359" s="129"/>
    </row>
    <row r="360" spans="1:29" x14ac:dyDescent="0.2">
      <c r="A360" s="127"/>
      <c r="B360" s="128"/>
      <c r="C360" s="127"/>
      <c r="D360" s="129"/>
      <c r="E360" s="129"/>
      <c r="F360" s="128"/>
      <c r="G360" s="129"/>
      <c r="H360" s="127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  <c r="AA360" s="129"/>
      <c r="AB360" s="129"/>
      <c r="AC360" s="129"/>
    </row>
    <row r="361" spans="1:29" x14ac:dyDescent="0.2">
      <c r="A361" s="127"/>
      <c r="B361" s="128"/>
      <c r="C361" s="127"/>
      <c r="D361" s="129"/>
      <c r="E361" s="129"/>
      <c r="F361" s="128"/>
      <c r="G361" s="129"/>
      <c r="H361" s="127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  <c r="AA361" s="129"/>
      <c r="AB361" s="129"/>
      <c r="AC361" s="129"/>
    </row>
    <row r="362" spans="1:29" x14ac:dyDescent="0.2">
      <c r="A362" s="127"/>
      <c r="B362" s="128"/>
      <c r="C362" s="127"/>
      <c r="D362" s="129"/>
      <c r="E362" s="129"/>
      <c r="F362" s="128"/>
      <c r="G362" s="129"/>
      <c r="H362" s="127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  <c r="AA362" s="129"/>
      <c r="AB362" s="129"/>
      <c r="AC362" s="129"/>
    </row>
    <row r="363" spans="1:29" x14ac:dyDescent="0.2">
      <c r="A363" s="127"/>
      <c r="B363" s="128"/>
      <c r="C363" s="127"/>
      <c r="D363" s="129"/>
      <c r="E363" s="129"/>
      <c r="F363" s="128"/>
      <c r="G363" s="129"/>
      <c r="H363" s="127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  <c r="AA363" s="129"/>
      <c r="AB363" s="129"/>
      <c r="AC363" s="129"/>
    </row>
    <row r="364" spans="1:29" x14ac:dyDescent="0.2">
      <c r="A364" s="127"/>
      <c r="B364" s="128"/>
      <c r="C364" s="127"/>
      <c r="D364" s="129"/>
      <c r="E364" s="129"/>
      <c r="F364" s="128"/>
      <c r="G364" s="129"/>
      <c r="H364" s="127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  <c r="AA364" s="129"/>
      <c r="AB364" s="129"/>
      <c r="AC364" s="129"/>
    </row>
    <row r="365" spans="1:29" x14ac:dyDescent="0.2">
      <c r="A365" s="127"/>
      <c r="B365" s="128"/>
      <c r="C365" s="127"/>
      <c r="D365" s="129"/>
      <c r="E365" s="129"/>
      <c r="F365" s="128"/>
      <c r="G365" s="129"/>
      <c r="H365" s="127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  <c r="AA365" s="129"/>
      <c r="AB365" s="129"/>
      <c r="AC365" s="129"/>
    </row>
    <row r="366" spans="1:29" x14ac:dyDescent="0.2">
      <c r="A366" s="127"/>
      <c r="B366" s="128"/>
      <c r="C366" s="127"/>
      <c r="D366" s="129"/>
      <c r="E366" s="129"/>
      <c r="F366" s="128"/>
      <c r="G366" s="129"/>
      <c r="H366" s="127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  <c r="AA366" s="129"/>
      <c r="AB366" s="129"/>
      <c r="AC366" s="129"/>
    </row>
    <row r="367" spans="1:29" x14ac:dyDescent="0.2">
      <c r="A367" s="127"/>
      <c r="B367" s="128"/>
      <c r="C367" s="127"/>
      <c r="D367" s="129"/>
      <c r="E367" s="129"/>
      <c r="F367" s="128"/>
      <c r="G367" s="129"/>
      <c r="H367" s="127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  <c r="AA367" s="129"/>
      <c r="AB367" s="129"/>
      <c r="AC367" s="129"/>
    </row>
    <row r="368" spans="1:29" x14ac:dyDescent="0.2">
      <c r="A368" s="127"/>
      <c r="B368" s="128"/>
      <c r="C368" s="127"/>
      <c r="D368" s="129"/>
      <c r="E368" s="129"/>
      <c r="F368" s="128"/>
      <c r="G368" s="129"/>
      <c r="H368" s="127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  <c r="AA368" s="129"/>
      <c r="AB368" s="129"/>
      <c r="AC368" s="129"/>
    </row>
    <row r="369" spans="1:29" x14ac:dyDescent="0.2">
      <c r="A369" s="127"/>
      <c r="B369" s="128"/>
      <c r="C369" s="127"/>
      <c r="D369" s="129"/>
      <c r="E369" s="129"/>
      <c r="F369" s="128"/>
      <c r="G369" s="129"/>
      <c r="H369" s="127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  <c r="AA369" s="129"/>
      <c r="AB369" s="129"/>
      <c r="AC369" s="129"/>
    </row>
    <row r="370" spans="1:29" x14ac:dyDescent="0.2">
      <c r="A370" s="127"/>
      <c r="B370" s="128"/>
      <c r="C370" s="127"/>
      <c r="D370" s="129"/>
      <c r="E370" s="129"/>
      <c r="F370" s="128"/>
      <c r="G370" s="129"/>
      <c r="H370" s="127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  <c r="AA370" s="129"/>
      <c r="AB370" s="129"/>
      <c r="AC370" s="129"/>
    </row>
    <row r="371" spans="1:29" x14ac:dyDescent="0.2">
      <c r="A371" s="127"/>
      <c r="B371" s="128"/>
      <c r="C371" s="127"/>
      <c r="D371" s="129"/>
      <c r="E371" s="129"/>
      <c r="F371" s="128"/>
      <c r="G371" s="129"/>
      <c r="H371" s="127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  <c r="AA371" s="129"/>
      <c r="AB371" s="129"/>
      <c r="AC371" s="129"/>
    </row>
    <row r="372" spans="1:29" x14ac:dyDescent="0.2">
      <c r="A372" s="127"/>
      <c r="B372" s="128"/>
      <c r="C372" s="127"/>
      <c r="D372" s="129"/>
      <c r="E372" s="129"/>
      <c r="F372" s="128"/>
      <c r="G372" s="129"/>
      <c r="H372" s="127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  <c r="AA372" s="129"/>
      <c r="AB372" s="129"/>
      <c r="AC372" s="129"/>
    </row>
    <row r="373" spans="1:29" x14ac:dyDescent="0.2">
      <c r="A373" s="127"/>
      <c r="B373" s="128"/>
      <c r="C373" s="127"/>
      <c r="D373" s="129"/>
      <c r="E373" s="129"/>
      <c r="F373" s="128"/>
      <c r="G373" s="129"/>
      <c r="H373" s="127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  <c r="AA373" s="129"/>
      <c r="AB373" s="129"/>
      <c r="AC373" s="129"/>
    </row>
    <row r="374" spans="1:29" x14ac:dyDescent="0.2">
      <c r="A374" s="127"/>
      <c r="B374" s="128"/>
      <c r="C374" s="127"/>
      <c r="D374" s="129"/>
      <c r="E374" s="129"/>
      <c r="F374" s="128"/>
      <c r="G374" s="129"/>
      <c r="H374" s="127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  <c r="AA374" s="129"/>
      <c r="AB374" s="129"/>
      <c r="AC374" s="129"/>
    </row>
    <row r="375" spans="1:29" x14ac:dyDescent="0.2">
      <c r="A375" s="127"/>
      <c r="B375" s="128"/>
      <c r="C375" s="127"/>
      <c r="D375" s="129"/>
      <c r="E375" s="129"/>
      <c r="F375" s="128"/>
      <c r="G375" s="129"/>
      <c r="H375" s="127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  <c r="AA375" s="129"/>
      <c r="AB375" s="129"/>
      <c r="AC375" s="129"/>
    </row>
    <row r="376" spans="1:29" x14ac:dyDescent="0.2">
      <c r="A376" s="127"/>
      <c r="B376" s="128"/>
      <c r="C376" s="127"/>
      <c r="D376" s="129"/>
      <c r="E376" s="129"/>
      <c r="F376" s="128"/>
      <c r="G376" s="129"/>
      <c r="H376" s="127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  <c r="AA376" s="129"/>
      <c r="AB376" s="129"/>
      <c r="AC376" s="129"/>
    </row>
    <row r="377" spans="1:29" x14ac:dyDescent="0.2">
      <c r="A377" s="127"/>
      <c r="B377" s="128"/>
      <c r="C377" s="127"/>
      <c r="D377" s="129"/>
      <c r="E377" s="129"/>
      <c r="F377" s="128"/>
      <c r="G377" s="129"/>
      <c r="H377" s="127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  <c r="AA377" s="129"/>
      <c r="AB377" s="129"/>
      <c r="AC377" s="129"/>
    </row>
    <row r="378" spans="1:29" x14ac:dyDescent="0.2">
      <c r="A378" s="127"/>
      <c r="B378" s="128"/>
      <c r="C378" s="127"/>
      <c r="D378" s="129"/>
      <c r="E378" s="129"/>
      <c r="F378" s="128"/>
      <c r="G378" s="129"/>
      <c r="H378" s="127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  <c r="AA378" s="129"/>
      <c r="AB378" s="129"/>
      <c r="AC378" s="129"/>
    </row>
    <row r="379" spans="1:29" x14ac:dyDescent="0.2">
      <c r="A379" s="127"/>
      <c r="B379" s="128"/>
      <c r="C379" s="127"/>
      <c r="D379" s="129"/>
      <c r="E379" s="129"/>
      <c r="F379" s="128"/>
      <c r="G379" s="129"/>
      <c r="H379" s="127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  <c r="AA379" s="129"/>
      <c r="AB379" s="129"/>
      <c r="AC379" s="129"/>
    </row>
    <row r="380" spans="1:29" x14ac:dyDescent="0.2">
      <c r="A380" s="127"/>
      <c r="B380" s="128"/>
      <c r="C380" s="127"/>
      <c r="D380" s="129"/>
      <c r="E380" s="129"/>
      <c r="F380" s="128"/>
      <c r="G380" s="129"/>
      <c r="H380" s="127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  <c r="AA380" s="129"/>
      <c r="AB380" s="129"/>
      <c r="AC380" s="129"/>
    </row>
    <row r="381" spans="1:29" x14ac:dyDescent="0.2">
      <c r="A381" s="127"/>
      <c r="B381" s="128"/>
      <c r="C381" s="127"/>
      <c r="D381" s="129"/>
      <c r="E381" s="129"/>
      <c r="F381" s="128"/>
      <c r="G381" s="129"/>
      <c r="H381" s="127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  <c r="AA381" s="129"/>
      <c r="AB381" s="129"/>
      <c r="AC381" s="129"/>
    </row>
    <row r="382" spans="1:29" x14ac:dyDescent="0.2">
      <c r="A382" s="127"/>
      <c r="B382" s="128"/>
      <c r="C382" s="127"/>
      <c r="D382" s="129"/>
      <c r="E382" s="129"/>
      <c r="F382" s="128"/>
      <c r="G382" s="129"/>
      <c r="H382" s="127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  <c r="AA382" s="129"/>
      <c r="AB382" s="129"/>
      <c r="AC382" s="129"/>
    </row>
    <row r="383" spans="1:29" x14ac:dyDescent="0.2">
      <c r="A383" s="127"/>
      <c r="B383" s="128"/>
      <c r="C383" s="127"/>
      <c r="D383" s="129"/>
      <c r="E383" s="129"/>
      <c r="F383" s="128"/>
      <c r="G383" s="129"/>
      <c r="H383" s="127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  <c r="AA383" s="129"/>
      <c r="AB383" s="129"/>
      <c r="AC383" s="129"/>
    </row>
    <row r="384" spans="1:29" x14ac:dyDescent="0.2">
      <c r="A384" s="127"/>
      <c r="B384" s="128"/>
      <c r="C384" s="127"/>
      <c r="D384" s="129"/>
      <c r="E384" s="129"/>
      <c r="F384" s="128"/>
      <c r="G384" s="129"/>
      <c r="H384" s="127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  <c r="AA384" s="129"/>
      <c r="AB384" s="129"/>
      <c r="AC384" s="129"/>
    </row>
    <row r="385" spans="1:29" x14ac:dyDescent="0.2">
      <c r="A385" s="127"/>
      <c r="B385" s="128"/>
      <c r="C385" s="127"/>
      <c r="D385" s="129"/>
      <c r="E385" s="129"/>
      <c r="F385" s="128"/>
      <c r="G385" s="129"/>
      <c r="H385" s="127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  <c r="AA385" s="129"/>
      <c r="AB385" s="129"/>
      <c r="AC385" s="129"/>
    </row>
    <row r="386" spans="1:29" x14ac:dyDescent="0.2">
      <c r="A386" s="127"/>
      <c r="B386" s="128"/>
      <c r="C386" s="127"/>
      <c r="D386" s="129"/>
      <c r="E386" s="129"/>
      <c r="F386" s="128"/>
      <c r="G386" s="129"/>
      <c r="H386" s="127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  <c r="AA386" s="129"/>
      <c r="AB386" s="129"/>
      <c r="AC386" s="129"/>
    </row>
    <row r="387" spans="1:29" x14ac:dyDescent="0.2">
      <c r="A387" s="127"/>
      <c r="B387" s="128"/>
      <c r="C387" s="127"/>
      <c r="D387" s="129"/>
      <c r="E387" s="129"/>
      <c r="F387" s="128"/>
      <c r="G387" s="129"/>
      <c r="H387" s="127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  <c r="AA387" s="129"/>
      <c r="AB387" s="129"/>
      <c r="AC387" s="129"/>
    </row>
    <row r="388" spans="1:29" x14ac:dyDescent="0.2">
      <c r="A388" s="127"/>
      <c r="B388" s="128"/>
      <c r="C388" s="127"/>
      <c r="D388" s="129"/>
      <c r="E388" s="129"/>
      <c r="F388" s="128"/>
      <c r="G388" s="129"/>
      <c r="H388" s="127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  <c r="AA388" s="129"/>
      <c r="AB388" s="129"/>
      <c r="AC388" s="129"/>
    </row>
    <row r="389" spans="1:29" x14ac:dyDescent="0.2">
      <c r="A389" s="127"/>
      <c r="B389" s="128"/>
      <c r="C389" s="127"/>
      <c r="D389" s="129"/>
      <c r="E389" s="129"/>
      <c r="F389" s="128"/>
      <c r="G389" s="129"/>
      <c r="H389" s="127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  <c r="AA389" s="129"/>
      <c r="AB389" s="129"/>
      <c r="AC389" s="129"/>
    </row>
    <row r="390" spans="1:29" x14ac:dyDescent="0.2">
      <c r="A390" s="127"/>
      <c r="B390" s="128"/>
      <c r="C390" s="127"/>
      <c r="D390" s="129"/>
      <c r="E390" s="129"/>
      <c r="F390" s="128"/>
      <c r="G390" s="129"/>
      <c r="H390" s="127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  <c r="AA390" s="129"/>
      <c r="AB390" s="129"/>
      <c r="AC390" s="129"/>
    </row>
    <row r="391" spans="1:29" x14ac:dyDescent="0.2">
      <c r="A391" s="127"/>
      <c r="B391" s="128"/>
      <c r="C391" s="127"/>
      <c r="D391" s="129"/>
      <c r="E391" s="129"/>
      <c r="F391" s="128"/>
      <c r="G391" s="129"/>
      <c r="H391" s="127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  <c r="AA391" s="129"/>
      <c r="AB391" s="129"/>
      <c r="AC391" s="129"/>
    </row>
    <row r="392" spans="1:29" x14ac:dyDescent="0.2">
      <c r="A392" s="127"/>
      <c r="B392" s="128"/>
      <c r="C392" s="127"/>
      <c r="D392" s="129"/>
      <c r="E392" s="129"/>
      <c r="F392" s="128"/>
      <c r="G392" s="129"/>
      <c r="H392" s="127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  <c r="AA392" s="129"/>
      <c r="AB392" s="129"/>
      <c r="AC392" s="129"/>
    </row>
    <row r="393" spans="1:29" x14ac:dyDescent="0.2">
      <c r="A393" s="127"/>
      <c r="B393" s="128"/>
      <c r="C393" s="127"/>
      <c r="D393" s="129"/>
      <c r="E393" s="129"/>
      <c r="F393" s="128"/>
      <c r="G393" s="129"/>
      <c r="H393" s="127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  <c r="AA393" s="129"/>
      <c r="AB393" s="129"/>
      <c r="AC393" s="129"/>
    </row>
    <row r="394" spans="1:29" x14ac:dyDescent="0.2">
      <c r="A394" s="127"/>
      <c r="B394" s="128"/>
      <c r="C394" s="127"/>
      <c r="D394" s="129"/>
      <c r="E394" s="129"/>
      <c r="F394" s="128"/>
      <c r="G394" s="129"/>
      <c r="H394" s="127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  <c r="AA394" s="129"/>
      <c r="AB394" s="129"/>
      <c r="AC394" s="129"/>
    </row>
    <row r="395" spans="1:29" x14ac:dyDescent="0.2">
      <c r="A395" s="127"/>
      <c r="B395" s="128"/>
      <c r="C395" s="127"/>
      <c r="D395" s="129"/>
      <c r="E395" s="129"/>
      <c r="F395" s="128"/>
      <c r="G395" s="129"/>
      <c r="H395" s="127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  <c r="AA395" s="129"/>
      <c r="AB395" s="129"/>
      <c r="AC395" s="129"/>
    </row>
    <row r="396" spans="1:29" x14ac:dyDescent="0.2">
      <c r="A396" s="127"/>
      <c r="B396" s="128"/>
      <c r="C396" s="127"/>
      <c r="D396" s="129"/>
      <c r="E396" s="129"/>
      <c r="F396" s="128"/>
      <c r="G396" s="129"/>
      <c r="H396" s="127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  <c r="AA396" s="129"/>
      <c r="AB396" s="129"/>
      <c r="AC396" s="129"/>
    </row>
    <row r="397" spans="1:29" x14ac:dyDescent="0.2">
      <c r="A397" s="127"/>
      <c r="B397" s="128"/>
      <c r="C397" s="127"/>
      <c r="D397" s="129"/>
      <c r="E397" s="129"/>
      <c r="F397" s="128"/>
      <c r="G397" s="129"/>
      <c r="H397" s="127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  <c r="AA397" s="129"/>
      <c r="AB397" s="129"/>
      <c r="AC397" s="129"/>
    </row>
    <row r="398" spans="1:29" x14ac:dyDescent="0.2">
      <c r="A398" s="127"/>
      <c r="B398" s="128"/>
      <c r="C398" s="127"/>
      <c r="D398" s="129"/>
      <c r="E398" s="129"/>
      <c r="F398" s="128"/>
      <c r="G398" s="129"/>
      <c r="H398" s="127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  <c r="AA398" s="129"/>
      <c r="AB398" s="129"/>
      <c r="AC398" s="129"/>
    </row>
    <row r="399" spans="1:29" x14ac:dyDescent="0.2">
      <c r="A399" s="127"/>
      <c r="B399" s="128"/>
      <c r="C399" s="127"/>
      <c r="D399" s="129"/>
      <c r="E399" s="129"/>
      <c r="F399" s="128"/>
      <c r="G399" s="129"/>
      <c r="H399" s="127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  <c r="AA399" s="129"/>
      <c r="AB399" s="129"/>
      <c r="AC399" s="129"/>
    </row>
    <row r="400" spans="1:29" x14ac:dyDescent="0.2">
      <c r="A400" s="127"/>
      <c r="B400" s="128"/>
      <c r="C400" s="127"/>
      <c r="D400" s="129"/>
      <c r="E400" s="129"/>
      <c r="F400" s="128"/>
      <c r="G400" s="129"/>
      <c r="H400" s="127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  <c r="AA400" s="129"/>
      <c r="AB400" s="129"/>
      <c r="AC400" s="129"/>
    </row>
    <row r="401" spans="1:29" x14ac:dyDescent="0.2">
      <c r="A401" s="127"/>
      <c r="B401" s="128"/>
      <c r="C401" s="127"/>
      <c r="D401" s="129"/>
      <c r="E401" s="129"/>
      <c r="F401" s="128"/>
      <c r="G401" s="129"/>
      <c r="H401" s="127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  <c r="AA401" s="129"/>
      <c r="AB401" s="129"/>
      <c r="AC401" s="129"/>
    </row>
    <row r="402" spans="1:29" x14ac:dyDescent="0.2">
      <c r="A402" s="127"/>
      <c r="B402" s="128"/>
      <c r="C402" s="127"/>
      <c r="D402" s="129"/>
      <c r="E402" s="129"/>
      <c r="F402" s="128"/>
      <c r="G402" s="129"/>
      <c r="H402" s="127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  <c r="AA402" s="129"/>
      <c r="AB402" s="129"/>
      <c r="AC402" s="129"/>
    </row>
    <row r="403" spans="1:29" x14ac:dyDescent="0.2">
      <c r="A403" s="127"/>
      <c r="B403" s="128"/>
      <c r="C403" s="127"/>
      <c r="D403" s="129"/>
      <c r="E403" s="129"/>
      <c r="F403" s="128"/>
      <c r="G403" s="129"/>
      <c r="H403" s="127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  <c r="AA403" s="129"/>
      <c r="AB403" s="129"/>
      <c r="AC403" s="129"/>
    </row>
    <row r="404" spans="1:29" x14ac:dyDescent="0.2">
      <c r="A404" s="127"/>
      <c r="B404" s="128"/>
      <c r="C404" s="127"/>
      <c r="D404" s="129"/>
      <c r="E404" s="129"/>
      <c r="F404" s="128"/>
      <c r="G404" s="129"/>
      <c r="H404" s="127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  <c r="AA404" s="129"/>
      <c r="AB404" s="129"/>
      <c r="AC404" s="129"/>
    </row>
    <row r="405" spans="1:29" x14ac:dyDescent="0.2">
      <c r="A405" s="127"/>
      <c r="B405" s="128"/>
      <c r="C405" s="127"/>
      <c r="D405" s="129"/>
      <c r="E405" s="129"/>
      <c r="F405" s="128"/>
      <c r="G405" s="129"/>
      <c r="H405" s="127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  <c r="AA405" s="129"/>
      <c r="AB405" s="129"/>
      <c r="AC405" s="129"/>
    </row>
    <row r="406" spans="1:29" x14ac:dyDescent="0.2">
      <c r="A406" s="127"/>
      <c r="B406" s="128"/>
      <c r="C406" s="127"/>
      <c r="D406" s="129"/>
      <c r="E406" s="129"/>
      <c r="F406" s="128"/>
      <c r="G406" s="129"/>
      <c r="H406" s="127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  <c r="AA406" s="129"/>
      <c r="AB406" s="129"/>
      <c r="AC406" s="129"/>
    </row>
    <row r="407" spans="1:29" x14ac:dyDescent="0.2">
      <c r="A407" s="127"/>
      <c r="B407" s="128"/>
      <c r="C407" s="127"/>
      <c r="D407" s="129"/>
      <c r="E407" s="129"/>
      <c r="F407" s="128"/>
      <c r="G407" s="129"/>
      <c r="H407" s="127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  <c r="AA407" s="129"/>
      <c r="AB407" s="129"/>
      <c r="AC407" s="129"/>
    </row>
    <row r="408" spans="1:29" x14ac:dyDescent="0.2">
      <c r="A408" s="127"/>
      <c r="B408" s="128"/>
      <c r="C408" s="127"/>
      <c r="D408" s="129"/>
      <c r="E408" s="129"/>
      <c r="F408" s="128"/>
      <c r="G408" s="129"/>
      <c r="H408" s="127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  <c r="AA408" s="129"/>
      <c r="AB408" s="129"/>
      <c r="AC408" s="129"/>
    </row>
    <row r="409" spans="1:29" x14ac:dyDescent="0.2">
      <c r="A409" s="127"/>
      <c r="B409" s="128"/>
      <c r="C409" s="127"/>
      <c r="D409" s="129"/>
      <c r="E409" s="129"/>
      <c r="F409" s="128"/>
      <c r="G409" s="129"/>
      <c r="H409" s="127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  <c r="AA409" s="129"/>
      <c r="AB409" s="129"/>
      <c r="AC409" s="129"/>
    </row>
    <row r="410" spans="1:29" x14ac:dyDescent="0.2">
      <c r="A410" s="127"/>
      <c r="B410" s="128"/>
      <c r="C410" s="127"/>
      <c r="D410" s="129"/>
      <c r="E410" s="129"/>
      <c r="F410" s="128"/>
      <c r="G410" s="129"/>
      <c r="H410" s="127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  <c r="AA410" s="129"/>
      <c r="AB410" s="129"/>
      <c r="AC410" s="129"/>
    </row>
    <row r="411" spans="1:29" x14ac:dyDescent="0.2">
      <c r="A411" s="127"/>
      <c r="B411" s="128"/>
      <c r="C411" s="127"/>
      <c r="D411" s="129"/>
      <c r="E411" s="129"/>
      <c r="F411" s="128"/>
      <c r="G411" s="129"/>
      <c r="H411" s="127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  <c r="AA411" s="129"/>
      <c r="AB411" s="129"/>
      <c r="AC411" s="129"/>
    </row>
    <row r="412" spans="1:29" x14ac:dyDescent="0.2">
      <c r="A412" s="127"/>
      <c r="B412" s="128"/>
      <c r="C412" s="127"/>
      <c r="D412" s="129"/>
      <c r="E412" s="129"/>
      <c r="F412" s="128"/>
      <c r="G412" s="129"/>
      <c r="H412" s="127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  <c r="AA412" s="129"/>
      <c r="AB412" s="129"/>
      <c r="AC412" s="129"/>
    </row>
    <row r="413" spans="1:29" x14ac:dyDescent="0.2">
      <c r="A413" s="127"/>
      <c r="B413" s="128"/>
      <c r="C413" s="127"/>
      <c r="D413" s="129"/>
      <c r="E413" s="129"/>
      <c r="F413" s="128"/>
      <c r="G413" s="129"/>
      <c r="H413" s="127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  <c r="AA413" s="129"/>
      <c r="AB413" s="129"/>
      <c r="AC413" s="129"/>
    </row>
    <row r="414" spans="1:29" x14ac:dyDescent="0.2">
      <c r="A414" s="127"/>
      <c r="B414" s="128"/>
      <c r="C414" s="127"/>
      <c r="D414" s="129"/>
      <c r="E414" s="129"/>
      <c r="F414" s="128"/>
      <c r="G414" s="129"/>
      <c r="H414" s="127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  <c r="AA414" s="129"/>
      <c r="AB414" s="129"/>
      <c r="AC414" s="129"/>
    </row>
    <row r="415" spans="1:29" x14ac:dyDescent="0.2">
      <c r="A415" s="127"/>
      <c r="B415" s="128"/>
      <c r="C415" s="127"/>
      <c r="D415" s="129"/>
      <c r="E415" s="129"/>
      <c r="F415" s="128"/>
      <c r="G415" s="129"/>
      <c r="H415" s="127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  <c r="AA415" s="129"/>
      <c r="AB415" s="129"/>
      <c r="AC415" s="129"/>
    </row>
    <row r="416" spans="1:29" x14ac:dyDescent="0.2">
      <c r="A416" s="127"/>
      <c r="B416" s="128"/>
      <c r="C416" s="127"/>
      <c r="D416" s="129"/>
      <c r="E416" s="129"/>
      <c r="F416" s="128"/>
      <c r="G416" s="129"/>
      <c r="H416" s="127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  <c r="AA416" s="129"/>
      <c r="AB416" s="129"/>
      <c r="AC416" s="129"/>
    </row>
    <row r="417" spans="1:29" x14ac:dyDescent="0.2">
      <c r="A417" s="127"/>
      <c r="B417" s="128"/>
      <c r="C417" s="127"/>
      <c r="D417" s="129"/>
      <c r="E417" s="129"/>
      <c r="F417" s="128"/>
      <c r="G417" s="129"/>
      <c r="H417" s="127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  <c r="AA417" s="129"/>
      <c r="AB417" s="129"/>
      <c r="AC417" s="129"/>
    </row>
    <row r="418" spans="1:29" x14ac:dyDescent="0.2">
      <c r="A418" s="127"/>
      <c r="B418" s="128"/>
      <c r="C418" s="127"/>
      <c r="D418" s="129"/>
      <c r="E418" s="129"/>
      <c r="F418" s="128"/>
      <c r="G418" s="129"/>
      <c r="H418" s="127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  <c r="AA418" s="129"/>
      <c r="AB418" s="129"/>
      <c r="AC418" s="129"/>
    </row>
    <row r="419" spans="1:29" x14ac:dyDescent="0.2">
      <c r="A419" s="127"/>
      <c r="B419" s="128"/>
      <c r="C419" s="127"/>
      <c r="D419" s="129"/>
      <c r="E419" s="129"/>
      <c r="F419" s="128"/>
      <c r="G419" s="129"/>
      <c r="H419" s="127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  <c r="AA419" s="129"/>
      <c r="AB419" s="129"/>
      <c r="AC419" s="129"/>
    </row>
    <row r="420" spans="1:29" x14ac:dyDescent="0.2">
      <c r="A420" s="127"/>
      <c r="B420" s="128"/>
      <c r="C420" s="127"/>
      <c r="D420" s="129"/>
      <c r="E420" s="129"/>
      <c r="F420" s="128"/>
      <c r="G420" s="129"/>
      <c r="H420" s="127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  <c r="AA420" s="129"/>
      <c r="AB420" s="129"/>
      <c r="AC420" s="129"/>
    </row>
    <row r="421" spans="1:29" x14ac:dyDescent="0.2">
      <c r="A421" s="127"/>
      <c r="B421" s="128"/>
      <c r="C421" s="127"/>
      <c r="D421" s="129"/>
      <c r="E421" s="129"/>
      <c r="F421" s="128"/>
      <c r="G421" s="129"/>
      <c r="H421" s="127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  <c r="AA421" s="129"/>
      <c r="AB421" s="129"/>
      <c r="AC421" s="129"/>
    </row>
    <row r="422" spans="1:29" x14ac:dyDescent="0.2">
      <c r="A422" s="127"/>
      <c r="B422" s="128"/>
      <c r="C422" s="127"/>
      <c r="D422" s="129"/>
      <c r="E422" s="129"/>
      <c r="F422" s="128"/>
      <c r="G422" s="129"/>
      <c r="H422" s="127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  <c r="AA422" s="129"/>
      <c r="AB422" s="129"/>
      <c r="AC422" s="129"/>
    </row>
    <row r="423" spans="1:29" x14ac:dyDescent="0.2">
      <c r="A423" s="127"/>
      <c r="B423" s="128"/>
      <c r="C423" s="127"/>
      <c r="D423" s="129"/>
      <c r="E423" s="129"/>
      <c r="F423" s="128"/>
      <c r="G423" s="129"/>
      <c r="H423" s="127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  <c r="AA423" s="129"/>
      <c r="AB423" s="129"/>
      <c r="AC423" s="129"/>
    </row>
    <row r="424" spans="1:29" x14ac:dyDescent="0.2">
      <c r="A424" s="127"/>
      <c r="B424" s="128"/>
      <c r="C424" s="127"/>
      <c r="D424" s="129"/>
      <c r="E424" s="129"/>
      <c r="F424" s="128"/>
      <c r="G424" s="129"/>
      <c r="H424" s="127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  <c r="AA424" s="129"/>
      <c r="AB424" s="129"/>
      <c r="AC424" s="129"/>
    </row>
    <row r="425" spans="1:29" x14ac:dyDescent="0.2">
      <c r="A425" s="127"/>
      <c r="B425" s="128"/>
      <c r="C425" s="127"/>
      <c r="D425" s="129"/>
      <c r="E425" s="129"/>
      <c r="F425" s="128"/>
      <c r="G425" s="129"/>
      <c r="H425" s="127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  <c r="AA425" s="129"/>
      <c r="AB425" s="129"/>
      <c r="AC425" s="129"/>
    </row>
    <row r="426" spans="1:29" x14ac:dyDescent="0.2">
      <c r="A426" s="127"/>
      <c r="B426" s="128"/>
      <c r="C426" s="127"/>
      <c r="D426" s="129"/>
      <c r="E426" s="129"/>
      <c r="F426" s="128"/>
      <c r="G426" s="129"/>
      <c r="H426" s="127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  <c r="AA426" s="129"/>
      <c r="AB426" s="129"/>
      <c r="AC426" s="129"/>
    </row>
    <row r="427" spans="1:29" x14ac:dyDescent="0.2">
      <c r="A427" s="127"/>
      <c r="B427" s="128"/>
      <c r="C427" s="127"/>
      <c r="D427" s="129"/>
      <c r="E427" s="129"/>
      <c r="F427" s="128"/>
      <c r="G427" s="129"/>
      <c r="H427" s="127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  <c r="AA427" s="129"/>
      <c r="AB427" s="129"/>
      <c r="AC427" s="129"/>
    </row>
    <row r="428" spans="1:29" x14ac:dyDescent="0.2">
      <c r="A428" s="127"/>
      <c r="B428" s="128"/>
      <c r="C428" s="127"/>
      <c r="D428" s="129"/>
      <c r="E428" s="129"/>
      <c r="F428" s="128"/>
      <c r="G428" s="129"/>
      <c r="H428" s="127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  <c r="AA428" s="129"/>
      <c r="AB428" s="129"/>
      <c r="AC428" s="129"/>
    </row>
    <row r="429" spans="1:29" x14ac:dyDescent="0.2">
      <c r="A429" s="127"/>
      <c r="B429" s="128"/>
      <c r="C429" s="127"/>
      <c r="D429" s="129"/>
      <c r="E429" s="129"/>
      <c r="F429" s="128"/>
      <c r="G429" s="129"/>
      <c r="H429" s="127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  <c r="AA429" s="129"/>
      <c r="AB429" s="129"/>
      <c r="AC429" s="129"/>
    </row>
    <row r="430" spans="1:29" x14ac:dyDescent="0.2">
      <c r="A430" s="127"/>
      <c r="B430" s="128"/>
      <c r="C430" s="127"/>
      <c r="D430" s="129"/>
      <c r="E430" s="129"/>
      <c r="F430" s="128"/>
      <c r="G430" s="129"/>
      <c r="H430" s="127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  <c r="AA430" s="129"/>
      <c r="AB430" s="129"/>
      <c r="AC430" s="129"/>
    </row>
    <row r="431" spans="1:29" x14ac:dyDescent="0.2">
      <c r="A431" s="127"/>
      <c r="B431" s="128"/>
      <c r="C431" s="127"/>
      <c r="D431" s="129"/>
      <c r="E431" s="129"/>
      <c r="F431" s="128"/>
      <c r="G431" s="129"/>
      <c r="H431" s="127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  <c r="AA431" s="129"/>
      <c r="AB431" s="129"/>
      <c r="AC431" s="129"/>
    </row>
    <row r="432" spans="1:29" x14ac:dyDescent="0.2">
      <c r="A432" s="127"/>
      <c r="B432" s="128"/>
      <c r="C432" s="127"/>
      <c r="D432" s="129"/>
      <c r="E432" s="129"/>
      <c r="F432" s="128"/>
      <c r="G432" s="129"/>
      <c r="H432" s="127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  <c r="AA432" s="129"/>
      <c r="AB432" s="129"/>
      <c r="AC432" s="129"/>
    </row>
    <row r="433" spans="1:29" x14ac:dyDescent="0.2">
      <c r="A433" s="127"/>
      <c r="B433" s="128"/>
      <c r="C433" s="127"/>
      <c r="D433" s="129"/>
      <c r="E433" s="129"/>
      <c r="F433" s="128"/>
      <c r="G433" s="129"/>
      <c r="H433" s="127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  <c r="AA433" s="129"/>
      <c r="AB433" s="129"/>
      <c r="AC433" s="129"/>
    </row>
    <row r="434" spans="1:29" x14ac:dyDescent="0.2">
      <c r="A434" s="127"/>
      <c r="B434" s="128"/>
      <c r="C434" s="127"/>
      <c r="D434" s="129"/>
      <c r="E434" s="129"/>
      <c r="F434" s="128"/>
      <c r="G434" s="129"/>
      <c r="H434" s="127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  <c r="AA434" s="129"/>
      <c r="AB434" s="129"/>
      <c r="AC434" s="129"/>
    </row>
    <row r="435" spans="1:29" x14ac:dyDescent="0.2">
      <c r="A435" s="127"/>
      <c r="B435" s="128"/>
      <c r="C435" s="127"/>
      <c r="D435" s="129"/>
      <c r="E435" s="129"/>
      <c r="F435" s="128"/>
      <c r="G435" s="129"/>
      <c r="H435" s="127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  <c r="AA435" s="129"/>
      <c r="AB435" s="129"/>
      <c r="AC435" s="129"/>
    </row>
    <row r="436" spans="1:29" x14ac:dyDescent="0.2">
      <c r="A436" s="127"/>
      <c r="B436" s="128"/>
      <c r="C436" s="127"/>
      <c r="D436" s="129"/>
      <c r="E436" s="129"/>
      <c r="F436" s="128"/>
      <c r="G436" s="129"/>
      <c r="H436" s="127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  <c r="AA436" s="129"/>
      <c r="AB436" s="129"/>
      <c r="AC436" s="129"/>
    </row>
    <row r="437" spans="1:29" x14ac:dyDescent="0.2">
      <c r="A437" s="127"/>
      <c r="B437" s="128"/>
      <c r="C437" s="127"/>
      <c r="D437" s="129"/>
      <c r="E437" s="129"/>
      <c r="F437" s="128"/>
      <c r="G437" s="129"/>
      <c r="H437" s="127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  <c r="AA437" s="129"/>
      <c r="AB437" s="129"/>
      <c r="AC437" s="129"/>
    </row>
    <row r="438" spans="1:29" x14ac:dyDescent="0.2">
      <c r="A438" s="127"/>
      <c r="B438" s="128"/>
      <c r="C438" s="127"/>
      <c r="D438" s="129"/>
      <c r="E438" s="129"/>
      <c r="F438" s="128"/>
      <c r="G438" s="129"/>
      <c r="H438" s="127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  <c r="AA438" s="129"/>
      <c r="AB438" s="129"/>
      <c r="AC438" s="129"/>
    </row>
    <row r="439" spans="1:29" x14ac:dyDescent="0.2">
      <c r="A439" s="127"/>
      <c r="B439" s="128"/>
      <c r="C439" s="127"/>
      <c r="D439" s="129"/>
      <c r="E439" s="129"/>
      <c r="F439" s="128"/>
      <c r="G439" s="129"/>
      <c r="H439" s="127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  <c r="AA439" s="129"/>
      <c r="AB439" s="129"/>
      <c r="AC439" s="129"/>
    </row>
    <row r="440" spans="1:29" x14ac:dyDescent="0.2">
      <c r="A440" s="127"/>
      <c r="B440" s="128"/>
      <c r="C440" s="127"/>
      <c r="D440" s="129"/>
      <c r="E440" s="129"/>
      <c r="F440" s="128"/>
      <c r="G440" s="129"/>
      <c r="H440" s="127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  <c r="AA440" s="129"/>
      <c r="AB440" s="129"/>
      <c r="AC440" s="129"/>
    </row>
    <row r="441" spans="1:29" x14ac:dyDescent="0.2">
      <c r="A441" s="127"/>
      <c r="B441" s="128"/>
      <c r="C441" s="127"/>
      <c r="D441" s="129"/>
      <c r="E441" s="129"/>
      <c r="F441" s="128"/>
      <c r="G441" s="129"/>
      <c r="H441" s="127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  <c r="AA441" s="129"/>
      <c r="AB441" s="129"/>
      <c r="AC441" s="129"/>
    </row>
    <row r="442" spans="1:29" x14ac:dyDescent="0.2">
      <c r="A442" s="127"/>
      <c r="B442" s="128"/>
      <c r="C442" s="127"/>
      <c r="D442" s="129"/>
      <c r="E442" s="129"/>
      <c r="F442" s="128"/>
      <c r="G442" s="129"/>
      <c r="H442" s="127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  <c r="AA442" s="129"/>
      <c r="AB442" s="129"/>
      <c r="AC442" s="129"/>
    </row>
    <row r="443" spans="1:29" x14ac:dyDescent="0.2">
      <c r="A443" s="127"/>
      <c r="B443" s="128"/>
      <c r="C443" s="127"/>
      <c r="D443" s="129"/>
      <c r="E443" s="129"/>
      <c r="F443" s="128"/>
      <c r="G443" s="129"/>
      <c r="H443" s="127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  <c r="AA443" s="129"/>
      <c r="AB443" s="129"/>
      <c r="AC443" s="129"/>
    </row>
    <row r="444" spans="1:29" x14ac:dyDescent="0.2">
      <c r="A444" s="127"/>
      <c r="B444" s="128"/>
      <c r="C444" s="127"/>
      <c r="D444" s="129"/>
      <c r="E444" s="129"/>
      <c r="F444" s="128"/>
      <c r="G444" s="129"/>
      <c r="H444" s="127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  <c r="AA444" s="129"/>
      <c r="AB444" s="129"/>
      <c r="AC444" s="129"/>
    </row>
    <row r="445" spans="1:29" x14ac:dyDescent="0.2">
      <c r="A445" s="127"/>
      <c r="B445" s="128"/>
      <c r="C445" s="127"/>
      <c r="D445" s="129"/>
      <c r="E445" s="129"/>
      <c r="F445" s="128"/>
      <c r="G445" s="129"/>
      <c r="H445" s="127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  <c r="AA445" s="129"/>
      <c r="AB445" s="129"/>
      <c r="AC445" s="129"/>
    </row>
    <row r="446" spans="1:29" x14ac:dyDescent="0.2">
      <c r="A446" s="127"/>
      <c r="B446" s="128"/>
      <c r="C446" s="127"/>
      <c r="D446" s="129"/>
      <c r="E446" s="129"/>
      <c r="F446" s="128"/>
      <c r="G446" s="129"/>
      <c r="H446" s="127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  <c r="AA446" s="129"/>
      <c r="AB446" s="129"/>
      <c r="AC446" s="129"/>
    </row>
    <row r="447" spans="1:29" x14ac:dyDescent="0.2">
      <c r="A447" s="127"/>
      <c r="B447" s="128"/>
      <c r="C447" s="127"/>
      <c r="D447" s="129"/>
      <c r="E447" s="129"/>
      <c r="F447" s="128"/>
      <c r="G447" s="129"/>
      <c r="H447" s="127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  <c r="AA447" s="129"/>
      <c r="AB447" s="129"/>
      <c r="AC447" s="129"/>
    </row>
    <row r="448" spans="1:29" x14ac:dyDescent="0.2">
      <c r="A448" s="127"/>
      <c r="B448" s="128"/>
      <c r="C448" s="127"/>
      <c r="D448" s="129"/>
      <c r="E448" s="129"/>
      <c r="F448" s="128"/>
      <c r="G448" s="129"/>
      <c r="H448" s="127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  <c r="AA448" s="129"/>
      <c r="AB448" s="129"/>
      <c r="AC448" s="129"/>
    </row>
    <row r="449" spans="1:29" x14ac:dyDescent="0.2">
      <c r="A449" s="127"/>
      <c r="B449" s="128"/>
      <c r="C449" s="127"/>
      <c r="D449" s="129"/>
      <c r="E449" s="129"/>
      <c r="F449" s="128"/>
      <c r="G449" s="129"/>
      <c r="H449" s="127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  <c r="AA449" s="129"/>
      <c r="AB449" s="129"/>
      <c r="AC449" s="129"/>
    </row>
    <row r="450" spans="1:29" x14ac:dyDescent="0.2">
      <c r="A450" s="127"/>
      <c r="B450" s="128"/>
      <c r="C450" s="127"/>
      <c r="D450" s="129"/>
      <c r="E450" s="129"/>
      <c r="F450" s="128"/>
      <c r="G450" s="129"/>
      <c r="H450" s="127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  <c r="AA450" s="129"/>
      <c r="AB450" s="129"/>
      <c r="AC450" s="129"/>
    </row>
    <row r="451" spans="1:29" x14ac:dyDescent="0.2">
      <c r="A451" s="127"/>
      <c r="B451" s="128"/>
      <c r="C451" s="127"/>
      <c r="D451" s="129"/>
      <c r="E451" s="129"/>
      <c r="F451" s="128"/>
      <c r="G451" s="129"/>
      <c r="H451" s="127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  <c r="AA451" s="129"/>
      <c r="AB451" s="129"/>
      <c r="AC451" s="129"/>
    </row>
    <row r="452" spans="1:29" x14ac:dyDescent="0.2">
      <c r="A452" s="127"/>
      <c r="B452" s="128"/>
      <c r="C452" s="127"/>
      <c r="D452" s="129"/>
      <c r="E452" s="129"/>
      <c r="F452" s="128"/>
      <c r="G452" s="129"/>
      <c r="H452" s="127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  <c r="AA452" s="129"/>
      <c r="AB452" s="129"/>
      <c r="AC452" s="129"/>
    </row>
    <row r="453" spans="1:29" x14ac:dyDescent="0.2">
      <c r="A453" s="127"/>
      <c r="B453" s="128"/>
      <c r="C453" s="127"/>
      <c r="D453" s="129"/>
      <c r="E453" s="129"/>
      <c r="F453" s="128"/>
      <c r="G453" s="129"/>
      <c r="H453" s="127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  <c r="AA453" s="129"/>
      <c r="AB453" s="129"/>
      <c r="AC453" s="129"/>
    </row>
    <row r="454" spans="1:29" x14ac:dyDescent="0.2">
      <c r="A454" s="127"/>
      <c r="B454" s="128"/>
      <c r="C454" s="127"/>
      <c r="D454" s="129"/>
      <c r="E454" s="129"/>
      <c r="F454" s="128"/>
      <c r="G454" s="129"/>
      <c r="H454" s="127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  <c r="AA454" s="129"/>
      <c r="AB454" s="129"/>
      <c r="AC454" s="129"/>
    </row>
    <row r="455" spans="1:29" x14ac:dyDescent="0.2">
      <c r="A455" s="127"/>
      <c r="B455" s="128"/>
      <c r="C455" s="127"/>
      <c r="D455" s="129"/>
      <c r="E455" s="129"/>
      <c r="F455" s="128"/>
      <c r="G455" s="129"/>
      <c r="H455" s="127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  <c r="AA455" s="129"/>
      <c r="AB455" s="129"/>
      <c r="AC455" s="129"/>
    </row>
    <row r="456" spans="1:29" x14ac:dyDescent="0.2">
      <c r="A456" s="127"/>
      <c r="B456" s="128"/>
      <c r="C456" s="127"/>
      <c r="D456" s="129"/>
      <c r="E456" s="129"/>
      <c r="F456" s="128"/>
      <c r="G456" s="129"/>
      <c r="H456" s="127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  <c r="AA456" s="129"/>
      <c r="AB456" s="129"/>
      <c r="AC456" s="129"/>
    </row>
    <row r="457" spans="1:29" x14ac:dyDescent="0.2">
      <c r="A457" s="127"/>
      <c r="B457" s="128"/>
      <c r="C457" s="127"/>
      <c r="D457" s="129"/>
      <c r="E457" s="129"/>
      <c r="F457" s="128"/>
      <c r="G457" s="129"/>
      <c r="H457" s="127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  <c r="AA457" s="129"/>
      <c r="AB457" s="129"/>
      <c r="AC457" s="129"/>
    </row>
    <row r="458" spans="1:29" x14ac:dyDescent="0.2">
      <c r="A458" s="127"/>
      <c r="B458" s="128"/>
      <c r="C458" s="127"/>
      <c r="D458" s="129"/>
      <c r="E458" s="129"/>
      <c r="F458" s="128"/>
      <c r="G458" s="129"/>
      <c r="H458" s="127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  <c r="AA458" s="129"/>
      <c r="AB458" s="129"/>
      <c r="AC458" s="129"/>
    </row>
    <row r="459" spans="1:29" x14ac:dyDescent="0.2">
      <c r="A459" s="127"/>
      <c r="B459" s="128"/>
      <c r="C459" s="127"/>
      <c r="D459" s="129"/>
      <c r="E459" s="129"/>
      <c r="F459" s="128"/>
      <c r="G459" s="129"/>
      <c r="H459" s="127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  <c r="AA459" s="129"/>
      <c r="AB459" s="129"/>
      <c r="AC459" s="129"/>
    </row>
    <row r="460" spans="1:29" x14ac:dyDescent="0.2">
      <c r="A460" s="127"/>
      <c r="B460" s="128"/>
      <c r="C460" s="127"/>
      <c r="D460" s="129"/>
      <c r="E460" s="129"/>
      <c r="F460" s="128"/>
      <c r="G460" s="129"/>
      <c r="H460" s="127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  <c r="AA460" s="129"/>
      <c r="AB460" s="129"/>
      <c r="AC460" s="129"/>
    </row>
    <row r="461" spans="1:29" x14ac:dyDescent="0.2">
      <c r="A461" s="127"/>
      <c r="B461" s="128"/>
      <c r="C461" s="127"/>
      <c r="D461" s="129"/>
      <c r="E461" s="129"/>
      <c r="F461" s="128"/>
      <c r="G461" s="129"/>
      <c r="H461" s="127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  <c r="AA461" s="129"/>
      <c r="AB461" s="129"/>
      <c r="AC461" s="129"/>
    </row>
    <row r="462" spans="1:29" x14ac:dyDescent="0.2">
      <c r="A462" s="127"/>
      <c r="B462" s="128"/>
      <c r="C462" s="127"/>
      <c r="D462" s="129"/>
      <c r="E462" s="129"/>
      <c r="F462" s="128"/>
      <c r="G462" s="129"/>
      <c r="H462" s="127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  <c r="AA462" s="129"/>
      <c r="AB462" s="129"/>
      <c r="AC462" s="129"/>
    </row>
    <row r="463" spans="1:29" x14ac:dyDescent="0.2">
      <c r="A463" s="127"/>
      <c r="B463" s="128"/>
      <c r="C463" s="127"/>
      <c r="D463" s="129"/>
      <c r="E463" s="129"/>
      <c r="F463" s="128"/>
      <c r="G463" s="129"/>
      <c r="H463" s="127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  <c r="AA463" s="129"/>
      <c r="AB463" s="129"/>
      <c r="AC463" s="129"/>
    </row>
    <row r="464" spans="1:29" x14ac:dyDescent="0.2">
      <c r="A464" s="127"/>
      <c r="B464" s="128"/>
      <c r="C464" s="127"/>
      <c r="D464" s="129"/>
      <c r="E464" s="129"/>
      <c r="F464" s="128"/>
      <c r="G464" s="129"/>
      <c r="H464" s="127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  <c r="AA464" s="129"/>
      <c r="AB464" s="129"/>
      <c r="AC464" s="129"/>
    </row>
    <row r="465" spans="1:29" x14ac:dyDescent="0.2">
      <c r="A465" s="127"/>
      <c r="B465" s="128"/>
      <c r="C465" s="127"/>
      <c r="D465" s="129"/>
      <c r="E465" s="129"/>
      <c r="F465" s="128"/>
      <c r="G465" s="129"/>
      <c r="H465" s="127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  <c r="AA465" s="129"/>
      <c r="AB465" s="129"/>
      <c r="AC465" s="129"/>
    </row>
    <row r="466" spans="1:29" x14ac:dyDescent="0.2">
      <c r="A466" s="127"/>
      <c r="B466" s="128"/>
      <c r="C466" s="127"/>
      <c r="D466" s="129"/>
      <c r="E466" s="129"/>
      <c r="F466" s="128"/>
      <c r="G466" s="129"/>
      <c r="H466" s="127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  <c r="AA466" s="129"/>
      <c r="AB466" s="129"/>
      <c r="AC466" s="129"/>
    </row>
    <row r="467" spans="1:29" x14ac:dyDescent="0.2">
      <c r="A467" s="127"/>
      <c r="B467" s="128"/>
      <c r="C467" s="127"/>
      <c r="D467" s="129"/>
      <c r="E467" s="129"/>
      <c r="F467" s="128"/>
      <c r="G467" s="129"/>
      <c r="H467" s="127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  <c r="AA467" s="129"/>
      <c r="AB467" s="129"/>
      <c r="AC467" s="129"/>
    </row>
    <row r="468" spans="1:29" x14ac:dyDescent="0.2">
      <c r="A468" s="127"/>
      <c r="B468" s="128"/>
      <c r="C468" s="127"/>
      <c r="D468" s="129"/>
      <c r="E468" s="129"/>
      <c r="F468" s="128"/>
      <c r="G468" s="129"/>
      <c r="H468" s="127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  <c r="AA468" s="129"/>
      <c r="AB468" s="129"/>
      <c r="AC468" s="129"/>
    </row>
    <row r="469" spans="1:29" x14ac:dyDescent="0.2">
      <c r="A469" s="127"/>
      <c r="B469" s="128"/>
      <c r="C469" s="127"/>
      <c r="D469" s="129"/>
      <c r="E469" s="129"/>
      <c r="F469" s="128"/>
      <c r="G469" s="129"/>
      <c r="H469" s="127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  <c r="AA469" s="129"/>
      <c r="AB469" s="129"/>
      <c r="AC469" s="129"/>
    </row>
    <row r="470" spans="1:29" x14ac:dyDescent="0.2">
      <c r="A470" s="127"/>
      <c r="B470" s="128"/>
      <c r="C470" s="127"/>
      <c r="D470" s="129"/>
      <c r="E470" s="129"/>
      <c r="F470" s="128"/>
      <c r="G470" s="129"/>
      <c r="H470" s="127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  <c r="AA470" s="129"/>
      <c r="AB470" s="129"/>
      <c r="AC470" s="129"/>
    </row>
    <row r="471" spans="1:29" x14ac:dyDescent="0.2">
      <c r="A471" s="127"/>
      <c r="B471" s="128"/>
      <c r="C471" s="127"/>
      <c r="D471" s="129"/>
      <c r="E471" s="129"/>
      <c r="F471" s="128"/>
      <c r="G471" s="129"/>
      <c r="H471" s="127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  <c r="AA471" s="129"/>
      <c r="AB471" s="129"/>
      <c r="AC471" s="129"/>
    </row>
    <row r="472" spans="1:29" x14ac:dyDescent="0.2">
      <c r="A472" s="127"/>
      <c r="B472" s="128"/>
      <c r="C472" s="127"/>
      <c r="D472" s="129"/>
      <c r="E472" s="129"/>
      <c r="F472" s="128"/>
      <c r="G472" s="129"/>
      <c r="H472" s="127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  <c r="AA472" s="129"/>
      <c r="AB472" s="129"/>
      <c r="AC472" s="129"/>
    </row>
    <row r="473" spans="1:29" x14ac:dyDescent="0.2">
      <c r="A473" s="127"/>
      <c r="B473" s="128"/>
      <c r="C473" s="127"/>
      <c r="D473" s="129"/>
      <c r="E473" s="129"/>
      <c r="F473" s="128"/>
      <c r="G473" s="129"/>
      <c r="H473" s="127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  <c r="AA473" s="129"/>
      <c r="AB473" s="129"/>
      <c r="AC473" s="129"/>
    </row>
    <row r="474" spans="1:29" x14ac:dyDescent="0.2">
      <c r="A474" s="127"/>
      <c r="B474" s="128"/>
      <c r="C474" s="127"/>
      <c r="D474" s="129"/>
      <c r="E474" s="129"/>
      <c r="F474" s="128"/>
      <c r="G474" s="129"/>
      <c r="H474" s="127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  <c r="AA474" s="129"/>
      <c r="AB474" s="129"/>
      <c r="AC474" s="129"/>
    </row>
    <row r="475" spans="1:29" x14ac:dyDescent="0.2">
      <c r="A475" s="127"/>
      <c r="B475" s="128"/>
      <c r="C475" s="127"/>
      <c r="D475" s="129"/>
      <c r="E475" s="129"/>
      <c r="F475" s="128"/>
      <c r="G475" s="129"/>
      <c r="H475" s="127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  <c r="AA475" s="129"/>
      <c r="AB475" s="129"/>
      <c r="AC475" s="129"/>
    </row>
    <row r="476" spans="1:29" x14ac:dyDescent="0.2">
      <c r="B476" s="3"/>
      <c r="F476" s="3"/>
    </row>
    <row r="477" spans="1:29" x14ac:dyDescent="0.2">
      <c r="B477" s="3"/>
      <c r="F477" s="3"/>
    </row>
    <row r="478" spans="1:29" x14ac:dyDescent="0.2">
      <c r="B478" s="3"/>
      <c r="F478" s="3"/>
    </row>
    <row r="479" spans="1:29" x14ac:dyDescent="0.2">
      <c r="B479" s="3"/>
      <c r="F479" s="3"/>
    </row>
    <row r="480" spans="1:29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  <hyperlink ref="P52" r:id="rId2" display="http://www.konkoly.hu/cgi-bin/IBVS?4197"/>
    <hyperlink ref="P53" r:id="rId3" display="http://www.konkoly.hu/cgi-bin/IBVS?4197"/>
    <hyperlink ref="P11" r:id="rId4" display="http://www.konkoly.hu/cgi-bin/IBVS?4482"/>
    <hyperlink ref="P12" r:id="rId5" display="http://www.konkoly.hu/cgi-bin/IBVS?4482"/>
    <hyperlink ref="P13" r:id="rId6" display="http://www.konkoly.hu/cgi-bin/IBVS?4482"/>
    <hyperlink ref="P14" r:id="rId7" display="http://www.konkoly.hu/cgi-bin/IBVS?4482"/>
    <hyperlink ref="P15" r:id="rId8" display="http://www.konkoly.hu/cgi-bin/IBVS?4482"/>
    <hyperlink ref="P16" r:id="rId9" display="http://www.konkoly.hu/cgi-bin/IBVS?4482"/>
    <hyperlink ref="P17" r:id="rId10" display="http://www.konkoly.hu/cgi-bin/IBVS?4482"/>
    <hyperlink ref="P18" r:id="rId11" display="http://www.konkoly.hu/cgi-bin/IBVS?4482"/>
    <hyperlink ref="P19" r:id="rId12" display="http://www.konkoly.hu/cgi-bin/IBVS?4482"/>
    <hyperlink ref="P20" r:id="rId13" display="http://www.konkoly.hu/cgi-bin/IBVS?4482"/>
    <hyperlink ref="P21" r:id="rId14" display="http://www.bav-astro.de/sfs/BAVM_link.php?BAVMnr=117"/>
    <hyperlink ref="P22" r:id="rId15" display="http://www.bav-astro.de/sfs/BAVM_link.php?BAVMnr=117"/>
    <hyperlink ref="P23" r:id="rId16" display="http://www.bav-astro.de/sfs/BAVM_link.php?BAVMnr=117"/>
    <hyperlink ref="P24" r:id="rId17" display="http://www.bav-astro.de/sfs/BAVM_link.php?BAVMnr=132"/>
    <hyperlink ref="P25" r:id="rId18" display="http://www.bav-astro.de/sfs/BAVM_link.php?BAVMnr=152"/>
    <hyperlink ref="P26" r:id="rId19" display="http://www.bav-astro.de/sfs/BAVM_link.php?BAVMnr=152"/>
    <hyperlink ref="P27" r:id="rId20" display="http://www.bav-astro.de/sfs/BAVM_link.php?BAVMnr=152"/>
    <hyperlink ref="P28" r:id="rId21" display="http://www.bav-astro.de/sfs/BAVM_link.php?BAVMnr=152"/>
    <hyperlink ref="P29" r:id="rId22" display="http://www.konkoly.hu/cgi-bin/IBVS?5378"/>
    <hyperlink ref="P31" r:id="rId23" display="http://www.bav-astro.de/sfs/BAVM_link.php?BAVMnr=172"/>
    <hyperlink ref="P32" r:id="rId24" display="http://www.konkoly.hu/cgi-bin/IBVS?5493"/>
    <hyperlink ref="P33" r:id="rId25" display="http://www.konkoly.hu/cgi-bin/IBVS?5592"/>
    <hyperlink ref="P35" r:id="rId26" display="http://www.bav-astro.de/sfs/BAVM_link.php?BAVMnr=172"/>
    <hyperlink ref="P36" r:id="rId27" display="http://www.bav-astro.de/sfs/BAVM_link.php?BAVMnr=172"/>
    <hyperlink ref="P37" r:id="rId28" display="http://www.konkoly.hu/cgi-bin/IBVS?5653"/>
    <hyperlink ref="P56" r:id="rId29" display="http://vsolj.cetus-net.org/no44.pdf"/>
    <hyperlink ref="P38" r:id="rId30" display="http://www.bav-astro.de/sfs/BAVM_link.php?BAVMnr=178"/>
    <hyperlink ref="P39" r:id="rId31" display="http://www.bav-astro.de/sfs/BAVM_link.php?BAVMnr=183"/>
    <hyperlink ref="P40" r:id="rId32" display="http://www.bav-astro.de/sfs/BAVM_link.php?BAVMnr=183"/>
    <hyperlink ref="P41" r:id="rId33" display="http://www.bav-astro.de/sfs/BAVM_link.php?BAVMnr=183"/>
    <hyperlink ref="P42" r:id="rId34" display="http://www.konkoly.hu/cgi-bin/IBVS?5875"/>
    <hyperlink ref="P43" r:id="rId35" display="http://www.konkoly.hu/cgi-bin/IBVS?5871"/>
    <hyperlink ref="P44" r:id="rId36" display="http://www.bav-astro.de/sfs/BAVM_link.php?BAVMnr=209"/>
    <hyperlink ref="P45" r:id="rId37" display="http://www.bav-astro.de/sfs/BAVM_link.php?BAVMnr=209"/>
    <hyperlink ref="P46" r:id="rId38" display="http://www.bav-astro.de/sfs/BAVM_link.php?BAVMnr=209"/>
    <hyperlink ref="P47" r:id="rId39" display="http://www.bav-astro.de/sfs/BAVM_link.php?BAVMnr=209"/>
    <hyperlink ref="P57" r:id="rId40" display="http://www.bav-astro.de/sfs/BAVM_link.php?BAVMnr=212"/>
    <hyperlink ref="P58" r:id="rId41" display="http://www.bav-astro.de/sfs/BAVM_link.php?BAVMnr=212"/>
    <hyperlink ref="P59" r:id="rId42" display="http://www.bav-astro.de/sfs/BAVM_link.php?BAVMnr=212"/>
    <hyperlink ref="P48" r:id="rId43" display="http://www.konkoly.hu/cgi-bin/IBVS?5920"/>
    <hyperlink ref="P60" r:id="rId44" display="http://www.bav-astro.de/sfs/BAVM_link.php?BAVMnr=215"/>
    <hyperlink ref="P61" r:id="rId45" display="http://www.bav-astro.de/sfs/BAVM_link.php?BAVMnr=215"/>
    <hyperlink ref="P49" r:id="rId46" display="http://www.konkoly.hu/cgi-bin/IBVS?5960"/>
    <hyperlink ref="P50" r:id="rId47" display="http://www.bav-astro.de/sfs/BAVM_link.php?BAVMnr=220"/>
    <hyperlink ref="P62" r:id="rId48" display="http://www.bav-astro.de/sfs/BAVM_link.php?BAVMnr=225"/>
    <hyperlink ref="P63" r:id="rId49" display="http://www.bav-astro.de/sfs/BAVM_link.php?BAVMnr=225"/>
    <hyperlink ref="P64" r:id="rId50" display="http://www.bav-astro.de/sfs/BAVM_link.php?BAVMnr=225"/>
    <hyperlink ref="P65" r:id="rId51" display="http://www.bav-astro.de/sfs/BAVM_link.php?BAVMnr=225"/>
    <hyperlink ref="P51" r:id="rId52" display="http://www.konkoly.hu/cgi-bin/IBVS?6042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2"/>
  <sheetViews>
    <sheetView workbookViewId="0">
      <selection activeCell="E78" sqref="E78:T8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0" width="10.28515625" customWidth="1"/>
    <col min="21" max="21" width="10.28515625" style="92" customWidth="1"/>
  </cols>
  <sheetData>
    <row r="1" spans="1:23" ht="21" thickBot="1" x14ac:dyDescent="0.35">
      <c r="A1" s="1" t="s">
        <v>140</v>
      </c>
      <c r="V1" s="4" t="s">
        <v>10</v>
      </c>
      <c r="W1" s="6" t="s">
        <v>22</v>
      </c>
    </row>
    <row r="2" spans="1:23" x14ac:dyDescent="0.2">
      <c r="A2" t="s">
        <v>25</v>
      </c>
      <c r="B2" t="s">
        <v>141</v>
      </c>
      <c r="C2" s="3"/>
      <c r="D2" s="3"/>
      <c r="V2" s="28">
        <v>0</v>
      </c>
      <c r="W2" s="28">
        <f t="shared" ref="W2:W18" si="0">+D$11+D$12*V2+D$13*V2^2</f>
        <v>1.1461429537519877E-3</v>
      </c>
    </row>
    <row r="3" spans="1:23" ht="13.5" thickBot="1" x14ac:dyDescent="0.25">
      <c r="V3" s="28">
        <v>1000</v>
      </c>
      <c r="W3" s="28">
        <f t="shared" si="0"/>
        <v>2.0226417404854715E-3</v>
      </c>
    </row>
    <row r="4" spans="1:23" ht="14.25" thickTop="1" thickBot="1" x14ac:dyDescent="0.25">
      <c r="A4" s="5" t="s">
        <v>142</v>
      </c>
      <c r="C4" s="79">
        <v>49998.618000000002</v>
      </c>
      <c r="D4" s="80">
        <v>0.40588999999999997</v>
      </c>
      <c r="V4" s="28">
        <v>2000</v>
      </c>
      <c r="W4" s="28">
        <f t="shared" si="0"/>
        <v>3.0766874963183023E-3</v>
      </c>
    </row>
    <row r="5" spans="1:23" ht="13.5" thickTop="1" x14ac:dyDescent="0.2">
      <c r="A5" s="33" t="s">
        <v>37</v>
      </c>
      <c r="B5" s="34"/>
      <c r="C5" s="35">
        <v>8</v>
      </c>
      <c r="D5" s="34" t="s">
        <v>38</v>
      </c>
      <c r="V5" s="28">
        <v>3000</v>
      </c>
      <c r="W5" s="28">
        <f t="shared" si="0"/>
        <v>4.30828022125048E-3</v>
      </c>
    </row>
    <row r="6" spans="1:23" x14ac:dyDescent="0.2">
      <c r="A6" s="5" t="s">
        <v>2</v>
      </c>
      <c r="V6" s="28">
        <v>4000</v>
      </c>
      <c r="W6" s="28">
        <f t="shared" si="0"/>
        <v>5.7174199152820061E-3</v>
      </c>
    </row>
    <row r="7" spans="1:23" x14ac:dyDescent="0.2">
      <c r="A7" t="s">
        <v>3</v>
      </c>
      <c r="C7">
        <v>49998.618000000002</v>
      </c>
      <c r="V7" s="28">
        <v>5000</v>
      </c>
      <c r="W7" s="28">
        <f t="shared" si="0"/>
        <v>7.3041065784128761E-3</v>
      </c>
    </row>
    <row r="8" spans="1:23" x14ac:dyDescent="0.2">
      <c r="A8" t="s">
        <v>4</v>
      </c>
      <c r="C8">
        <v>0.40588999999999997</v>
      </c>
      <c r="V8" s="28">
        <v>6000</v>
      </c>
      <c r="W8" s="28">
        <f t="shared" si="0"/>
        <v>9.0683402106430961E-3</v>
      </c>
    </row>
    <row r="9" spans="1:23" x14ac:dyDescent="0.2">
      <c r="A9" s="19" t="s">
        <v>36</v>
      </c>
      <c r="C9" s="39">
        <v>62</v>
      </c>
      <c r="D9" s="19" t="str">
        <f>"F"&amp;C9</f>
        <v>F62</v>
      </c>
      <c r="E9" s="19" t="str">
        <f>"G"&amp;C9</f>
        <v>G62</v>
      </c>
      <c r="V9" s="28">
        <v>7000</v>
      </c>
      <c r="W9" s="28">
        <f t="shared" si="0"/>
        <v>1.1010120811972664E-2</v>
      </c>
    </row>
    <row r="10" spans="1:23" ht="13.5" thickBot="1" x14ac:dyDescent="0.25">
      <c r="C10" s="4" t="s">
        <v>20</v>
      </c>
      <c r="D10" s="4" t="s">
        <v>21</v>
      </c>
      <c r="V10" s="28">
        <v>8000</v>
      </c>
      <c r="W10" s="28">
        <f t="shared" si="0"/>
        <v>1.3129448382401578E-2</v>
      </c>
    </row>
    <row r="11" spans="1:23" x14ac:dyDescent="0.2">
      <c r="A11" t="s">
        <v>16</v>
      </c>
      <c r="C11" s="15">
        <f ca="1">INTERCEPT(INDIRECT(E9):G1005,INDIRECT(D9):$F1005)</f>
        <v>-2.7604133431813373E-3</v>
      </c>
      <c r="D11" s="3">
        <f>+E11*F11</f>
        <v>1.1461429537519877E-3</v>
      </c>
      <c r="E11" s="10">
        <v>1.1461429537519877E-3</v>
      </c>
      <c r="F11">
        <v>1</v>
      </c>
      <c r="V11" s="28">
        <v>9000</v>
      </c>
      <c r="W11" s="28">
        <f t="shared" si="0"/>
        <v>1.5426322921929837E-2</v>
      </c>
    </row>
    <row r="12" spans="1:23" x14ac:dyDescent="0.2">
      <c r="A12" t="s">
        <v>17</v>
      </c>
      <c r="C12" s="15">
        <f ca="1">SLOPE(INDIRECT(E9):G1005,INDIRECT(D9):$F1005)</f>
        <v>2.4704273527609369E-6</v>
      </c>
      <c r="D12" s="3">
        <f>+E12*F12</f>
        <v>7.8772530218381005E-7</v>
      </c>
      <c r="E12" s="11">
        <v>7.8772530218380998E-3</v>
      </c>
      <c r="F12" s="83">
        <v>1E-4</v>
      </c>
      <c r="V12" s="28">
        <v>10000</v>
      </c>
      <c r="W12" s="28">
        <f t="shared" si="0"/>
        <v>1.7900744430557447E-2</v>
      </c>
    </row>
    <row r="13" spans="1:23" ht="13.5" thickBot="1" x14ac:dyDescent="0.25">
      <c r="A13" t="s">
        <v>19</v>
      </c>
      <c r="C13" s="3" t="s">
        <v>14</v>
      </c>
      <c r="D13" s="3">
        <f>+E13*F13</f>
        <v>8.8773484549673578E-11</v>
      </c>
      <c r="E13" s="12">
        <v>8.8773484549673574E-3</v>
      </c>
      <c r="F13" s="83">
        <v>1E-8</v>
      </c>
      <c r="V13" s="28">
        <v>11000</v>
      </c>
      <c r="W13" s="28">
        <f t="shared" si="0"/>
        <v>2.05527129082844E-2</v>
      </c>
    </row>
    <row r="14" spans="1:23" x14ac:dyDescent="0.2">
      <c r="A14" t="s">
        <v>24</v>
      </c>
      <c r="E14">
        <f>SUM(T21:T950)</f>
        <v>3.2222818309950174E-4</v>
      </c>
      <c r="V14" s="28">
        <v>12000</v>
      </c>
      <c r="W14" s="28">
        <f t="shared" si="0"/>
        <v>2.3382228355110703E-2</v>
      </c>
    </row>
    <row r="15" spans="1:23" x14ac:dyDescent="0.2">
      <c r="A15" s="2" t="s">
        <v>18</v>
      </c>
      <c r="C15" s="13">
        <f ca="1">(C7+C11)+(C8+C12)*INT(MAX(F21:F3533))</f>
        <v>57266.525815058834</v>
      </c>
      <c r="D15" s="8">
        <f>+C7+INT(MAX(F21:F1588))*C8+D11+D12*INT(MAX(F21:F4023))+D13*INT(MAX(F21:F4050)^2)</f>
        <v>57266.528054136143</v>
      </c>
      <c r="E15" s="36" t="s">
        <v>39</v>
      </c>
      <c r="F15" s="35">
        <v>1</v>
      </c>
      <c r="V15" s="28">
        <v>13000</v>
      </c>
      <c r="W15" s="28">
        <f t="shared" si="0"/>
        <v>2.6389290771036356E-2</v>
      </c>
    </row>
    <row r="16" spans="1:23" x14ac:dyDescent="0.2">
      <c r="A16" s="5" t="s">
        <v>5</v>
      </c>
      <c r="C16" s="14">
        <f ca="1">+C8+C12</f>
        <v>0.40589247042735271</v>
      </c>
      <c r="D16" s="8">
        <f>+C8+D12+2*D13*MAX(F21:F896)</f>
        <v>0.40589396688133089</v>
      </c>
      <c r="E16" s="36" t="s">
        <v>40</v>
      </c>
      <c r="F16" s="37">
        <f ca="1">NOW()+15018.5+$C$5/24</f>
        <v>59949.469179976855</v>
      </c>
      <c r="V16" s="28">
        <v>14000</v>
      </c>
      <c r="W16" s="28">
        <f t="shared" si="0"/>
        <v>2.9573900156061352E-2</v>
      </c>
    </row>
    <row r="17" spans="1:33" ht="13.5" thickBot="1" x14ac:dyDescent="0.25">
      <c r="A17" s="15" t="s">
        <v>34</v>
      </c>
      <c r="C17">
        <f>COUNT(C21:C4739)</f>
        <v>60</v>
      </c>
      <c r="E17" s="36" t="s">
        <v>41</v>
      </c>
      <c r="F17" s="37">
        <f ca="1">ROUND(2*(F16-$C$7)/$C$8,0)/2+F15</f>
        <v>24517</v>
      </c>
      <c r="V17" s="28">
        <v>15000</v>
      </c>
      <c r="W17" s="28">
        <f t="shared" si="0"/>
        <v>3.2936056510185691E-2</v>
      </c>
    </row>
    <row r="18" spans="1:33" ht="14.25" thickTop="1" thickBot="1" x14ac:dyDescent="0.25">
      <c r="A18" s="5" t="s">
        <v>44</v>
      </c>
      <c r="C18" s="17">
        <f ca="1">+C15</f>
        <v>57266.525815058834</v>
      </c>
      <c r="D18" s="18">
        <f ca="1">C16</f>
        <v>0.40589247042735271</v>
      </c>
      <c r="E18" s="36" t="s">
        <v>42</v>
      </c>
      <c r="F18" s="8">
        <f ca="1">ROUND(2*(F16-$C$15)/$C$16,0)/2+F15</f>
        <v>6611</v>
      </c>
      <c r="V18" s="28">
        <v>16000</v>
      </c>
      <c r="W18" s="28">
        <f t="shared" si="0"/>
        <v>3.6475759833409387E-2</v>
      </c>
    </row>
    <row r="19" spans="1:33" ht="13.5" thickBot="1" x14ac:dyDescent="0.25">
      <c r="A19" s="5" t="s">
        <v>45</v>
      </c>
      <c r="C19" s="20">
        <f>+D15</f>
        <v>57266.528054136143</v>
      </c>
      <c r="D19" s="21">
        <f>+D16</f>
        <v>0.40589396688133089</v>
      </c>
      <c r="E19" s="36" t="s">
        <v>43</v>
      </c>
      <c r="F19" s="38">
        <f ca="1">+$C$15+$C$16*F18-15018.5-$C$5/24</f>
        <v>44931.047603720726</v>
      </c>
    </row>
    <row r="20" spans="1:33" ht="1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139</v>
      </c>
      <c r="I20" s="7" t="s">
        <v>117</v>
      </c>
      <c r="J20" s="7" t="s">
        <v>163</v>
      </c>
      <c r="K20" s="7" t="s">
        <v>26</v>
      </c>
      <c r="L20" s="7" t="s">
        <v>27</v>
      </c>
      <c r="M20" s="7" t="s">
        <v>35</v>
      </c>
      <c r="N20" s="7" t="s">
        <v>28</v>
      </c>
      <c r="O20" s="7" t="s">
        <v>23</v>
      </c>
      <c r="P20" s="16" t="s">
        <v>22</v>
      </c>
      <c r="Q20" s="4" t="s">
        <v>15</v>
      </c>
      <c r="R20" s="84" t="s">
        <v>118</v>
      </c>
      <c r="S20" s="6" t="s">
        <v>120</v>
      </c>
      <c r="T20" s="84" t="s">
        <v>119</v>
      </c>
      <c r="U20" s="91" t="s">
        <v>138</v>
      </c>
    </row>
    <row r="21" spans="1:33" s="28" customFormat="1" x14ac:dyDescent="0.2">
      <c r="A21" s="93" t="s">
        <v>143</v>
      </c>
      <c r="B21" s="9" t="s">
        <v>144</v>
      </c>
      <c r="C21" s="25">
        <v>49634.73779999977</v>
      </c>
      <c r="D21" s="25"/>
      <c r="E21" s="28">
        <f t="shared" ref="E21:E52" si="1">+(C21-C$7)/C$8</f>
        <v>-896.49954421205859</v>
      </c>
      <c r="F21" s="28">
        <f t="shared" ref="F21:F52" si="2">ROUND(2*E21,0)/2</f>
        <v>-896.5</v>
      </c>
      <c r="G21" s="28">
        <f t="shared" ref="G21:G52" si="3">+C21-(C$7+F21*C$8)</f>
        <v>1.8499976431485265E-4</v>
      </c>
      <c r="I21" s="28">
        <f t="shared" ref="I21:I27" si="4">G21</f>
        <v>1.8499976431485265E-4</v>
      </c>
      <c r="J21" s="29"/>
      <c r="P21" s="30">
        <f t="shared" ref="P21:P52" si="5">+D$11+D$12*F21+D$13*F21^2</f>
        <v>5.1129555735196031E-4</v>
      </c>
      <c r="Q21" s="31">
        <f t="shared" ref="Q21:Q52" si="6">+C21-15018.5</f>
        <v>34616.23779999977</v>
      </c>
      <c r="R21" s="28">
        <f t="shared" ref="R21:R52" si="7">+(P21-G21)^2</f>
        <v>1.0646894455371499E-7</v>
      </c>
      <c r="S21" s="28">
        <v>1</v>
      </c>
      <c r="U21" s="92"/>
    </row>
    <row r="22" spans="1:33" s="28" customFormat="1" x14ac:dyDescent="0.2">
      <c r="A22" s="94" t="s">
        <v>143</v>
      </c>
      <c r="B22" s="3" t="s">
        <v>82</v>
      </c>
      <c r="C22" s="26">
        <v>49767.666499999999</v>
      </c>
      <c r="D22" s="26"/>
      <c r="E22" s="28">
        <f t="shared" si="1"/>
        <v>-569.00022173495984</v>
      </c>
      <c r="F22" s="28">
        <f t="shared" si="2"/>
        <v>-569</v>
      </c>
      <c r="G22" s="28">
        <f t="shared" si="3"/>
        <v>-9.0000001364387572E-5</v>
      </c>
      <c r="I22" s="28">
        <f t="shared" si="4"/>
        <v>-9.0000001364387572E-5</v>
      </c>
      <c r="J22" s="29"/>
      <c r="P22" s="30">
        <f t="shared" si="5"/>
        <v>7.2666864894068664E-4</v>
      </c>
      <c r="Q22" s="31">
        <f t="shared" si="6"/>
        <v>34749.166499999999</v>
      </c>
      <c r="R22" s="28">
        <f t="shared" si="7"/>
        <v>6.6694768439111163E-7</v>
      </c>
      <c r="S22" s="28">
        <v>1</v>
      </c>
      <c r="U22" s="92"/>
    </row>
    <row r="23" spans="1:33" s="28" customFormat="1" x14ac:dyDescent="0.2">
      <c r="A23" s="94" t="s">
        <v>143</v>
      </c>
      <c r="B23" s="3" t="s">
        <v>144</v>
      </c>
      <c r="C23" s="26">
        <v>49970.815399999999</v>
      </c>
      <c r="D23" s="26"/>
      <c r="E23" s="28">
        <f t="shared" si="1"/>
        <v>-68.497868880737926</v>
      </c>
      <c r="F23" s="28">
        <f t="shared" si="2"/>
        <v>-68.5</v>
      </c>
      <c r="G23" s="28">
        <f t="shared" si="3"/>
        <v>8.6499999451916665E-4</v>
      </c>
      <c r="I23" s="28">
        <f t="shared" si="4"/>
        <v>8.6499999451916665E-4</v>
      </c>
      <c r="J23" s="29"/>
      <c r="P23" s="30">
        <f t="shared" si="5"/>
        <v>1.0926003179352749E-3</v>
      </c>
      <c r="Q23" s="31">
        <f t="shared" si="6"/>
        <v>34952.315399999999</v>
      </c>
      <c r="R23" s="28">
        <f t="shared" si="7"/>
        <v>5.180190721911707E-8</v>
      </c>
      <c r="S23" s="28">
        <v>1</v>
      </c>
      <c r="U23" s="92"/>
    </row>
    <row r="24" spans="1:33" s="28" customFormat="1" x14ac:dyDescent="0.2">
      <c r="A24" s="94" t="s">
        <v>143</v>
      </c>
      <c r="B24" s="3" t="s">
        <v>82</v>
      </c>
      <c r="C24" s="26">
        <v>49971.8315</v>
      </c>
      <c r="D24" s="26"/>
      <c r="E24" s="28">
        <f t="shared" si="1"/>
        <v>-65.994481263401369</v>
      </c>
      <c r="F24" s="28">
        <f t="shared" si="2"/>
        <v>-66</v>
      </c>
      <c r="G24" s="28">
        <f t="shared" si="3"/>
        <v>2.2400000016205013E-3</v>
      </c>
      <c r="I24" s="28">
        <f t="shared" si="4"/>
        <v>2.2400000016205013E-3</v>
      </c>
      <c r="J24" s="29"/>
      <c r="P24" s="30">
        <f t="shared" si="5"/>
        <v>1.0945397811065547E-3</v>
      </c>
      <c r="Q24" s="31">
        <f t="shared" si="6"/>
        <v>34953.3315</v>
      </c>
      <c r="R24" s="28">
        <f t="shared" si="7"/>
        <v>1.3120791167798592E-6</v>
      </c>
      <c r="S24" s="28">
        <v>1</v>
      </c>
      <c r="U24" s="92"/>
      <c r="AC24" s="28">
        <v>12</v>
      </c>
      <c r="AE24" s="28" t="s">
        <v>29</v>
      </c>
      <c r="AG24" s="28" t="s">
        <v>30</v>
      </c>
    </row>
    <row r="25" spans="1:33" s="28" customFormat="1" x14ac:dyDescent="0.2">
      <c r="A25" s="94" t="s">
        <v>143</v>
      </c>
      <c r="B25" s="3" t="s">
        <v>144</v>
      </c>
      <c r="C25" s="26">
        <v>49977.716999999997</v>
      </c>
      <c r="D25" s="26"/>
      <c r="E25" s="28">
        <f t="shared" si="1"/>
        <v>-51.494247209848233</v>
      </c>
      <c r="F25" s="28">
        <f t="shared" si="2"/>
        <v>-51.5</v>
      </c>
      <c r="G25" s="28">
        <f t="shared" si="3"/>
        <v>2.33499999740161E-3</v>
      </c>
      <c r="I25" s="28">
        <f t="shared" si="4"/>
        <v>2.33499999740161E-3</v>
      </c>
      <c r="J25" s="29"/>
      <c r="P25" s="30">
        <f t="shared" si="5"/>
        <v>1.1058105501639184E-3</v>
      </c>
      <c r="Q25" s="31">
        <f t="shared" si="6"/>
        <v>34959.216999999997</v>
      </c>
      <c r="R25" s="28">
        <f t="shared" si="7"/>
        <v>1.5109066972005019E-6</v>
      </c>
      <c r="S25" s="28">
        <v>1</v>
      </c>
      <c r="U25" s="92"/>
    </row>
    <row r="26" spans="1:33" s="28" customFormat="1" x14ac:dyDescent="0.2">
      <c r="A26" s="94" t="s">
        <v>143</v>
      </c>
      <c r="B26" s="3" t="s">
        <v>82</v>
      </c>
      <c r="C26" s="26">
        <v>49977.918700000002</v>
      </c>
      <c r="D26" s="26"/>
      <c r="E26" s="28">
        <f t="shared" si="1"/>
        <v>-50.997314543349731</v>
      </c>
      <c r="F26" s="28">
        <f t="shared" si="2"/>
        <v>-51</v>
      </c>
      <c r="G26" s="28">
        <f t="shared" si="3"/>
        <v>1.0899999979301356E-3</v>
      </c>
      <c r="I26" s="28">
        <f t="shared" si="4"/>
        <v>1.0899999979301356E-3</v>
      </c>
      <c r="J26" s="29"/>
      <c r="P26" s="30">
        <f t="shared" si="5"/>
        <v>1.1061998631739271E-3</v>
      </c>
      <c r="Q26" s="31">
        <f t="shared" si="6"/>
        <v>34959.418700000002</v>
      </c>
      <c r="R26" s="28">
        <f t="shared" si="7"/>
        <v>2.6243563391700352E-10</v>
      </c>
      <c r="S26" s="28">
        <v>1</v>
      </c>
      <c r="U26" s="92"/>
      <c r="AB26" s="28" t="s">
        <v>31</v>
      </c>
      <c r="AC26" s="28">
        <v>6</v>
      </c>
      <c r="AE26" s="28" t="s">
        <v>29</v>
      </c>
      <c r="AG26" s="28" t="s">
        <v>30</v>
      </c>
    </row>
    <row r="27" spans="1:33" s="28" customFormat="1" ht="13.5" thickBot="1" x14ac:dyDescent="0.25">
      <c r="A27" s="94" t="s">
        <v>143</v>
      </c>
      <c r="B27" s="3" t="s">
        <v>82</v>
      </c>
      <c r="C27" s="26">
        <v>49978.728799999997</v>
      </c>
      <c r="D27" s="26"/>
      <c r="E27" s="28">
        <f t="shared" si="1"/>
        <v>-49.001453595814326</v>
      </c>
      <c r="F27" s="107">
        <f t="shared" si="2"/>
        <v>-49</v>
      </c>
      <c r="G27" s="107">
        <f t="shared" si="3"/>
        <v>-5.9000000328524038E-4</v>
      </c>
      <c r="I27" s="28">
        <f t="shared" si="4"/>
        <v>-5.9000000328524038E-4</v>
      </c>
      <c r="J27" s="29"/>
      <c r="P27" s="108">
        <f t="shared" si="5"/>
        <v>1.1077575590813847E-3</v>
      </c>
      <c r="Q27" s="109">
        <f t="shared" si="6"/>
        <v>34960.228799999997</v>
      </c>
      <c r="R27" s="107">
        <f t="shared" si="7"/>
        <v>2.8823807405730649E-6</v>
      </c>
      <c r="S27" s="107">
        <v>1</v>
      </c>
      <c r="T27" s="107"/>
      <c r="U27" s="92"/>
    </row>
    <row r="28" spans="1:33" s="28" customFormat="1" x14ac:dyDescent="0.2">
      <c r="A28" t="s">
        <v>12</v>
      </c>
      <c r="B28"/>
      <c r="C28" s="26">
        <v>49998.618000000002</v>
      </c>
      <c r="D28" s="26" t="s">
        <v>14</v>
      </c>
      <c r="E28" s="28">
        <f t="shared" si="1"/>
        <v>0</v>
      </c>
      <c r="F28" s="28">
        <f t="shared" si="2"/>
        <v>0</v>
      </c>
      <c r="G28" s="28">
        <f t="shared" si="3"/>
        <v>0</v>
      </c>
      <c r="H28" s="28">
        <f>G28</f>
        <v>0</v>
      </c>
      <c r="J28" s="29"/>
      <c r="P28" s="30">
        <f t="shared" si="5"/>
        <v>1.1461429537519877E-3</v>
      </c>
      <c r="Q28" s="31">
        <f t="shared" si="6"/>
        <v>34980.118000000002</v>
      </c>
      <c r="R28" s="28">
        <f t="shared" si="7"/>
        <v>1.3136436704353311E-6</v>
      </c>
      <c r="S28" s="28">
        <v>1</v>
      </c>
      <c r="T28" s="28">
        <f t="shared" ref="T28:T59" si="8">+S28*R28</f>
        <v>1.3136436704353311E-6</v>
      </c>
      <c r="U28" s="92"/>
    </row>
    <row r="29" spans="1:33" s="28" customFormat="1" x14ac:dyDescent="0.2">
      <c r="A29" s="94" t="s">
        <v>143</v>
      </c>
      <c r="B29" s="3" t="s">
        <v>144</v>
      </c>
      <c r="C29" s="26">
        <v>49998.821300000003</v>
      </c>
      <c r="D29" s="26"/>
      <c r="E29" s="28">
        <f t="shared" si="1"/>
        <v>0.50087462120534165</v>
      </c>
      <c r="F29" s="28">
        <f t="shared" si="2"/>
        <v>0.5</v>
      </c>
      <c r="G29" s="28">
        <f t="shared" si="3"/>
        <v>3.5500000376487151E-4</v>
      </c>
      <c r="I29" s="28">
        <f t="shared" ref="I29:I44" si="9">G29</f>
        <v>3.5500000376487151E-4</v>
      </c>
      <c r="J29" s="29"/>
      <c r="P29" s="30">
        <f t="shared" si="5"/>
        <v>1.1465368385964506E-3</v>
      </c>
      <c r="Q29" s="31">
        <f t="shared" si="6"/>
        <v>34980.321300000003</v>
      </c>
      <c r="R29" s="28">
        <f t="shared" si="7"/>
        <v>6.2653056089519456E-7</v>
      </c>
      <c r="S29" s="28">
        <v>1</v>
      </c>
      <c r="T29" s="28">
        <f t="shared" si="8"/>
        <v>6.2653056089519456E-7</v>
      </c>
      <c r="U29" s="92"/>
      <c r="AB29" s="28" t="s">
        <v>31</v>
      </c>
      <c r="AC29" s="28">
        <v>6</v>
      </c>
      <c r="AE29" s="28" t="s">
        <v>29</v>
      </c>
      <c r="AG29" s="28" t="s">
        <v>30</v>
      </c>
    </row>
    <row r="30" spans="1:33" s="28" customFormat="1" x14ac:dyDescent="0.2">
      <c r="A30" s="94" t="s">
        <v>143</v>
      </c>
      <c r="B30" s="3" t="s">
        <v>82</v>
      </c>
      <c r="C30" s="26">
        <v>50429.673799999997</v>
      </c>
      <c r="D30" s="26"/>
      <c r="E30" s="28">
        <f t="shared" si="1"/>
        <v>1062.0015275074395</v>
      </c>
      <c r="F30" s="28">
        <f t="shared" si="2"/>
        <v>1062</v>
      </c>
      <c r="G30" s="28">
        <f t="shared" si="3"/>
        <v>6.1999999161344022E-4</v>
      </c>
      <c r="I30" s="28">
        <f t="shared" si="9"/>
        <v>6.1999999161344022E-4</v>
      </c>
      <c r="J30" s="29"/>
      <c r="P30" s="30">
        <f t="shared" si="5"/>
        <v>2.0828298665796362E-3</v>
      </c>
      <c r="Q30" s="31">
        <f t="shared" si="6"/>
        <v>35411.173799999997</v>
      </c>
      <c r="R30" s="28">
        <f t="shared" si="7"/>
        <v>2.1398712430936166E-6</v>
      </c>
      <c r="S30" s="28">
        <v>1</v>
      </c>
      <c r="T30" s="28">
        <f t="shared" si="8"/>
        <v>2.1398712430936166E-6</v>
      </c>
      <c r="U30" s="92"/>
    </row>
    <row r="31" spans="1:33" s="28" customFormat="1" x14ac:dyDescent="0.2">
      <c r="A31" s="94" t="s">
        <v>143</v>
      </c>
      <c r="B31" s="3" t="s">
        <v>144</v>
      </c>
      <c r="C31" s="26">
        <v>50430.688300000002</v>
      </c>
      <c r="D31" s="26"/>
      <c r="E31" s="28">
        <f t="shared" si="1"/>
        <v>1064.5009731700693</v>
      </c>
      <c r="F31" s="28">
        <f t="shared" si="2"/>
        <v>1064.5</v>
      </c>
      <c r="G31" s="28">
        <f t="shared" si="3"/>
        <v>3.9500000275438651E-4</v>
      </c>
      <c r="I31" s="28">
        <f t="shared" si="9"/>
        <v>3.9500000275438651E-4</v>
      </c>
      <c r="J31" s="29"/>
      <c r="P31" s="30">
        <f t="shared" si="5"/>
        <v>2.0852711218723331E-3</v>
      </c>
      <c r="Q31" s="31">
        <f t="shared" si="6"/>
        <v>35412.188300000002</v>
      </c>
      <c r="R31" s="28">
        <f t="shared" si="7"/>
        <v>2.8570164561242355E-6</v>
      </c>
      <c r="S31" s="28">
        <v>1</v>
      </c>
      <c r="T31" s="28">
        <f t="shared" si="8"/>
        <v>2.8570164561242355E-6</v>
      </c>
      <c r="U31" s="92"/>
      <c r="AB31" s="28" t="s">
        <v>31</v>
      </c>
      <c r="AC31" s="28">
        <v>7</v>
      </c>
      <c r="AE31" s="28" t="s">
        <v>29</v>
      </c>
      <c r="AG31" s="28" t="s">
        <v>30</v>
      </c>
    </row>
    <row r="32" spans="1:33" s="28" customFormat="1" x14ac:dyDescent="0.2">
      <c r="A32" s="94" t="s">
        <v>143</v>
      </c>
      <c r="B32" s="3" t="s">
        <v>82</v>
      </c>
      <c r="C32" s="26">
        <v>50431.702299999997</v>
      </c>
      <c r="D32" s="26"/>
      <c r="E32" s="28">
        <f t="shared" si="1"/>
        <v>1066.9991869718274</v>
      </c>
      <c r="F32" s="28">
        <f t="shared" si="2"/>
        <v>1067</v>
      </c>
      <c r="G32" s="28">
        <f t="shared" si="3"/>
        <v>-3.3000000257743523E-4</v>
      </c>
      <c r="I32" s="28">
        <f t="shared" si="9"/>
        <v>-3.3000000257743523E-4</v>
      </c>
      <c r="J32" s="29"/>
      <c r="P32" s="30">
        <f t="shared" si="5"/>
        <v>2.0877134868335862E-3</v>
      </c>
      <c r="Q32" s="31">
        <f t="shared" si="6"/>
        <v>35413.202299999997</v>
      </c>
      <c r="R32" s="28">
        <f t="shared" si="7"/>
        <v>5.8453385168800174E-6</v>
      </c>
      <c r="S32" s="28">
        <v>1</v>
      </c>
      <c r="T32" s="28">
        <f t="shared" si="8"/>
        <v>5.8453385168800174E-6</v>
      </c>
      <c r="U32" s="92"/>
      <c r="AB32" s="28" t="s">
        <v>31</v>
      </c>
      <c r="AC32" s="28">
        <v>6</v>
      </c>
      <c r="AE32" s="28" t="s">
        <v>29</v>
      </c>
      <c r="AG32" s="28" t="s">
        <v>30</v>
      </c>
    </row>
    <row r="33" spans="1:33" s="28" customFormat="1" x14ac:dyDescent="0.2">
      <c r="A33" s="94" t="s">
        <v>143</v>
      </c>
      <c r="B33" s="3" t="s">
        <v>144</v>
      </c>
      <c r="C33" s="26">
        <v>50436.777999999998</v>
      </c>
      <c r="D33" s="26"/>
      <c r="E33" s="28">
        <f t="shared" si="1"/>
        <v>1079.5042991943537</v>
      </c>
      <c r="F33" s="28">
        <f t="shared" si="2"/>
        <v>1079.5</v>
      </c>
      <c r="G33" s="28">
        <f t="shared" si="3"/>
        <v>1.7449999941163696E-3</v>
      </c>
      <c r="I33" s="28">
        <f t="shared" si="9"/>
        <v>1.7449999941163696E-3</v>
      </c>
      <c r="J33" s="29"/>
      <c r="P33" s="30">
        <f t="shared" si="5"/>
        <v>2.0999419566682075E-3</v>
      </c>
      <c r="Q33" s="31">
        <f t="shared" si="6"/>
        <v>35418.277999999998</v>
      </c>
      <c r="R33" s="28">
        <f t="shared" si="7"/>
        <v>1.2598379678015025E-7</v>
      </c>
      <c r="S33" s="28">
        <v>1</v>
      </c>
      <c r="T33" s="28">
        <f t="shared" si="8"/>
        <v>1.2598379678015025E-7</v>
      </c>
      <c r="U33" s="92"/>
      <c r="AB33" s="28" t="s">
        <v>31</v>
      </c>
      <c r="AC33" s="28">
        <v>10</v>
      </c>
      <c r="AE33" s="28" t="s">
        <v>29</v>
      </c>
      <c r="AG33" s="28" t="s">
        <v>30</v>
      </c>
    </row>
    <row r="34" spans="1:33" s="28" customFormat="1" x14ac:dyDescent="0.2">
      <c r="A34" s="94" t="s">
        <v>145</v>
      </c>
      <c r="B34" s="3"/>
      <c r="C34" s="26">
        <v>51123.550199999998</v>
      </c>
      <c r="D34" s="26">
        <v>2.9999999999999997E-4</v>
      </c>
      <c r="E34" s="28">
        <f t="shared" si="1"/>
        <v>2771.5198699154839</v>
      </c>
      <c r="F34" s="28">
        <f t="shared" si="2"/>
        <v>2771.5</v>
      </c>
      <c r="G34" s="28">
        <f t="shared" si="3"/>
        <v>8.0649999945308082E-3</v>
      </c>
      <c r="I34" s="28">
        <f t="shared" si="9"/>
        <v>8.0649999945308082E-3</v>
      </c>
      <c r="J34" s="29"/>
      <c r="P34" s="30">
        <f t="shared" si="5"/>
        <v>4.0112116057525555E-3</v>
      </c>
      <c r="Q34" s="31">
        <f t="shared" si="6"/>
        <v>36105.050199999998</v>
      </c>
      <c r="R34" s="28">
        <f t="shared" si="7"/>
        <v>1.6433200300993382E-5</v>
      </c>
      <c r="S34" s="28">
        <v>1</v>
      </c>
      <c r="T34" s="28">
        <f t="shared" si="8"/>
        <v>1.6433200300993382E-5</v>
      </c>
      <c r="U34" s="92"/>
      <c r="AB34" s="28" t="s">
        <v>31</v>
      </c>
      <c r="AC34" s="28">
        <v>8</v>
      </c>
      <c r="AE34" s="28" t="s">
        <v>32</v>
      </c>
      <c r="AG34" s="28" t="s">
        <v>30</v>
      </c>
    </row>
    <row r="35" spans="1:33" s="28" customFormat="1" x14ac:dyDescent="0.2">
      <c r="A35" s="94" t="s">
        <v>145</v>
      </c>
      <c r="B35" s="95"/>
      <c r="C35" s="96">
        <v>51171.238799999999</v>
      </c>
      <c r="D35" s="96">
        <v>1.1000000000000001E-3</v>
      </c>
      <c r="E35" s="28">
        <f t="shared" si="1"/>
        <v>2889.0113084825866</v>
      </c>
      <c r="F35" s="28">
        <f t="shared" si="2"/>
        <v>2889</v>
      </c>
      <c r="G35" s="28">
        <f t="shared" si="3"/>
        <v>4.58999999682419E-3</v>
      </c>
      <c r="I35" s="28">
        <f t="shared" si="9"/>
        <v>4.58999999682419E-3</v>
      </c>
      <c r="J35" s="29"/>
      <c r="P35" s="30">
        <f t="shared" si="5"/>
        <v>4.1628133501011308E-3</v>
      </c>
      <c r="Q35" s="31">
        <f t="shared" si="6"/>
        <v>36152.738799999999</v>
      </c>
      <c r="R35" s="28">
        <f t="shared" si="7"/>
        <v>1.8248843113849178E-7</v>
      </c>
      <c r="S35" s="28">
        <v>0.6</v>
      </c>
      <c r="T35" s="28">
        <f t="shared" si="8"/>
        <v>1.0949305868309507E-7</v>
      </c>
      <c r="U35" s="92"/>
      <c r="AB35" s="28" t="s">
        <v>31</v>
      </c>
      <c r="AC35" s="28">
        <v>5</v>
      </c>
      <c r="AE35" s="28" t="s">
        <v>29</v>
      </c>
      <c r="AG35" s="28" t="s">
        <v>30</v>
      </c>
    </row>
    <row r="36" spans="1:33" s="28" customFormat="1" x14ac:dyDescent="0.2">
      <c r="A36" s="94" t="s">
        <v>145</v>
      </c>
      <c r="B36" s="95"/>
      <c r="C36" s="96">
        <v>51171.444199999998</v>
      </c>
      <c r="D36" s="96">
        <v>5.0000000000000001E-4</v>
      </c>
      <c r="E36" s="28">
        <f t="shared" si="1"/>
        <v>2889.5173569193526</v>
      </c>
      <c r="F36" s="28">
        <f t="shared" si="2"/>
        <v>2889.5</v>
      </c>
      <c r="G36" s="28">
        <f t="shared" si="3"/>
        <v>7.0449999984703027E-3</v>
      </c>
      <c r="I36" s="28">
        <f t="shared" si="9"/>
        <v>7.0449999984703027E-3</v>
      </c>
      <c r="J36" s="29"/>
      <c r="P36" s="30">
        <f t="shared" si="5"/>
        <v>4.1634637015424579E-3</v>
      </c>
      <c r="Q36" s="31">
        <f t="shared" si="6"/>
        <v>36152.944199999998</v>
      </c>
      <c r="R36" s="28">
        <f t="shared" si="7"/>
        <v>8.303251430512637E-6</v>
      </c>
      <c r="S36" s="28">
        <v>1</v>
      </c>
      <c r="T36" s="28">
        <f t="shared" si="8"/>
        <v>8.303251430512637E-6</v>
      </c>
      <c r="U36" s="92"/>
      <c r="AB36" s="28" t="s">
        <v>31</v>
      </c>
      <c r="AC36" s="28">
        <v>6</v>
      </c>
      <c r="AE36" s="28" t="s">
        <v>29</v>
      </c>
      <c r="AG36" s="28" t="s">
        <v>30</v>
      </c>
    </row>
    <row r="37" spans="1:33" s="28" customFormat="1" x14ac:dyDescent="0.2">
      <c r="A37" s="94" t="s">
        <v>146</v>
      </c>
      <c r="B37" s="95"/>
      <c r="C37" s="96">
        <v>51430.404000000002</v>
      </c>
      <c r="D37" s="96">
        <v>2E-3</v>
      </c>
      <c r="E37" s="28">
        <f t="shared" si="1"/>
        <v>3527.5222350883246</v>
      </c>
      <c r="F37" s="28">
        <f t="shared" si="2"/>
        <v>3527.5</v>
      </c>
      <c r="G37" s="28">
        <f t="shared" si="3"/>
        <v>9.0249999993829988E-3</v>
      </c>
      <c r="I37" s="28">
        <f t="shared" si="9"/>
        <v>9.0249999993829988E-3</v>
      </c>
      <c r="J37" s="29"/>
      <c r="P37" s="30">
        <f t="shared" si="5"/>
        <v>5.0294751736623825E-3</v>
      </c>
      <c r="Q37" s="31">
        <f t="shared" si="6"/>
        <v>36411.904000000002</v>
      </c>
      <c r="R37" s="28">
        <f t="shared" si="7"/>
        <v>1.5964218632949762E-5</v>
      </c>
      <c r="S37" s="28">
        <v>0.4</v>
      </c>
      <c r="T37" s="28">
        <f t="shared" si="8"/>
        <v>6.3856874531799054E-6</v>
      </c>
      <c r="U37" s="92"/>
      <c r="AB37" s="28" t="s">
        <v>31</v>
      </c>
      <c r="AC37" s="28">
        <v>6</v>
      </c>
      <c r="AE37" s="28" t="s">
        <v>29</v>
      </c>
      <c r="AG37" s="28" t="s">
        <v>30</v>
      </c>
    </row>
    <row r="38" spans="1:33" s="28" customFormat="1" x14ac:dyDescent="0.2">
      <c r="A38" s="94" t="s">
        <v>147</v>
      </c>
      <c r="B38" s="95"/>
      <c r="C38" s="96">
        <v>51846.440799999997</v>
      </c>
      <c r="D38" s="96">
        <v>1.1999999999999999E-3</v>
      </c>
      <c r="E38" s="28">
        <f t="shared" si="1"/>
        <v>4552.5211264135469</v>
      </c>
      <c r="F38" s="28">
        <f t="shared" si="2"/>
        <v>4552.5</v>
      </c>
      <c r="G38" s="28">
        <f t="shared" si="3"/>
        <v>8.5749999925610609E-3</v>
      </c>
      <c r="I38" s="28">
        <f t="shared" si="9"/>
        <v>8.5749999925610609E-3</v>
      </c>
      <c r="J38" s="29"/>
      <c r="P38" s="30">
        <f t="shared" si="5"/>
        <v>6.5721156074411841E-3</v>
      </c>
      <c r="Q38" s="31">
        <f t="shared" si="6"/>
        <v>36827.940799999997</v>
      </c>
      <c r="R38" s="28">
        <f t="shared" si="7"/>
        <v>4.0115458601570276E-6</v>
      </c>
      <c r="S38" s="28">
        <v>0.6</v>
      </c>
      <c r="T38" s="28">
        <f t="shared" si="8"/>
        <v>2.4069275160942164E-6</v>
      </c>
      <c r="U38" s="92"/>
    </row>
    <row r="39" spans="1:33" s="28" customFormat="1" x14ac:dyDescent="0.2">
      <c r="A39" s="94" t="s">
        <v>147</v>
      </c>
      <c r="B39" s="95"/>
      <c r="C39" s="96">
        <v>51846.644899999999</v>
      </c>
      <c r="D39" s="96">
        <v>2.3999999999999998E-3</v>
      </c>
      <c r="E39" s="28">
        <f t="shared" si="1"/>
        <v>4553.0239720121144</v>
      </c>
      <c r="F39" s="28">
        <f t="shared" si="2"/>
        <v>4553</v>
      </c>
      <c r="G39" s="28">
        <f t="shared" si="3"/>
        <v>9.7299999979441054E-3</v>
      </c>
      <c r="I39" s="28">
        <f t="shared" si="9"/>
        <v>9.7299999979441054E-3</v>
      </c>
      <c r="J39" s="29"/>
      <c r="P39" s="30">
        <f t="shared" si="5"/>
        <v>6.5729136335740592E-3</v>
      </c>
      <c r="Q39" s="31">
        <f t="shared" si="6"/>
        <v>36828.144899999999</v>
      </c>
      <c r="R39" s="28">
        <f t="shared" si="7"/>
        <v>9.9671943120912769E-6</v>
      </c>
      <c r="S39" s="28">
        <v>0.4</v>
      </c>
      <c r="T39" s="28">
        <f t="shared" si="8"/>
        <v>3.9868777248365111E-6</v>
      </c>
      <c r="U39" s="92"/>
      <c r="AB39" s="28" t="s">
        <v>31</v>
      </c>
      <c r="AC39" s="28">
        <v>6</v>
      </c>
      <c r="AE39" s="28" t="s">
        <v>29</v>
      </c>
      <c r="AG39" s="28" t="s">
        <v>30</v>
      </c>
    </row>
    <row r="40" spans="1:33" s="28" customFormat="1" x14ac:dyDescent="0.2">
      <c r="A40" s="94" t="s">
        <v>147</v>
      </c>
      <c r="B40" s="95"/>
      <c r="C40" s="96">
        <v>51925.3842</v>
      </c>
      <c r="D40" s="96">
        <v>5.0000000000000001E-4</v>
      </c>
      <c r="E40" s="28">
        <f t="shared" si="1"/>
        <v>4747.0156939072122</v>
      </c>
      <c r="F40" s="28">
        <f t="shared" si="2"/>
        <v>4747</v>
      </c>
      <c r="G40" s="28">
        <f t="shared" si="3"/>
        <v>6.3699999955133535E-3</v>
      </c>
      <c r="I40" s="28">
        <f t="shared" si="9"/>
        <v>6.3699999955133535E-3</v>
      </c>
      <c r="J40" s="29"/>
      <c r="P40" s="30">
        <f t="shared" si="5"/>
        <v>6.8858974630222388E-3</v>
      </c>
      <c r="Q40" s="31">
        <f t="shared" si="6"/>
        <v>36906.8842</v>
      </c>
      <c r="R40" s="28">
        <f t="shared" si="7"/>
        <v>2.6615019698208135E-7</v>
      </c>
      <c r="S40" s="28">
        <v>1</v>
      </c>
      <c r="T40" s="28">
        <f t="shared" si="8"/>
        <v>2.6615019698208135E-7</v>
      </c>
      <c r="U40" s="92"/>
    </row>
    <row r="41" spans="1:33" s="28" customFormat="1" x14ac:dyDescent="0.2">
      <c r="A41" s="94" t="s">
        <v>147</v>
      </c>
      <c r="B41" s="95"/>
      <c r="C41" s="96">
        <v>51925.589699999997</v>
      </c>
      <c r="D41" s="96">
        <v>5.9999999999999995E-4</v>
      </c>
      <c r="E41" s="28">
        <f t="shared" si="1"/>
        <v>4747.521988716142</v>
      </c>
      <c r="F41" s="28">
        <f t="shared" si="2"/>
        <v>4747.5</v>
      </c>
      <c r="G41" s="28">
        <f t="shared" si="3"/>
        <v>8.9249999946332537E-3</v>
      </c>
      <c r="I41" s="28">
        <f t="shared" si="9"/>
        <v>8.9249999946332537E-3</v>
      </c>
      <c r="J41" s="29"/>
      <c r="P41" s="30">
        <f t="shared" si="5"/>
        <v>6.88671275559786E-3</v>
      </c>
      <c r="Q41" s="31">
        <f t="shared" si="6"/>
        <v>36907.089699999997</v>
      </c>
      <c r="R41" s="28">
        <f t="shared" si="7"/>
        <v>4.1546148688145282E-6</v>
      </c>
      <c r="S41" s="28">
        <v>1</v>
      </c>
      <c r="T41" s="28">
        <f t="shared" si="8"/>
        <v>4.1546148688145282E-6</v>
      </c>
      <c r="U41" s="92"/>
    </row>
    <row r="42" spans="1:33" s="28" customFormat="1" x14ac:dyDescent="0.2">
      <c r="A42" s="94" t="s">
        <v>148</v>
      </c>
      <c r="B42" s="95"/>
      <c r="C42" s="96">
        <v>52537.674599999998</v>
      </c>
      <c r="D42" s="96">
        <v>5.9999999999999995E-4</v>
      </c>
      <c r="E42" s="28">
        <f t="shared" si="1"/>
        <v>6255.5288378624664</v>
      </c>
      <c r="F42" s="28">
        <f t="shared" si="2"/>
        <v>6255.5</v>
      </c>
      <c r="G42" s="28">
        <f t="shared" si="3"/>
        <v>1.1704999997164123E-2</v>
      </c>
      <c r="I42" s="28">
        <f t="shared" si="9"/>
        <v>1.1704999997164123E-2</v>
      </c>
      <c r="J42" s="29"/>
      <c r="P42" s="30">
        <f t="shared" si="5"/>
        <v>9.5475786842451338E-3</v>
      </c>
      <c r="Q42" s="31">
        <f t="shared" si="6"/>
        <v>37519.174599999998</v>
      </c>
      <c r="R42" s="28">
        <f t="shared" si="7"/>
        <v>4.6544667214370944E-6</v>
      </c>
      <c r="S42" s="28">
        <v>1</v>
      </c>
      <c r="T42" s="28">
        <f t="shared" si="8"/>
        <v>4.6544667214370944E-6</v>
      </c>
      <c r="U42" s="92"/>
      <c r="AB42" s="28" t="s">
        <v>31</v>
      </c>
      <c r="AG42" s="28" t="s">
        <v>33</v>
      </c>
    </row>
    <row r="43" spans="1:33" s="28" customFormat="1" x14ac:dyDescent="0.2">
      <c r="A43" s="94" t="s">
        <v>149</v>
      </c>
      <c r="B43" s="95"/>
      <c r="C43" s="96">
        <v>52693.335200000001</v>
      </c>
      <c r="D43" s="96">
        <v>1.8E-3</v>
      </c>
      <c r="E43" s="28">
        <f t="shared" si="1"/>
        <v>6639.0332356057042</v>
      </c>
      <c r="F43" s="28">
        <f t="shared" si="2"/>
        <v>6639</v>
      </c>
      <c r="G43" s="28">
        <f t="shared" si="3"/>
        <v>1.3489999997545965E-2</v>
      </c>
      <c r="I43" s="28">
        <f t="shared" si="9"/>
        <v>1.3489999997545965E-2</v>
      </c>
      <c r="J43" s="29"/>
      <c r="P43" s="30">
        <f t="shared" si="5"/>
        <v>1.0288659836250255E-2</v>
      </c>
      <c r="Q43" s="31">
        <f t="shared" si="6"/>
        <v>37674.835200000001</v>
      </c>
      <c r="R43" s="28">
        <f t="shared" si="7"/>
        <v>1.0248578828324841E-5</v>
      </c>
      <c r="S43" s="28">
        <v>0.6</v>
      </c>
      <c r="T43" s="28">
        <f t="shared" si="8"/>
        <v>6.1491472969949043E-6</v>
      </c>
      <c r="U43" s="92"/>
      <c r="AB43" s="28" t="s">
        <v>31</v>
      </c>
      <c r="AC43" s="28">
        <v>8</v>
      </c>
      <c r="AE43" s="28" t="s">
        <v>29</v>
      </c>
      <c r="AG43" s="28" t="s">
        <v>30</v>
      </c>
    </row>
    <row r="44" spans="1:33" s="28" customFormat="1" x14ac:dyDescent="0.2">
      <c r="A44" s="97" t="s">
        <v>150</v>
      </c>
      <c r="B44" s="98"/>
      <c r="C44" s="99">
        <v>52856.496599999999</v>
      </c>
      <c r="D44" s="99">
        <v>5.9999999999999995E-4</v>
      </c>
      <c r="E44" s="28">
        <f t="shared" si="1"/>
        <v>7041.0175170612647</v>
      </c>
      <c r="F44" s="28">
        <f t="shared" si="2"/>
        <v>7041</v>
      </c>
      <c r="G44" s="28">
        <f t="shared" si="3"/>
        <v>7.109999998647254E-3</v>
      </c>
      <c r="I44" s="28">
        <f t="shared" si="9"/>
        <v>7.109999998647254E-3</v>
      </c>
      <c r="J44" s="29"/>
      <c r="P44" s="30">
        <f t="shared" si="5"/>
        <v>1.109352275772124E-2</v>
      </c>
      <c r="Q44" s="31">
        <f t="shared" si="6"/>
        <v>37837.996599999999</v>
      </c>
      <c r="R44" s="28">
        <f t="shared" si="7"/>
        <v>1.5868453572060418E-5</v>
      </c>
      <c r="S44" s="28">
        <v>1</v>
      </c>
      <c r="T44" s="28">
        <f t="shared" si="8"/>
        <v>1.5868453572060418E-5</v>
      </c>
      <c r="U44" s="92"/>
      <c r="AB44" s="28" t="s">
        <v>31</v>
      </c>
      <c r="AG44" s="28" t="s">
        <v>33</v>
      </c>
    </row>
    <row r="45" spans="1:33" s="28" customFormat="1" x14ac:dyDescent="0.2">
      <c r="A45" s="100" t="s">
        <v>151</v>
      </c>
      <c r="B45" s="95"/>
      <c r="C45" s="96">
        <v>52865.835099999997</v>
      </c>
      <c r="D45" s="96">
        <v>2.0000000000000001E-4</v>
      </c>
      <c r="E45" s="28">
        <f t="shared" si="1"/>
        <v>7064.0249821380039</v>
      </c>
      <c r="F45" s="28">
        <f t="shared" si="2"/>
        <v>7064</v>
      </c>
      <c r="G45" s="28">
        <f t="shared" si="3"/>
        <v>1.0139999991224613E-2</v>
      </c>
      <c r="J45" s="28">
        <f>G45</f>
        <v>1.0139999991224613E-2</v>
      </c>
      <c r="P45" s="30">
        <f t="shared" si="5"/>
        <v>1.1140439889661648E-2</v>
      </c>
      <c r="Q45" s="31">
        <f t="shared" si="6"/>
        <v>37847.335099999997</v>
      </c>
      <c r="R45" s="28">
        <f t="shared" si="7"/>
        <v>1.0008799903847057E-6</v>
      </c>
      <c r="S45" s="28">
        <v>1</v>
      </c>
      <c r="T45" s="28">
        <f t="shared" si="8"/>
        <v>1.0008799903847057E-6</v>
      </c>
      <c r="U45" s="92"/>
    </row>
    <row r="46" spans="1:33" s="28" customFormat="1" x14ac:dyDescent="0.2">
      <c r="A46" s="81" t="s">
        <v>152</v>
      </c>
      <c r="B46" s="101" t="s">
        <v>82</v>
      </c>
      <c r="C46" s="102">
        <v>52889.377800000002</v>
      </c>
      <c r="D46" s="102">
        <v>1E-4</v>
      </c>
      <c r="E46" s="28">
        <f t="shared" si="1"/>
        <v>7122.0276429574515</v>
      </c>
      <c r="F46" s="28">
        <f t="shared" si="2"/>
        <v>7122</v>
      </c>
      <c r="G46" s="28">
        <f t="shared" si="3"/>
        <v>1.1220000000321306E-2</v>
      </c>
      <c r="I46" s="28">
        <f t="shared" ref="I46:I54" si="10">G46</f>
        <v>1.1220000000321306E-2</v>
      </c>
      <c r="J46" s="29"/>
      <c r="P46" s="30">
        <f t="shared" si="5"/>
        <v>1.1259169714993968E-2</v>
      </c>
      <c r="Q46" s="31">
        <f t="shared" si="6"/>
        <v>37870.877800000002</v>
      </c>
      <c r="R46" s="28">
        <f t="shared" si="7"/>
        <v>1.534266547537728E-9</v>
      </c>
      <c r="S46" s="28">
        <v>1</v>
      </c>
      <c r="T46" s="28">
        <f t="shared" si="8"/>
        <v>1.534266547537728E-9</v>
      </c>
      <c r="U46" s="92"/>
    </row>
    <row r="47" spans="1:33" s="28" customFormat="1" x14ac:dyDescent="0.2">
      <c r="A47" s="22" t="s">
        <v>153</v>
      </c>
      <c r="B47" s="3" t="s">
        <v>144</v>
      </c>
      <c r="C47" s="26">
        <v>52964.264000000003</v>
      </c>
      <c r="D47" s="99">
        <v>4.0000000000000001E-3</v>
      </c>
      <c r="E47" s="28">
        <f t="shared" si="1"/>
        <v>7306.5263987779963</v>
      </c>
      <c r="F47" s="28">
        <f t="shared" si="2"/>
        <v>7306.5</v>
      </c>
      <c r="G47" s="28">
        <f t="shared" si="3"/>
        <v>1.0715000003983732E-2</v>
      </c>
      <c r="I47" s="28">
        <f t="shared" si="10"/>
        <v>1.0715000003983732E-2</v>
      </c>
      <c r="J47" s="29"/>
      <c r="P47" s="30">
        <f t="shared" si="5"/>
        <v>1.1640825220173588E-2</v>
      </c>
      <c r="Q47" s="31">
        <f t="shared" si="6"/>
        <v>37945.764000000003</v>
      </c>
      <c r="R47" s="28">
        <f t="shared" si="7"/>
        <v>8.5715233093299335E-7</v>
      </c>
      <c r="S47" s="28">
        <v>0.2</v>
      </c>
      <c r="T47" s="28">
        <f t="shared" si="8"/>
        <v>1.7143046618659868E-7</v>
      </c>
      <c r="U47" s="92"/>
    </row>
    <row r="48" spans="1:33" s="28" customFormat="1" x14ac:dyDescent="0.2">
      <c r="A48" s="97" t="s">
        <v>150</v>
      </c>
      <c r="B48" s="98"/>
      <c r="C48" s="99">
        <v>52983.342900000003</v>
      </c>
      <c r="D48" s="99">
        <v>5.0000000000000001E-4</v>
      </c>
      <c r="E48" s="28">
        <f t="shared" si="1"/>
        <v>7353.5314986819121</v>
      </c>
      <c r="F48" s="28">
        <f t="shared" si="2"/>
        <v>7353.5</v>
      </c>
      <c r="G48" s="28">
        <f t="shared" si="3"/>
        <v>1.2784999998984858E-2</v>
      </c>
      <c r="I48" s="28">
        <f t="shared" si="10"/>
        <v>1.2784999998984858E-2</v>
      </c>
      <c r="J48" s="29"/>
      <c r="P48" s="30">
        <f t="shared" si="5"/>
        <v>1.1739015015700642E-2</v>
      </c>
      <c r="Q48" s="31">
        <f t="shared" si="6"/>
        <v>37964.842900000003</v>
      </c>
      <c r="R48" s="28">
        <f t="shared" si="7"/>
        <v>1.0940845852560817E-6</v>
      </c>
      <c r="S48" s="28">
        <v>1</v>
      </c>
      <c r="T48" s="28">
        <f t="shared" si="8"/>
        <v>1.0940845852560817E-6</v>
      </c>
      <c r="U48" s="92"/>
    </row>
    <row r="49" spans="1:21" s="28" customFormat="1" x14ac:dyDescent="0.2">
      <c r="A49" s="97" t="s">
        <v>150</v>
      </c>
      <c r="B49" s="98"/>
      <c r="C49" s="99">
        <v>52983.544600000001</v>
      </c>
      <c r="D49" s="99">
        <v>4.0000000000000002E-4</v>
      </c>
      <c r="E49" s="28">
        <f t="shared" si="1"/>
        <v>7354.0284313483926</v>
      </c>
      <c r="F49" s="28">
        <f t="shared" si="2"/>
        <v>7354</v>
      </c>
      <c r="G49" s="28">
        <f t="shared" si="3"/>
        <v>1.1539999999513384E-2</v>
      </c>
      <c r="I49" s="28">
        <f t="shared" si="10"/>
        <v>1.1539999999513384E-2</v>
      </c>
      <c r="J49" s="29"/>
      <c r="P49" s="30">
        <f t="shared" si="5"/>
        <v>1.1740061696363741E-2</v>
      </c>
      <c r="Q49" s="31">
        <f t="shared" si="6"/>
        <v>37965.044600000001</v>
      </c>
      <c r="R49" s="28">
        <f t="shared" si="7"/>
        <v>4.0024682546643976E-8</v>
      </c>
      <c r="S49" s="28">
        <v>1</v>
      </c>
      <c r="T49" s="28">
        <f t="shared" si="8"/>
        <v>4.0024682546643976E-8</v>
      </c>
      <c r="U49" s="92"/>
    </row>
    <row r="50" spans="1:21" s="28" customFormat="1" x14ac:dyDescent="0.2">
      <c r="A50" s="22" t="s">
        <v>154</v>
      </c>
      <c r="B50" s="23" t="s">
        <v>82</v>
      </c>
      <c r="C50" s="24">
        <v>53353.3128</v>
      </c>
      <c r="D50" s="24">
        <v>8.9999999999999998E-4</v>
      </c>
      <c r="E50" s="28">
        <f t="shared" si="1"/>
        <v>8265.0343689176807</v>
      </c>
      <c r="F50" s="28">
        <f t="shared" si="2"/>
        <v>8265</v>
      </c>
      <c r="G50" s="28">
        <f t="shared" si="3"/>
        <v>1.3950000000477303E-2</v>
      </c>
      <c r="I50" s="28">
        <f t="shared" si="10"/>
        <v>1.3950000000477303E-2</v>
      </c>
      <c r="J50" s="29"/>
      <c r="P50" s="30">
        <f t="shared" si="5"/>
        <v>1.3720829279923404E-2</v>
      </c>
      <c r="Q50" s="31">
        <f t="shared" si="6"/>
        <v>38334.8128</v>
      </c>
      <c r="R50" s="28">
        <f t="shared" si="7"/>
        <v>5.2519219159193062E-8</v>
      </c>
      <c r="S50" s="28">
        <v>1</v>
      </c>
      <c r="T50" s="28">
        <f t="shared" si="8"/>
        <v>5.2519219159193062E-8</v>
      </c>
      <c r="U50" s="92"/>
    </row>
    <row r="51" spans="1:21" s="28" customFormat="1" x14ac:dyDescent="0.2">
      <c r="A51" s="34" t="s">
        <v>155</v>
      </c>
      <c r="B51" s="103"/>
      <c r="C51" s="26">
        <v>53717.395400000001</v>
      </c>
      <c r="D51" s="26">
        <v>2E-3</v>
      </c>
      <c r="E51" s="28">
        <f t="shared" si="1"/>
        <v>9162.0325704008465</v>
      </c>
      <c r="F51" s="28">
        <f t="shared" si="2"/>
        <v>9162</v>
      </c>
      <c r="G51" s="28">
        <f t="shared" si="3"/>
        <v>1.322000000072876E-2</v>
      </c>
      <c r="I51" s="28">
        <f t="shared" si="10"/>
        <v>1.322000000072876E-2</v>
      </c>
      <c r="J51" s="29"/>
      <c r="P51" s="30">
        <f t="shared" si="5"/>
        <v>1.5815127673158985E-2</v>
      </c>
      <c r="Q51" s="31">
        <f t="shared" si="6"/>
        <v>38698.895400000001</v>
      </c>
      <c r="R51" s="28">
        <f t="shared" si="7"/>
        <v>6.7346876362131183E-6</v>
      </c>
      <c r="S51" s="28">
        <v>0.4</v>
      </c>
      <c r="T51" s="28">
        <f t="shared" si="8"/>
        <v>2.6938750544852475E-6</v>
      </c>
      <c r="U51" s="92"/>
    </row>
    <row r="52" spans="1:21" s="28" customFormat="1" x14ac:dyDescent="0.2">
      <c r="A52" s="104" t="s">
        <v>156</v>
      </c>
      <c r="B52" s="98" t="s">
        <v>82</v>
      </c>
      <c r="C52" s="26">
        <v>53990.361199999999</v>
      </c>
      <c r="D52" s="26">
        <v>1.6000000000000001E-3</v>
      </c>
      <c r="E52" s="28">
        <f t="shared" si="1"/>
        <v>9834.5443346719494</v>
      </c>
      <c r="F52" s="28">
        <f t="shared" si="2"/>
        <v>9834.5</v>
      </c>
      <c r="G52" s="28">
        <f t="shared" si="3"/>
        <v>1.7994999994698446E-2</v>
      </c>
      <c r="I52" s="28">
        <f t="shared" si="10"/>
        <v>1.7994999994698446E-2</v>
      </c>
      <c r="J52" s="29"/>
      <c r="P52" s="30">
        <f t="shared" si="5"/>
        <v>1.7478967187121795E-2</v>
      </c>
      <c r="Q52" s="31">
        <f t="shared" si="6"/>
        <v>38971.861199999999</v>
      </c>
      <c r="R52" s="28">
        <f t="shared" si="7"/>
        <v>2.662898584954409E-7</v>
      </c>
      <c r="S52" s="28">
        <v>0.6</v>
      </c>
      <c r="T52" s="28">
        <f t="shared" si="8"/>
        <v>1.5977391509726452E-7</v>
      </c>
      <c r="U52" s="92"/>
    </row>
    <row r="53" spans="1:21" s="28" customFormat="1" x14ac:dyDescent="0.2">
      <c r="A53" s="104" t="s">
        <v>156</v>
      </c>
      <c r="B53" s="98" t="s">
        <v>82</v>
      </c>
      <c r="C53" s="26">
        <v>53990.559200000003</v>
      </c>
      <c r="D53" s="26">
        <v>1.6999999999999999E-3</v>
      </c>
      <c r="E53" s="28">
        <f t="shared" ref="E53:E78" si="11">+(C53-C$7)/C$8</f>
        <v>9835.0321515681626</v>
      </c>
      <c r="F53" s="28">
        <f t="shared" ref="F53:F78" si="12">ROUND(2*E53,0)/2</f>
        <v>9835</v>
      </c>
      <c r="G53" s="28">
        <f t="shared" ref="G53:G78" si="13">+C53-(C$7+F53*C$8)</f>
        <v>1.3050000001385342E-2</v>
      </c>
      <c r="I53" s="28">
        <f t="shared" si="10"/>
        <v>1.3050000001385342E-2</v>
      </c>
      <c r="J53" s="29"/>
      <c r="P53" s="30">
        <f t="shared" ref="P53:P78" si="14">+D$11+D$12*F53+D$13*F53^2</f>
        <v>1.7480234114800059E-2</v>
      </c>
      <c r="Q53" s="31">
        <f t="shared" ref="Q53:Q78" si="15">+C53-15018.5</f>
        <v>38972.059200000003</v>
      </c>
      <c r="R53" s="28">
        <f t="shared" ref="R53:R78" si="16">+(P53-G53)^2</f>
        <v>1.9626974299663481E-5</v>
      </c>
      <c r="S53" s="28">
        <v>0.6</v>
      </c>
      <c r="T53" s="28">
        <f t="shared" si="8"/>
        <v>1.1776184579798088E-5</v>
      </c>
      <c r="U53" s="92"/>
    </row>
    <row r="54" spans="1:21" s="28" customFormat="1" x14ac:dyDescent="0.2">
      <c r="A54" s="104" t="s">
        <v>156</v>
      </c>
      <c r="B54" s="98" t="s">
        <v>82</v>
      </c>
      <c r="C54" s="26">
        <v>54019.586799999997</v>
      </c>
      <c r="D54" s="26">
        <v>2.8E-3</v>
      </c>
      <c r="E54" s="28">
        <f t="shared" si="11"/>
        <v>9906.5480795289259</v>
      </c>
      <c r="F54" s="28">
        <f t="shared" si="12"/>
        <v>9906.5</v>
      </c>
      <c r="G54" s="28">
        <f t="shared" si="13"/>
        <v>1.9514999992679805E-2</v>
      </c>
      <c r="I54" s="28">
        <f t="shared" si="10"/>
        <v>1.9514999992679805E-2</v>
      </c>
      <c r="J54" s="29"/>
      <c r="P54" s="30">
        <f t="shared" si="14"/>
        <v>1.7661861778690675E-2</v>
      </c>
      <c r="Q54" s="31">
        <f t="shared" si="15"/>
        <v>39001.086799999997</v>
      </c>
      <c r="R54" s="28">
        <f t="shared" si="16"/>
        <v>3.4341212401468194E-6</v>
      </c>
      <c r="S54" s="28">
        <v>0.4</v>
      </c>
      <c r="T54" s="28">
        <f t="shared" si="8"/>
        <v>1.3736484960587278E-6</v>
      </c>
      <c r="U54" s="92"/>
    </row>
    <row r="55" spans="1:21" s="28" customFormat="1" x14ac:dyDescent="0.2">
      <c r="A55" s="105" t="s">
        <v>157</v>
      </c>
      <c r="B55"/>
      <c r="C55" s="26">
        <v>54722.790699999998</v>
      </c>
      <c r="D55" s="26">
        <v>5.0000000000000001E-4</v>
      </c>
      <c r="E55" s="28">
        <f t="shared" si="11"/>
        <v>11639.046786075034</v>
      </c>
      <c r="F55" s="28">
        <f t="shared" si="12"/>
        <v>11639</v>
      </c>
      <c r="G55" s="28">
        <f t="shared" si="13"/>
        <v>1.8989999996847473E-2</v>
      </c>
      <c r="J55" s="28">
        <f>G55</f>
        <v>1.8989999996847473E-2</v>
      </c>
      <c r="P55" s="30">
        <f t="shared" si="14"/>
        <v>2.2340295100163974E-2</v>
      </c>
      <c r="Q55" s="31">
        <f t="shared" si="15"/>
        <v>39704.290699999998</v>
      </c>
      <c r="R55" s="28">
        <f t="shared" si="16"/>
        <v>1.1224477279306524E-5</v>
      </c>
      <c r="S55" s="28">
        <v>1</v>
      </c>
      <c r="T55" s="28">
        <f t="shared" si="8"/>
        <v>1.1224477279306524E-5</v>
      </c>
      <c r="U55" s="92"/>
    </row>
    <row r="56" spans="1:21" s="28" customFormat="1" x14ac:dyDescent="0.2">
      <c r="A56" s="24" t="s">
        <v>158</v>
      </c>
      <c r="B56" s="23" t="s">
        <v>82</v>
      </c>
      <c r="C56" s="24">
        <v>54783.676399999997</v>
      </c>
      <c r="D56" s="24">
        <v>5.9999999999999995E-4</v>
      </c>
      <c r="E56" s="28">
        <f t="shared" si="11"/>
        <v>11789.052206262768</v>
      </c>
      <c r="F56" s="28">
        <f t="shared" si="12"/>
        <v>11789</v>
      </c>
      <c r="G56" s="28">
        <f t="shared" si="13"/>
        <v>2.1189999992202502E-2</v>
      </c>
      <c r="I56" s="28">
        <f t="shared" ref="I56:I78" si="17">G56</f>
        <v>2.1189999992202502E-2</v>
      </c>
      <c r="J56" s="29"/>
      <c r="P56" s="30">
        <f t="shared" si="14"/>
        <v>2.2770421674896006E-2</v>
      </c>
      <c r="Q56" s="31">
        <f t="shared" si="15"/>
        <v>39765.176399999997</v>
      </c>
      <c r="R56" s="28">
        <f t="shared" si="16"/>
        <v>2.4977326951277681E-6</v>
      </c>
      <c r="S56" s="28">
        <v>1</v>
      </c>
      <c r="T56" s="28">
        <f t="shared" si="8"/>
        <v>2.4977326951277681E-6</v>
      </c>
      <c r="U56" s="92"/>
    </row>
    <row r="57" spans="1:21" s="28" customFormat="1" x14ac:dyDescent="0.2">
      <c r="A57" s="81" t="s">
        <v>159</v>
      </c>
      <c r="B57" s="82" t="s">
        <v>82</v>
      </c>
      <c r="C57" s="81">
        <v>54830.353199999998</v>
      </c>
      <c r="D57" s="81">
        <v>8.0000000000000004E-4</v>
      </c>
      <c r="E57" s="28">
        <f t="shared" si="11"/>
        <v>11904.050851215836</v>
      </c>
      <c r="F57" s="28">
        <f t="shared" si="12"/>
        <v>11904</v>
      </c>
      <c r="G57" s="28">
        <f t="shared" si="13"/>
        <v>2.0639999995182734E-2</v>
      </c>
      <c r="I57" s="28">
        <f t="shared" si="17"/>
        <v>2.0639999995182734E-2</v>
      </c>
      <c r="J57" s="29"/>
      <c r="P57" s="30">
        <f t="shared" si="14"/>
        <v>2.3102890754132219E-2</v>
      </c>
      <c r="Q57" s="31">
        <f t="shared" si="15"/>
        <v>39811.853199999998</v>
      </c>
      <c r="R57" s="28">
        <f t="shared" si="16"/>
        <v>6.0658308905187726E-6</v>
      </c>
      <c r="S57" s="28">
        <v>1</v>
      </c>
      <c r="T57" s="28">
        <f t="shared" si="8"/>
        <v>6.0658308905187726E-6</v>
      </c>
      <c r="U57" s="92"/>
    </row>
    <row r="58" spans="1:21" s="28" customFormat="1" x14ac:dyDescent="0.2">
      <c r="A58" s="81" t="s">
        <v>159</v>
      </c>
      <c r="B58" s="82" t="s">
        <v>82</v>
      </c>
      <c r="C58" s="81">
        <v>54830.559800000003</v>
      </c>
      <c r="D58" s="81">
        <v>1.8E-3</v>
      </c>
      <c r="E58" s="28">
        <f t="shared" si="11"/>
        <v>11904.559856118654</v>
      </c>
      <c r="F58" s="28">
        <f t="shared" si="12"/>
        <v>11904.5</v>
      </c>
      <c r="G58" s="28">
        <f t="shared" si="13"/>
        <v>2.4295000002894085E-2</v>
      </c>
      <c r="I58" s="28">
        <f t="shared" si="17"/>
        <v>2.4295000002894085E-2</v>
      </c>
      <c r="J58" s="29"/>
      <c r="P58" s="30">
        <f t="shared" si="14"/>
        <v>2.3104341398536763E-2</v>
      </c>
      <c r="Q58" s="31">
        <f t="shared" si="15"/>
        <v>39812.059800000003</v>
      </c>
      <c r="R58" s="28">
        <f t="shared" si="16"/>
        <v>1.4176679121301255E-6</v>
      </c>
      <c r="S58" s="28">
        <v>0.6</v>
      </c>
      <c r="T58" s="28">
        <f t="shared" si="8"/>
        <v>8.5060074727807532E-7</v>
      </c>
      <c r="U58" s="92"/>
    </row>
    <row r="59" spans="1:21" s="28" customFormat="1" x14ac:dyDescent="0.2">
      <c r="A59" s="81" t="s">
        <v>159</v>
      </c>
      <c r="B59" s="82" t="s">
        <v>82</v>
      </c>
      <c r="C59" s="81">
        <v>54841.316099999996</v>
      </c>
      <c r="D59" s="81">
        <v>1.6999999999999999E-3</v>
      </c>
      <c r="E59" s="28">
        <f t="shared" si="11"/>
        <v>11931.060385818804</v>
      </c>
      <c r="F59" s="28">
        <f t="shared" si="12"/>
        <v>11931</v>
      </c>
      <c r="G59" s="28">
        <f t="shared" si="13"/>
        <v>2.4509999995643739E-2</v>
      </c>
      <c r="I59" s="28">
        <f t="shared" si="17"/>
        <v>2.4509999995643739E-2</v>
      </c>
      <c r="J59" s="29"/>
      <c r="P59" s="30">
        <f t="shared" si="14"/>
        <v>2.3181289069405704E-2</v>
      </c>
      <c r="Q59" s="31">
        <f t="shared" si="15"/>
        <v>39822.816099999996</v>
      </c>
      <c r="R59" s="28">
        <f t="shared" si="16"/>
        <v>1.7654727255043356E-6</v>
      </c>
      <c r="S59" s="28">
        <v>0.6</v>
      </c>
      <c r="T59" s="28">
        <f t="shared" si="8"/>
        <v>1.0592836353026012E-6</v>
      </c>
      <c r="U59" s="92"/>
    </row>
    <row r="60" spans="1:21" s="28" customFormat="1" x14ac:dyDescent="0.2">
      <c r="A60" s="81" t="s">
        <v>159</v>
      </c>
      <c r="B60" s="82" t="s">
        <v>82</v>
      </c>
      <c r="C60" s="81">
        <v>54841.515399999997</v>
      </c>
      <c r="D60" s="81">
        <v>2.3E-3</v>
      </c>
      <c r="E60" s="28">
        <f t="shared" si="11"/>
        <v>11931.551405553215</v>
      </c>
      <c r="F60" s="28">
        <f t="shared" si="12"/>
        <v>11931.5</v>
      </c>
      <c r="G60" s="28">
        <f t="shared" si="13"/>
        <v>2.0864999991317745E-2</v>
      </c>
      <c r="I60" s="28">
        <f t="shared" si="17"/>
        <v>2.0864999991317745E-2</v>
      </c>
      <c r="J60" s="29"/>
      <c r="P60" s="30">
        <f t="shared" si="14"/>
        <v>2.3182742110694328E-2</v>
      </c>
      <c r="Q60" s="31">
        <f t="shared" si="15"/>
        <v>39823.015399999997</v>
      </c>
      <c r="R60" s="28">
        <f t="shared" si="16"/>
        <v>5.3719285319322534E-6</v>
      </c>
      <c r="S60" s="28">
        <v>0.4</v>
      </c>
      <c r="T60" s="28">
        <f t="shared" ref="T60:T78" si="18">+S60*R60</f>
        <v>2.1487714127729016E-6</v>
      </c>
      <c r="U60" s="92"/>
    </row>
    <row r="61" spans="1:21" s="28" customFormat="1" x14ac:dyDescent="0.2">
      <c r="A61" s="81" t="s">
        <v>160</v>
      </c>
      <c r="B61" s="82" t="s">
        <v>82</v>
      </c>
      <c r="C61" s="81">
        <v>55158.723100000003</v>
      </c>
      <c r="D61" s="81">
        <v>2.9999999999999997E-4</v>
      </c>
      <c r="E61" s="28">
        <f t="shared" si="11"/>
        <v>12713.062898814953</v>
      </c>
      <c r="F61" s="28">
        <f t="shared" si="12"/>
        <v>12713</v>
      </c>
      <c r="G61" s="28">
        <f t="shared" si="13"/>
        <v>2.5529999998980202E-2</v>
      </c>
      <c r="I61" s="28">
        <f t="shared" si="17"/>
        <v>2.5529999998980202E-2</v>
      </c>
      <c r="J61" s="29"/>
      <c r="P61" s="30">
        <f t="shared" si="14"/>
        <v>2.5508098050748808E-2</v>
      </c>
      <c r="Q61" s="31">
        <f t="shared" si="15"/>
        <v>40140.223100000003</v>
      </c>
      <c r="R61" s="28">
        <f t="shared" si="16"/>
        <v>4.7969533633066116E-10</v>
      </c>
      <c r="S61" s="28">
        <v>1</v>
      </c>
      <c r="T61" s="28">
        <f t="shared" si="18"/>
        <v>4.7969533633066116E-10</v>
      </c>
      <c r="U61" s="92"/>
    </row>
    <row r="62" spans="1:21" s="28" customFormat="1" x14ac:dyDescent="0.2">
      <c r="A62" s="22" t="s">
        <v>161</v>
      </c>
      <c r="B62" s="23" t="s">
        <v>144</v>
      </c>
      <c r="C62" s="24">
        <v>55526.665399999998</v>
      </c>
      <c r="D62" s="24">
        <v>5.9999999999999995E-4</v>
      </c>
      <c r="E62" s="28">
        <f t="shared" si="11"/>
        <v>13619.57032693586</v>
      </c>
      <c r="F62" s="28">
        <f t="shared" si="12"/>
        <v>13619.5</v>
      </c>
      <c r="G62" s="28">
        <f t="shared" si="13"/>
        <v>2.8544999993755482E-2</v>
      </c>
      <c r="I62" s="28">
        <f t="shared" si="17"/>
        <v>2.8544999993755482E-2</v>
      </c>
      <c r="J62" s="29"/>
      <c r="P62" s="30">
        <f t="shared" si="14"/>
        <v>2.8341230621474658E-2</v>
      </c>
      <c r="Q62" s="31">
        <f t="shared" si="15"/>
        <v>40508.165399999998</v>
      </c>
      <c r="R62" s="28">
        <f t="shared" si="16"/>
        <v>4.1521957079720924E-8</v>
      </c>
      <c r="S62" s="28">
        <v>1</v>
      </c>
      <c r="T62" s="28">
        <f t="shared" si="18"/>
        <v>4.1521957079720924E-8</v>
      </c>
      <c r="U62" s="92"/>
    </row>
    <row r="63" spans="1:21" s="28" customFormat="1" x14ac:dyDescent="0.2">
      <c r="A63" s="81" t="s">
        <v>162</v>
      </c>
      <c r="B63" s="82" t="s">
        <v>82</v>
      </c>
      <c r="C63" s="81">
        <v>55776.493600000002</v>
      </c>
      <c r="D63" s="81">
        <v>1.6999999999999999E-3</v>
      </c>
      <c r="E63" s="28">
        <f t="shared" si="11"/>
        <v>14235.077484047402</v>
      </c>
      <c r="F63" s="28">
        <f t="shared" si="12"/>
        <v>14235</v>
      </c>
      <c r="G63" s="28">
        <f t="shared" si="13"/>
        <v>3.1450000002223533E-2</v>
      </c>
      <c r="I63" s="28">
        <f t="shared" si="17"/>
        <v>3.1450000002223533E-2</v>
      </c>
      <c r="J63" s="29"/>
      <c r="P63" s="30">
        <f t="shared" si="14"/>
        <v>3.0348047646095652E-2</v>
      </c>
      <c r="Q63" s="31">
        <f t="shared" si="15"/>
        <v>40757.993600000002</v>
      </c>
      <c r="R63" s="28">
        <f t="shared" si="16"/>
        <v>1.2142989951757871E-6</v>
      </c>
      <c r="S63" s="28">
        <v>0.6</v>
      </c>
      <c r="T63" s="28">
        <f t="shared" si="18"/>
        <v>7.2857939710547224E-7</v>
      </c>
      <c r="U63" s="92"/>
    </row>
    <row r="64" spans="1:21" s="28" customFormat="1" x14ac:dyDescent="0.2">
      <c r="A64" s="78" t="s">
        <v>164</v>
      </c>
      <c r="B64" s="106" t="s">
        <v>82</v>
      </c>
      <c r="C64" s="90">
        <v>56245.709000000003</v>
      </c>
      <c r="D64" s="90">
        <v>5.0000000000000001E-4</v>
      </c>
      <c r="E64" s="28">
        <f t="shared" si="11"/>
        <v>15391.093646061743</v>
      </c>
      <c r="F64" s="28">
        <f t="shared" si="12"/>
        <v>15391</v>
      </c>
      <c r="G64" s="28">
        <f t="shared" si="13"/>
        <v>3.8010000003851019E-2</v>
      </c>
      <c r="I64" s="28">
        <f t="shared" si="17"/>
        <v>3.8010000003851019E-2</v>
      </c>
      <c r="J64" s="29"/>
      <c r="P64" s="30">
        <f t="shared" si="14"/>
        <v>3.4298941856198674E-2</v>
      </c>
      <c r="Q64" s="31">
        <f t="shared" si="15"/>
        <v>41227.209000000003</v>
      </c>
      <c r="R64" s="28">
        <f t="shared" si="16"/>
        <v>1.3771952575256854E-5</v>
      </c>
      <c r="S64" s="28">
        <v>1</v>
      </c>
      <c r="T64" s="28">
        <f t="shared" si="18"/>
        <v>1.3771952575256854E-5</v>
      </c>
      <c r="U64" s="92"/>
    </row>
    <row r="65" spans="1:21" s="28" customFormat="1" x14ac:dyDescent="0.2">
      <c r="A65" s="29" t="s">
        <v>177</v>
      </c>
      <c r="B65" s="29" t="s">
        <v>144</v>
      </c>
      <c r="C65" s="135">
        <v>49634.737800000003</v>
      </c>
      <c r="D65" s="135" t="s">
        <v>170</v>
      </c>
      <c r="E65" s="28">
        <f t="shared" si="11"/>
        <v>-896.49954421148493</v>
      </c>
      <c r="F65" s="28">
        <f t="shared" si="12"/>
        <v>-896.5</v>
      </c>
      <c r="G65" s="28">
        <f t="shared" si="13"/>
        <v>1.8499999714549631E-4</v>
      </c>
      <c r="I65" s="28">
        <f t="shared" si="17"/>
        <v>1.8499999714549631E-4</v>
      </c>
      <c r="J65" s="29"/>
      <c r="P65" s="30">
        <f t="shared" si="14"/>
        <v>5.1129555735196031E-4</v>
      </c>
      <c r="Q65" s="31">
        <f t="shared" si="15"/>
        <v>34616.237800000003</v>
      </c>
      <c r="R65" s="28">
        <f t="shared" si="16"/>
        <v>1.0646879261045017E-7</v>
      </c>
      <c r="S65" s="28">
        <v>1</v>
      </c>
      <c r="T65" s="28">
        <f t="shared" si="18"/>
        <v>1.0646879261045017E-7</v>
      </c>
      <c r="U65" s="92"/>
    </row>
    <row r="66" spans="1:21" s="28" customFormat="1" x14ac:dyDescent="0.2">
      <c r="A66" s="29" t="s">
        <v>177</v>
      </c>
      <c r="B66" s="29" t="s">
        <v>82</v>
      </c>
      <c r="C66" s="135">
        <v>49767.666100000002</v>
      </c>
      <c r="D66" s="135" t="s">
        <v>170</v>
      </c>
      <c r="E66" s="28">
        <f t="shared" si="11"/>
        <v>-569.00120722363215</v>
      </c>
      <c r="F66" s="28">
        <f t="shared" si="12"/>
        <v>-569</v>
      </c>
      <c r="G66" s="28">
        <f t="shared" si="13"/>
        <v>-4.8999999853549525E-4</v>
      </c>
      <c r="I66" s="28">
        <f t="shared" si="17"/>
        <v>-4.8999999853549525E-4</v>
      </c>
      <c r="J66" s="29"/>
      <c r="P66" s="30">
        <f t="shared" si="14"/>
        <v>7.2666864894068664E-4</v>
      </c>
      <c r="Q66" s="31">
        <f t="shared" si="15"/>
        <v>34749.166100000002</v>
      </c>
      <c r="R66" s="28">
        <f t="shared" si="16"/>
        <v>1.4802825977515214E-6</v>
      </c>
      <c r="S66" s="28">
        <v>1</v>
      </c>
      <c r="T66" s="28">
        <f t="shared" si="18"/>
        <v>1.4802825977515214E-6</v>
      </c>
      <c r="U66" s="92"/>
    </row>
    <row r="67" spans="1:21" s="28" customFormat="1" x14ac:dyDescent="0.2">
      <c r="A67" s="29" t="s">
        <v>215</v>
      </c>
      <c r="B67" s="29" t="s">
        <v>82</v>
      </c>
      <c r="C67" s="135">
        <v>50838.404000000002</v>
      </c>
      <c r="D67" s="135" t="s">
        <v>170</v>
      </c>
      <c r="E67" s="28">
        <f t="shared" si="11"/>
        <v>2068.9989898741042</v>
      </c>
      <c r="F67" s="28">
        <f t="shared" si="12"/>
        <v>2069</v>
      </c>
      <c r="G67" s="28">
        <f t="shared" si="13"/>
        <v>-4.1000000055646524E-4</v>
      </c>
      <c r="I67" s="28">
        <f t="shared" si="17"/>
        <v>-4.1000000055646524E-4</v>
      </c>
      <c r="J67" s="29"/>
      <c r="P67" s="30">
        <f t="shared" si="14"/>
        <v>3.1559646744646363E-3</v>
      </c>
      <c r="Q67" s="31">
        <f t="shared" si="15"/>
        <v>35819.904000000002</v>
      </c>
      <c r="R67" s="28">
        <f t="shared" si="16"/>
        <v>1.2716104063498351E-5</v>
      </c>
      <c r="S67" s="28">
        <v>1</v>
      </c>
      <c r="T67" s="28">
        <f t="shared" si="18"/>
        <v>1.2716104063498351E-5</v>
      </c>
      <c r="U67" s="92"/>
    </row>
    <row r="68" spans="1:21" s="28" customFormat="1" x14ac:dyDescent="0.2">
      <c r="A68" s="29" t="s">
        <v>215</v>
      </c>
      <c r="B68" s="29" t="s">
        <v>144</v>
      </c>
      <c r="C68" s="135">
        <v>51107.311300000001</v>
      </c>
      <c r="D68" s="135" t="s">
        <v>170</v>
      </c>
      <c r="E68" s="28">
        <f t="shared" si="11"/>
        <v>2731.5117396338887</v>
      </c>
      <c r="F68" s="28">
        <f t="shared" si="12"/>
        <v>2731.5</v>
      </c>
      <c r="G68" s="28">
        <f t="shared" si="13"/>
        <v>4.7649999978602864E-3</v>
      </c>
      <c r="I68" s="28">
        <f t="shared" si="17"/>
        <v>4.7649999978602864E-3</v>
      </c>
      <c r="J68" s="29"/>
      <c r="P68" s="30">
        <f t="shared" si="14"/>
        <v>3.9601617742461293E-3</v>
      </c>
      <c r="Q68" s="31">
        <f t="shared" si="15"/>
        <v>36088.811300000001</v>
      </c>
      <c r="R68" s="28">
        <f t="shared" si="16"/>
        <v>6.4776456619039201E-7</v>
      </c>
      <c r="S68" s="28">
        <v>1</v>
      </c>
      <c r="T68" s="28">
        <f t="shared" si="18"/>
        <v>6.4776456619039201E-7</v>
      </c>
      <c r="U68" s="92"/>
    </row>
    <row r="69" spans="1:21" s="28" customFormat="1" x14ac:dyDescent="0.2">
      <c r="A69" s="29" t="s">
        <v>300</v>
      </c>
      <c r="B69" s="29" t="s">
        <v>144</v>
      </c>
      <c r="C69" s="135">
        <v>53633.173300000002</v>
      </c>
      <c r="D69" s="135" t="s">
        <v>170</v>
      </c>
      <c r="E69" s="28">
        <f t="shared" si="11"/>
        <v>8954.5327551799746</v>
      </c>
      <c r="F69" s="28">
        <f t="shared" si="12"/>
        <v>8954.5</v>
      </c>
      <c r="G69" s="28">
        <f t="shared" si="13"/>
        <v>1.3294999997015111E-2</v>
      </c>
      <c r="I69" s="28">
        <f t="shared" si="17"/>
        <v>1.3294999997015111E-2</v>
      </c>
      <c r="J69" s="29"/>
      <c r="P69" s="30">
        <f t="shared" si="14"/>
        <v>1.5317959720140681E-2</v>
      </c>
      <c r="Q69" s="31">
        <f t="shared" si="15"/>
        <v>38614.673300000002</v>
      </c>
      <c r="R69" s="28">
        <f t="shared" si="16"/>
        <v>4.0923660413882798E-6</v>
      </c>
      <c r="S69" s="28">
        <v>1</v>
      </c>
      <c r="T69" s="28">
        <f t="shared" si="18"/>
        <v>4.0923660413882798E-6</v>
      </c>
      <c r="U69" s="92"/>
    </row>
    <row r="70" spans="1:21" s="28" customFormat="1" x14ac:dyDescent="0.2">
      <c r="A70" s="29" t="s">
        <v>352</v>
      </c>
      <c r="B70" s="29" t="s">
        <v>144</v>
      </c>
      <c r="C70" s="135">
        <v>55029.4444</v>
      </c>
      <c r="D70" s="135" t="s">
        <v>170</v>
      </c>
      <c r="E70" s="28">
        <f t="shared" si="11"/>
        <v>12394.556160536102</v>
      </c>
      <c r="F70" s="28">
        <f t="shared" si="12"/>
        <v>12394.5</v>
      </c>
      <c r="G70" s="28">
        <f t="shared" si="13"/>
        <v>2.2794999997131526E-2</v>
      </c>
      <c r="I70" s="28">
        <f t="shared" si="17"/>
        <v>2.2794999997131526E-2</v>
      </c>
      <c r="J70" s="29"/>
      <c r="P70" s="30">
        <f t="shared" si="14"/>
        <v>2.4547309178132363E-2</v>
      </c>
      <c r="Q70" s="31">
        <f t="shared" si="15"/>
        <v>40010.9444</v>
      </c>
      <c r="R70" s="28">
        <f t="shared" si="16"/>
        <v>3.0705874658198221E-6</v>
      </c>
      <c r="S70" s="28">
        <v>1</v>
      </c>
      <c r="T70" s="28">
        <f t="shared" si="18"/>
        <v>3.0705874658198221E-6</v>
      </c>
      <c r="U70" s="92"/>
    </row>
    <row r="71" spans="1:21" s="28" customFormat="1" x14ac:dyDescent="0.2">
      <c r="A71" s="29" t="s">
        <v>352</v>
      </c>
      <c r="B71" s="29" t="s">
        <v>144</v>
      </c>
      <c r="C71" s="135">
        <v>55096.422500000001</v>
      </c>
      <c r="D71" s="135" t="s">
        <v>170</v>
      </c>
      <c r="E71" s="28">
        <f t="shared" si="11"/>
        <v>12559.571558796715</v>
      </c>
      <c r="F71" s="28">
        <f t="shared" si="12"/>
        <v>12559.5</v>
      </c>
      <c r="G71" s="28">
        <f t="shared" si="13"/>
        <v>2.9044999995676335E-2</v>
      </c>
      <c r="I71" s="28">
        <f t="shared" si="17"/>
        <v>2.9044999995676335E-2</v>
      </c>
      <c r="J71" s="29"/>
      <c r="P71" s="30">
        <f t="shared" si="14"/>
        <v>2.5042800686012362E-2</v>
      </c>
      <c r="Q71" s="31">
        <f t="shared" si="15"/>
        <v>40077.922500000001</v>
      </c>
      <c r="R71" s="28">
        <f t="shared" si="16"/>
        <v>1.6017599314274781E-5</v>
      </c>
      <c r="S71" s="28">
        <v>1</v>
      </c>
      <c r="T71" s="28">
        <f t="shared" si="18"/>
        <v>1.6017599314274781E-5</v>
      </c>
      <c r="U71" s="92"/>
    </row>
    <row r="72" spans="1:21" s="28" customFormat="1" x14ac:dyDescent="0.2">
      <c r="A72" s="29" t="s">
        <v>352</v>
      </c>
      <c r="B72" s="29" t="s">
        <v>82</v>
      </c>
      <c r="C72" s="135">
        <v>55096.618399999999</v>
      </c>
      <c r="D72" s="135" t="s">
        <v>170</v>
      </c>
      <c r="E72" s="28">
        <f t="shared" si="11"/>
        <v>12560.05420187735</v>
      </c>
      <c r="F72" s="28">
        <f t="shared" si="12"/>
        <v>12560</v>
      </c>
      <c r="G72" s="28">
        <f t="shared" si="13"/>
        <v>2.1999999997206032E-2</v>
      </c>
      <c r="I72" s="28">
        <f t="shared" si="17"/>
        <v>2.1999999997206032E-2</v>
      </c>
      <c r="J72" s="29"/>
      <c r="P72" s="30">
        <f t="shared" si="14"/>
        <v>2.5044309521436027E-2</v>
      </c>
      <c r="Q72" s="31">
        <f t="shared" si="15"/>
        <v>40078.118399999999</v>
      </c>
      <c r="R72" s="28">
        <f t="shared" si="16"/>
        <v>9.2678204793174568E-6</v>
      </c>
      <c r="S72" s="28">
        <v>1</v>
      </c>
      <c r="T72" s="28">
        <f t="shared" si="18"/>
        <v>9.2678204793174568E-6</v>
      </c>
      <c r="U72" s="92"/>
    </row>
    <row r="73" spans="1:21" s="28" customFormat="1" x14ac:dyDescent="0.2">
      <c r="A73" s="29" t="s">
        <v>370</v>
      </c>
      <c r="B73" s="29" t="s">
        <v>82</v>
      </c>
      <c r="C73" s="135">
        <v>55409.563999999998</v>
      </c>
      <c r="D73" s="135" t="s">
        <v>170</v>
      </c>
      <c r="E73" s="28">
        <f t="shared" si="11"/>
        <v>13331.065066890036</v>
      </c>
      <c r="F73" s="28">
        <f t="shared" si="12"/>
        <v>13331</v>
      </c>
      <c r="G73" s="28">
        <f t="shared" si="13"/>
        <v>2.6409999998577405E-2</v>
      </c>
      <c r="I73" s="28">
        <f t="shared" si="17"/>
        <v>2.6409999998577405E-2</v>
      </c>
      <c r="J73" s="29"/>
      <c r="P73" s="30">
        <f t="shared" si="14"/>
        <v>2.7423738565834431E-2</v>
      </c>
      <c r="Q73" s="31">
        <f t="shared" si="15"/>
        <v>40391.063999999998</v>
      </c>
      <c r="R73" s="28">
        <f t="shared" si="16"/>
        <v>1.0276658827443283E-6</v>
      </c>
      <c r="S73" s="28">
        <v>1</v>
      </c>
      <c r="T73" s="28">
        <f t="shared" si="18"/>
        <v>1.0276658827443283E-6</v>
      </c>
      <c r="U73" s="92"/>
    </row>
    <row r="74" spans="1:21" s="28" customFormat="1" x14ac:dyDescent="0.2">
      <c r="A74" s="29" t="s">
        <v>370</v>
      </c>
      <c r="B74" s="29" t="s">
        <v>144</v>
      </c>
      <c r="C74" s="135">
        <v>55462.535499999998</v>
      </c>
      <c r="D74" s="135" t="s">
        <v>170</v>
      </c>
      <c r="E74" s="28">
        <f t="shared" si="11"/>
        <v>13461.572100815483</v>
      </c>
      <c r="F74" s="28">
        <f t="shared" si="12"/>
        <v>13461.5</v>
      </c>
      <c r="G74" s="28">
        <f t="shared" si="13"/>
        <v>2.9264999997394625E-2</v>
      </c>
      <c r="I74" s="28">
        <f t="shared" si="17"/>
        <v>2.9264999997394625E-2</v>
      </c>
      <c r="J74" s="29"/>
      <c r="P74" s="30">
        <f t="shared" si="14"/>
        <v>2.7836926215585443E-2</v>
      </c>
      <c r="Q74" s="31">
        <f t="shared" si="15"/>
        <v>40444.035499999998</v>
      </c>
      <c r="R74" s="28">
        <f t="shared" si="16"/>
        <v>2.0393947262907788E-6</v>
      </c>
      <c r="S74" s="28">
        <v>1</v>
      </c>
      <c r="T74" s="28">
        <f t="shared" si="18"/>
        <v>2.0393947262907788E-6</v>
      </c>
      <c r="U74" s="92"/>
    </row>
    <row r="75" spans="1:21" s="28" customFormat="1" x14ac:dyDescent="0.2">
      <c r="A75" s="29" t="s">
        <v>389</v>
      </c>
      <c r="B75" s="29" t="s">
        <v>144</v>
      </c>
      <c r="C75" s="135">
        <v>55838.394099999998</v>
      </c>
      <c r="D75" s="135" t="s">
        <v>170</v>
      </c>
      <c r="E75" s="28">
        <f t="shared" si="11"/>
        <v>14387.583089014255</v>
      </c>
      <c r="F75" s="28">
        <f t="shared" si="12"/>
        <v>14387.5</v>
      </c>
      <c r="G75" s="28">
        <f t="shared" si="13"/>
        <v>3.3724999993864913E-2</v>
      </c>
      <c r="I75" s="28">
        <f t="shared" si="17"/>
        <v>3.3724999993864913E-2</v>
      </c>
      <c r="J75" s="29"/>
      <c r="P75" s="30">
        <f t="shared" si="14"/>
        <v>3.0855665911560949E-2</v>
      </c>
      <c r="Q75" s="31">
        <f t="shared" si="15"/>
        <v>40819.894099999998</v>
      </c>
      <c r="R75" s="28">
        <f t="shared" si="16"/>
        <v>8.2330780758711287E-6</v>
      </c>
      <c r="S75" s="28">
        <v>1</v>
      </c>
      <c r="T75" s="28">
        <f t="shared" si="18"/>
        <v>8.2330780758711287E-6</v>
      </c>
      <c r="U75" s="92"/>
    </row>
    <row r="76" spans="1:21" s="28" customFormat="1" x14ac:dyDescent="0.2">
      <c r="A76" s="29" t="s">
        <v>389</v>
      </c>
      <c r="B76" s="29" t="s">
        <v>82</v>
      </c>
      <c r="C76" s="135">
        <v>55838.595000000001</v>
      </c>
      <c r="D76" s="135" t="s">
        <v>170</v>
      </c>
      <c r="E76" s="28">
        <f t="shared" si="11"/>
        <v>14388.078050703391</v>
      </c>
      <c r="F76" s="28">
        <f t="shared" si="12"/>
        <v>14388</v>
      </c>
      <c r="G76" s="28">
        <f t="shared" si="13"/>
        <v>3.1680000000051223E-2</v>
      </c>
      <c r="I76" s="28">
        <f t="shared" si="17"/>
        <v>3.1680000000051223E-2</v>
      </c>
      <c r="J76" s="29"/>
      <c r="P76" s="30">
        <f t="shared" si="14"/>
        <v>3.0857337024914368E-2</v>
      </c>
      <c r="Q76" s="31">
        <f t="shared" si="15"/>
        <v>40820.095000000001</v>
      </c>
      <c r="R76" s="28">
        <f t="shared" si="16"/>
        <v>6.7677437066102167E-7</v>
      </c>
      <c r="S76" s="28">
        <v>1</v>
      </c>
      <c r="T76" s="28">
        <f t="shared" si="18"/>
        <v>6.7677437066102167E-7</v>
      </c>
      <c r="U76" s="92"/>
    </row>
    <row r="77" spans="1:21" s="28" customFormat="1" x14ac:dyDescent="0.2">
      <c r="A77" s="29" t="s">
        <v>389</v>
      </c>
      <c r="B77" s="29" t="s">
        <v>82</v>
      </c>
      <c r="C77" s="135">
        <v>55857.2667</v>
      </c>
      <c r="D77" s="135" t="s">
        <v>170</v>
      </c>
      <c r="E77" s="28">
        <f t="shared" si="11"/>
        <v>14434.07992313188</v>
      </c>
      <c r="F77" s="28">
        <f t="shared" si="12"/>
        <v>14434</v>
      </c>
      <c r="G77" s="28">
        <f t="shared" si="13"/>
        <v>3.2439999995403923E-2</v>
      </c>
      <c r="I77" s="28">
        <f t="shared" si="17"/>
        <v>3.2439999995403923E-2</v>
      </c>
      <c r="J77" s="29"/>
      <c r="P77" s="30">
        <f t="shared" si="14"/>
        <v>3.1011269339912599E-2</v>
      </c>
      <c r="Q77" s="31">
        <f t="shared" si="15"/>
        <v>40838.7667</v>
      </c>
      <c r="R77" s="28">
        <f t="shared" si="16"/>
        <v>2.0412712859406684E-6</v>
      </c>
      <c r="S77" s="28">
        <v>1</v>
      </c>
      <c r="T77" s="28">
        <f t="shared" si="18"/>
        <v>2.0412712859406684E-6</v>
      </c>
      <c r="U77" s="92"/>
    </row>
    <row r="78" spans="1:21" s="28" customFormat="1" x14ac:dyDescent="0.2">
      <c r="A78" s="29" t="s">
        <v>389</v>
      </c>
      <c r="B78" s="29" t="s">
        <v>144</v>
      </c>
      <c r="C78" s="135">
        <v>55857.470999999998</v>
      </c>
      <c r="D78" s="135" t="s">
        <v>170</v>
      </c>
      <c r="E78" s="28">
        <f t="shared" si="11"/>
        <v>14434.583261474774</v>
      </c>
      <c r="F78" s="28">
        <f t="shared" si="12"/>
        <v>14434.5</v>
      </c>
      <c r="G78" s="28">
        <f t="shared" si="13"/>
        <v>3.3794999995734543E-2</v>
      </c>
      <c r="I78" s="28">
        <f t="shared" si="17"/>
        <v>3.3794999995734543E-2</v>
      </c>
      <c r="J78" s="29"/>
      <c r="P78" s="30">
        <f t="shared" si="14"/>
        <v>3.1012944581233048E-2</v>
      </c>
      <c r="Q78" s="31">
        <f t="shared" si="15"/>
        <v>40838.970999999998</v>
      </c>
      <c r="R78" s="28">
        <f t="shared" si="16"/>
        <v>7.7398323293570801E-6</v>
      </c>
      <c r="S78" s="28">
        <v>1</v>
      </c>
      <c r="T78" s="28">
        <f t="shared" si="18"/>
        <v>7.7398323293570801E-6</v>
      </c>
      <c r="U78" s="92"/>
    </row>
    <row r="79" spans="1:21" s="28" customFormat="1" x14ac:dyDescent="0.2">
      <c r="A79" s="104" t="s">
        <v>164</v>
      </c>
      <c r="B79" s="95" t="s">
        <v>82</v>
      </c>
      <c r="C79" s="96">
        <v>56245.709000000003</v>
      </c>
      <c r="D79" s="96">
        <v>5.0000000000000001E-4</v>
      </c>
      <c r="E79" s="28">
        <f>+(C79-C$7)/C$8</f>
        <v>15391.093646061743</v>
      </c>
      <c r="F79" s="28">
        <f>ROUND(2*E79,0)/2</f>
        <v>15391</v>
      </c>
      <c r="G79" s="28">
        <f>+C79-(C$7+F79*C$8)</f>
        <v>3.8010000003851019E-2</v>
      </c>
      <c r="I79" s="28">
        <f>G79</f>
        <v>3.8010000003851019E-2</v>
      </c>
      <c r="J79" s="29"/>
      <c r="P79" s="30">
        <f>+D$11+D$12*F79+D$13*F79^2</f>
        <v>3.4298941856198674E-2</v>
      </c>
      <c r="Q79" s="31">
        <f>+C79-15018.5</f>
        <v>41227.209000000003</v>
      </c>
      <c r="R79" s="28">
        <f>+(P79-G79)^2</f>
        <v>1.3771952575256854E-5</v>
      </c>
      <c r="S79" s="28">
        <v>1</v>
      </c>
      <c r="T79" s="28">
        <f>+S79*R79</f>
        <v>1.3771952575256854E-5</v>
      </c>
      <c r="U79" s="92"/>
    </row>
    <row r="80" spans="1:21" s="28" customFormat="1" x14ac:dyDescent="0.2">
      <c r="A80" s="136" t="s">
        <v>0</v>
      </c>
      <c r="B80" s="137" t="s">
        <v>82</v>
      </c>
      <c r="C80" s="138">
        <v>57266.538099999998</v>
      </c>
      <c r="D80" s="138" t="s">
        <v>1</v>
      </c>
      <c r="E80" s="28">
        <f>+(C80-C$7)/C$8</f>
        <v>17906.132449678476</v>
      </c>
      <c r="F80" s="28">
        <f>ROUND(2*E80,0)/2</f>
        <v>17906</v>
      </c>
      <c r="G80" s="28">
        <f>+C80-(C$7+F80*C$8)</f>
        <v>5.3759999995236285E-2</v>
      </c>
      <c r="I80" s="28">
        <f>G80</f>
        <v>5.3759999995236285E-2</v>
      </c>
      <c r="J80" s="29"/>
      <c r="P80" s="30">
        <f>+D$11+D$12*F80+D$13*F80^2</f>
        <v>4.371413613954292E-2</v>
      </c>
      <c r="Q80" s="31">
        <f>+C80-15018.5</f>
        <v>42248.038099999998</v>
      </c>
      <c r="R80" s="28">
        <f>+(P80-G80)^2</f>
        <v>1.0091938060712637E-4</v>
      </c>
      <c r="S80" s="28">
        <v>1</v>
      </c>
      <c r="T80" s="28">
        <f>+S80*R80</f>
        <v>1.0091938060712637E-4</v>
      </c>
      <c r="U80" s="92"/>
    </row>
    <row r="81" spans="3:21" s="28" customFormat="1" x14ac:dyDescent="0.2">
      <c r="C81" s="27"/>
      <c r="D81" s="27"/>
      <c r="P81" s="30"/>
      <c r="U81" s="92"/>
    </row>
    <row r="82" spans="3:21" s="28" customFormat="1" x14ac:dyDescent="0.2">
      <c r="C82" s="27"/>
      <c r="D82" s="27"/>
      <c r="P82" s="30"/>
      <c r="U82" s="92"/>
    </row>
    <row r="83" spans="3:21" s="28" customFormat="1" x14ac:dyDescent="0.2">
      <c r="C83" s="27"/>
      <c r="D83" s="27"/>
      <c r="P83" s="30"/>
      <c r="U83" s="92"/>
    </row>
    <row r="84" spans="3:21" s="28" customFormat="1" x14ac:dyDescent="0.2">
      <c r="C84" s="27"/>
      <c r="D84" s="27"/>
      <c r="P84" s="30"/>
      <c r="U84" s="92"/>
    </row>
    <row r="85" spans="3:21" s="28" customFormat="1" x14ac:dyDescent="0.2">
      <c r="C85" s="27"/>
      <c r="D85" s="27"/>
      <c r="P85" s="30"/>
      <c r="U85" s="92"/>
    </row>
    <row r="86" spans="3:21" s="28" customFormat="1" x14ac:dyDescent="0.2">
      <c r="C86" s="27"/>
      <c r="D86" s="27"/>
      <c r="P86" s="30"/>
      <c r="U86" s="92"/>
    </row>
    <row r="87" spans="3:21" s="28" customFormat="1" x14ac:dyDescent="0.2">
      <c r="C87" s="27"/>
      <c r="D87" s="27"/>
      <c r="P87" s="30"/>
      <c r="U87" s="92"/>
    </row>
    <row r="88" spans="3:21" s="28" customFormat="1" x14ac:dyDescent="0.2">
      <c r="C88" s="27"/>
      <c r="D88" s="27"/>
      <c r="P88" s="30"/>
      <c r="U88" s="92"/>
    </row>
    <row r="89" spans="3:21" s="28" customFormat="1" x14ac:dyDescent="0.2">
      <c r="C89" s="27"/>
      <c r="D89" s="27"/>
      <c r="P89" s="30"/>
      <c r="U89" s="92"/>
    </row>
    <row r="90" spans="3:21" s="28" customFormat="1" x14ac:dyDescent="0.2">
      <c r="C90" s="27"/>
      <c r="D90" s="27"/>
      <c r="P90" s="30"/>
      <c r="U90" s="92"/>
    </row>
    <row r="91" spans="3:21" s="28" customFormat="1" x14ac:dyDescent="0.2">
      <c r="C91" s="27"/>
      <c r="D91" s="27"/>
      <c r="P91" s="30"/>
      <c r="U91" s="92"/>
    </row>
    <row r="92" spans="3:21" s="28" customFormat="1" x14ac:dyDescent="0.2">
      <c r="C92" s="27"/>
      <c r="D92" s="27"/>
      <c r="P92" s="30"/>
      <c r="U92" s="92"/>
    </row>
    <row r="93" spans="3:21" s="28" customFormat="1" x14ac:dyDescent="0.2">
      <c r="C93" s="27"/>
      <c r="D93" s="27"/>
      <c r="P93" s="30"/>
      <c r="U93" s="92"/>
    </row>
    <row r="94" spans="3:21" s="28" customFormat="1" x14ac:dyDescent="0.2">
      <c r="C94" s="27"/>
      <c r="D94" s="27"/>
      <c r="P94" s="30"/>
      <c r="U94" s="92"/>
    </row>
    <row r="95" spans="3:21" s="28" customFormat="1" x14ac:dyDescent="0.2">
      <c r="C95" s="27"/>
      <c r="D95" s="27"/>
      <c r="P95" s="30"/>
      <c r="U95" s="92"/>
    </row>
    <row r="96" spans="3:21" s="28" customFormat="1" x14ac:dyDescent="0.2">
      <c r="C96" s="27"/>
      <c r="D96" s="27"/>
      <c r="P96" s="30"/>
      <c r="U96" s="92"/>
    </row>
    <row r="97" spans="3:21" s="28" customFormat="1" x14ac:dyDescent="0.2">
      <c r="C97" s="27"/>
      <c r="D97" s="27"/>
      <c r="P97" s="30"/>
      <c r="U97" s="92"/>
    </row>
    <row r="98" spans="3:21" s="28" customFormat="1" x14ac:dyDescent="0.2">
      <c r="C98" s="27"/>
      <c r="D98" s="27"/>
      <c r="P98" s="30"/>
      <c r="U98" s="92"/>
    </row>
    <row r="99" spans="3:21" s="28" customFormat="1" x14ac:dyDescent="0.2">
      <c r="C99" s="27"/>
      <c r="D99" s="27"/>
      <c r="P99" s="30"/>
      <c r="U99" s="92"/>
    </row>
    <row r="100" spans="3:21" s="28" customFormat="1" x14ac:dyDescent="0.2">
      <c r="C100" s="27"/>
      <c r="D100" s="27"/>
      <c r="P100" s="30"/>
      <c r="U100" s="92"/>
    </row>
    <row r="101" spans="3:21" s="28" customFormat="1" x14ac:dyDescent="0.2">
      <c r="C101" s="27"/>
      <c r="D101" s="27"/>
      <c r="P101" s="30"/>
      <c r="U101" s="92"/>
    </row>
    <row r="102" spans="3:21" s="28" customFormat="1" x14ac:dyDescent="0.2">
      <c r="C102" s="27"/>
      <c r="D102" s="27"/>
      <c r="P102" s="30"/>
      <c r="U102" s="92"/>
    </row>
    <row r="103" spans="3:21" s="28" customFormat="1" x14ac:dyDescent="0.2">
      <c r="C103" s="27"/>
      <c r="D103" s="27"/>
      <c r="P103" s="30"/>
      <c r="U103" s="92"/>
    </row>
    <row r="104" spans="3:21" s="28" customFormat="1" x14ac:dyDescent="0.2">
      <c r="C104" s="27"/>
      <c r="D104" s="27"/>
      <c r="P104" s="30"/>
      <c r="U104" s="92"/>
    </row>
    <row r="105" spans="3:21" s="28" customFormat="1" x14ac:dyDescent="0.2">
      <c r="C105" s="27"/>
      <c r="D105" s="27"/>
      <c r="P105" s="30"/>
      <c r="U105" s="92"/>
    </row>
    <row r="106" spans="3:21" s="28" customFormat="1" x14ac:dyDescent="0.2">
      <c r="C106" s="27"/>
      <c r="D106" s="27"/>
      <c r="P106" s="30"/>
      <c r="U106" s="92"/>
    </row>
    <row r="107" spans="3:21" s="28" customFormat="1" x14ac:dyDescent="0.2">
      <c r="C107" s="27"/>
      <c r="D107" s="27"/>
      <c r="P107" s="30"/>
      <c r="U107" s="92"/>
    </row>
    <row r="108" spans="3:21" s="28" customFormat="1" x14ac:dyDescent="0.2">
      <c r="C108" s="27"/>
      <c r="D108" s="27"/>
      <c r="P108" s="30"/>
      <c r="U108" s="92"/>
    </row>
    <row r="109" spans="3:21" s="28" customFormat="1" x14ac:dyDescent="0.2">
      <c r="C109" s="27"/>
      <c r="D109" s="27"/>
      <c r="P109" s="30"/>
      <c r="U109" s="92"/>
    </row>
    <row r="110" spans="3:21" s="28" customFormat="1" x14ac:dyDescent="0.2">
      <c r="C110" s="27"/>
      <c r="D110" s="27"/>
      <c r="P110" s="30"/>
      <c r="U110" s="92"/>
    </row>
    <row r="111" spans="3:21" s="28" customFormat="1" x14ac:dyDescent="0.2">
      <c r="C111" s="27"/>
      <c r="D111" s="27"/>
      <c r="P111" s="30"/>
      <c r="U111" s="92"/>
    </row>
    <row r="112" spans="3:21" s="28" customFormat="1" x14ac:dyDescent="0.2">
      <c r="C112" s="27"/>
      <c r="D112" s="27"/>
      <c r="P112" s="30"/>
      <c r="U112" s="92"/>
    </row>
    <row r="113" spans="3:21" s="28" customFormat="1" x14ac:dyDescent="0.2">
      <c r="C113" s="27"/>
      <c r="D113" s="27"/>
      <c r="P113" s="30"/>
      <c r="U113" s="92"/>
    </row>
    <row r="114" spans="3:21" s="28" customFormat="1" x14ac:dyDescent="0.2">
      <c r="C114" s="27"/>
      <c r="D114" s="27"/>
      <c r="P114" s="30"/>
      <c r="U114" s="92"/>
    </row>
    <row r="115" spans="3:21" s="28" customFormat="1" x14ac:dyDescent="0.2">
      <c r="C115" s="27"/>
      <c r="D115" s="27"/>
      <c r="P115" s="30"/>
      <c r="U115" s="92"/>
    </row>
    <row r="116" spans="3:21" s="28" customFormat="1" x14ac:dyDescent="0.2">
      <c r="C116" s="27"/>
      <c r="D116" s="27"/>
      <c r="P116" s="30"/>
      <c r="U116" s="92"/>
    </row>
    <row r="117" spans="3:21" s="28" customFormat="1" x14ac:dyDescent="0.2">
      <c r="C117" s="27"/>
      <c r="D117" s="27"/>
      <c r="P117" s="30"/>
      <c r="U117" s="92"/>
    </row>
    <row r="118" spans="3:21" s="28" customFormat="1" x14ac:dyDescent="0.2">
      <c r="C118" s="27"/>
      <c r="D118" s="27"/>
      <c r="P118" s="30"/>
      <c r="U118" s="92"/>
    </row>
    <row r="119" spans="3:21" s="28" customFormat="1" x14ac:dyDescent="0.2">
      <c r="C119" s="27"/>
      <c r="D119" s="27"/>
      <c r="P119" s="30"/>
      <c r="U119" s="92"/>
    </row>
    <row r="120" spans="3:21" s="28" customFormat="1" x14ac:dyDescent="0.2">
      <c r="C120" s="27"/>
      <c r="D120" s="27"/>
      <c r="P120" s="30"/>
      <c r="U120" s="92"/>
    </row>
    <row r="121" spans="3:21" s="28" customFormat="1" x14ac:dyDescent="0.2">
      <c r="C121" s="27"/>
      <c r="D121" s="27"/>
      <c r="P121" s="30"/>
      <c r="U121" s="92"/>
    </row>
    <row r="122" spans="3:21" s="28" customFormat="1" x14ac:dyDescent="0.2">
      <c r="C122" s="27"/>
      <c r="D122" s="27"/>
      <c r="P122" s="30"/>
      <c r="U122" s="92"/>
    </row>
    <row r="123" spans="3:21" s="28" customFormat="1" x14ac:dyDescent="0.2">
      <c r="C123" s="27"/>
      <c r="D123" s="27"/>
      <c r="P123" s="30"/>
      <c r="U123" s="92"/>
    </row>
    <row r="124" spans="3:21" s="28" customFormat="1" x14ac:dyDescent="0.2">
      <c r="C124" s="27"/>
      <c r="D124" s="27"/>
      <c r="P124" s="30"/>
      <c r="U124" s="92"/>
    </row>
    <row r="125" spans="3:21" s="28" customFormat="1" x14ac:dyDescent="0.2">
      <c r="C125" s="27"/>
      <c r="D125" s="27"/>
      <c r="P125" s="30"/>
      <c r="U125" s="92"/>
    </row>
    <row r="126" spans="3:21" s="28" customFormat="1" x14ac:dyDescent="0.2">
      <c r="C126" s="27"/>
      <c r="D126" s="27"/>
      <c r="P126" s="30"/>
      <c r="U126" s="92"/>
    </row>
    <row r="127" spans="3:21" s="28" customFormat="1" x14ac:dyDescent="0.2">
      <c r="C127" s="27"/>
      <c r="D127" s="27"/>
      <c r="P127" s="30"/>
      <c r="U127" s="92"/>
    </row>
    <row r="128" spans="3:21" s="28" customFormat="1" x14ac:dyDescent="0.2">
      <c r="C128" s="27"/>
      <c r="D128" s="27"/>
      <c r="P128" s="30"/>
      <c r="U128" s="92"/>
    </row>
    <row r="129" spans="3:21" s="28" customFormat="1" x14ac:dyDescent="0.2">
      <c r="C129" s="27"/>
      <c r="D129" s="27"/>
      <c r="P129" s="30"/>
      <c r="U129" s="92"/>
    </row>
    <row r="130" spans="3:21" s="28" customFormat="1" x14ac:dyDescent="0.2">
      <c r="C130" s="27"/>
      <c r="D130" s="27"/>
      <c r="P130" s="30"/>
      <c r="U130" s="92"/>
    </row>
    <row r="131" spans="3:21" s="28" customFormat="1" x14ac:dyDescent="0.2">
      <c r="C131" s="27"/>
      <c r="D131" s="27"/>
      <c r="P131" s="30"/>
      <c r="U131" s="92"/>
    </row>
    <row r="132" spans="3:21" s="28" customFormat="1" x14ac:dyDescent="0.2">
      <c r="C132" s="27"/>
      <c r="D132" s="27"/>
      <c r="P132" s="30"/>
      <c r="U132" s="92"/>
    </row>
    <row r="133" spans="3:21" s="28" customFormat="1" x14ac:dyDescent="0.2">
      <c r="C133" s="27"/>
      <c r="D133" s="27"/>
      <c r="P133" s="30"/>
      <c r="U133" s="92"/>
    </row>
    <row r="134" spans="3:21" s="28" customFormat="1" x14ac:dyDescent="0.2">
      <c r="C134" s="27"/>
      <c r="D134" s="27"/>
      <c r="P134" s="30"/>
      <c r="U134" s="92"/>
    </row>
    <row r="135" spans="3:21" s="28" customFormat="1" x14ac:dyDescent="0.2">
      <c r="C135" s="27"/>
      <c r="D135" s="27"/>
      <c r="P135" s="30"/>
      <c r="U135" s="92"/>
    </row>
    <row r="136" spans="3:21" s="28" customFormat="1" x14ac:dyDescent="0.2">
      <c r="C136" s="27"/>
      <c r="D136" s="27"/>
      <c r="P136" s="30"/>
      <c r="U136" s="92"/>
    </row>
    <row r="137" spans="3:21" x14ac:dyDescent="0.2">
      <c r="C137" s="26"/>
      <c r="D137" s="26"/>
      <c r="P137" s="15"/>
    </row>
    <row r="138" spans="3:21" x14ac:dyDescent="0.2">
      <c r="C138" s="26"/>
      <c r="D138" s="26"/>
      <c r="P138" s="15"/>
    </row>
    <row r="139" spans="3:21" x14ac:dyDescent="0.2">
      <c r="C139" s="26"/>
      <c r="D139" s="26"/>
      <c r="P139" s="15"/>
    </row>
    <row r="140" spans="3:21" x14ac:dyDescent="0.2">
      <c r="C140" s="26"/>
      <c r="D140" s="26"/>
      <c r="P140" s="15"/>
    </row>
    <row r="141" spans="3:21" x14ac:dyDescent="0.2">
      <c r="C141" s="26"/>
      <c r="D141" s="26"/>
      <c r="P141" s="15"/>
    </row>
    <row r="142" spans="3:21" x14ac:dyDescent="0.2">
      <c r="C142" s="26"/>
      <c r="D142" s="26"/>
      <c r="P142" s="15"/>
    </row>
    <row r="143" spans="3:21" x14ac:dyDescent="0.2">
      <c r="C143" s="26"/>
      <c r="D143" s="26"/>
      <c r="P143" s="15"/>
    </row>
    <row r="144" spans="3:21" x14ac:dyDescent="0.2">
      <c r="C144" s="26"/>
      <c r="D144" s="26"/>
      <c r="P144" s="15"/>
    </row>
    <row r="145" spans="3:16" x14ac:dyDescent="0.2">
      <c r="C145" s="26"/>
      <c r="D145" s="26"/>
      <c r="P145" s="15"/>
    </row>
    <row r="146" spans="3:16" x14ac:dyDescent="0.2">
      <c r="C146" s="26"/>
      <c r="D146" s="26"/>
      <c r="P146" s="15"/>
    </row>
    <row r="147" spans="3:16" x14ac:dyDescent="0.2">
      <c r="C147" s="26"/>
      <c r="D147" s="26"/>
      <c r="P147" s="15"/>
    </row>
    <row r="148" spans="3:16" x14ac:dyDescent="0.2">
      <c r="C148" s="26"/>
      <c r="D148" s="26"/>
      <c r="P148" s="15"/>
    </row>
    <row r="149" spans="3:16" x14ac:dyDescent="0.2">
      <c r="C149" s="26"/>
      <c r="D149" s="26"/>
      <c r="P149" s="15"/>
    </row>
    <row r="150" spans="3:16" x14ac:dyDescent="0.2">
      <c r="C150" s="26"/>
      <c r="D150" s="26"/>
      <c r="P150" s="15"/>
    </row>
    <row r="151" spans="3:16" x14ac:dyDescent="0.2">
      <c r="C151" s="26"/>
      <c r="D151" s="26"/>
      <c r="P151" s="15"/>
    </row>
    <row r="152" spans="3:16" x14ac:dyDescent="0.2">
      <c r="C152" s="26"/>
      <c r="D152" s="26"/>
      <c r="P152" s="15"/>
    </row>
    <row r="153" spans="3:16" x14ac:dyDescent="0.2">
      <c r="C153" s="26"/>
      <c r="D153" s="26"/>
      <c r="P153" s="15"/>
    </row>
    <row r="154" spans="3:16" x14ac:dyDescent="0.2">
      <c r="C154" s="26"/>
      <c r="D154" s="26"/>
      <c r="P154" s="15"/>
    </row>
    <row r="155" spans="3:16" x14ac:dyDescent="0.2">
      <c r="C155" s="26"/>
      <c r="D155" s="26"/>
      <c r="P155" s="15"/>
    </row>
    <row r="156" spans="3:16" x14ac:dyDescent="0.2">
      <c r="C156" s="26"/>
      <c r="D156" s="26"/>
      <c r="P156" s="15"/>
    </row>
    <row r="157" spans="3:16" x14ac:dyDescent="0.2">
      <c r="C157" s="26"/>
      <c r="D157" s="26"/>
      <c r="P157" s="15"/>
    </row>
    <row r="158" spans="3:16" x14ac:dyDescent="0.2">
      <c r="C158" s="26"/>
      <c r="D158" s="26"/>
      <c r="P158" s="15"/>
    </row>
    <row r="159" spans="3:16" x14ac:dyDescent="0.2">
      <c r="C159" s="26"/>
      <c r="D159" s="26"/>
      <c r="P159" s="15"/>
    </row>
    <row r="160" spans="3:16" x14ac:dyDescent="0.2">
      <c r="C160" s="26"/>
      <c r="D160" s="26"/>
      <c r="P160" s="15"/>
    </row>
    <row r="161" spans="3:16" x14ac:dyDescent="0.2">
      <c r="C161" s="26"/>
      <c r="D161" s="26"/>
      <c r="P161" s="15"/>
    </row>
    <row r="162" spans="3:16" x14ac:dyDescent="0.2">
      <c r="C162" s="26"/>
      <c r="D162" s="26"/>
      <c r="P162" s="15"/>
    </row>
    <row r="163" spans="3:16" x14ac:dyDescent="0.2">
      <c r="C163" s="26"/>
      <c r="D163" s="26"/>
      <c r="P163" s="15"/>
    </row>
    <row r="164" spans="3:16" x14ac:dyDescent="0.2">
      <c r="C164" s="26"/>
      <c r="D164" s="26"/>
      <c r="P164" s="15"/>
    </row>
    <row r="165" spans="3:16" x14ac:dyDescent="0.2">
      <c r="C165" s="26"/>
      <c r="D165" s="26"/>
      <c r="P165" s="15"/>
    </row>
    <row r="166" spans="3:16" x14ac:dyDescent="0.2">
      <c r="C166" s="26"/>
      <c r="D166" s="26"/>
      <c r="P166" s="15"/>
    </row>
    <row r="167" spans="3:16" x14ac:dyDescent="0.2">
      <c r="C167" s="26"/>
      <c r="D167" s="26"/>
      <c r="P167" s="15"/>
    </row>
    <row r="168" spans="3:16" x14ac:dyDescent="0.2">
      <c r="C168" s="26"/>
      <c r="D168" s="26"/>
      <c r="P168" s="15"/>
    </row>
    <row r="169" spans="3:16" x14ac:dyDescent="0.2">
      <c r="C169" s="26"/>
      <c r="D169" s="26"/>
      <c r="P169" s="15"/>
    </row>
    <row r="170" spans="3:16" x14ac:dyDescent="0.2">
      <c r="C170" s="26"/>
      <c r="D170" s="26"/>
      <c r="P170" s="15"/>
    </row>
    <row r="171" spans="3:16" x14ac:dyDescent="0.2">
      <c r="C171" s="26"/>
      <c r="D171" s="26"/>
      <c r="P171" s="15"/>
    </row>
    <row r="172" spans="3:16" x14ac:dyDescent="0.2">
      <c r="C172" s="26"/>
      <c r="D172" s="26"/>
      <c r="P172" s="15"/>
    </row>
    <row r="173" spans="3:16" x14ac:dyDescent="0.2">
      <c r="C173" s="26"/>
      <c r="D173" s="26"/>
      <c r="P173" s="15"/>
    </row>
    <row r="174" spans="3:16" x14ac:dyDescent="0.2">
      <c r="C174" s="26"/>
      <c r="D174" s="26"/>
      <c r="P174" s="15"/>
    </row>
    <row r="175" spans="3:16" x14ac:dyDescent="0.2">
      <c r="C175" s="26"/>
      <c r="D175" s="26"/>
      <c r="P175" s="15"/>
    </row>
    <row r="176" spans="3:16" x14ac:dyDescent="0.2">
      <c r="C176" s="26"/>
      <c r="D176" s="26"/>
      <c r="P176" s="15"/>
    </row>
    <row r="177" spans="3:16" x14ac:dyDescent="0.2">
      <c r="C177" s="26"/>
      <c r="D177" s="26"/>
      <c r="P177" s="15"/>
    </row>
    <row r="178" spans="3:16" x14ac:dyDescent="0.2">
      <c r="C178" s="26"/>
      <c r="D178" s="26"/>
      <c r="P178" s="15"/>
    </row>
    <row r="179" spans="3:16" x14ac:dyDescent="0.2">
      <c r="C179" s="26"/>
      <c r="D179" s="26"/>
      <c r="P179" s="15"/>
    </row>
    <row r="180" spans="3:16" x14ac:dyDescent="0.2">
      <c r="C180" s="26"/>
      <c r="D180" s="26"/>
      <c r="P180" s="15"/>
    </row>
    <row r="181" spans="3:16" x14ac:dyDescent="0.2">
      <c r="C181" s="26"/>
      <c r="D181" s="26"/>
      <c r="P181" s="15"/>
    </row>
    <row r="182" spans="3:16" x14ac:dyDescent="0.2">
      <c r="C182" s="26"/>
      <c r="D182" s="26"/>
      <c r="P182" s="15"/>
    </row>
    <row r="183" spans="3:16" x14ac:dyDescent="0.2">
      <c r="C183" s="26"/>
      <c r="D183" s="26"/>
      <c r="P183" s="15"/>
    </row>
    <row r="184" spans="3:16" x14ac:dyDescent="0.2">
      <c r="C184" s="26"/>
      <c r="D184" s="26"/>
      <c r="P184" s="15"/>
    </row>
    <row r="185" spans="3:16" x14ac:dyDescent="0.2">
      <c r="C185" s="26"/>
      <c r="D185" s="26"/>
      <c r="P185" s="15"/>
    </row>
    <row r="186" spans="3:16" x14ac:dyDescent="0.2">
      <c r="C186" s="26"/>
      <c r="D186" s="26"/>
      <c r="P186" s="15"/>
    </row>
    <row r="187" spans="3:16" x14ac:dyDescent="0.2">
      <c r="C187" s="26"/>
      <c r="D187" s="26"/>
      <c r="P187" s="15"/>
    </row>
    <row r="188" spans="3:16" x14ac:dyDescent="0.2">
      <c r="C188" s="26"/>
      <c r="D188" s="26"/>
      <c r="P188" s="15"/>
    </row>
    <row r="189" spans="3:16" x14ac:dyDescent="0.2">
      <c r="C189" s="26"/>
      <c r="D189" s="26"/>
      <c r="P189" s="15"/>
    </row>
    <row r="190" spans="3:16" x14ac:dyDescent="0.2">
      <c r="C190" s="26"/>
      <c r="D190" s="26"/>
      <c r="P190" s="15"/>
    </row>
    <row r="191" spans="3:16" x14ac:dyDescent="0.2">
      <c r="C191" s="26"/>
      <c r="D191" s="26"/>
      <c r="P191" s="15"/>
    </row>
    <row r="192" spans="3:16" x14ac:dyDescent="0.2">
      <c r="C192" s="26"/>
      <c r="D192" s="26"/>
      <c r="P192" s="15"/>
    </row>
    <row r="193" spans="3:16" x14ac:dyDescent="0.2">
      <c r="C193" s="26"/>
      <c r="D193" s="26"/>
      <c r="P193" s="15"/>
    </row>
    <row r="194" spans="3:16" x14ac:dyDescent="0.2">
      <c r="C194" s="26"/>
      <c r="D194" s="26"/>
      <c r="P194" s="15"/>
    </row>
    <row r="195" spans="3:16" x14ac:dyDescent="0.2">
      <c r="C195" s="26"/>
      <c r="D195" s="26"/>
      <c r="P195" s="15"/>
    </row>
    <row r="196" spans="3:16" x14ac:dyDescent="0.2">
      <c r="C196" s="26"/>
      <c r="D196" s="26"/>
      <c r="P196" s="15"/>
    </row>
    <row r="197" spans="3:16" x14ac:dyDescent="0.2">
      <c r="C197" s="26"/>
      <c r="D197" s="26"/>
      <c r="P197" s="15"/>
    </row>
    <row r="198" spans="3:16" x14ac:dyDescent="0.2">
      <c r="C198" s="26"/>
      <c r="D198" s="26"/>
      <c r="P198" s="15"/>
    </row>
    <row r="199" spans="3:16" x14ac:dyDescent="0.2">
      <c r="C199" s="26"/>
      <c r="D199" s="26"/>
      <c r="P199" s="15"/>
    </row>
    <row r="200" spans="3:16" x14ac:dyDescent="0.2">
      <c r="C200" s="26"/>
      <c r="D200" s="26"/>
      <c r="P200" s="15"/>
    </row>
    <row r="201" spans="3:16" x14ac:dyDescent="0.2">
      <c r="C201" s="26"/>
      <c r="D201" s="26"/>
      <c r="P201" s="15"/>
    </row>
    <row r="202" spans="3:16" x14ac:dyDescent="0.2">
      <c r="C202" s="26"/>
      <c r="D202" s="26"/>
      <c r="P202" s="15"/>
    </row>
    <row r="203" spans="3:16" x14ac:dyDescent="0.2">
      <c r="C203" s="26"/>
      <c r="D203" s="26"/>
      <c r="P203" s="15"/>
    </row>
    <row r="204" spans="3:16" x14ac:dyDescent="0.2">
      <c r="C204" s="26"/>
      <c r="D204" s="26"/>
      <c r="P204" s="15"/>
    </row>
    <row r="205" spans="3:16" x14ac:dyDescent="0.2">
      <c r="C205" s="26"/>
      <c r="D205" s="26"/>
      <c r="P205" s="15"/>
    </row>
    <row r="206" spans="3:16" x14ac:dyDescent="0.2">
      <c r="C206" s="26"/>
      <c r="D206" s="26"/>
      <c r="P206" s="15"/>
    </row>
    <row r="207" spans="3:16" x14ac:dyDescent="0.2">
      <c r="C207" s="26"/>
      <c r="D207" s="26"/>
      <c r="P207" s="15"/>
    </row>
    <row r="208" spans="3:16" x14ac:dyDescent="0.2">
      <c r="C208" s="26"/>
      <c r="D208" s="26"/>
      <c r="P208" s="15"/>
    </row>
    <row r="209" spans="3:16" x14ac:dyDescent="0.2">
      <c r="C209" s="26"/>
      <c r="D209" s="26"/>
      <c r="P209" s="15"/>
    </row>
    <row r="210" spans="3:16" x14ac:dyDescent="0.2">
      <c r="C210" s="26"/>
      <c r="D210" s="26"/>
      <c r="P210" s="15"/>
    </row>
    <row r="211" spans="3:16" x14ac:dyDescent="0.2">
      <c r="C211" s="26"/>
      <c r="D211" s="26"/>
      <c r="P211" s="15"/>
    </row>
    <row r="212" spans="3:16" x14ac:dyDescent="0.2">
      <c r="C212" s="26"/>
      <c r="D212" s="26"/>
      <c r="P212" s="15"/>
    </row>
    <row r="213" spans="3:16" x14ac:dyDescent="0.2">
      <c r="C213" s="26"/>
      <c r="D213" s="26"/>
      <c r="P213" s="15"/>
    </row>
    <row r="214" spans="3:16" x14ac:dyDescent="0.2">
      <c r="C214" s="26"/>
      <c r="D214" s="26"/>
      <c r="P214" s="15"/>
    </row>
    <row r="215" spans="3:16" x14ac:dyDescent="0.2">
      <c r="C215" s="26"/>
      <c r="D215" s="26"/>
      <c r="P215" s="15"/>
    </row>
    <row r="216" spans="3:16" x14ac:dyDescent="0.2">
      <c r="C216" s="26"/>
      <c r="D216" s="26"/>
      <c r="P216" s="15"/>
    </row>
    <row r="217" spans="3:16" x14ac:dyDescent="0.2">
      <c r="C217" s="26"/>
      <c r="D217" s="26"/>
      <c r="P217" s="15"/>
    </row>
    <row r="218" spans="3:16" x14ac:dyDescent="0.2">
      <c r="C218" s="26"/>
      <c r="D218" s="26"/>
      <c r="P218" s="15"/>
    </row>
    <row r="219" spans="3:16" x14ac:dyDescent="0.2">
      <c r="C219" s="26"/>
      <c r="D219" s="26"/>
      <c r="P219" s="15"/>
    </row>
    <row r="220" spans="3:16" x14ac:dyDescent="0.2">
      <c r="C220" s="26"/>
      <c r="D220" s="26"/>
      <c r="P220" s="15"/>
    </row>
    <row r="221" spans="3:16" x14ac:dyDescent="0.2">
      <c r="C221" s="26"/>
      <c r="D221" s="26"/>
      <c r="P221" s="15"/>
    </row>
    <row r="222" spans="3:16" x14ac:dyDescent="0.2">
      <c r="C222" s="26"/>
      <c r="D222" s="26"/>
      <c r="P222" s="15"/>
    </row>
    <row r="223" spans="3:16" x14ac:dyDescent="0.2">
      <c r="C223" s="26"/>
      <c r="D223" s="26"/>
      <c r="P223" s="15"/>
    </row>
    <row r="224" spans="3:16" x14ac:dyDescent="0.2">
      <c r="C224" s="26"/>
      <c r="D224" s="26"/>
      <c r="P224" s="15"/>
    </row>
    <row r="225" spans="3:16" x14ac:dyDescent="0.2">
      <c r="C225" s="26"/>
      <c r="D225" s="26"/>
      <c r="P225" s="15"/>
    </row>
    <row r="226" spans="3:16" x14ac:dyDescent="0.2">
      <c r="C226" s="26"/>
      <c r="D226" s="26"/>
      <c r="P226" s="15"/>
    </row>
    <row r="227" spans="3:16" x14ac:dyDescent="0.2">
      <c r="C227" s="26"/>
      <c r="D227" s="26"/>
      <c r="P227" s="15"/>
    </row>
    <row r="228" spans="3:16" x14ac:dyDescent="0.2">
      <c r="C228" s="26"/>
      <c r="D228" s="26"/>
      <c r="P228" s="15"/>
    </row>
    <row r="229" spans="3:16" x14ac:dyDescent="0.2">
      <c r="C229" s="26"/>
      <c r="D229" s="26"/>
      <c r="P229" s="15"/>
    </row>
    <row r="230" spans="3:16" x14ac:dyDescent="0.2">
      <c r="C230" s="26"/>
      <c r="D230" s="26"/>
      <c r="P230" s="15"/>
    </row>
    <row r="231" spans="3:16" x14ac:dyDescent="0.2">
      <c r="C231" s="26"/>
      <c r="D231" s="26"/>
      <c r="P231" s="15"/>
    </row>
    <row r="232" spans="3:16" x14ac:dyDescent="0.2">
      <c r="C232" s="26"/>
      <c r="D232" s="26"/>
      <c r="P232" s="15"/>
    </row>
    <row r="233" spans="3:16" x14ac:dyDescent="0.2">
      <c r="C233" s="26"/>
      <c r="D233" s="26"/>
      <c r="P233" s="15"/>
    </row>
    <row r="234" spans="3:16" x14ac:dyDescent="0.2">
      <c r="C234" s="26"/>
      <c r="D234" s="26"/>
      <c r="P234" s="15"/>
    </row>
    <row r="235" spans="3:16" x14ac:dyDescent="0.2">
      <c r="C235" s="26"/>
      <c r="D235" s="26"/>
      <c r="P235" s="15"/>
    </row>
    <row r="236" spans="3:16" x14ac:dyDescent="0.2">
      <c r="C236" s="26"/>
      <c r="D236" s="26"/>
      <c r="P236" s="15"/>
    </row>
    <row r="237" spans="3:16" x14ac:dyDescent="0.2">
      <c r="C237" s="26"/>
      <c r="D237" s="26"/>
      <c r="P237" s="15"/>
    </row>
    <row r="238" spans="3:16" x14ac:dyDescent="0.2">
      <c r="C238" s="26"/>
      <c r="D238" s="26"/>
      <c r="P238" s="15"/>
    </row>
    <row r="239" spans="3:16" x14ac:dyDescent="0.2">
      <c r="C239" s="26"/>
      <c r="D239" s="26"/>
      <c r="P239" s="15"/>
    </row>
    <row r="240" spans="3:16" x14ac:dyDescent="0.2">
      <c r="C240" s="26"/>
      <c r="D240" s="26"/>
      <c r="P240" s="15"/>
    </row>
    <row r="241" spans="3:16" x14ac:dyDescent="0.2">
      <c r="C241" s="26"/>
      <c r="D241" s="26"/>
      <c r="P241" s="15"/>
    </row>
    <row r="242" spans="3:16" x14ac:dyDescent="0.2">
      <c r="C242" s="26"/>
      <c r="D242" s="26"/>
      <c r="P242" s="15"/>
    </row>
    <row r="243" spans="3:16" x14ac:dyDescent="0.2">
      <c r="C243" s="26"/>
      <c r="D243" s="26"/>
      <c r="P243" s="15"/>
    </row>
    <row r="244" spans="3:16" x14ac:dyDescent="0.2">
      <c r="C244" s="26"/>
      <c r="D244" s="26"/>
      <c r="P244" s="15"/>
    </row>
    <row r="245" spans="3:16" x14ac:dyDescent="0.2">
      <c r="C245" s="26"/>
      <c r="D245" s="26"/>
      <c r="P245" s="15"/>
    </row>
    <row r="246" spans="3:16" x14ac:dyDescent="0.2">
      <c r="C246" s="26"/>
      <c r="D246" s="26"/>
      <c r="P246" s="15"/>
    </row>
    <row r="247" spans="3:16" x14ac:dyDescent="0.2">
      <c r="C247" s="26"/>
      <c r="D247" s="26"/>
      <c r="P247" s="15"/>
    </row>
    <row r="248" spans="3:16" x14ac:dyDescent="0.2">
      <c r="C248" s="26"/>
      <c r="D248" s="26"/>
      <c r="P248" s="15"/>
    </row>
    <row r="249" spans="3:16" x14ac:dyDescent="0.2">
      <c r="C249" s="26"/>
      <c r="D249" s="26"/>
      <c r="P249" s="15"/>
    </row>
    <row r="250" spans="3:16" x14ac:dyDescent="0.2">
      <c r="C250" s="26"/>
      <c r="D250" s="26"/>
      <c r="P250" s="15"/>
    </row>
    <row r="251" spans="3:16" x14ac:dyDescent="0.2">
      <c r="C251" s="26"/>
      <c r="D251" s="26"/>
      <c r="P251" s="15"/>
    </row>
    <row r="252" spans="3:16" x14ac:dyDescent="0.2">
      <c r="C252" s="26"/>
      <c r="D252" s="26"/>
      <c r="P252" s="15"/>
    </row>
    <row r="253" spans="3:16" x14ac:dyDescent="0.2">
      <c r="C253" s="26"/>
      <c r="D253" s="26"/>
      <c r="P253" s="15"/>
    </row>
    <row r="254" spans="3:16" x14ac:dyDescent="0.2">
      <c r="C254" s="26"/>
      <c r="D254" s="26"/>
      <c r="P254" s="15"/>
    </row>
    <row r="255" spans="3:16" x14ac:dyDescent="0.2">
      <c r="C255" s="26"/>
      <c r="D255" s="26"/>
      <c r="P255" s="15"/>
    </row>
    <row r="256" spans="3:16" x14ac:dyDescent="0.2">
      <c r="C256" s="26"/>
      <c r="D256" s="26"/>
      <c r="P256" s="15"/>
    </row>
    <row r="257" spans="3:16" x14ac:dyDescent="0.2">
      <c r="C257" s="26"/>
      <c r="D257" s="26"/>
      <c r="P257" s="15"/>
    </row>
    <row r="258" spans="3:16" x14ac:dyDescent="0.2">
      <c r="C258" s="26"/>
      <c r="D258" s="26"/>
      <c r="P258" s="15"/>
    </row>
    <row r="259" spans="3:16" x14ac:dyDescent="0.2">
      <c r="C259" s="26"/>
      <c r="D259" s="26"/>
      <c r="P259" s="15"/>
    </row>
    <row r="260" spans="3:16" x14ac:dyDescent="0.2">
      <c r="C260" s="26"/>
      <c r="D260" s="26"/>
      <c r="P260" s="15"/>
    </row>
    <row r="261" spans="3:16" x14ac:dyDescent="0.2">
      <c r="C261" s="26"/>
      <c r="D261" s="26"/>
      <c r="P261" s="15"/>
    </row>
    <row r="262" spans="3:16" x14ac:dyDescent="0.2">
      <c r="C262" s="26"/>
      <c r="D262" s="26"/>
      <c r="P262" s="15"/>
    </row>
    <row r="263" spans="3:16" x14ac:dyDescent="0.2">
      <c r="C263" s="26"/>
      <c r="D263" s="26"/>
      <c r="P263" s="15"/>
    </row>
    <row r="264" spans="3:16" x14ac:dyDescent="0.2">
      <c r="C264" s="26"/>
      <c r="D264" s="26"/>
      <c r="P264" s="15"/>
    </row>
    <row r="265" spans="3:16" x14ac:dyDescent="0.2">
      <c r="C265" s="26"/>
      <c r="D265" s="26"/>
      <c r="P265" s="15"/>
    </row>
    <row r="266" spans="3:16" x14ac:dyDescent="0.2">
      <c r="C266" s="26"/>
      <c r="D266" s="26"/>
      <c r="P266" s="15"/>
    </row>
    <row r="267" spans="3:16" x14ac:dyDescent="0.2">
      <c r="C267" s="26"/>
      <c r="D267" s="26"/>
      <c r="P267" s="15"/>
    </row>
    <row r="268" spans="3:16" x14ac:dyDescent="0.2">
      <c r="C268" s="26"/>
      <c r="D268" s="26"/>
      <c r="P268" s="15"/>
    </row>
    <row r="269" spans="3:16" x14ac:dyDescent="0.2">
      <c r="C269" s="26"/>
      <c r="D269" s="26"/>
      <c r="P269" s="15"/>
    </row>
    <row r="270" spans="3:16" x14ac:dyDescent="0.2">
      <c r="P270" s="15"/>
    </row>
    <row r="271" spans="3:16" x14ac:dyDescent="0.2">
      <c r="P271" s="15"/>
    </row>
    <row r="272" spans="3:16" x14ac:dyDescent="0.2">
      <c r="P272" s="15"/>
    </row>
    <row r="273" spans="16:16" x14ac:dyDescent="0.2">
      <c r="P273" s="15"/>
    </row>
    <row r="274" spans="16:16" x14ac:dyDescent="0.2">
      <c r="P274" s="15"/>
    </row>
    <row r="275" spans="16:16" x14ac:dyDescent="0.2">
      <c r="P275" s="15"/>
    </row>
    <row r="276" spans="16:16" x14ac:dyDescent="0.2">
      <c r="P276" s="15"/>
    </row>
    <row r="277" spans="16:16" x14ac:dyDescent="0.2">
      <c r="P277" s="15"/>
    </row>
    <row r="278" spans="16:16" x14ac:dyDescent="0.2">
      <c r="P278" s="15"/>
    </row>
    <row r="279" spans="16:16" x14ac:dyDescent="0.2">
      <c r="P279" s="15"/>
    </row>
    <row r="280" spans="16:16" x14ac:dyDescent="0.2">
      <c r="P280" s="15"/>
    </row>
    <row r="281" spans="16:16" x14ac:dyDescent="0.2">
      <c r="P281" s="15"/>
    </row>
    <row r="282" spans="16:16" x14ac:dyDescent="0.2">
      <c r="P282" s="15"/>
    </row>
    <row r="283" spans="16:16" x14ac:dyDescent="0.2">
      <c r="P283" s="15"/>
    </row>
    <row r="284" spans="16:16" x14ac:dyDescent="0.2">
      <c r="P284" s="15"/>
    </row>
    <row r="285" spans="16:16" x14ac:dyDescent="0.2">
      <c r="P285" s="15"/>
    </row>
    <row r="286" spans="16:16" x14ac:dyDescent="0.2">
      <c r="P286" s="15"/>
    </row>
    <row r="287" spans="16:16" x14ac:dyDescent="0.2">
      <c r="P287" s="15"/>
    </row>
    <row r="288" spans="16:16" x14ac:dyDescent="0.2">
      <c r="P288" s="15"/>
    </row>
    <row r="289" spans="16:16" x14ac:dyDescent="0.2">
      <c r="P289" s="15"/>
    </row>
    <row r="290" spans="16:16" x14ac:dyDescent="0.2">
      <c r="P290" s="15"/>
    </row>
    <row r="291" spans="16:16" x14ac:dyDescent="0.2">
      <c r="P291" s="15"/>
    </row>
    <row r="292" spans="16:16" x14ac:dyDescent="0.2">
      <c r="P292" s="15"/>
    </row>
    <row r="293" spans="16:16" x14ac:dyDescent="0.2">
      <c r="P293" s="15"/>
    </row>
    <row r="294" spans="16:16" x14ac:dyDescent="0.2">
      <c r="P294" s="15"/>
    </row>
    <row r="295" spans="16:16" x14ac:dyDescent="0.2">
      <c r="P295" s="15"/>
    </row>
    <row r="296" spans="16:16" x14ac:dyDescent="0.2">
      <c r="P296" s="15"/>
    </row>
    <row r="297" spans="16:16" x14ac:dyDescent="0.2">
      <c r="P297" s="15"/>
    </row>
    <row r="298" spans="16:16" x14ac:dyDescent="0.2">
      <c r="P298" s="15"/>
    </row>
    <row r="299" spans="16:16" x14ac:dyDescent="0.2">
      <c r="P299" s="15"/>
    </row>
    <row r="300" spans="16:16" x14ac:dyDescent="0.2">
      <c r="P300" s="15"/>
    </row>
    <row r="301" spans="16:16" x14ac:dyDescent="0.2">
      <c r="P301" s="15"/>
    </row>
    <row r="302" spans="16:16" x14ac:dyDescent="0.2">
      <c r="P302" s="15"/>
    </row>
    <row r="303" spans="16:16" x14ac:dyDescent="0.2">
      <c r="P303" s="15"/>
    </row>
    <row r="304" spans="16:16" x14ac:dyDescent="0.2">
      <c r="P304" s="15"/>
    </row>
    <row r="305" spans="16:16" x14ac:dyDescent="0.2">
      <c r="P305" s="15"/>
    </row>
    <row r="306" spans="16:16" x14ac:dyDescent="0.2">
      <c r="P306" s="15"/>
    </row>
    <row r="307" spans="16:16" x14ac:dyDescent="0.2">
      <c r="P307" s="15"/>
    </row>
    <row r="308" spans="16:16" x14ac:dyDescent="0.2">
      <c r="P308" s="15"/>
    </row>
    <row r="309" spans="16:16" x14ac:dyDescent="0.2">
      <c r="P309" s="15"/>
    </row>
    <row r="310" spans="16:16" x14ac:dyDescent="0.2">
      <c r="P310" s="15"/>
    </row>
    <row r="311" spans="16:16" x14ac:dyDescent="0.2">
      <c r="P311" s="15"/>
    </row>
    <row r="312" spans="16:16" x14ac:dyDescent="0.2">
      <c r="P312" s="15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Q_fit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2023-01-04T04:45:37Z</dcterms:modified>
</cp:coreProperties>
</file>