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C6B29D1-FA42-4E41-933E-33A4155BCB8B}" xr6:coauthVersionLast="47" xr6:coauthVersionMax="47" xr10:uidLastSave="{00000000-0000-0000-0000-000000000000}"/>
  <bookViews>
    <workbookView xWindow="13890" yWindow="90" windowWidth="12975" windowHeight="15060"/>
  </bookViews>
  <sheets>
    <sheet name="Active" sheetId="7" r:id="rId1"/>
    <sheet name="A (old)" sheetId="2" r:id="rId2"/>
    <sheet name="Q_fit" sheetId="6" r:id="rId3"/>
    <sheet name="A (old2)" sheetId="5" r:id="rId4"/>
    <sheet name="BAV" sheetId="8" r:id="rId5"/>
  </sheets>
  <definedNames>
    <definedName name="solver_adj" localSheetId="3" hidden="1">'A (old2)'!$E$11:$E$13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(old2)'!$E$14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9" i="7" l="1"/>
  <c r="F189" i="7" s="1"/>
  <c r="Q189" i="7"/>
  <c r="Q184" i="7"/>
  <c r="Q185" i="7"/>
  <c r="Q186" i="7"/>
  <c r="Q187" i="7"/>
  <c r="Q188" i="7"/>
  <c r="E183" i="7"/>
  <c r="F183" i="7"/>
  <c r="D11" i="7"/>
  <c r="D12" i="7"/>
  <c r="D13" i="7"/>
  <c r="Q183" i="7"/>
  <c r="E181" i="7"/>
  <c r="F181" i="7"/>
  <c r="Q180" i="7"/>
  <c r="Q181" i="7"/>
  <c r="Q182" i="7"/>
  <c r="E178" i="7"/>
  <c r="F178" i="7"/>
  <c r="G178" i="7"/>
  <c r="K178" i="7"/>
  <c r="E177" i="7"/>
  <c r="F177" i="7"/>
  <c r="E175" i="7"/>
  <c r="F175" i="7"/>
  <c r="G175" i="7"/>
  <c r="K175" i="7"/>
  <c r="E176" i="7"/>
  <c r="F176" i="7"/>
  <c r="G176" i="7"/>
  <c r="K176" i="7"/>
  <c r="E167" i="7"/>
  <c r="F167" i="7"/>
  <c r="G167" i="7"/>
  <c r="E168" i="7"/>
  <c r="F168" i="7"/>
  <c r="G168" i="7"/>
  <c r="E170" i="7"/>
  <c r="F170" i="7"/>
  <c r="G170" i="7"/>
  <c r="E172" i="7"/>
  <c r="F172" i="7"/>
  <c r="G172" i="7"/>
  <c r="E179" i="7"/>
  <c r="F179" i="7"/>
  <c r="G179" i="7"/>
  <c r="Q178" i="7"/>
  <c r="Q174" i="7"/>
  <c r="Q177" i="7"/>
  <c r="Q173" i="7"/>
  <c r="Q175" i="7"/>
  <c r="Q176" i="7"/>
  <c r="E160" i="7"/>
  <c r="F160" i="7"/>
  <c r="G160" i="7"/>
  <c r="E161" i="7"/>
  <c r="F161" i="7"/>
  <c r="G161" i="7"/>
  <c r="E162" i="7"/>
  <c r="F162" i="7"/>
  <c r="E163" i="7"/>
  <c r="F163" i="7"/>
  <c r="G163" i="7"/>
  <c r="E164" i="7"/>
  <c r="F164" i="7"/>
  <c r="G164" i="7"/>
  <c r="C8" i="7"/>
  <c r="E184" i="7"/>
  <c r="F184" i="7"/>
  <c r="E142" i="7"/>
  <c r="F142" i="7"/>
  <c r="G142" i="7"/>
  <c r="K142" i="7"/>
  <c r="E143" i="7"/>
  <c r="F143" i="7"/>
  <c r="E124" i="7"/>
  <c r="F124" i="7"/>
  <c r="E125" i="7"/>
  <c r="F125" i="7"/>
  <c r="E118" i="7"/>
  <c r="F118" i="7"/>
  <c r="E116" i="7"/>
  <c r="F116" i="7"/>
  <c r="E114" i="7"/>
  <c r="F114" i="7"/>
  <c r="E112" i="7"/>
  <c r="F112" i="7"/>
  <c r="E101" i="7"/>
  <c r="F101" i="7"/>
  <c r="G101" i="7"/>
  <c r="K101" i="7"/>
  <c r="E100" i="7"/>
  <c r="F100" i="7"/>
  <c r="E99" i="7"/>
  <c r="F99" i="7"/>
  <c r="E98" i="7"/>
  <c r="F98" i="7"/>
  <c r="E90" i="7"/>
  <c r="F90" i="7"/>
  <c r="G90" i="7"/>
  <c r="K90" i="7"/>
  <c r="E86" i="7"/>
  <c r="F86" i="7"/>
  <c r="E85" i="7"/>
  <c r="F85" i="7"/>
  <c r="E40" i="7"/>
  <c r="F40" i="7"/>
  <c r="E69" i="7"/>
  <c r="F69" i="7"/>
  <c r="G69" i="7"/>
  <c r="K69" i="7"/>
  <c r="E76" i="7"/>
  <c r="F76" i="7"/>
  <c r="E72" i="7"/>
  <c r="F72" i="7"/>
  <c r="Q143" i="7"/>
  <c r="E121" i="7"/>
  <c r="F121" i="7"/>
  <c r="E122" i="7"/>
  <c r="F122" i="7"/>
  <c r="E123" i="7"/>
  <c r="F123" i="7"/>
  <c r="E126" i="7"/>
  <c r="F126" i="7"/>
  <c r="E127" i="7"/>
  <c r="F127" i="7"/>
  <c r="E128" i="7"/>
  <c r="F128" i="7"/>
  <c r="E129" i="7"/>
  <c r="F129" i="7"/>
  <c r="E42" i="7"/>
  <c r="F42" i="7"/>
  <c r="E43" i="7"/>
  <c r="F43" i="7"/>
  <c r="E44" i="7"/>
  <c r="F44" i="7"/>
  <c r="E45" i="7"/>
  <c r="F45" i="7"/>
  <c r="E46" i="7"/>
  <c r="F46" i="7"/>
  <c r="E47" i="7"/>
  <c r="F47" i="7"/>
  <c r="E104" i="7"/>
  <c r="F104" i="7"/>
  <c r="E67" i="7"/>
  <c r="F67" i="7"/>
  <c r="E68" i="7"/>
  <c r="F68" i="7"/>
  <c r="E71" i="7"/>
  <c r="F71" i="7"/>
  <c r="E87" i="7"/>
  <c r="F87" i="7"/>
  <c r="E88" i="7"/>
  <c r="F88" i="7"/>
  <c r="E89" i="7"/>
  <c r="F89" i="7"/>
  <c r="E94" i="7"/>
  <c r="F94" i="7"/>
  <c r="E102" i="7"/>
  <c r="F102" i="7"/>
  <c r="G102" i="7"/>
  <c r="E103" i="7"/>
  <c r="F103" i="7"/>
  <c r="G103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3" i="7"/>
  <c r="F113" i="7"/>
  <c r="G113" i="7"/>
  <c r="K113" i="7"/>
  <c r="E115" i="7"/>
  <c r="F115" i="7"/>
  <c r="G115" i="7"/>
  <c r="E117" i="7"/>
  <c r="F117" i="7"/>
  <c r="G117" i="7"/>
  <c r="K117" i="7"/>
  <c r="K123" i="5"/>
  <c r="E119" i="7"/>
  <c r="F119" i="7"/>
  <c r="G119" i="7"/>
  <c r="E120" i="7"/>
  <c r="F120" i="7"/>
  <c r="G120" i="7"/>
  <c r="K120" i="7"/>
  <c r="E130" i="7"/>
  <c r="F130" i="7"/>
  <c r="G130" i="7"/>
  <c r="K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G162" i="7"/>
  <c r="D9" i="7"/>
  <c r="C9" i="7"/>
  <c r="Q142" i="7"/>
  <c r="Q125" i="7"/>
  <c r="Q124" i="7"/>
  <c r="Q101" i="7"/>
  <c r="Q100" i="7"/>
  <c r="Q99" i="7"/>
  <c r="Q98" i="7"/>
  <c r="Q94" i="7"/>
  <c r="Q90" i="7"/>
  <c r="Q89" i="7"/>
  <c r="Q88" i="7"/>
  <c r="Q87" i="7"/>
  <c r="Q86" i="7"/>
  <c r="Q85" i="7"/>
  <c r="Q76" i="7"/>
  <c r="Q72" i="7"/>
  <c r="Q71" i="7"/>
  <c r="Q69" i="7"/>
  <c r="Q68" i="7"/>
  <c r="Q67" i="7"/>
  <c r="Q165" i="7"/>
  <c r="Q104" i="7"/>
  <c r="Q47" i="7"/>
  <c r="Q46" i="7"/>
  <c r="Q45" i="7"/>
  <c r="Q44" i="7"/>
  <c r="Q43" i="7"/>
  <c r="Q42" i="7"/>
  <c r="Q129" i="7"/>
  <c r="Q128" i="7"/>
  <c r="Q127" i="7"/>
  <c r="Q126" i="7"/>
  <c r="Q123" i="7"/>
  <c r="Q122" i="7"/>
  <c r="Q121" i="7"/>
  <c r="Q118" i="7"/>
  <c r="Q116" i="7"/>
  <c r="Q114" i="7"/>
  <c r="Q112" i="7"/>
  <c r="E71" i="5"/>
  <c r="F71" i="5"/>
  <c r="G71" i="5"/>
  <c r="K71" i="5"/>
  <c r="E75" i="5"/>
  <c r="F75" i="5"/>
  <c r="G75" i="5"/>
  <c r="K75" i="5"/>
  <c r="E84" i="5"/>
  <c r="F84" i="5"/>
  <c r="G84" i="5"/>
  <c r="K84" i="5"/>
  <c r="E85" i="5"/>
  <c r="F85" i="5"/>
  <c r="G85" i="5"/>
  <c r="K85" i="5"/>
  <c r="E89" i="5"/>
  <c r="F89" i="5"/>
  <c r="G89" i="5"/>
  <c r="K89" i="5"/>
  <c r="E102" i="5"/>
  <c r="F102" i="5"/>
  <c r="G102" i="5"/>
  <c r="K102" i="5"/>
  <c r="E103" i="5"/>
  <c r="F103" i="5"/>
  <c r="G103" i="5"/>
  <c r="K103" i="5"/>
  <c r="E104" i="5"/>
  <c r="F104" i="5"/>
  <c r="G104" i="5"/>
  <c r="K104" i="5"/>
  <c r="E105" i="5"/>
  <c r="F105" i="5"/>
  <c r="G105" i="5"/>
  <c r="K105" i="5"/>
  <c r="E106" i="5"/>
  <c r="F106" i="5"/>
  <c r="G106" i="5"/>
  <c r="K106" i="5"/>
  <c r="E107" i="5"/>
  <c r="F107" i="5"/>
  <c r="G107" i="5"/>
  <c r="K107" i="5"/>
  <c r="E132" i="5"/>
  <c r="F132" i="5"/>
  <c r="G132" i="5"/>
  <c r="K132" i="5"/>
  <c r="E134" i="5"/>
  <c r="F134" i="5"/>
  <c r="G134" i="5"/>
  <c r="K134" i="5"/>
  <c r="E136" i="5"/>
  <c r="F136" i="5"/>
  <c r="G136" i="5"/>
  <c r="K136" i="5"/>
  <c r="E142" i="5"/>
  <c r="F142" i="5"/>
  <c r="G142" i="5"/>
  <c r="K142" i="5"/>
  <c r="E144" i="5"/>
  <c r="F144" i="5"/>
  <c r="G144" i="5"/>
  <c r="K144" i="5"/>
  <c r="E148" i="5"/>
  <c r="F148" i="5"/>
  <c r="G148" i="5"/>
  <c r="K148" i="5"/>
  <c r="E151" i="5"/>
  <c r="F151" i="5"/>
  <c r="G151" i="5"/>
  <c r="K151" i="5"/>
  <c r="E157" i="5"/>
  <c r="F157" i="5"/>
  <c r="G157" i="5"/>
  <c r="K157" i="5"/>
  <c r="E159" i="5"/>
  <c r="F159" i="5"/>
  <c r="G159" i="5"/>
  <c r="K159" i="5"/>
  <c r="E68" i="5"/>
  <c r="F68" i="5"/>
  <c r="G68" i="5"/>
  <c r="K68" i="5"/>
  <c r="E120" i="5"/>
  <c r="F120" i="5"/>
  <c r="G120" i="5"/>
  <c r="K120" i="5"/>
  <c r="E122" i="5"/>
  <c r="F122" i="5"/>
  <c r="G122" i="5"/>
  <c r="K122" i="5"/>
  <c r="E118" i="5"/>
  <c r="F118" i="5"/>
  <c r="G118" i="5"/>
  <c r="K118" i="5"/>
  <c r="E39" i="7"/>
  <c r="F39" i="7"/>
  <c r="G39" i="7"/>
  <c r="I39" i="7"/>
  <c r="I38" i="5"/>
  <c r="G40" i="7"/>
  <c r="I40" i="7"/>
  <c r="I39" i="5"/>
  <c r="E41" i="7"/>
  <c r="F41" i="7"/>
  <c r="G41" i="7"/>
  <c r="I41" i="7"/>
  <c r="I40" i="5"/>
  <c r="E48" i="7"/>
  <c r="F48" i="7"/>
  <c r="G48" i="7"/>
  <c r="I48" i="7"/>
  <c r="I47" i="5"/>
  <c r="E49" i="7"/>
  <c r="F49" i="7"/>
  <c r="G49" i="7"/>
  <c r="I49" i="7"/>
  <c r="I48" i="5"/>
  <c r="E50" i="7"/>
  <c r="F50" i="7"/>
  <c r="G50" i="7"/>
  <c r="I50" i="7"/>
  <c r="I49" i="5"/>
  <c r="E51" i="7"/>
  <c r="F51" i="7"/>
  <c r="G51" i="7"/>
  <c r="I51" i="7"/>
  <c r="I50" i="5"/>
  <c r="E52" i="7"/>
  <c r="F52" i="7"/>
  <c r="G52" i="7"/>
  <c r="I52" i="7"/>
  <c r="I51" i="5"/>
  <c r="E53" i="7"/>
  <c r="F53" i="7"/>
  <c r="G53" i="7"/>
  <c r="J53" i="7"/>
  <c r="J52" i="5"/>
  <c r="E54" i="7"/>
  <c r="F54" i="7"/>
  <c r="E55" i="7"/>
  <c r="F55" i="7"/>
  <c r="G55" i="7"/>
  <c r="J55" i="7"/>
  <c r="J54" i="5"/>
  <c r="E56" i="7"/>
  <c r="F56" i="7"/>
  <c r="G56" i="7"/>
  <c r="J56" i="7"/>
  <c r="J55" i="5"/>
  <c r="E57" i="7"/>
  <c r="F57" i="7"/>
  <c r="G57" i="7"/>
  <c r="J57" i="7"/>
  <c r="J56" i="5"/>
  <c r="E58" i="7"/>
  <c r="F58" i="7"/>
  <c r="G58" i="7"/>
  <c r="J58" i="7"/>
  <c r="J57" i="5"/>
  <c r="E59" i="7"/>
  <c r="F59" i="7"/>
  <c r="G59" i="7"/>
  <c r="J59" i="7"/>
  <c r="J58" i="5"/>
  <c r="E60" i="7"/>
  <c r="F60" i="7"/>
  <c r="G60" i="7"/>
  <c r="J60" i="7"/>
  <c r="J59" i="5"/>
  <c r="E61" i="7"/>
  <c r="F61" i="7"/>
  <c r="G61" i="7"/>
  <c r="J61" i="7"/>
  <c r="J60" i="5"/>
  <c r="E62" i="7"/>
  <c r="F62" i="7"/>
  <c r="G62" i="7"/>
  <c r="J62" i="7"/>
  <c r="J61" i="5"/>
  <c r="E63" i="7"/>
  <c r="F63" i="7"/>
  <c r="G63" i="7"/>
  <c r="J63" i="7"/>
  <c r="J62" i="5"/>
  <c r="E64" i="7"/>
  <c r="F64" i="7"/>
  <c r="G64" i="7"/>
  <c r="J64" i="7"/>
  <c r="J63" i="5"/>
  <c r="E65" i="7"/>
  <c r="F65" i="7"/>
  <c r="G65" i="7"/>
  <c r="J65" i="7"/>
  <c r="J64" i="5"/>
  <c r="E66" i="7"/>
  <c r="F66" i="7"/>
  <c r="G66" i="7"/>
  <c r="J66" i="7"/>
  <c r="J65" i="5"/>
  <c r="E70" i="7"/>
  <c r="F70" i="7"/>
  <c r="G70" i="7"/>
  <c r="J70" i="7"/>
  <c r="J69" i="5"/>
  <c r="E73" i="7"/>
  <c r="F73" i="7"/>
  <c r="G73" i="7"/>
  <c r="K73" i="7"/>
  <c r="K72" i="5"/>
  <c r="E74" i="7"/>
  <c r="F74" i="7"/>
  <c r="G74" i="7"/>
  <c r="J74" i="7"/>
  <c r="J73" i="5"/>
  <c r="E75" i="7"/>
  <c r="F75" i="7"/>
  <c r="G75" i="7"/>
  <c r="K75" i="7"/>
  <c r="K74" i="5"/>
  <c r="E77" i="7"/>
  <c r="F77" i="7"/>
  <c r="G77" i="7"/>
  <c r="K77" i="7"/>
  <c r="K76" i="5"/>
  <c r="E78" i="7"/>
  <c r="F78" i="7"/>
  <c r="G78" i="7"/>
  <c r="K78" i="7"/>
  <c r="K77" i="5"/>
  <c r="E79" i="7"/>
  <c r="F79" i="7"/>
  <c r="G79" i="7"/>
  <c r="K79" i="7"/>
  <c r="K78" i="5"/>
  <c r="E80" i="7"/>
  <c r="F80" i="7"/>
  <c r="G80" i="7"/>
  <c r="K80" i="7"/>
  <c r="K79" i="5"/>
  <c r="E81" i="7"/>
  <c r="F81" i="7"/>
  <c r="G81" i="7"/>
  <c r="K81" i="7"/>
  <c r="K80" i="5"/>
  <c r="E82" i="7"/>
  <c r="F82" i="7"/>
  <c r="G82" i="7"/>
  <c r="K82" i="7"/>
  <c r="K81" i="5"/>
  <c r="E83" i="7"/>
  <c r="F83" i="7"/>
  <c r="G83" i="7"/>
  <c r="K83" i="7"/>
  <c r="K82" i="5"/>
  <c r="E84" i="7"/>
  <c r="F84" i="7"/>
  <c r="G84" i="7"/>
  <c r="K84" i="7"/>
  <c r="K83" i="5"/>
  <c r="E91" i="7"/>
  <c r="F91" i="7"/>
  <c r="G91" i="7"/>
  <c r="K91" i="7"/>
  <c r="K91" i="5"/>
  <c r="K90" i="5"/>
  <c r="E92" i="7"/>
  <c r="F92" i="7"/>
  <c r="G92" i="7"/>
  <c r="K92" i="7"/>
  <c r="E93" i="7"/>
  <c r="F93" i="7"/>
  <c r="G93" i="7"/>
  <c r="K93" i="7"/>
  <c r="K95" i="5"/>
  <c r="E95" i="7"/>
  <c r="F95" i="7"/>
  <c r="G95" i="7"/>
  <c r="K95" i="7"/>
  <c r="K97" i="5"/>
  <c r="E96" i="7"/>
  <c r="F96" i="7"/>
  <c r="G96" i="7"/>
  <c r="K96" i="7"/>
  <c r="E97" i="7"/>
  <c r="F97" i="7"/>
  <c r="G97" i="7"/>
  <c r="K97" i="7"/>
  <c r="K100" i="5"/>
  <c r="K101" i="5"/>
  <c r="K102" i="7"/>
  <c r="K108" i="5"/>
  <c r="K103" i="7"/>
  <c r="K109" i="5"/>
  <c r="K105" i="7"/>
  <c r="K111" i="5"/>
  <c r="K106" i="7"/>
  <c r="K112" i="5"/>
  <c r="K107" i="7"/>
  <c r="K113" i="5"/>
  <c r="K108" i="7"/>
  <c r="K114" i="5"/>
  <c r="K109" i="7"/>
  <c r="K115" i="5"/>
  <c r="K119" i="5"/>
  <c r="K115" i="7"/>
  <c r="K121" i="5"/>
  <c r="K119" i="7"/>
  <c r="K125" i="5"/>
  <c r="K126" i="5"/>
  <c r="K127" i="5"/>
  <c r="K146" i="5"/>
  <c r="K149" i="5"/>
  <c r="K154" i="5"/>
  <c r="K155" i="5"/>
  <c r="K160" i="5"/>
  <c r="K161" i="5"/>
  <c r="K172" i="5"/>
  <c r="K173" i="5"/>
  <c r="K174" i="5"/>
  <c r="K179" i="5"/>
  <c r="K180" i="5"/>
  <c r="K183" i="5"/>
  <c r="K186" i="5"/>
  <c r="K170" i="5"/>
  <c r="K171" i="5"/>
  <c r="K187" i="5"/>
  <c r="K188" i="5"/>
  <c r="E21" i="7"/>
  <c r="F21" i="7"/>
  <c r="G21" i="7"/>
  <c r="H21" i="7"/>
  <c r="I21" i="5"/>
  <c r="K110" i="7"/>
  <c r="K116" i="5"/>
  <c r="K111" i="7"/>
  <c r="K117" i="5"/>
  <c r="K131" i="5"/>
  <c r="K133" i="5"/>
  <c r="K135" i="5"/>
  <c r="K141" i="5"/>
  <c r="K143" i="5"/>
  <c r="K145" i="5"/>
  <c r="K147" i="5"/>
  <c r="K150" i="5"/>
  <c r="K152" i="5"/>
  <c r="K153" i="5"/>
  <c r="K156" i="5"/>
  <c r="K158" i="5"/>
  <c r="K162" i="5"/>
  <c r="K163" i="5"/>
  <c r="K164" i="5"/>
  <c r="K165" i="5"/>
  <c r="K166" i="5"/>
  <c r="K167" i="5"/>
  <c r="K168" i="5"/>
  <c r="K169" i="5"/>
  <c r="K175" i="5"/>
  <c r="K176" i="5"/>
  <c r="K177" i="5"/>
  <c r="K178" i="5"/>
  <c r="K182" i="5"/>
  <c r="K184" i="5"/>
  <c r="K185" i="5"/>
  <c r="K189" i="5"/>
  <c r="E24" i="7"/>
  <c r="F24" i="7"/>
  <c r="G24" i="7"/>
  <c r="I24" i="7"/>
  <c r="I23" i="5"/>
  <c r="E25" i="7"/>
  <c r="F25" i="7"/>
  <c r="G25" i="7"/>
  <c r="I25" i="7"/>
  <c r="I24" i="5"/>
  <c r="E26" i="7"/>
  <c r="F26" i="7"/>
  <c r="G26" i="7"/>
  <c r="I26" i="7"/>
  <c r="I25" i="5"/>
  <c r="E27" i="7"/>
  <c r="F27" i="7"/>
  <c r="G27" i="7"/>
  <c r="I27" i="7"/>
  <c r="I26" i="5"/>
  <c r="E28" i="7"/>
  <c r="F28" i="7"/>
  <c r="G28" i="7"/>
  <c r="I28" i="7"/>
  <c r="I27" i="5"/>
  <c r="E29" i="7"/>
  <c r="F29" i="7"/>
  <c r="G29" i="7"/>
  <c r="I29" i="7"/>
  <c r="I28" i="5"/>
  <c r="E30" i="7"/>
  <c r="F30" i="7"/>
  <c r="G30" i="7"/>
  <c r="I30" i="7"/>
  <c r="I29" i="5"/>
  <c r="E31" i="7"/>
  <c r="F31" i="7"/>
  <c r="G31" i="7"/>
  <c r="I31" i="7"/>
  <c r="I30" i="5"/>
  <c r="E32" i="7"/>
  <c r="F32" i="7"/>
  <c r="G32" i="7"/>
  <c r="I32" i="7"/>
  <c r="I31" i="5"/>
  <c r="E33" i="7"/>
  <c r="F33" i="7"/>
  <c r="G33" i="7"/>
  <c r="I33" i="7"/>
  <c r="I32" i="5"/>
  <c r="E34" i="7"/>
  <c r="F34" i="7"/>
  <c r="G34" i="7"/>
  <c r="I34" i="7"/>
  <c r="I33" i="5"/>
  <c r="E35" i="7"/>
  <c r="F35" i="7"/>
  <c r="G35" i="7"/>
  <c r="I35" i="7"/>
  <c r="I34" i="5"/>
  <c r="E36" i="7"/>
  <c r="F36" i="7"/>
  <c r="G36" i="7"/>
  <c r="I36" i="7"/>
  <c r="I35" i="5"/>
  <c r="E37" i="7"/>
  <c r="F37" i="7"/>
  <c r="G37" i="7"/>
  <c r="I37" i="7"/>
  <c r="I36" i="5"/>
  <c r="E38" i="7"/>
  <c r="F38" i="7"/>
  <c r="G38" i="7"/>
  <c r="I38" i="7"/>
  <c r="I37" i="5"/>
  <c r="I22" i="5"/>
  <c r="E189" i="5"/>
  <c r="F189" i="5"/>
  <c r="G189" i="5"/>
  <c r="D11" i="5"/>
  <c r="D12" i="5"/>
  <c r="D13" i="5"/>
  <c r="Q189" i="5"/>
  <c r="E21" i="5"/>
  <c r="F21" i="5"/>
  <c r="G21" i="5"/>
  <c r="E116" i="5"/>
  <c r="F116" i="5"/>
  <c r="E117" i="5"/>
  <c r="F117" i="5"/>
  <c r="G117" i="5"/>
  <c r="E131" i="5"/>
  <c r="F131" i="5"/>
  <c r="G131" i="5"/>
  <c r="E133" i="5"/>
  <c r="F133" i="5"/>
  <c r="G133" i="5"/>
  <c r="E135" i="5"/>
  <c r="F135" i="5"/>
  <c r="G135" i="5"/>
  <c r="E141" i="5"/>
  <c r="F141" i="5"/>
  <c r="G141" i="5"/>
  <c r="E143" i="5"/>
  <c r="F143" i="5"/>
  <c r="G143" i="5"/>
  <c r="E145" i="5"/>
  <c r="F145" i="5"/>
  <c r="G145" i="5"/>
  <c r="E147" i="5"/>
  <c r="F147" i="5"/>
  <c r="G147" i="5"/>
  <c r="E150" i="5"/>
  <c r="F150" i="5"/>
  <c r="G150" i="5"/>
  <c r="E152" i="5"/>
  <c r="F152" i="5"/>
  <c r="G152" i="5"/>
  <c r="E153" i="5"/>
  <c r="F153" i="5"/>
  <c r="G153" i="5"/>
  <c r="E156" i="5"/>
  <c r="F156" i="5"/>
  <c r="G156" i="5"/>
  <c r="E158" i="5"/>
  <c r="F158" i="5"/>
  <c r="G158" i="5"/>
  <c r="E162" i="5"/>
  <c r="F162" i="5"/>
  <c r="G162" i="5"/>
  <c r="E163" i="5"/>
  <c r="F163" i="5"/>
  <c r="G163" i="5"/>
  <c r="E164" i="5"/>
  <c r="F164" i="5"/>
  <c r="G164" i="5"/>
  <c r="E165" i="5"/>
  <c r="F165" i="5"/>
  <c r="E166" i="5"/>
  <c r="F166" i="5"/>
  <c r="G166" i="5"/>
  <c r="E167" i="5"/>
  <c r="F167" i="5"/>
  <c r="G167" i="5"/>
  <c r="E168" i="5"/>
  <c r="F168" i="5"/>
  <c r="G168" i="5"/>
  <c r="E169" i="5"/>
  <c r="F169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82" i="5"/>
  <c r="F182" i="5"/>
  <c r="E184" i="5"/>
  <c r="F184" i="5"/>
  <c r="G184" i="5"/>
  <c r="E185" i="5"/>
  <c r="F185" i="5"/>
  <c r="G185" i="5"/>
  <c r="E45" i="5"/>
  <c r="F45" i="5"/>
  <c r="E46" i="5"/>
  <c r="F46" i="5"/>
  <c r="E66" i="5"/>
  <c r="F66" i="5"/>
  <c r="E67" i="5"/>
  <c r="F67" i="5"/>
  <c r="E70" i="5"/>
  <c r="F70" i="5"/>
  <c r="E86" i="5"/>
  <c r="F86" i="5"/>
  <c r="E87" i="5"/>
  <c r="F87" i="5"/>
  <c r="E88" i="5"/>
  <c r="F88" i="5"/>
  <c r="E96" i="5"/>
  <c r="F96" i="5"/>
  <c r="E110" i="5"/>
  <c r="F110" i="5"/>
  <c r="E124" i="5"/>
  <c r="F124" i="5"/>
  <c r="E128" i="5"/>
  <c r="F128" i="5"/>
  <c r="E129" i="5"/>
  <c r="F129" i="5"/>
  <c r="E130" i="5"/>
  <c r="F130" i="5"/>
  <c r="E137" i="5"/>
  <c r="F137" i="5"/>
  <c r="E138" i="5"/>
  <c r="F138" i="5"/>
  <c r="E139" i="5"/>
  <c r="F139" i="5"/>
  <c r="E140" i="5"/>
  <c r="F140" i="5"/>
  <c r="E181" i="5"/>
  <c r="F181" i="5"/>
  <c r="E41" i="5"/>
  <c r="F41" i="5"/>
  <c r="E42" i="5"/>
  <c r="F42" i="5"/>
  <c r="E43" i="5"/>
  <c r="F43" i="5"/>
  <c r="E44" i="5"/>
  <c r="F44" i="5"/>
  <c r="E149" i="5"/>
  <c r="F149" i="5"/>
  <c r="G149" i="5"/>
  <c r="E154" i="5"/>
  <c r="F154" i="5"/>
  <c r="G154" i="5"/>
  <c r="E155" i="5"/>
  <c r="F155" i="5"/>
  <c r="G155" i="5"/>
  <c r="E160" i="5"/>
  <c r="F160" i="5"/>
  <c r="G160" i="5"/>
  <c r="E161" i="5"/>
  <c r="F161" i="5"/>
  <c r="G161" i="5"/>
  <c r="E170" i="5"/>
  <c r="F170" i="5"/>
  <c r="G170" i="5"/>
  <c r="E171" i="5"/>
  <c r="F171" i="5"/>
  <c r="G171" i="5"/>
  <c r="E172" i="5"/>
  <c r="F172" i="5"/>
  <c r="G172" i="5"/>
  <c r="E173" i="5"/>
  <c r="F173" i="5"/>
  <c r="G173" i="5"/>
  <c r="E174" i="5"/>
  <c r="F174" i="5"/>
  <c r="G174" i="5"/>
  <c r="E179" i="5"/>
  <c r="F179" i="5"/>
  <c r="G179" i="5"/>
  <c r="E180" i="5"/>
  <c r="F180" i="5"/>
  <c r="G180" i="5"/>
  <c r="E183" i="5"/>
  <c r="F183" i="5"/>
  <c r="G183" i="5"/>
  <c r="E186" i="5"/>
  <c r="F186" i="5"/>
  <c r="G186" i="5"/>
  <c r="E187" i="5"/>
  <c r="F187" i="5"/>
  <c r="G187" i="5"/>
  <c r="E188" i="5"/>
  <c r="F188" i="5"/>
  <c r="G188" i="5"/>
  <c r="P185" i="5"/>
  <c r="S185" i="5" s="1"/>
  <c r="Q185" i="5"/>
  <c r="P184" i="5"/>
  <c r="S184" i="5"/>
  <c r="Q184" i="5"/>
  <c r="Q182" i="5"/>
  <c r="P178" i="5"/>
  <c r="S178" i="5" s="1"/>
  <c r="Q178" i="5"/>
  <c r="P177" i="5"/>
  <c r="S177" i="5" s="1"/>
  <c r="Q177" i="5"/>
  <c r="P176" i="5"/>
  <c r="S176" i="5"/>
  <c r="Q176" i="5"/>
  <c r="P175" i="5"/>
  <c r="Q175" i="5"/>
  <c r="Q169" i="5"/>
  <c r="P168" i="5"/>
  <c r="S168" i="5"/>
  <c r="Q168" i="5"/>
  <c r="P167" i="5"/>
  <c r="S167" i="5"/>
  <c r="Q167" i="5"/>
  <c r="P166" i="5"/>
  <c r="Q166" i="5"/>
  <c r="Q165" i="5"/>
  <c r="P164" i="5"/>
  <c r="S164" i="5" s="1"/>
  <c r="Q164" i="5"/>
  <c r="P163" i="5"/>
  <c r="S163" i="5" s="1"/>
  <c r="Q163" i="5"/>
  <c r="P162" i="5"/>
  <c r="Q162" i="5"/>
  <c r="Q158" i="5"/>
  <c r="P156" i="5"/>
  <c r="Q156" i="5"/>
  <c r="P153" i="5"/>
  <c r="S153" i="5" s="1"/>
  <c r="Q153" i="5"/>
  <c r="P152" i="5"/>
  <c r="Q152" i="5"/>
  <c r="Q150" i="5"/>
  <c r="P147" i="5"/>
  <c r="S147" i="5"/>
  <c r="Q147" i="5"/>
  <c r="P145" i="5"/>
  <c r="S145" i="5" s="1"/>
  <c r="Q145" i="5"/>
  <c r="P143" i="5"/>
  <c r="Q143" i="5"/>
  <c r="P141" i="5"/>
  <c r="S141" i="5"/>
  <c r="Q141" i="5"/>
  <c r="P135" i="5"/>
  <c r="Q135" i="5"/>
  <c r="P133" i="5"/>
  <c r="S133" i="5" s="1"/>
  <c r="Q133" i="5"/>
  <c r="P131" i="5"/>
  <c r="Q131" i="5"/>
  <c r="P117" i="5"/>
  <c r="S117" i="5" s="1"/>
  <c r="Q117" i="5"/>
  <c r="Q116" i="5"/>
  <c r="P21" i="5"/>
  <c r="S21" i="5"/>
  <c r="Q21" i="5"/>
  <c r="Q179" i="7"/>
  <c r="K179" i="7"/>
  <c r="G94" i="8"/>
  <c r="C94" i="8"/>
  <c r="E94" i="8"/>
  <c r="G124" i="8"/>
  <c r="C124" i="8"/>
  <c r="E124" i="8"/>
  <c r="G123" i="8"/>
  <c r="C123" i="8"/>
  <c r="E123" i="8"/>
  <c r="G93" i="8"/>
  <c r="C93" i="8"/>
  <c r="E93" i="8"/>
  <c r="G122" i="8"/>
  <c r="C122" i="8"/>
  <c r="E122" i="8"/>
  <c r="G92" i="8"/>
  <c r="C92" i="8"/>
  <c r="E92" i="8"/>
  <c r="G91" i="8"/>
  <c r="C91" i="8"/>
  <c r="E91" i="8"/>
  <c r="G121" i="8"/>
  <c r="C121" i="8"/>
  <c r="E121" i="8"/>
  <c r="G120" i="8"/>
  <c r="C120" i="8"/>
  <c r="E120" i="8"/>
  <c r="G119" i="8"/>
  <c r="C119" i="8"/>
  <c r="E119" i="8"/>
  <c r="G118" i="8"/>
  <c r="C118" i="8"/>
  <c r="E118" i="8"/>
  <c r="G90" i="8"/>
  <c r="C90" i="8"/>
  <c r="E90" i="8"/>
  <c r="G89" i="8"/>
  <c r="C89" i="8"/>
  <c r="E89" i="8"/>
  <c r="G88" i="8"/>
  <c r="C88" i="8"/>
  <c r="E88" i="8"/>
  <c r="G87" i="8"/>
  <c r="C87" i="8"/>
  <c r="E87" i="8"/>
  <c r="G86" i="8"/>
  <c r="C86" i="8"/>
  <c r="E86" i="8"/>
  <c r="G117" i="8"/>
  <c r="C117" i="8"/>
  <c r="E117" i="8"/>
  <c r="G116" i="8"/>
  <c r="C116" i="8"/>
  <c r="E116" i="8"/>
  <c r="G115" i="8"/>
  <c r="C115" i="8"/>
  <c r="E115" i="8"/>
  <c r="G114" i="8"/>
  <c r="C114" i="8"/>
  <c r="E114" i="8"/>
  <c r="G113" i="8"/>
  <c r="C113" i="8"/>
  <c r="E113" i="8"/>
  <c r="G112" i="8"/>
  <c r="C112" i="8"/>
  <c r="E112" i="8"/>
  <c r="G111" i="8"/>
  <c r="C111" i="8"/>
  <c r="E111" i="8"/>
  <c r="G110" i="8"/>
  <c r="C110" i="8"/>
  <c r="E110" i="8"/>
  <c r="G85" i="8"/>
  <c r="C85" i="8"/>
  <c r="E85" i="8"/>
  <c r="G84" i="8"/>
  <c r="C84" i="8"/>
  <c r="E84" i="8"/>
  <c r="G109" i="8"/>
  <c r="C109" i="8"/>
  <c r="E109" i="8"/>
  <c r="G108" i="8"/>
  <c r="C108" i="8"/>
  <c r="E108" i="8"/>
  <c r="G83" i="8"/>
  <c r="C83" i="8"/>
  <c r="E83" i="8"/>
  <c r="G82" i="8"/>
  <c r="C82" i="8"/>
  <c r="E82" i="8"/>
  <c r="G107" i="8"/>
  <c r="C107" i="8"/>
  <c r="E107" i="8"/>
  <c r="G106" i="8"/>
  <c r="C106" i="8"/>
  <c r="E106" i="8"/>
  <c r="G105" i="8"/>
  <c r="C105" i="8"/>
  <c r="E105" i="8"/>
  <c r="G81" i="8"/>
  <c r="C81" i="8"/>
  <c r="E81" i="8"/>
  <c r="G104" i="8"/>
  <c r="C104" i="8"/>
  <c r="E104" i="8"/>
  <c r="G80" i="8"/>
  <c r="C80" i="8"/>
  <c r="E80" i="8"/>
  <c r="E146" i="5"/>
  <c r="G103" i="8"/>
  <c r="C103" i="8"/>
  <c r="E103" i="8"/>
  <c r="G102" i="8"/>
  <c r="C102" i="8"/>
  <c r="E102" i="8"/>
  <c r="G101" i="8"/>
  <c r="C101" i="8"/>
  <c r="E101" i="8"/>
  <c r="G100" i="8"/>
  <c r="C100" i="8"/>
  <c r="E100" i="8"/>
  <c r="G99" i="8"/>
  <c r="C99" i="8"/>
  <c r="E99" i="8"/>
  <c r="G98" i="8"/>
  <c r="C98" i="8"/>
  <c r="E98" i="8"/>
  <c r="G79" i="8"/>
  <c r="C79" i="8"/>
  <c r="E127" i="5"/>
  <c r="E79" i="8"/>
  <c r="G78" i="8"/>
  <c r="C78" i="8"/>
  <c r="E126" i="5"/>
  <c r="E78" i="8"/>
  <c r="G77" i="8"/>
  <c r="C77" i="8"/>
  <c r="E125" i="5"/>
  <c r="E77" i="8"/>
  <c r="G76" i="8"/>
  <c r="C76" i="8"/>
  <c r="E123" i="5"/>
  <c r="E76" i="8"/>
  <c r="G75" i="8"/>
  <c r="C75" i="8"/>
  <c r="E121" i="5"/>
  <c r="E75" i="8"/>
  <c r="G74" i="8"/>
  <c r="C74" i="8"/>
  <c r="E119" i="5"/>
  <c r="E74" i="8"/>
  <c r="G97" i="8"/>
  <c r="C97" i="8"/>
  <c r="E97" i="8"/>
  <c r="G96" i="8"/>
  <c r="C96" i="8"/>
  <c r="E96" i="8"/>
  <c r="G73" i="8"/>
  <c r="C73" i="8"/>
  <c r="E73" i="8"/>
  <c r="E115" i="5"/>
  <c r="G72" i="8"/>
  <c r="C72" i="8"/>
  <c r="E72" i="8"/>
  <c r="E114" i="5"/>
  <c r="G71" i="8"/>
  <c r="C71" i="8"/>
  <c r="E71" i="8"/>
  <c r="E113" i="5"/>
  <c r="G70" i="8"/>
  <c r="C70" i="8"/>
  <c r="E70" i="8"/>
  <c r="E112" i="5"/>
  <c r="G69" i="8"/>
  <c r="C69" i="8"/>
  <c r="E69" i="8"/>
  <c r="E111" i="5"/>
  <c r="G68" i="8"/>
  <c r="C68" i="8"/>
  <c r="E68" i="8"/>
  <c r="E109" i="5"/>
  <c r="G67" i="8"/>
  <c r="C67" i="8"/>
  <c r="E67" i="8"/>
  <c r="E108" i="5"/>
  <c r="G66" i="8"/>
  <c r="C66" i="8"/>
  <c r="E66" i="8"/>
  <c r="G65" i="8"/>
  <c r="C65" i="8"/>
  <c r="E65" i="8"/>
  <c r="E100" i="5"/>
  <c r="G64" i="8"/>
  <c r="C64" i="8"/>
  <c r="E64" i="8"/>
  <c r="E98" i="5"/>
  <c r="G63" i="8"/>
  <c r="C63" i="8"/>
  <c r="E63" i="8"/>
  <c r="E97" i="5"/>
  <c r="G62" i="8"/>
  <c r="C62" i="8"/>
  <c r="E62" i="8"/>
  <c r="E94" i="5"/>
  <c r="G61" i="8"/>
  <c r="C61" i="8"/>
  <c r="E61" i="8"/>
  <c r="E92" i="5"/>
  <c r="G60" i="8"/>
  <c r="C60" i="8"/>
  <c r="E60" i="8"/>
  <c r="E90" i="5"/>
  <c r="G59" i="8"/>
  <c r="C59" i="8"/>
  <c r="E59" i="8"/>
  <c r="E83" i="5"/>
  <c r="G58" i="8"/>
  <c r="C58" i="8"/>
  <c r="E82" i="5"/>
  <c r="G57" i="8"/>
  <c r="C57" i="8"/>
  <c r="E57" i="8"/>
  <c r="E81" i="5"/>
  <c r="G56" i="8"/>
  <c r="C56" i="8"/>
  <c r="E56" i="8"/>
  <c r="E80" i="5"/>
  <c r="G55" i="8"/>
  <c r="C55" i="8"/>
  <c r="E55" i="8"/>
  <c r="E79" i="5"/>
  <c r="G54" i="8"/>
  <c r="C54" i="8"/>
  <c r="E54" i="8"/>
  <c r="E78" i="5"/>
  <c r="G53" i="8"/>
  <c r="C53" i="8"/>
  <c r="E53" i="8"/>
  <c r="E77" i="5"/>
  <c r="G52" i="8"/>
  <c r="C52" i="8"/>
  <c r="E52" i="8"/>
  <c r="E76" i="5"/>
  <c r="G51" i="8"/>
  <c r="C51" i="8"/>
  <c r="E51" i="8"/>
  <c r="E74" i="5"/>
  <c r="G50" i="8"/>
  <c r="C50" i="8"/>
  <c r="E73" i="5"/>
  <c r="G49" i="8"/>
  <c r="C49" i="8"/>
  <c r="E49" i="8"/>
  <c r="E72" i="5"/>
  <c r="G48" i="8"/>
  <c r="C48" i="8"/>
  <c r="E48" i="8"/>
  <c r="E69" i="5"/>
  <c r="G47" i="8"/>
  <c r="C47" i="8"/>
  <c r="E47" i="8"/>
  <c r="E65" i="5"/>
  <c r="G46" i="8"/>
  <c r="C46" i="8"/>
  <c r="E46" i="8"/>
  <c r="E64" i="5"/>
  <c r="G45" i="8"/>
  <c r="C45" i="8"/>
  <c r="E45" i="8"/>
  <c r="E63" i="5"/>
  <c r="G44" i="8"/>
  <c r="C44" i="8"/>
  <c r="E44" i="8"/>
  <c r="E62" i="5"/>
  <c r="G43" i="8"/>
  <c r="C43" i="8"/>
  <c r="E43" i="8"/>
  <c r="E61" i="5"/>
  <c r="G42" i="8"/>
  <c r="C42" i="8"/>
  <c r="E60" i="5"/>
  <c r="G41" i="8"/>
  <c r="C41" i="8"/>
  <c r="E41" i="8"/>
  <c r="E59" i="5"/>
  <c r="G40" i="8"/>
  <c r="C40" i="8"/>
  <c r="E40" i="8"/>
  <c r="E58" i="5"/>
  <c r="G39" i="8"/>
  <c r="C39" i="8"/>
  <c r="E39" i="8"/>
  <c r="E57" i="5"/>
  <c r="G38" i="8"/>
  <c r="C38" i="8"/>
  <c r="E38" i="8"/>
  <c r="E56" i="5"/>
  <c r="G37" i="8"/>
  <c r="C37" i="8"/>
  <c r="E37" i="8"/>
  <c r="E55" i="5"/>
  <c r="G36" i="8"/>
  <c r="C36" i="8"/>
  <c r="E36" i="8"/>
  <c r="E54" i="5"/>
  <c r="G35" i="8"/>
  <c r="C35" i="8"/>
  <c r="E35" i="8"/>
  <c r="E53" i="5"/>
  <c r="G34" i="8"/>
  <c r="C34" i="8"/>
  <c r="E52" i="5"/>
  <c r="G33" i="8"/>
  <c r="C33" i="8"/>
  <c r="E33" i="8"/>
  <c r="E51" i="5"/>
  <c r="G32" i="8"/>
  <c r="C32" i="8"/>
  <c r="E32" i="8"/>
  <c r="E50" i="5"/>
  <c r="G31" i="8"/>
  <c r="C31" i="8"/>
  <c r="E31" i="8"/>
  <c r="E49" i="5"/>
  <c r="G30" i="8"/>
  <c r="C30" i="8"/>
  <c r="E30" i="8"/>
  <c r="E48" i="5"/>
  <c r="G29" i="8"/>
  <c r="C29" i="8"/>
  <c r="E29" i="8"/>
  <c r="E47" i="5"/>
  <c r="G28" i="8"/>
  <c r="C28" i="8"/>
  <c r="E28" i="8"/>
  <c r="E40" i="5"/>
  <c r="G27" i="8"/>
  <c r="C27" i="8"/>
  <c r="E27" i="8"/>
  <c r="E39" i="5"/>
  <c r="G26" i="8"/>
  <c r="C26" i="8"/>
  <c r="E38" i="5"/>
  <c r="G25" i="8"/>
  <c r="C25" i="8"/>
  <c r="E25" i="8"/>
  <c r="E37" i="5"/>
  <c r="G24" i="8"/>
  <c r="C24" i="8"/>
  <c r="E24" i="8"/>
  <c r="E36" i="5"/>
  <c r="G23" i="8"/>
  <c r="C23" i="8"/>
  <c r="E23" i="8"/>
  <c r="E35" i="5"/>
  <c r="G22" i="8"/>
  <c r="C22" i="8"/>
  <c r="E22" i="8"/>
  <c r="E34" i="5"/>
  <c r="G21" i="8"/>
  <c r="C21" i="8"/>
  <c r="E21" i="8"/>
  <c r="E33" i="5"/>
  <c r="G20" i="8"/>
  <c r="C20" i="8"/>
  <c r="E20" i="8"/>
  <c r="E32" i="5"/>
  <c r="G19" i="8"/>
  <c r="C19" i="8"/>
  <c r="E19" i="8"/>
  <c r="E31" i="5"/>
  <c r="G18" i="8"/>
  <c r="C18" i="8"/>
  <c r="E18" i="8"/>
  <c r="E30" i="5"/>
  <c r="G17" i="8"/>
  <c r="C17" i="8"/>
  <c r="E29" i="5"/>
  <c r="F29" i="5"/>
  <c r="G16" i="8"/>
  <c r="C16" i="8"/>
  <c r="E16" i="8"/>
  <c r="E28" i="5"/>
  <c r="G15" i="8"/>
  <c r="C15" i="8"/>
  <c r="E27" i="5"/>
  <c r="G14" i="8"/>
  <c r="C14" i="8"/>
  <c r="E14" i="8"/>
  <c r="E26" i="5"/>
  <c r="G13" i="8"/>
  <c r="C13" i="8"/>
  <c r="E25" i="5"/>
  <c r="F25" i="5"/>
  <c r="G12" i="8"/>
  <c r="C12" i="8"/>
  <c r="E12" i="8"/>
  <c r="E24" i="5"/>
  <c r="G11" i="8"/>
  <c r="C11" i="8"/>
  <c r="E11" i="8"/>
  <c r="E23" i="5"/>
  <c r="G95" i="8"/>
  <c r="C95" i="8"/>
  <c r="E95" i="8"/>
  <c r="H94" i="8"/>
  <c r="B94" i="8"/>
  <c r="D94" i="8"/>
  <c r="A94" i="8"/>
  <c r="H124" i="8"/>
  <c r="D124" i="8"/>
  <c r="B124" i="8"/>
  <c r="A124" i="8"/>
  <c r="H123" i="8"/>
  <c r="B123" i="8"/>
  <c r="D123" i="8"/>
  <c r="A123" i="8"/>
  <c r="H93" i="8"/>
  <c r="D93" i="8"/>
  <c r="B93" i="8"/>
  <c r="A93" i="8"/>
  <c r="H122" i="8"/>
  <c r="B122" i="8"/>
  <c r="D122" i="8"/>
  <c r="A122" i="8"/>
  <c r="H92" i="8"/>
  <c r="D92" i="8"/>
  <c r="B92" i="8"/>
  <c r="A92" i="8"/>
  <c r="H91" i="8"/>
  <c r="B91" i="8"/>
  <c r="D91" i="8"/>
  <c r="A91" i="8"/>
  <c r="H121" i="8"/>
  <c r="D121" i="8"/>
  <c r="B121" i="8"/>
  <c r="A121" i="8"/>
  <c r="H120" i="8"/>
  <c r="B120" i="8"/>
  <c r="D120" i="8"/>
  <c r="A120" i="8"/>
  <c r="H119" i="8"/>
  <c r="D119" i="8"/>
  <c r="B119" i="8"/>
  <c r="A119" i="8"/>
  <c r="H118" i="8"/>
  <c r="B118" i="8"/>
  <c r="D118" i="8"/>
  <c r="A118" i="8"/>
  <c r="H90" i="8"/>
  <c r="D90" i="8"/>
  <c r="B90" i="8"/>
  <c r="A90" i="8"/>
  <c r="H89" i="8"/>
  <c r="B89" i="8"/>
  <c r="D89" i="8"/>
  <c r="A89" i="8"/>
  <c r="H88" i="8"/>
  <c r="D88" i="8"/>
  <c r="B88" i="8"/>
  <c r="A88" i="8"/>
  <c r="H87" i="8"/>
  <c r="B87" i="8"/>
  <c r="D87" i="8"/>
  <c r="A87" i="8"/>
  <c r="H86" i="8"/>
  <c r="D86" i="8"/>
  <c r="B86" i="8"/>
  <c r="A86" i="8"/>
  <c r="H117" i="8"/>
  <c r="B117" i="8"/>
  <c r="D117" i="8"/>
  <c r="A117" i="8"/>
  <c r="H116" i="8"/>
  <c r="D116" i="8"/>
  <c r="B116" i="8"/>
  <c r="A116" i="8"/>
  <c r="H115" i="8"/>
  <c r="B115" i="8"/>
  <c r="D115" i="8"/>
  <c r="A115" i="8"/>
  <c r="H114" i="8"/>
  <c r="D114" i="8"/>
  <c r="B114" i="8"/>
  <c r="A114" i="8"/>
  <c r="H113" i="8"/>
  <c r="B113" i="8"/>
  <c r="D113" i="8"/>
  <c r="A113" i="8"/>
  <c r="H112" i="8"/>
  <c r="D112" i="8"/>
  <c r="B112" i="8"/>
  <c r="A112" i="8"/>
  <c r="H111" i="8"/>
  <c r="B111" i="8"/>
  <c r="D111" i="8"/>
  <c r="A111" i="8"/>
  <c r="H110" i="8"/>
  <c r="D110" i="8"/>
  <c r="B110" i="8"/>
  <c r="A110" i="8"/>
  <c r="H85" i="8"/>
  <c r="B85" i="8"/>
  <c r="D85" i="8"/>
  <c r="A85" i="8"/>
  <c r="H84" i="8"/>
  <c r="D84" i="8"/>
  <c r="B84" i="8"/>
  <c r="A84" i="8"/>
  <c r="H109" i="8"/>
  <c r="B109" i="8"/>
  <c r="D109" i="8"/>
  <c r="A109" i="8"/>
  <c r="H108" i="8"/>
  <c r="D108" i="8"/>
  <c r="B108" i="8"/>
  <c r="A108" i="8"/>
  <c r="H83" i="8"/>
  <c r="B83" i="8"/>
  <c r="D83" i="8"/>
  <c r="A83" i="8"/>
  <c r="H82" i="8"/>
  <c r="D82" i="8"/>
  <c r="B82" i="8"/>
  <c r="A82" i="8"/>
  <c r="H107" i="8"/>
  <c r="B107" i="8"/>
  <c r="D107" i="8"/>
  <c r="A107" i="8"/>
  <c r="H106" i="8"/>
  <c r="D106" i="8"/>
  <c r="B106" i="8"/>
  <c r="A106" i="8"/>
  <c r="H105" i="8"/>
  <c r="B105" i="8"/>
  <c r="D105" i="8"/>
  <c r="A105" i="8"/>
  <c r="H81" i="8"/>
  <c r="D81" i="8"/>
  <c r="B81" i="8"/>
  <c r="A81" i="8"/>
  <c r="H104" i="8"/>
  <c r="B104" i="8"/>
  <c r="D104" i="8"/>
  <c r="A104" i="8"/>
  <c r="H80" i="8"/>
  <c r="D80" i="8"/>
  <c r="B80" i="8"/>
  <c r="A80" i="8"/>
  <c r="H103" i="8"/>
  <c r="B103" i="8"/>
  <c r="D103" i="8"/>
  <c r="A103" i="8"/>
  <c r="H102" i="8"/>
  <c r="D102" i="8"/>
  <c r="B102" i="8"/>
  <c r="A102" i="8"/>
  <c r="H101" i="8"/>
  <c r="B101" i="8"/>
  <c r="D101" i="8"/>
  <c r="A101" i="8"/>
  <c r="H100" i="8"/>
  <c r="D100" i="8"/>
  <c r="B100" i="8"/>
  <c r="A100" i="8"/>
  <c r="H99" i="8"/>
  <c r="B99" i="8"/>
  <c r="D99" i="8"/>
  <c r="A99" i="8"/>
  <c r="H98" i="8"/>
  <c r="D98" i="8"/>
  <c r="B98" i="8"/>
  <c r="A98" i="8"/>
  <c r="H79" i="8"/>
  <c r="F79" i="8"/>
  <c r="D79" i="8"/>
  <c r="B79" i="8"/>
  <c r="A79" i="8"/>
  <c r="H78" i="8"/>
  <c r="B78" i="8"/>
  <c r="F78" i="8"/>
  <c r="D78" i="8"/>
  <c r="A78" i="8"/>
  <c r="H77" i="8"/>
  <c r="F77" i="8"/>
  <c r="D77" i="8"/>
  <c r="B77" i="8"/>
  <c r="A77" i="8"/>
  <c r="H76" i="8"/>
  <c r="B76" i="8"/>
  <c r="F76" i="8"/>
  <c r="D76" i="8"/>
  <c r="A76" i="8"/>
  <c r="H75" i="8"/>
  <c r="F75" i="8"/>
  <c r="D75" i="8"/>
  <c r="B75" i="8"/>
  <c r="A75" i="8"/>
  <c r="H74" i="8"/>
  <c r="B74" i="8"/>
  <c r="D74" i="8"/>
  <c r="A74" i="8"/>
  <c r="H97" i="8"/>
  <c r="B97" i="8"/>
  <c r="D97" i="8"/>
  <c r="A97" i="8"/>
  <c r="H96" i="8"/>
  <c r="B96" i="8"/>
  <c r="D96" i="8"/>
  <c r="A96" i="8"/>
  <c r="H73" i="8"/>
  <c r="B73" i="8"/>
  <c r="D73" i="8"/>
  <c r="A73" i="8"/>
  <c r="H72" i="8"/>
  <c r="B72" i="8"/>
  <c r="D72" i="8"/>
  <c r="A72" i="8"/>
  <c r="H71" i="8"/>
  <c r="B71" i="8"/>
  <c r="D71" i="8"/>
  <c r="A71" i="8"/>
  <c r="H70" i="8"/>
  <c r="B70" i="8"/>
  <c r="D70" i="8"/>
  <c r="A70" i="8"/>
  <c r="H69" i="8"/>
  <c r="B69" i="8"/>
  <c r="D69" i="8"/>
  <c r="A69" i="8"/>
  <c r="H68" i="8"/>
  <c r="B68" i="8"/>
  <c r="D68" i="8"/>
  <c r="A68" i="8"/>
  <c r="H67" i="8"/>
  <c r="B67" i="8"/>
  <c r="D67" i="8"/>
  <c r="A67" i="8"/>
  <c r="H66" i="8"/>
  <c r="B66" i="8"/>
  <c r="D66" i="8"/>
  <c r="A66" i="8"/>
  <c r="H65" i="8"/>
  <c r="B65" i="8"/>
  <c r="D65" i="8"/>
  <c r="A65" i="8"/>
  <c r="H64" i="8"/>
  <c r="B64" i="8"/>
  <c r="D64" i="8"/>
  <c r="A64" i="8"/>
  <c r="H63" i="8"/>
  <c r="B63" i="8"/>
  <c r="D63" i="8"/>
  <c r="A63" i="8"/>
  <c r="H62" i="8"/>
  <c r="B62" i="8"/>
  <c r="D62" i="8"/>
  <c r="A62" i="8"/>
  <c r="H61" i="8"/>
  <c r="B61" i="8"/>
  <c r="D61" i="8"/>
  <c r="A61" i="8"/>
  <c r="H60" i="8"/>
  <c r="B60" i="8"/>
  <c r="D60" i="8"/>
  <c r="A60" i="8"/>
  <c r="H59" i="8"/>
  <c r="B59" i="8"/>
  <c r="D59" i="8"/>
  <c r="A59" i="8"/>
  <c r="H58" i="8"/>
  <c r="B58" i="8"/>
  <c r="D58" i="8"/>
  <c r="A58" i="8"/>
  <c r="H57" i="8"/>
  <c r="B57" i="8"/>
  <c r="D57" i="8"/>
  <c r="A57" i="8"/>
  <c r="H56" i="8"/>
  <c r="B56" i="8"/>
  <c r="D56" i="8"/>
  <c r="A56" i="8"/>
  <c r="H55" i="8"/>
  <c r="B55" i="8"/>
  <c r="D55" i="8"/>
  <c r="A55" i="8"/>
  <c r="H54" i="8"/>
  <c r="B54" i="8"/>
  <c r="D54" i="8"/>
  <c r="A54" i="8"/>
  <c r="H53" i="8"/>
  <c r="B53" i="8"/>
  <c r="D53" i="8"/>
  <c r="A53" i="8"/>
  <c r="H52" i="8"/>
  <c r="B52" i="8"/>
  <c r="D52" i="8"/>
  <c r="A52" i="8"/>
  <c r="H51" i="8"/>
  <c r="B51" i="8"/>
  <c r="D51" i="8"/>
  <c r="A51" i="8"/>
  <c r="H50" i="8"/>
  <c r="B50" i="8"/>
  <c r="D50" i="8"/>
  <c r="A50" i="8"/>
  <c r="H49" i="8"/>
  <c r="B49" i="8"/>
  <c r="D49" i="8"/>
  <c r="A49" i="8"/>
  <c r="H48" i="8"/>
  <c r="B48" i="8"/>
  <c r="D48" i="8"/>
  <c r="A48" i="8"/>
  <c r="H47" i="8"/>
  <c r="B47" i="8"/>
  <c r="D47" i="8"/>
  <c r="A47" i="8"/>
  <c r="H46" i="8"/>
  <c r="B46" i="8"/>
  <c r="D46" i="8"/>
  <c r="A46" i="8"/>
  <c r="H45" i="8"/>
  <c r="B45" i="8"/>
  <c r="D45" i="8"/>
  <c r="A45" i="8"/>
  <c r="H44" i="8"/>
  <c r="B44" i="8"/>
  <c r="D44" i="8"/>
  <c r="A44" i="8"/>
  <c r="H43" i="8"/>
  <c r="B43" i="8"/>
  <c r="D43" i="8"/>
  <c r="A43" i="8"/>
  <c r="H42" i="8"/>
  <c r="B42" i="8"/>
  <c r="D42" i="8"/>
  <c r="A42" i="8"/>
  <c r="H41" i="8"/>
  <c r="B41" i="8"/>
  <c r="D41" i="8"/>
  <c r="A41" i="8"/>
  <c r="H40" i="8"/>
  <c r="B40" i="8"/>
  <c r="D40" i="8"/>
  <c r="A40" i="8"/>
  <c r="H39" i="8"/>
  <c r="B39" i="8"/>
  <c r="D39" i="8"/>
  <c r="A39" i="8"/>
  <c r="H38" i="8"/>
  <c r="B38" i="8"/>
  <c r="D38" i="8"/>
  <c r="A38" i="8"/>
  <c r="H37" i="8"/>
  <c r="B37" i="8"/>
  <c r="D37" i="8"/>
  <c r="A37" i="8"/>
  <c r="H36" i="8"/>
  <c r="B36" i="8"/>
  <c r="D36" i="8"/>
  <c r="A36" i="8"/>
  <c r="H35" i="8"/>
  <c r="B35" i="8"/>
  <c r="D35" i="8"/>
  <c r="A35" i="8"/>
  <c r="H34" i="8"/>
  <c r="B34" i="8"/>
  <c r="D34" i="8"/>
  <c r="A34" i="8"/>
  <c r="H33" i="8"/>
  <c r="B33" i="8"/>
  <c r="D33" i="8"/>
  <c r="A33" i="8"/>
  <c r="H32" i="8"/>
  <c r="B32" i="8"/>
  <c r="D32" i="8"/>
  <c r="A32" i="8"/>
  <c r="H31" i="8"/>
  <c r="B31" i="8"/>
  <c r="D31" i="8"/>
  <c r="A31" i="8"/>
  <c r="H30" i="8"/>
  <c r="B30" i="8"/>
  <c r="D30" i="8"/>
  <c r="A30" i="8"/>
  <c r="H29" i="8"/>
  <c r="B29" i="8"/>
  <c r="D29" i="8"/>
  <c r="A29" i="8"/>
  <c r="H28" i="8"/>
  <c r="B28" i="8"/>
  <c r="D28" i="8"/>
  <c r="A28" i="8"/>
  <c r="H27" i="8"/>
  <c r="B27" i="8"/>
  <c r="D27" i="8"/>
  <c r="A27" i="8"/>
  <c r="H26" i="8"/>
  <c r="B26" i="8"/>
  <c r="D26" i="8"/>
  <c r="A26" i="8"/>
  <c r="H25" i="8"/>
  <c r="B25" i="8"/>
  <c r="D25" i="8"/>
  <c r="A25" i="8"/>
  <c r="H24" i="8"/>
  <c r="B24" i="8"/>
  <c r="D24" i="8"/>
  <c r="A24" i="8"/>
  <c r="H23" i="8"/>
  <c r="B23" i="8"/>
  <c r="D23" i="8"/>
  <c r="A23" i="8"/>
  <c r="H22" i="8"/>
  <c r="B22" i="8"/>
  <c r="D22" i="8"/>
  <c r="A22" i="8"/>
  <c r="H21" i="8"/>
  <c r="B21" i="8"/>
  <c r="D21" i="8"/>
  <c r="A21" i="8"/>
  <c r="H20" i="8"/>
  <c r="B20" i="8"/>
  <c r="D20" i="8"/>
  <c r="A20" i="8"/>
  <c r="H19" i="8"/>
  <c r="B19" i="8"/>
  <c r="D19" i="8"/>
  <c r="A19" i="8"/>
  <c r="H18" i="8"/>
  <c r="B18" i="8"/>
  <c r="D18" i="8"/>
  <c r="A18" i="8"/>
  <c r="H17" i="8"/>
  <c r="B17" i="8"/>
  <c r="D17" i="8"/>
  <c r="A17" i="8"/>
  <c r="H16" i="8"/>
  <c r="B16" i="8"/>
  <c r="D16" i="8"/>
  <c r="A16" i="8"/>
  <c r="H15" i="8"/>
  <c r="B15" i="8"/>
  <c r="D15" i="8"/>
  <c r="A15" i="8"/>
  <c r="H14" i="8"/>
  <c r="B14" i="8"/>
  <c r="D14" i="8"/>
  <c r="A14" i="8"/>
  <c r="H13" i="8"/>
  <c r="B13" i="8"/>
  <c r="D13" i="8"/>
  <c r="A13" i="8"/>
  <c r="H12" i="8"/>
  <c r="B12" i="8"/>
  <c r="D12" i="8"/>
  <c r="A12" i="8"/>
  <c r="H11" i="8"/>
  <c r="B11" i="8"/>
  <c r="D11" i="8"/>
  <c r="A11" i="8"/>
  <c r="H95" i="8"/>
  <c r="B95" i="8"/>
  <c r="D95" i="8"/>
  <c r="A95" i="8"/>
  <c r="Q172" i="7"/>
  <c r="K172" i="7"/>
  <c r="Q171" i="7"/>
  <c r="Q155" i="7"/>
  <c r="K155" i="7"/>
  <c r="Q154" i="7"/>
  <c r="K154" i="7"/>
  <c r="Q170" i="7"/>
  <c r="K170" i="7"/>
  <c r="Q169" i="7"/>
  <c r="Q168" i="7"/>
  <c r="K168" i="7"/>
  <c r="Q167" i="7"/>
  <c r="K167" i="7"/>
  <c r="Q166" i="7"/>
  <c r="Q164" i="7"/>
  <c r="K164" i="7"/>
  <c r="Q163" i="7"/>
  <c r="K163" i="7"/>
  <c r="Q162" i="7"/>
  <c r="K162" i="7"/>
  <c r="Q161" i="7"/>
  <c r="K161" i="7"/>
  <c r="Q160" i="7"/>
  <c r="K160" i="7"/>
  <c r="Q159" i="7"/>
  <c r="K159" i="7"/>
  <c r="Q158" i="7"/>
  <c r="K158" i="7"/>
  <c r="Q157" i="7"/>
  <c r="K157" i="7"/>
  <c r="Q156" i="7"/>
  <c r="K156" i="7"/>
  <c r="Q153" i="7"/>
  <c r="K153" i="7"/>
  <c r="Q152" i="7"/>
  <c r="K152" i="7"/>
  <c r="Q151" i="7"/>
  <c r="K151" i="7"/>
  <c r="Q150" i="7"/>
  <c r="K150" i="7"/>
  <c r="Q149" i="7"/>
  <c r="K149" i="7"/>
  <c r="Q148" i="7"/>
  <c r="K148" i="7"/>
  <c r="Q147" i="7"/>
  <c r="K147" i="7"/>
  <c r="Q146" i="7"/>
  <c r="K146" i="7"/>
  <c r="Q145" i="7"/>
  <c r="K145" i="7"/>
  <c r="Q144" i="7"/>
  <c r="K144" i="7"/>
  <c r="Q141" i="7"/>
  <c r="K141" i="7"/>
  <c r="Q140" i="7"/>
  <c r="K140" i="7"/>
  <c r="Q139" i="7"/>
  <c r="K139" i="7"/>
  <c r="Q138" i="7"/>
  <c r="K138" i="7"/>
  <c r="Q137" i="7"/>
  <c r="K137" i="7"/>
  <c r="Q136" i="7"/>
  <c r="K136" i="7"/>
  <c r="Q135" i="7"/>
  <c r="K135" i="7"/>
  <c r="Q134" i="7"/>
  <c r="K134" i="7"/>
  <c r="Q133" i="7"/>
  <c r="K133" i="7"/>
  <c r="Q132" i="7"/>
  <c r="K132" i="7"/>
  <c r="Q131" i="7"/>
  <c r="K131" i="7"/>
  <c r="Q130" i="7"/>
  <c r="Q120" i="7"/>
  <c r="Q119" i="7"/>
  <c r="Q117" i="7"/>
  <c r="Q115" i="7"/>
  <c r="Q113" i="7"/>
  <c r="Q111" i="7"/>
  <c r="Q110" i="7"/>
  <c r="Q109" i="7"/>
  <c r="Q108" i="7"/>
  <c r="Q107" i="7"/>
  <c r="Q106" i="7"/>
  <c r="Q105" i="7"/>
  <c r="Q103" i="7"/>
  <c r="Q102" i="7"/>
  <c r="Q97" i="7"/>
  <c r="Q96" i="7"/>
  <c r="Q95" i="7"/>
  <c r="Q93" i="7"/>
  <c r="Q92" i="7"/>
  <c r="Q91" i="7"/>
  <c r="Q84" i="7"/>
  <c r="Q83" i="7"/>
  <c r="Q82" i="7"/>
  <c r="Q81" i="7"/>
  <c r="Q80" i="7"/>
  <c r="Q79" i="7"/>
  <c r="Q78" i="7"/>
  <c r="Q77" i="7"/>
  <c r="Q75" i="7"/>
  <c r="Q74" i="7"/>
  <c r="Q73" i="7"/>
  <c r="Q70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E23" i="7"/>
  <c r="F23" i="7"/>
  <c r="G23" i="7"/>
  <c r="H23" i="7"/>
  <c r="Q23" i="7"/>
  <c r="E22" i="7"/>
  <c r="F22" i="7"/>
  <c r="Q22" i="7"/>
  <c r="Q21" i="7"/>
  <c r="F16" i="7"/>
  <c r="C17" i="7"/>
  <c r="P188" i="5"/>
  <c r="S188" i="5"/>
  <c r="Q188" i="5"/>
  <c r="P187" i="5"/>
  <c r="S187" i="5" s="1"/>
  <c r="Q187" i="5"/>
  <c r="P171" i="5"/>
  <c r="S171" i="5" s="1"/>
  <c r="Q171" i="5"/>
  <c r="P170" i="5"/>
  <c r="S170" i="5" s="1"/>
  <c r="Q170" i="5"/>
  <c r="P186" i="5"/>
  <c r="S186" i="5"/>
  <c r="Q186" i="5"/>
  <c r="P179" i="5"/>
  <c r="S179" i="5"/>
  <c r="Q179" i="5"/>
  <c r="P183" i="5"/>
  <c r="S183" i="5"/>
  <c r="Q183" i="5"/>
  <c r="E9" i="5"/>
  <c r="D9" i="5"/>
  <c r="P180" i="5"/>
  <c r="S180" i="5"/>
  <c r="Q180" i="5"/>
  <c r="F146" i="5"/>
  <c r="E22" i="5"/>
  <c r="F22" i="5"/>
  <c r="F23" i="5"/>
  <c r="F24" i="5"/>
  <c r="F26" i="5"/>
  <c r="F27" i="5"/>
  <c r="F28" i="5"/>
  <c r="F30" i="5"/>
  <c r="F31" i="5"/>
  <c r="F32" i="5"/>
  <c r="F33" i="5"/>
  <c r="F34" i="5"/>
  <c r="F35" i="5"/>
  <c r="F36" i="5"/>
  <c r="F37" i="5"/>
  <c r="F38" i="5"/>
  <c r="F39" i="5"/>
  <c r="F40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9" i="5"/>
  <c r="F72" i="5"/>
  <c r="F73" i="5"/>
  <c r="F74" i="5"/>
  <c r="F76" i="5"/>
  <c r="F77" i="5"/>
  <c r="F78" i="5"/>
  <c r="F79" i="5"/>
  <c r="F80" i="5"/>
  <c r="F81" i="5"/>
  <c r="F82" i="5"/>
  <c r="F83" i="5"/>
  <c r="F90" i="5"/>
  <c r="E91" i="5"/>
  <c r="F91" i="5"/>
  <c r="G91" i="5"/>
  <c r="F92" i="5"/>
  <c r="E93" i="5"/>
  <c r="F93" i="5"/>
  <c r="F94" i="5"/>
  <c r="E95" i="5"/>
  <c r="F95" i="5"/>
  <c r="F97" i="5"/>
  <c r="F98" i="5"/>
  <c r="E99" i="5"/>
  <c r="F99" i="5"/>
  <c r="F100" i="5"/>
  <c r="E101" i="5"/>
  <c r="F101" i="5"/>
  <c r="F108" i="5"/>
  <c r="G108" i="5"/>
  <c r="F109" i="5"/>
  <c r="G109" i="5"/>
  <c r="F111" i="5"/>
  <c r="G111" i="5"/>
  <c r="F112" i="5"/>
  <c r="F113" i="5"/>
  <c r="F114" i="5"/>
  <c r="F115" i="5"/>
  <c r="G115" i="5"/>
  <c r="F119" i="5"/>
  <c r="F121" i="5"/>
  <c r="G121" i="5"/>
  <c r="F123" i="5"/>
  <c r="G123" i="5"/>
  <c r="F125" i="5"/>
  <c r="G125" i="5"/>
  <c r="F126" i="5"/>
  <c r="F127" i="5"/>
  <c r="F16" i="5"/>
  <c r="F17" i="5" s="1"/>
  <c r="C17" i="5"/>
  <c r="P181" i="5"/>
  <c r="T181" i="5"/>
  <c r="Q181" i="5"/>
  <c r="P140" i="5"/>
  <c r="T140" i="5"/>
  <c r="Q140" i="5"/>
  <c r="T124" i="5"/>
  <c r="T129" i="5"/>
  <c r="T130" i="5"/>
  <c r="T128" i="5"/>
  <c r="T137" i="5"/>
  <c r="T138" i="5"/>
  <c r="T139" i="5"/>
  <c r="G112" i="5"/>
  <c r="G113" i="5"/>
  <c r="G114" i="5"/>
  <c r="G119" i="5"/>
  <c r="G126" i="5"/>
  <c r="G127" i="5"/>
  <c r="G146" i="5"/>
  <c r="G93" i="5"/>
  <c r="P139" i="5"/>
  <c r="Q139" i="5"/>
  <c r="P138" i="5"/>
  <c r="Q138" i="5"/>
  <c r="P137" i="5"/>
  <c r="Q137" i="5"/>
  <c r="P128" i="5"/>
  <c r="Q128" i="5"/>
  <c r="P130" i="5"/>
  <c r="Q130" i="5"/>
  <c r="P129" i="5"/>
  <c r="Q129" i="5"/>
  <c r="P124" i="5"/>
  <c r="Q124" i="5"/>
  <c r="P122" i="5"/>
  <c r="S122" i="5"/>
  <c r="Q122" i="5"/>
  <c r="P120" i="5"/>
  <c r="S120" i="5"/>
  <c r="Q120" i="5"/>
  <c r="P118" i="5"/>
  <c r="S118" i="5"/>
  <c r="Q118" i="5"/>
  <c r="P173" i="5"/>
  <c r="S173" i="5"/>
  <c r="Q173" i="5"/>
  <c r="P174" i="5"/>
  <c r="S174" i="5" s="1"/>
  <c r="Q174" i="5"/>
  <c r="P160" i="5"/>
  <c r="S160" i="5" s="1"/>
  <c r="Q160" i="5"/>
  <c r="P159" i="5"/>
  <c r="S159" i="5" s="1"/>
  <c r="Q159" i="5"/>
  <c r="P157" i="5"/>
  <c r="S157" i="5"/>
  <c r="Q157" i="5"/>
  <c r="Q95" i="5"/>
  <c r="P93" i="5"/>
  <c r="S93" i="5"/>
  <c r="Q93" i="5"/>
  <c r="P91" i="5"/>
  <c r="S91" i="5" s="1"/>
  <c r="Q91" i="5"/>
  <c r="P172" i="5"/>
  <c r="S172" i="5" s="1"/>
  <c r="Q172" i="5"/>
  <c r="E342" i="6"/>
  <c r="E16" i="6"/>
  <c r="E15" i="6"/>
  <c r="A13" i="6"/>
  <c r="C13" i="6"/>
  <c r="D17" i="6"/>
  <c r="E21" i="6"/>
  <c r="E22" i="6"/>
  <c r="E23" i="6"/>
  <c r="E24" i="6"/>
  <c r="E25" i="6"/>
  <c r="E26" i="6"/>
  <c r="I26" i="6"/>
  <c r="J26" i="6" s="1"/>
  <c r="E27" i="6"/>
  <c r="I27" i="6" s="1"/>
  <c r="J27" i="6" s="1"/>
  <c r="E28" i="6"/>
  <c r="E29" i="6"/>
  <c r="E30" i="6"/>
  <c r="I30" i="6" s="1"/>
  <c r="E31" i="6"/>
  <c r="E32" i="6"/>
  <c r="E33" i="6"/>
  <c r="E34" i="6"/>
  <c r="I34" i="6"/>
  <c r="J34" i="6" s="1"/>
  <c r="E35" i="6"/>
  <c r="E36" i="6"/>
  <c r="E37" i="6"/>
  <c r="E38" i="6"/>
  <c r="E39" i="6"/>
  <c r="E40" i="6"/>
  <c r="E41" i="6"/>
  <c r="E42" i="6"/>
  <c r="I42" i="6" s="1"/>
  <c r="J42" i="6" s="1"/>
  <c r="E43" i="6"/>
  <c r="E44" i="6"/>
  <c r="I44" i="6" s="1"/>
  <c r="E45" i="6"/>
  <c r="E46" i="6"/>
  <c r="E47" i="6"/>
  <c r="E48" i="6"/>
  <c r="I48" i="6" s="1"/>
  <c r="J48" i="6" s="1"/>
  <c r="E49" i="6"/>
  <c r="I49" i="6" s="1"/>
  <c r="J49" i="6" s="1"/>
  <c r="E50" i="6"/>
  <c r="E51" i="6"/>
  <c r="I51" i="6" s="1"/>
  <c r="J51" i="6" s="1"/>
  <c r="E52" i="6"/>
  <c r="E53" i="6"/>
  <c r="E54" i="6"/>
  <c r="E55" i="6"/>
  <c r="E56" i="6"/>
  <c r="E57" i="6"/>
  <c r="E58" i="6"/>
  <c r="I58" i="6"/>
  <c r="E59" i="6"/>
  <c r="E60" i="6"/>
  <c r="E61" i="6"/>
  <c r="E62" i="6"/>
  <c r="E63" i="6"/>
  <c r="E64" i="6"/>
  <c r="E65" i="6"/>
  <c r="E66" i="6"/>
  <c r="I66" i="6"/>
  <c r="J66" i="6"/>
  <c r="E67" i="6"/>
  <c r="E68" i="6"/>
  <c r="E69" i="6"/>
  <c r="E70" i="6"/>
  <c r="E71" i="6"/>
  <c r="E72" i="6"/>
  <c r="E73" i="6"/>
  <c r="E74" i="6"/>
  <c r="I74" i="6"/>
  <c r="E75" i="6"/>
  <c r="E76" i="6"/>
  <c r="E77" i="6"/>
  <c r="E78" i="6"/>
  <c r="E79" i="6"/>
  <c r="E80" i="6"/>
  <c r="E81" i="6"/>
  <c r="E82" i="6"/>
  <c r="I82" i="6"/>
  <c r="E83" i="6"/>
  <c r="E84" i="6"/>
  <c r="E85" i="6"/>
  <c r="E86" i="6"/>
  <c r="E87" i="6"/>
  <c r="E88" i="6"/>
  <c r="E89" i="6"/>
  <c r="E90" i="6"/>
  <c r="I90" i="6"/>
  <c r="E91" i="6"/>
  <c r="E92" i="6"/>
  <c r="E93" i="6"/>
  <c r="E94" i="6"/>
  <c r="E95" i="6"/>
  <c r="E96" i="6"/>
  <c r="E97" i="6"/>
  <c r="E98" i="6"/>
  <c r="I98" i="6"/>
  <c r="J98" i="6"/>
  <c r="E99" i="6"/>
  <c r="E100" i="6"/>
  <c r="E101" i="6"/>
  <c r="E102" i="6"/>
  <c r="E103" i="6"/>
  <c r="E104" i="6"/>
  <c r="E105" i="6"/>
  <c r="E106" i="6"/>
  <c r="I106" i="6"/>
  <c r="E107" i="6"/>
  <c r="E108" i="6"/>
  <c r="E109" i="6"/>
  <c r="E110" i="6"/>
  <c r="E111" i="6"/>
  <c r="E112" i="6"/>
  <c r="E113" i="6"/>
  <c r="E114" i="6"/>
  <c r="I114" i="6"/>
  <c r="J114" i="6"/>
  <c r="E115" i="6"/>
  <c r="F16" i="6"/>
  <c r="F15" i="6"/>
  <c r="D21" i="6"/>
  <c r="F21" i="6" s="1"/>
  <c r="G21" i="6" s="1"/>
  <c r="H21" i="6"/>
  <c r="D22" i="6"/>
  <c r="F22" i="6"/>
  <c r="H22" i="6" s="1"/>
  <c r="D23" i="6"/>
  <c r="F23" i="6"/>
  <c r="H23" i="6"/>
  <c r="D24" i="6"/>
  <c r="F24" i="6" s="1"/>
  <c r="D25" i="6"/>
  <c r="D26" i="6"/>
  <c r="F26" i="6"/>
  <c r="H26" i="6"/>
  <c r="D27" i="6"/>
  <c r="F27" i="6" s="1"/>
  <c r="G27" i="6" s="1"/>
  <c r="D28" i="6"/>
  <c r="F28" i="6"/>
  <c r="D29" i="6"/>
  <c r="F29" i="6"/>
  <c r="G29" i="6" s="1"/>
  <c r="H29" i="6"/>
  <c r="D30" i="6"/>
  <c r="F30" i="6" s="1"/>
  <c r="D31" i="6"/>
  <c r="I31" i="6" s="1"/>
  <c r="J31" i="6" s="1"/>
  <c r="D32" i="6"/>
  <c r="F32" i="6"/>
  <c r="D33" i="6"/>
  <c r="D34" i="6"/>
  <c r="D35" i="6"/>
  <c r="F35" i="6"/>
  <c r="H35" i="6"/>
  <c r="D36" i="6"/>
  <c r="F36" i="6" s="1"/>
  <c r="D37" i="6"/>
  <c r="F37" i="6" s="1"/>
  <c r="D38" i="6"/>
  <c r="F38" i="6" s="1"/>
  <c r="H38" i="6" s="1"/>
  <c r="D39" i="6"/>
  <c r="F39" i="6"/>
  <c r="H39" i="6" s="1"/>
  <c r="D40" i="6"/>
  <c r="F40" i="6" s="1"/>
  <c r="D41" i="6"/>
  <c r="F41" i="6"/>
  <c r="H41" i="6" s="1"/>
  <c r="D42" i="6"/>
  <c r="F42" i="6"/>
  <c r="H42" i="6" s="1"/>
  <c r="D43" i="6"/>
  <c r="F43" i="6"/>
  <c r="D44" i="6"/>
  <c r="F44" i="6" s="1"/>
  <c r="D45" i="6"/>
  <c r="D46" i="6"/>
  <c r="F46" i="6"/>
  <c r="G46" i="6" s="1"/>
  <c r="D47" i="6"/>
  <c r="D48" i="6"/>
  <c r="F48" i="6"/>
  <c r="G48" i="6" s="1"/>
  <c r="H48" i="6"/>
  <c r="D49" i="6"/>
  <c r="F49" i="6" s="1"/>
  <c r="D50" i="6"/>
  <c r="D51" i="6"/>
  <c r="F51" i="6"/>
  <c r="H51" i="6"/>
  <c r="D52" i="6"/>
  <c r="F52" i="6" s="1"/>
  <c r="D53" i="6"/>
  <c r="F53" i="6"/>
  <c r="H53" i="6"/>
  <c r="D54" i="6"/>
  <c r="F54" i="6"/>
  <c r="D55" i="6"/>
  <c r="F55" i="6"/>
  <c r="H55" i="6"/>
  <c r="D56" i="6"/>
  <c r="F56" i="6"/>
  <c r="H56" i="6"/>
  <c r="D57" i="6"/>
  <c r="F57" i="6"/>
  <c r="D58" i="6"/>
  <c r="F58" i="6"/>
  <c r="H58" i="6"/>
  <c r="D59" i="6"/>
  <c r="F59" i="6"/>
  <c r="G59" i="6"/>
  <c r="D60" i="6"/>
  <c r="F60" i="6"/>
  <c r="D61" i="6"/>
  <c r="F61" i="6"/>
  <c r="H61" i="6"/>
  <c r="D62" i="6"/>
  <c r="F62" i="6"/>
  <c r="D63" i="6"/>
  <c r="I63" i="6"/>
  <c r="J63" i="6"/>
  <c r="D64" i="6"/>
  <c r="F64" i="6"/>
  <c r="H64" i="6"/>
  <c r="D65" i="6"/>
  <c r="F65" i="6"/>
  <c r="D66" i="6"/>
  <c r="F66" i="6"/>
  <c r="H66" i="6"/>
  <c r="D67" i="6"/>
  <c r="F67" i="6"/>
  <c r="H67" i="6"/>
  <c r="D68" i="6"/>
  <c r="F68" i="6"/>
  <c r="D69" i="6"/>
  <c r="F69" i="6"/>
  <c r="D70" i="6"/>
  <c r="F70" i="6"/>
  <c r="D71" i="6"/>
  <c r="F71" i="6"/>
  <c r="D72" i="6"/>
  <c r="F72" i="6"/>
  <c r="H72" i="6"/>
  <c r="D73" i="6"/>
  <c r="F73" i="6"/>
  <c r="H73" i="6"/>
  <c r="D74" i="6"/>
  <c r="F74" i="6"/>
  <c r="H74" i="6"/>
  <c r="D75" i="6"/>
  <c r="F75" i="6"/>
  <c r="G75" i="6"/>
  <c r="D76" i="6"/>
  <c r="F76" i="6"/>
  <c r="H76" i="6"/>
  <c r="D77" i="6"/>
  <c r="F77" i="6"/>
  <c r="D78" i="6"/>
  <c r="F78" i="6"/>
  <c r="G78" i="6"/>
  <c r="D79" i="6"/>
  <c r="D80" i="6"/>
  <c r="F80" i="6"/>
  <c r="H80" i="6"/>
  <c r="D81" i="6"/>
  <c r="F81" i="6"/>
  <c r="D82" i="6"/>
  <c r="F82" i="6"/>
  <c r="H82" i="6"/>
  <c r="D83" i="6"/>
  <c r="D84" i="6"/>
  <c r="F84" i="6"/>
  <c r="H84" i="6"/>
  <c r="D85" i="6"/>
  <c r="F85" i="6"/>
  <c r="H85" i="6"/>
  <c r="D86" i="6"/>
  <c r="F86" i="6"/>
  <c r="D87" i="6"/>
  <c r="F87" i="6"/>
  <c r="H87" i="6"/>
  <c r="D88" i="6"/>
  <c r="F88" i="6"/>
  <c r="D89" i="6"/>
  <c r="F89" i="6"/>
  <c r="D90" i="6"/>
  <c r="F90" i="6"/>
  <c r="D91" i="6"/>
  <c r="F91" i="6"/>
  <c r="G91" i="6"/>
  <c r="D92" i="6"/>
  <c r="F92" i="6"/>
  <c r="D93" i="6"/>
  <c r="F93" i="6"/>
  <c r="H93" i="6"/>
  <c r="D94" i="6"/>
  <c r="F94" i="6"/>
  <c r="D95" i="6"/>
  <c r="I95" i="6"/>
  <c r="D96" i="6"/>
  <c r="F96" i="6"/>
  <c r="H96" i="6"/>
  <c r="D97" i="6"/>
  <c r="F97" i="6"/>
  <c r="D98" i="6"/>
  <c r="F98" i="6"/>
  <c r="D99" i="6"/>
  <c r="F99" i="6"/>
  <c r="D100" i="6"/>
  <c r="F100" i="6"/>
  <c r="D101" i="6"/>
  <c r="F101" i="6"/>
  <c r="D102" i="6"/>
  <c r="F102" i="6"/>
  <c r="D103" i="6"/>
  <c r="F103" i="6"/>
  <c r="D104" i="6"/>
  <c r="F104" i="6"/>
  <c r="D105" i="6"/>
  <c r="F105" i="6"/>
  <c r="H105" i="6"/>
  <c r="D106" i="6"/>
  <c r="F106" i="6"/>
  <c r="D107" i="6"/>
  <c r="F107" i="6"/>
  <c r="D108" i="6"/>
  <c r="F108" i="6"/>
  <c r="H108" i="6"/>
  <c r="D109" i="6"/>
  <c r="F109" i="6"/>
  <c r="D110" i="6"/>
  <c r="F110" i="6"/>
  <c r="D111" i="6"/>
  <c r="D112" i="6"/>
  <c r="F112" i="6"/>
  <c r="D113" i="6"/>
  <c r="F113" i="6"/>
  <c r="D114" i="6"/>
  <c r="F114" i="6"/>
  <c r="H114" i="6"/>
  <c r="D115" i="6"/>
  <c r="F115" i="6"/>
  <c r="H115" i="6"/>
  <c r="H16" i="6"/>
  <c r="H15" i="6"/>
  <c r="H12" i="6"/>
  <c r="H27" i="6"/>
  <c r="H54" i="6"/>
  <c r="H57" i="6"/>
  <c r="H59" i="6"/>
  <c r="H62" i="6"/>
  <c r="H65" i="6"/>
  <c r="H70" i="6"/>
  <c r="H71" i="6"/>
  <c r="H75" i="6"/>
  <c r="H78" i="6"/>
  <c r="H81" i="6"/>
  <c r="H86" i="6"/>
  <c r="H88" i="6"/>
  <c r="H89" i="6"/>
  <c r="H90" i="6"/>
  <c r="H94" i="6"/>
  <c r="H97" i="6"/>
  <c r="H98" i="6"/>
  <c r="H99" i="6"/>
  <c r="H102" i="6"/>
  <c r="H103" i="6"/>
  <c r="H104" i="6"/>
  <c r="H112" i="6"/>
  <c r="H113" i="6"/>
  <c r="G16" i="6"/>
  <c r="G15" i="6"/>
  <c r="G12" i="6"/>
  <c r="G13" i="6"/>
  <c r="G22" i="6"/>
  <c r="G35" i="6"/>
  <c r="G38" i="6"/>
  <c r="G41" i="6"/>
  <c r="G53" i="6"/>
  <c r="G54" i="6"/>
  <c r="G56" i="6"/>
  <c r="G57" i="6"/>
  <c r="G58" i="6"/>
  <c r="G61" i="6"/>
  <c r="G62" i="6"/>
  <c r="G64" i="6"/>
  <c r="G65" i="6"/>
  <c r="G66" i="6"/>
  <c r="G67" i="6"/>
  <c r="G70" i="6"/>
  <c r="G71" i="6"/>
  <c r="G72" i="6"/>
  <c r="G73" i="6"/>
  <c r="G80" i="6"/>
  <c r="G81" i="6"/>
  <c r="G84" i="6"/>
  <c r="G85" i="6"/>
  <c r="G86" i="6"/>
  <c r="G88" i="6"/>
  <c r="G89" i="6"/>
  <c r="G90" i="6"/>
  <c r="G93" i="6"/>
  <c r="G94" i="6"/>
  <c r="G97" i="6"/>
  <c r="G98" i="6"/>
  <c r="G99" i="6"/>
  <c r="G102" i="6"/>
  <c r="G103" i="6"/>
  <c r="G104" i="6"/>
  <c r="G112" i="6"/>
  <c r="G113" i="6"/>
  <c r="G114" i="6"/>
  <c r="I16" i="6"/>
  <c r="I15" i="6"/>
  <c r="I12" i="6"/>
  <c r="I13" i="6"/>
  <c r="I21" i="6"/>
  <c r="J21" i="6"/>
  <c r="I22" i="6"/>
  <c r="I24" i="6"/>
  <c r="I25" i="6"/>
  <c r="J25" i="6" s="1"/>
  <c r="I28" i="6"/>
  <c r="J28" i="6"/>
  <c r="I29" i="6"/>
  <c r="J29" i="6" s="1"/>
  <c r="I32" i="6"/>
  <c r="J32" i="6" s="1"/>
  <c r="I35" i="6"/>
  <c r="I36" i="6"/>
  <c r="J36" i="6"/>
  <c r="I37" i="6"/>
  <c r="J37" i="6" s="1"/>
  <c r="I39" i="6"/>
  <c r="J39" i="6" s="1"/>
  <c r="I40" i="6"/>
  <c r="I41" i="6"/>
  <c r="I43" i="6"/>
  <c r="J44" i="6"/>
  <c r="I46" i="6"/>
  <c r="J46" i="6" s="1"/>
  <c r="I52" i="6"/>
  <c r="J52" i="6"/>
  <c r="I53" i="6"/>
  <c r="J53" i="6"/>
  <c r="I54" i="6"/>
  <c r="I56" i="6"/>
  <c r="I57" i="6"/>
  <c r="I59" i="6"/>
  <c r="I60" i="6"/>
  <c r="J60" i="6"/>
  <c r="I61" i="6"/>
  <c r="J61" i="6"/>
  <c r="I62" i="6"/>
  <c r="I64" i="6"/>
  <c r="I65" i="6"/>
  <c r="I67" i="6"/>
  <c r="J67" i="6"/>
  <c r="I68" i="6"/>
  <c r="J68" i="6"/>
  <c r="I69" i="6"/>
  <c r="J69" i="6"/>
  <c r="I70" i="6"/>
  <c r="I71" i="6"/>
  <c r="I72" i="6"/>
  <c r="I73" i="6"/>
  <c r="I75" i="6"/>
  <c r="I76" i="6"/>
  <c r="J76" i="6"/>
  <c r="I77" i="6"/>
  <c r="J77" i="6"/>
  <c r="I78" i="6"/>
  <c r="I80" i="6"/>
  <c r="I81" i="6"/>
  <c r="I84" i="6"/>
  <c r="J84" i="6"/>
  <c r="I85" i="6"/>
  <c r="J85" i="6"/>
  <c r="I86" i="6"/>
  <c r="I88" i="6"/>
  <c r="I89" i="6"/>
  <c r="I91" i="6"/>
  <c r="I92" i="6"/>
  <c r="J92" i="6"/>
  <c r="I93" i="6"/>
  <c r="J93" i="6"/>
  <c r="I94" i="6"/>
  <c r="I96" i="6"/>
  <c r="I97" i="6"/>
  <c r="I99" i="6"/>
  <c r="J99" i="6"/>
  <c r="I100" i="6"/>
  <c r="J100" i="6"/>
  <c r="I101" i="6"/>
  <c r="J101" i="6"/>
  <c r="I102" i="6"/>
  <c r="I103" i="6"/>
  <c r="I104" i="6"/>
  <c r="I105" i="6"/>
  <c r="I107" i="6"/>
  <c r="J107" i="6"/>
  <c r="I108" i="6"/>
  <c r="J108" i="6"/>
  <c r="I109" i="6"/>
  <c r="J109" i="6"/>
  <c r="I110" i="6"/>
  <c r="I112" i="6"/>
  <c r="I113" i="6"/>
  <c r="I115" i="6"/>
  <c r="D16" i="6"/>
  <c r="D15" i="6"/>
  <c r="J16" i="6"/>
  <c r="J15" i="6"/>
  <c r="J22" i="6"/>
  <c r="J24" i="6"/>
  <c r="J30" i="6"/>
  <c r="J35" i="6"/>
  <c r="J40" i="6"/>
  <c r="J41" i="6"/>
  <c r="J43" i="6"/>
  <c r="J54" i="6"/>
  <c r="J56" i="6"/>
  <c r="J57" i="6"/>
  <c r="J58" i="6"/>
  <c r="J59" i="6"/>
  <c r="J62" i="6"/>
  <c r="J64" i="6"/>
  <c r="J65" i="6"/>
  <c r="J70" i="6"/>
  <c r="J71" i="6"/>
  <c r="J72" i="6"/>
  <c r="J73" i="6"/>
  <c r="J74" i="6"/>
  <c r="J75" i="6"/>
  <c r="J78" i="6"/>
  <c r="J80" i="6"/>
  <c r="J81" i="6"/>
  <c r="J82" i="6"/>
  <c r="J86" i="6"/>
  <c r="J88" i="6"/>
  <c r="J89" i="6"/>
  <c r="J90" i="6"/>
  <c r="J91" i="6"/>
  <c r="J94" i="6"/>
  <c r="J95" i="6"/>
  <c r="J96" i="6"/>
  <c r="J97" i="6"/>
  <c r="J102" i="6"/>
  <c r="J103" i="6"/>
  <c r="J104" i="6"/>
  <c r="J105" i="6"/>
  <c r="J106" i="6"/>
  <c r="J110" i="6"/>
  <c r="J112" i="6"/>
  <c r="J113" i="6"/>
  <c r="J115" i="6"/>
  <c r="D342" i="6"/>
  <c r="F342" i="6"/>
  <c r="H342" i="6"/>
  <c r="I342" i="6"/>
  <c r="J342" i="6"/>
  <c r="G342" i="6"/>
  <c r="E341" i="6"/>
  <c r="D341" i="6"/>
  <c r="E340" i="6"/>
  <c r="I340" i="6"/>
  <c r="D340" i="6"/>
  <c r="F340" i="6"/>
  <c r="H340" i="6"/>
  <c r="J340" i="6"/>
  <c r="E339" i="6"/>
  <c r="I339" i="6"/>
  <c r="D339" i="6"/>
  <c r="F339" i="6"/>
  <c r="J339" i="6"/>
  <c r="H339" i="6"/>
  <c r="G339" i="6"/>
  <c r="E338" i="6"/>
  <c r="D338" i="6"/>
  <c r="E337" i="6"/>
  <c r="D337" i="6"/>
  <c r="E336" i="6"/>
  <c r="D336" i="6"/>
  <c r="F336" i="6"/>
  <c r="H336" i="6"/>
  <c r="G336" i="6"/>
  <c r="E335" i="6"/>
  <c r="D335" i="6"/>
  <c r="I335" i="6"/>
  <c r="J335" i="6"/>
  <c r="E334" i="6"/>
  <c r="D334" i="6"/>
  <c r="I334" i="6"/>
  <c r="J334" i="6"/>
  <c r="E333" i="6"/>
  <c r="D333" i="6"/>
  <c r="E332" i="6"/>
  <c r="I332" i="6"/>
  <c r="J332" i="6"/>
  <c r="D332" i="6"/>
  <c r="F332" i="6"/>
  <c r="H332" i="6"/>
  <c r="E331" i="6"/>
  <c r="I331" i="6"/>
  <c r="D331" i="6"/>
  <c r="F331" i="6"/>
  <c r="J331" i="6"/>
  <c r="H331" i="6"/>
  <c r="G331" i="6"/>
  <c r="E330" i="6"/>
  <c r="D330" i="6"/>
  <c r="I330" i="6"/>
  <c r="J330" i="6"/>
  <c r="E329" i="6"/>
  <c r="D329" i="6"/>
  <c r="I329" i="6"/>
  <c r="J329" i="6"/>
  <c r="F329" i="6"/>
  <c r="H329" i="6"/>
  <c r="E328" i="6"/>
  <c r="D328" i="6"/>
  <c r="E327" i="6"/>
  <c r="D327" i="6"/>
  <c r="I327" i="6"/>
  <c r="J327" i="6"/>
  <c r="E326" i="6"/>
  <c r="D326" i="6"/>
  <c r="E325" i="6"/>
  <c r="D325" i="6"/>
  <c r="I325" i="6"/>
  <c r="J325" i="6"/>
  <c r="E324" i="6"/>
  <c r="D324" i="6"/>
  <c r="F324" i="6"/>
  <c r="H324" i="6"/>
  <c r="G324" i="6"/>
  <c r="E323" i="6"/>
  <c r="I323" i="6"/>
  <c r="J323" i="6"/>
  <c r="D323" i="6"/>
  <c r="F323" i="6"/>
  <c r="H323" i="6"/>
  <c r="G323" i="6"/>
  <c r="E322" i="6"/>
  <c r="D322" i="6"/>
  <c r="I322" i="6"/>
  <c r="J322" i="6"/>
  <c r="E321" i="6"/>
  <c r="I321" i="6"/>
  <c r="J321" i="6"/>
  <c r="D321" i="6"/>
  <c r="F321" i="6"/>
  <c r="H321" i="6"/>
  <c r="E320" i="6"/>
  <c r="D320" i="6"/>
  <c r="F320" i="6"/>
  <c r="H320" i="6"/>
  <c r="I320" i="6"/>
  <c r="J320" i="6"/>
  <c r="E319" i="6"/>
  <c r="I319" i="6"/>
  <c r="J319" i="6"/>
  <c r="D319" i="6"/>
  <c r="E318" i="6"/>
  <c r="D318" i="6"/>
  <c r="I318" i="6"/>
  <c r="J318" i="6"/>
  <c r="F318" i="6"/>
  <c r="H318" i="6"/>
  <c r="E317" i="6"/>
  <c r="D317" i="6"/>
  <c r="E316" i="6"/>
  <c r="D316" i="6"/>
  <c r="I316" i="6"/>
  <c r="J316" i="6"/>
  <c r="E315" i="6"/>
  <c r="I315" i="6"/>
  <c r="D315" i="6"/>
  <c r="F315" i="6"/>
  <c r="J315" i="6"/>
  <c r="H315" i="6"/>
  <c r="G315" i="6"/>
  <c r="E314" i="6"/>
  <c r="D314" i="6"/>
  <c r="E313" i="6"/>
  <c r="D313" i="6"/>
  <c r="F313" i="6"/>
  <c r="I313" i="6"/>
  <c r="J313" i="6"/>
  <c r="H313" i="6"/>
  <c r="G313" i="6"/>
  <c r="E312" i="6"/>
  <c r="D312" i="6"/>
  <c r="F312" i="6"/>
  <c r="H312" i="6"/>
  <c r="I312" i="6"/>
  <c r="J312" i="6"/>
  <c r="E311" i="6"/>
  <c r="D311" i="6"/>
  <c r="F311" i="6"/>
  <c r="H311" i="6"/>
  <c r="I311" i="6"/>
  <c r="J311" i="6"/>
  <c r="G311" i="6"/>
  <c r="E310" i="6"/>
  <c r="D310" i="6"/>
  <c r="F310" i="6"/>
  <c r="H310" i="6"/>
  <c r="I310" i="6"/>
  <c r="J310" i="6"/>
  <c r="E309" i="6"/>
  <c r="D309" i="6"/>
  <c r="F309" i="6"/>
  <c r="H309" i="6"/>
  <c r="I309" i="6"/>
  <c r="J309" i="6"/>
  <c r="E308" i="6"/>
  <c r="D308" i="6"/>
  <c r="E307" i="6"/>
  <c r="I307" i="6"/>
  <c r="D307" i="6"/>
  <c r="F307" i="6"/>
  <c r="J307" i="6"/>
  <c r="E306" i="6"/>
  <c r="D306" i="6"/>
  <c r="E305" i="6"/>
  <c r="D305" i="6"/>
  <c r="I305" i="6"/>
  <c r="J305" i="6"/>
  <c r="E304" i="6"/>
  <c r="D304" i="6"/>
  <c r="E303" i="6"/>
  <c r="D303" i="6"/>
  <c r="F303" i="6"/>
  <c r="H303" i="6"/>
  <c r="I303" i="6"/>
  <c r="J303" i="6"/>
  <c r="G303" i="6"/>
  <c r="E302" i="6"/>
  <c r="D302" i="6"/>
  <c r="F302" i="6"/>
  <c r="I302" i="6"/>
  <c r="J302" i="6"/>
  <c r="H302" i="6"/>
  <c r="G302" i="6"/>
  <c r="E301" i="6"/>
  <c r="D301" i="6"/>
  <c r="F301" i="6"/>
  <c r="I301" i="6"/>
  <c r="J301" i="6"/>
  <c r="E300" i="6"/>
  <c r="D300" i="6"/>
  <c r="F300" i="6"/>
  <c r="H300" i="6"/>
  <c r="G300" i="6"/>
  <c r="E299" i="6"/>
  <c r="D299" i="6"/>
  <c r="F299" i="6"/>
  <c r="E298" i="6"/>
  <c r="I298" i="6"/>
  <c r="J298" i="6"/>
  <c r="D298" i="6"/>
  <c r="E297" i="6"/>
  <c r="I297" i="6"/>
  <c r="J297" i="6"/>
  <c r="D297" i="6"/>
  <c r="E296" i="6"/>
  <c r="D296" i="6"/>
  <c r="E295" i="6"/>
  <c r="D295" i="6"/>
  <c r="E294" i="6"/>
  <c r="D294" i="6"/>
  <c r="I294" i="6"/>
  <c r="J294" i="6"/>
  <c r="E293" i="6"/>
  <c r="D293" i="6"/>
  <c r="E292" i="6"/>
  <c r="D292" i="6"/>
  <c r="F292" i="6"/>
  <c r="H292" i="6"/>
  <c r="I292" i="6"/>
  <c r="J292" i="6"/>
  <c r="G292" i="6"/>
  <c r="E291" i="6"/>
  <c r="I291" i="6"/>
  <c r="J291" i="6"/>
  <c r="D291" i="6"/>
  <c r="F291" i="6"/>
  <c r="H291" i="6"/>
  <c r="G291" i="6"/>
  <c r="E290" i="6"/>
  <c r="D290" i="6"/>
  <c r="I290" i="6"/>
  <c r="J290" i="6"/>
  <c r="E289" i="6"/>
  <c r="D289" i="6"/>
  <c r="F289" i="6"/>
  <c r="H289" i="6"/>
  <c r="I289" i="6"/>
  <c r="J289" i="6"/>
  <c r="E288" i="6"/>
  <c r="D288" i="6"/>
  <c r="G288" i="6"/>
  <c r="F288" i="6"/>
  <c r="H288" i="6"/>
  <c r="I288" i="6"/>
  <c r="J288" i="6"/>
  <c r="E287" i="6"/>
  <c r="D287" i="6"/>
  <c r="F287" i="6"/>
  <c r="H287" i="6"/>
  <c r="E286" i="6"/>
  <c r="D286" i="6"/>
  <c r="I286" i="6"/>
  <c r="J286" i="6"/>
  <c r="E285" i="6"/>
  <c r="D285" i="6"/>
  <c r="E284" i="6"/>
  <c r="D284" i="6"/>
  <c r="E283" i="6"/>
  <c r="I283" i="6"/>
  <c r="D283" i="6"/>
  <c r="F283" i="6"/>
  <c r="J283" i="6"/>
  <c r="H283" i="6"/>
  <c r="G283" i="6"/>
  <c r="E282" i="6"/>
  <c r="D282" i="6"/>
  <c r="E281" i="6"/>
  <c r="D281" i="6"/>
  <c r="F281" i="6"/>
  <c r="H281" i="6"/>
  <c r="I281" i="6"/>
  <c r="J281" i="6"/>
  <c r="G281" i="6"/>
  <c r="E280" i="6"/>
  <c r="D280" i="6"/>
  <c r="F280" i="6"/>
  <c r="H280" i="6"/>
  <c r="I280" i="6"/>
  <c r="J280" i="6"/>
  <c r="E279" i="6"/>
  <c r="I279" i="6"/>
  <c r="J279" i="6"/>
  <c r="D279" i="6"/>
  <c r="F279" i="6"/>
  <c r="E278" i="6"/>
  <c r="D278" i="6"/>
  <c r="F278" i="6"/>
  <c r="I278" i="6"/>
  <c r="J278" i="6"/>
  <c r="E277" i="6"/>
  <c r="D277" i="6"/>
  <c r="G277" i="6"/>
  <c r="F277" i="6"/>
  <c r="H277" i="6"/>
  <c r="I277" i="6"/>
  <c r="J277" i="6"/>
  <c r="E276" i="6"/>
  <c r="D276" i="6"/>
  <c r="F276" i="6"/>
  <c r="H276" i="6"/>
  <c r="E275" i="6"/>
  <c r="D275" i="6"/>
  <c r="F275" i="6"/>
  <c r="H275" i="6"/>
  <c r="E274" i="6"/>
  <c r="D274" i="6"/>
  <c r="E273" i="6"/>
  <c r="D273" i="6"/>
  <c r="E272" i="6"/>
  <c r="D272" i="6"/>
  <c r="I272" i="6"/>
  <c r="J272" i="6"/>
  <c r="F272" i="6"/>
  <c r="H272" i="6"/>
  <c r="G272" i="6"/>
  <c r="E271" i="6"/>
  <c r="D271" i="6"/>
  <c r="F271" i="6"/>
  <c r="I271" i="6"/>
  <c r="J271" i="6"/>
  <c r="H271" i="6"/>
  <c r="G271" i="6"/>
  <c r="E270" i="6"/>
  <c r="D270" i="6"/>
  <c r="F270" i="6"/>
  <c r="H270" i="6"/>
  <c r="I270" i="6"/>
  <c r="J270" i="6"/>
  <c r="G270" i="6"/>
  <c r="E269" i="6"/>
  <c r="D269" i="6"/>
  <c r="F269" i="6"/>
  <c r="H269" i="6"/>
  <c r="I269" i="6"/>
  <c r="J269" i="6"/>
  <c r="G269" i="6"/>
  <c r="E268" i="6"/>
  <c r="I268" i="6"/>
  <c r="J268" i="6"/>
  <c r="D268" i="6"/>
  <c r="F268" i="6"/>
  <c r="H268" i="6"/>
  <c r="E267" i="6"/>
  <c r="I267" i="6"/>
  <c r="D267" i="6"/>
  <c r="F267" i="6"/>
  <c r="G267" i="6"/>
  <c r="J267" i="6"/>
  <c r="H267" i="6"/>
  <c r="E266" i="6"/>
  <c r="D266" i="6"/>
  <c r="E265" i="6"/>
  <c r="D265" i="6"/>
  <c r="F265" i="6"/>
  <c r="H265" i="6"/>
  <c r="I265" i="6"/>
  <c r="J265" i="6"/>
  <c r="G265" i="6"/>
  <c r="E264" i="6"/>
  <c r="D264" i="6"/>
  <c r="I264" i="6"/>
  <c r="J264" i="6"/>
  <c r="E263" i="6"/>
  <c r="D263" i="6"/>
  <c r="F263" i="6"/>
  <c r="I263" i="6"/>
  <c r="J263" i="6"/>
  <c r="E262" i="6"/>
  <c r="D262" i="6"/>
  <c r="F262" i="6"/>
  <c r="H262" i="6"/>
  <c r="E261" i="6"/>
  <c r="I261" i="6"/>
  <c r="J261" i="6"/>
  <c r="D261" i="6"/>
  <c r="F261" i="6"/>
  <c r="H261" i="6"/>
  <c r="G261" i="6"/>
  <c r="E260" i="6"/>
  <c r="I260" i="6"/>
  <c r="J260" i="6"/>
  <c r="D260" i="6"/>
  <c r="F260" i="6"/>
  <c r="E259" i="6"/>
  <c r="D259" i="6"/>
  <c r="E258" i="6"/>
  <c r="D258" i="6"/>
  <c r="F258" i="6"/>
  <c r="H258" i="6"/>
  <c r="E257" i="6"/>
  <c r="D257" i="6"/>
  <c r="F257" i="6"/>
  <c r="H257" i="6"/>
  <c r="G257" i="6"/>
  <c r="E256" i="6"/>
  <c r="D256" i="6"/>
  <c r="I256" i="6"/>
  <c r="J256" i="6"/>
  <c r="E255" i="6"/>
  <c r="D255" i="6"/>
  <c r="I255" i="6"/>
  <c r="J255" i="6"/>
  <c r="E254" i="6"/>
  <c r="D254" i="6"/>
  <c r="I254" i="6"/>
  <c r="J254" i="6"/>
  <c r="F254" i="6"/>
  <c r="H254" i="6"/>
  <c r="E253" i="6"/>
  <c r="D253" i="6"/>
  <c r="E252" i="6"/>
  <c r="I252" i="6"/>
  <c r="D252" i="6"/>
  <c r="F252" i="6"/>
  <c r="J252" i="6"/>
  <c r="H252" i="6"/>
  <c r="G252" i="6"/>
  <c r="E251" i="6"/>
  <c r="I251" i="6"/>
  <c r="J251" i="6"/>
  <c r="D251" i="6"/>
  <c r="E250" i="6"/>
  <c r="D250" i="6"/>
  <c r="F250" i="6"/>
  <c r="H250" i="6"/>
  <c r="I250" i="6"/>
  <c r="J250" i="6"/>
  <c r="G250" i="6"/>
  <c r="E249" i="6"/>
  <c r="I249" i="6"/>
  <c r="J249" i="6"/>
  <c r="D249" i="6"/>
  <c r="F249" i="6"/>
  <c r="E248" i="6"/>
  <c r="D248" i="6"/>
  <c r="F248" i="6"/>
  <c r="H248" i="6"/>
  <c r="G248" i="6"/>
  <c r="E247" i="6"/>
  <c r="D247" i="6"/>
  <c r="I247" i="6"/>
  <c r="J247" i="6"/>
  <c r="E246" i="6"/>
  <c r="D246" i="6"/>
  <c r="E245" i="6"/>
  <c r="D245" i="6"/>
  <c r="F245" i="6"/>
  <c r="H245" i="6"/>
  <c r="G245" i="6"/>
  <c r="E244" i="6"/>
  <c r="I244" i="6"/>
  <c r="J244" i="6"/>
  <c r="D244" i="6"/>
  <c r="F244" i="6"/>
  <c r="H244" i="6"/>
  <c r="G244" i="6"/>
  <c r="E243" i="6"/>
  <c r="D243" i="6"/>
  <c r="F243" i="6"/>
  <c r="I243" i="6"/>
  <c r="J243" i="6"/>
  <c r="H243" i="6"/>
  <c r="E242" i="6"/>
  <c r="D242" i="6"/>
  <c r="I242" i="6"/>
  <c r="J242" i="6"/>
  <c r="E241" i="6"/>
  <c r="D241" i="6"/>
  <c r="E240" i="6"/>
  <c r="I240" i="6"/>
  <c r="J240" i="6"/>
  <c r="D240" i="6"/>
  <c r="F240" i="6"/>
  <c r="H240" i="6"/>
  <c r="G240" i="6"/>
  <c r="E239" i="6"/>
  <c r="D239" i="6"/>
  <c r="I239" i="6"/>
  <c r="J239" i="6"/>
  <c r="E238" i="6"/>
  <c r="D238" i="6"/>
  <c r="F238" i="6"/>
  <c r="H238" i="6"/>
  <c r="E237" i="6"/>
  <c r="D237" i="6"/>
  <c r="F237" i="6"/>
  <c r="H237" i="6"/>
  <c r="E236" i="6"/>
  <c r="I236" i="6"/>
  <c r="D236" i="6"/>
  <c r="F236" i="6"/>
  <c r="J236" i="6"/>
  <c r="H236" i="6"/>
  <c r="G236" i="6"/>
  <c r="E235" i="6"/>
  <c r="D235" i="6"/>
  <c r="F235" i="6"/>
  <c r="H235" i="6"/>
  <c r="I235" i="6"/>
  <c r="J235" i="6"/>
  <c r="E234" i="6"/>
  <c r="I234" i="6"/>
  <c r="J234" i="6"/>
  <c r="D234" i="6"/>
  <c r="E233" i="6"/>
  <c r="D233" i="6"/>
  <c r="F233" i="6"/>
  <c r="H233" i="6"/>
  <c r="E232" i="6"/>
  <c r="I232" i="6"/>
  <c r="J232" i="6"/>
  <c r="D232" i="6"/>
  <c r="F232" i="6"/>
  <c r="H232" i="6"/>
  <c r="G232" i="6"/>
  <c r="E231" i="6"/>
  <c r="D231" i="6"/>
  <c r="I231" i="6"/>
  <c r="J231" i="6"/>
  <c r="E230" i="6"/>
  <c r="D230" i="6"/>
  <c r="I230" i="6"/>
  <c r="J230" i="6"/>
  <c r="F230" i="6"/>
  <c r="H230" i="6"/>
  <c r="E229" i="6"/>
  <c r="D229" i="6"/>
  <c r="F229" i="6"/>
  <c r="H229" i="6"/>
  <c r="E228" i="6"/>
  <c r="I228" i="6"/>
  <c r="J228" i="6"/>
  <c r="D228" i="6"/>
  <c r="F228" i="6"/>
  <c r="H228" i="6"/>
  <c r="G228" i="6"/>
  <c r="E227" i="6"/>
  <c r="D227" i="6"/>
  <c r="F227" i="6"/>
  <c r="H227" i="6"/>
  <c r="I227" i="6"/>
  <c r="J227" i="6"/>
  <c r="E226" i="6"/>
  <c r="I226" i="6"/>
  <c r="J226" i="6"/>
  <c r="D226" i="6"/>
  <c r="E225" i="6"/>
  <c r="D225" i="6"/>
  <c r="I225" i="6"/>
  <c r="J225" i="6"/>
  <c r="F225" i="6"/>
  <c r="H225" i="6"/>
  <c r="E224" i="6"/>
  <c r="I224" i="6"/>
  <c r="J224" i="6"/>
  <c r="D224" i="6"/>
  <c r="F224" i="6"/>
  <c r="H224" i="6"/>
  <c r="E223" i="6"/>
  <c r="D223" i="6"/>
  <c r="I223" i="6"/>
  <c r="J223" i="6"/>
  <c r="E222" i="6"/>
  <c r="D222" i="6"/>
  <c r="I222" i="6"/>
  <c r="J222" i="6"/>
  <c r="F222" i="6"/>
  <c r="H222" i="6"/>
  <c r="E221" i="6"/>
  <c r="D221" i="6"/>
  <c r="F221" i="6"/>
  <c r="H221" i="6"/>
  <c r="E220" i="6"/>
  <c r="I220" i="6"/>
  <c r="J220" i="6"/>
  <c r="D220" i="6"/>
  <c r="F220" i="6"/>
  <c r="H220" i="6"/>
  <c r="G220" i="6"/>
  <c r="E219" i="6"/>
  <c r="D219" i="6"/>
  <c r="F219" i="6"/>
  <c r="H219" i="6"/>
  <c r="I219" i="6"/>
  <c r="J219" i="6"/>
  <c r="E218" i="6"/>
  <c r="I218" i="6"/>
  <c r="J218" i="6"/>
  <c r="D218" i="6"/>
  <c r="E217" i="6"/>
  <c r="I217" i="6"/>
  <c r="J217" i="6"/>
  <c r="D217" i="6"/>
  <c r="F217" i="6"/>
  <c r="H217" i="6"/>
  <c r="E216" i="6"/>
  <c r="I216" i="6"/>
  <c r="D216" i="6"/>
  <c r="F216" i="6"/>
  <c r="J216" i="6"/>
  <c r="H216" i="6"/>
  <c r="G216" i="6"/>
  <c r="E215" i="6"/>
  <c r="D215" i="6"/>
  <c r="I215" i="6"/>
  <c r="J215" i="6"/>
  <c r="E214" i="6"/>
  <c r="D214" i="6"/>
  <c r="F214" i="6"/>
  <c r="E213" i="6"/>
  <c r="D213" i="6"/>
  <c r="F213" i="6"/>
  <c r="H213" i="6"/>
  <c r="E212" i="6"/>
  <c r="I212" i="6"/>
  <c r="D212" i="6"/>
  <c r="F212" i="6"/>
  <c r="J212" i="6"/>
  <c r="H212" i="6"/>
  <c r="G212" i="6"/>
  <c r="E211" i="6"/>
  <c r="D211" i="6"/>
  <c r="I211" i="6"/>
  <c r="J211" i="6"/>
  <c r="E210" i="6"/>
  <c r="D210" i="6"/>
  <c r="F210" i="6"/>
  <c r="E209" i="6"/>
  <c r="D209" i="6"/>
  <c r="F209" i="6"/>
  <c r="G209" i="6"/>
  <c r="I209" i="6"/>
  <c r="J209" i="6"/>
  <c r="E208" i="6"/>
  <c r="I208" i="6"/>
  <c r="D208" i="6"/>
  <c r="F208" i="6"/>
  <c r="G208" i="6"/>
  <c r="J208" i="6"/>
  <c r="H208" i="6"/>
  <c r="E207" i="6"/>
  <c r="D207" i="6"/>
  <c r="E206" i="6"/>
  <c r="D206" i="6"/>
  <c r="F206" i="6"/>
  <c r="H206" i="6"/>
  <c r="E205" i="6"/>
  <c r="I205" i="6"/>
  <c r="J205" i="6"/>
  <c r="D205" i="6"/>
  <c r="F205" i="6"/>
  <c r="E204" i="6"/>
  <c r="I204" i="6"/>
  <c r="D204" i="6"/>
  <c r="F204" i="6"/>
  <c r="H204" i="6"/>
  <c r="J204" i="6"/>
  <c r="E203" i="6"/>
  <c r="D203" i="6"/>
  <c r="E202" i="6"/>
  <c r="D202" i="6"/>
  <c r="F202" i="6"/>
  <c r="H202" i="6"/>
  <c r="I202" i="6"/>
  <c r="J202" i="6"/>
  <c r="E201" i="6"/>
  <c r="D201" i="6"/>
  <c r="F201" i="6"/>
  <c r="H201" i="6"/>
  <c r="I201" i="6"/>
  <c r="J201" i="6"/>
  <c r="G201" i="6"/>
  <c r="E200" i="6"/>
  <c r="D200" i="6"/>
  <c r="I200" i="6"/>
  <c r="J200" i="6"/>
  <c r="E199" i="6"/>
  <c r="I199" i="6"/>
  <c r="J199" i="6"/>
  <c r="D199" i="6"/>
  <c r="F199" i="6"/>
  <c r="H199" i="6"/>
  <c r="E198" i="6"/>
  <c r="D198" i="6"/>
  <c r="F198" i="6"/>
  <c r="H198" i="6"/>
  <c r="I198" i="6"/>
  <c r="J198" i="6"/>
  <c r="E197" i="6"/>
  <c r="D197" i="6"/>
  <c r="E196" i="6"/>
  <c r="D196" i="6"/>
  <c r="F196" i="6"/>
  <c r="H196" i="6"/>
  <c r="I196" i="6"/>
  <c r="J196" i="6"/>
  <c r="E195" i="6"/>
  <c r="D195" i="6"/>
  <c r="F195" i="6"/>
  <c r="H195" i="6"/>
  <c r="G195" i="6"/>
  <c r="E194" i="6"/>
  <c r="D194" i="6"/>
  <c r="F194" i="6"/>
  <c r="I194" i="6"/>
  <c r="J194" i="6"/>
  <c r="H194" i="6"/>
  <c r="E193" i="6"/>
  <c r="D193" i="6"/>
  <c r="F193" i="6"/>
  <c r="H193" i="6"/>
  <c r="I193" i="6"/>
  <c r="J193" i="6"/>
  <c r="G193" i="6"/>
  <c r="E192" i="6"/>
  <c r="D192" i="6"/>
  <c r="E191" i="6"/>
  <c r="I191" i="6"/>
  <c r="J191" i="6"/>
  <c r="D191" i="6"/>
  <c r="F191" i="6"/>
  <c r="G191" i="6"/>
  <c r="E190" i="6"/>
  <c r="D190" i="6"/>
  <c r="F190" i="6"/>
  <c r="H190" i="6"/>
  <c r="I190" i="6"/>
  <c r="J190" i="6"/>
  <c r="E189" i="6"/>
  <c r="D189" i="6"/>
  <c r="I189" i="6"/>
  <c r="J189" i="6"/>
  <c r="E188" i="6"/>
  <c r="D188" i="6"/>
  <c r="I188" i="6"/>
  <c r="J188" i="6"/>
  <c r="F188" i="6"/>
  <c r="G188" i="6"/>
  <c r="H188" i="6"/>
  <c r="E187" i="6"/>
  <c r="D187" i="6"/>
  <c r="F187" i="6"/>
  <c r="H187" i="6"/>
  <c r="G187" i="6"/>
  <c r="E186" i="6"/>
  <c r="D186" i="6"/>
  <c r="E185" i="6"/>
  <c r="D185" i="6"/>
  <c r="F185" i="6"/>
  <c r="H185" i="6"/>
  <c r="I185" i="6"/>
  <c r="J185" i="6"/>
  <c r="E184" i="6"/>
  <c r="D184" i="6"/>
  <c r="F184" i="6"/>
  <c r="H184" i="6"/>
  <c r="I184" i="6"/>
  <c r="J184" i="6"/>
  <c r="E183" i="6"/>
  <c r="I183" i="6"/>
  <c r="D183" i="6"/>
  <c r="F183" i="6"/>
  <c r="J183" i="6"/>
  <c r="H183" i="6"/>
  <c r="G183" i="6"/>
  <c r="E182" i="6"/>
  <c r="D182" i="6"/>
  <c r="F182" i="6"/>
  <c r="I182" i="6"/>
  <c r="J182" i="6"/>
  <c r="H182" i="6"/>
  <c r="E181" i="6"/>
  <c r="D181" i="6"/>
  <c r="I181" i="6"/>
  <c r="J181" i="6"/>
  <c r="E180" i="6"/>
  <c r="D180" i="6"/>
  <c r="G180" i="6"/>
  <c r="F180" i="6"/>
  <c r="I180" i="6"/>
  <c r="J180" i="6"/>
  <c r="H180" i="6"/>
  <c r="E179" i="6"/>
  <c r="I179" i="6"/>
  <c r="J179" i="6"/>
  <c r="D179" i="6"/>
  <c r="F179" i="6"/>
  <c r="H179" i="6"/>
  <c r="G179" i="6"/>
  <c r="E178" i="6"/>
  <c r="D178" i="6"/>
  <c r="I178" i="6"/>
  <c r="J178" i="6"/>
  <c r="E177" i="6"/>
  <c r="I177" i="6"/>
  <c r="J177" i="6"/>
  <c r="D177" i="6"/>
  <c r="F177" i="6"/>
  <c r="E176" i="6"/>
  <c r="D176" i="6"/>
  <c r="F176" i="6"/>
  <c r="H176" i="6"/>
  <c r="I176" i="6"/>
  <c r="J176" i="6"/>
  <c r="E175" i="6"/>
  <c r="I175" i="6"/>
  <c r="D175" i="6"/>
  <c r="F175" i="6"/>
  <c r="J175" i="6"/>
  <c r="H175" i="6"/>
  <c r="G175" i="6"/>
  <c r="E174" i="6"/>
  <c r="D174" i="6"/>
  <c r="I174" i="6"/>
  <c r="J174" i="6"/>
  <c r="E173" i="6"/>
  <c r="D173" i="6"/>
  <c r="F173" i="6"/>
  <c r="E172" i="6"/>
  <c r="D172" i="6"/>
  <c r="F172" i="6"/>
  <c r="H172" i="6"/>
  <c r="I172" i="6"/>
  <c r="J172" i="6"/>
  <c r="E171" i="6"/>
  <c r="I171" i="6"/>
  <c r="D171" i="6"/>
  <c r="F171" i="6"/>
  <c r="H171" i="6"/>
  <c r="J171" i="6"/>
  <c r="E170" i="6"/>
  <c r="D170" i="6"/>
  <c r="I170" i="6"/>
  <c r="J170" i="6"/>
  <c r="E169" i="6"/>
  <c r="D169" i="6"/>
  <c r="F169" i="6"/>
  <c r="H169" i="6"/>
  <c r="I169" i="6"/>
  <c r="J169" i="6"/>
  <c r="E168" i="6"/>
  <c r="I168" i="6"/>
  <c r="J168" i="6"/>
  <c r="D168" i="6"/>
  <c r="F168" i="6"/>
  <c r="E167" i="6"/>
  <c r="I167" i="6"/>
  <c r="D167" i="6"/>
  <c r="F167" i="6"/>
  <c r="G167" i="6"/>
  <c r="J167" i="6"/>
  <c r="E166" i="6"/>
  <c r="D166" i="6"/>
  <c r="E165" i="6"/>
  <c r="D165" i="6"/>
  <c r="F165" i="6"/>
  <c r="H165" i="6"/>
  <c r="I165" i="6"/>
  <c r="J165" i="6"/>
  <c r="E164" i="6"/>
  <c r="I164" i="6"/>
  <c r="J164" i="6"/>
  <c r="D164" i="6"/>
  <c r="F164" i="6"/>
  <c r="E163" i="6"/>
  <c r="I163" i="6"/>
  <c r="D163" i="6"/>
  <c r="F163" i="6"/>
  <c r="J163" i="6"/>
  <c r="H163" i="6"/>
  <c r="G163" i="6"/>
  <c r="E162" i="6"/>
  <c r="D162" i="6"/>
  <c r="I162" i="6"/>
  <c r="J162" i="6"/>
  <c r="E161" i="6"/>
  <c r="D161" i="6"/>
  <c r="F161" i="6"/>
  <c r="E160" i="6"/>
  <c r="D160" i="6"/>
  <c r="F160" i="6"/>
  <c r="H160" i="6"/>
  <c r="I160" i="6"/>
  <c r="J160" i="6"/>
  <c r="E159" i="6"/>
  <c r="I159" i="6"/>
  <c r="D159" i="6"/>
  <c r="F159" i="6"/>
  <c r="J159" i="6"/>
  <c r="H159" i="6"/>
  <c r="G159" i="6"/>
  <c r="E158" i="6"/>
  <c r="D158" i="6"/>
  <c r="I158" i="6"/>
  <c r="J158" i="6"/>
  <c r="E157" i="6"/>
  <c r="D157" i="6"/>
  <c r="F157" i="6"/>
  <c r="E156" i="6"/>
  <c r="D156" i="6"/>
  <c r="F156" i="6"/>
  <c r="G156" i="6"/>
  <c r="I156" i="6"/>
  <c r="J156" i="6"/>
  <c r="E155" i="6"/>
  <c r="I155" i="6"/>
  <c r="D155" i="6"/>
  <c r="F155" i="6"/>
  <c r="H155" i="6"/>
  <c r="J155" i="6"/>
  <c r="E154" i="6"/>
  <c r="D154" i="6"/>
  <c r="E153" i="6"/>
  <c r="D153" i="6"/>
  <c r="F153" i="6"/>
  <c r="H153" i="6"/>
  <c r="I153" i="6"/>
  <c r="J153" i="6"/>
  <c r="E152" i="6"/>
  <c r="I152" i="6"/>
  <c r="J152" i="6"/>
  <c r="D152" i="6"/>
  <c r="F152" i="6"/>
  <c r="E151" i="6"/>
  <c r="I151" i="6"/>
  <c r="D151" i="6"/>
  <c r="F151" i="6"/>
  <c r="H151" i="6"/>
  <c r="J151" i="6"/>
  <c r="E150" i="6"/>
  <c r="D150" i="6"/>
  <c r="E149" i="6"/>
  <c r="D149" i="6"/>
  <c r="F149" i="6"/>
  <c r="H149" i="6"/>
  <c r="I149" i="6"/>
  <c r="J149" i="6"/>
  <c r="E148" i="6"/>
  <c r="I148" i="6"/>
  <c r="J148" i="6"/>
  <c r="D148" i="6"/>
  <c r="F148" i="6"/>
  <c r="E147" i="6"/>
  <c r="I147" i="6"/>
  <c r="D147" i="6"/>
  <c r="F147" i="6"/>
  <c r="J147" i="6"/>
  <c r="H147" i="6"/>
  <c r="G147" i="6"/>
  <c r="E146" i="6"/>
  <c r="D146" i="6"/>
  <c r="I146" i="6"/>
  <c r="J146" i="6"/>
  <c r="E145" i="6"/>
  <c r="I145" i="6"/>
  <c r="J145" i="6"/>
  <c r="D145" i="6"/>
  <c r="F145" i="6"/>
  <c r="E144" i="6"/>
  <c r="D144" i="6"/>
  <c r="F144" i="6"/>
  <c r="H144" i="6"/>
  <c r="I144" i="6"/>
  <c r="J144" i="6"/>
  <c r="E143" i="6"/>
  <c r="I143" i="6"/>
  <c r="D143" i="6"/>
  <c r="F143" i="6"/>
  <c r="J143" i="6"/>
  <c r="H143" i="6"/>
  <c r="G143" i="6"/>
  <c r="E142" i="6"/>
  <c r="D142" i="6"/>
  <c r="I142" i="6"/>
  <c r="J142" i="6"/>
  <c r="E141" i="6"/>
  <c r="D141" i="6"/>
  <c r="F141" i="6"/>
  <c r="E140" i="6"/>
  <c r="D140" i="6"/>
  <c r="F140" i="6"/>
  <c r="H140" i="6"/>
  <c r="I140" i="6"/>
  <c r="J140" i="6"/>
  <c r="E139" i="6"/>
  <c r="I139" i="6"/>
  <c r="D139" i="6"/>
  <c r="F139" i="6"/>
  <c r="H139" i="6"/>
  <c r="J139" i="6"/>
  <c r="E138" i="6"/>
  <c r="D138" i="6"/>
  <c r="I138" i="6"/>
  <c r="J138" i="6"/>
  <c r="E137" i="6"/>
  <c r="D137" i="6"/>
  <c r="F137" i="6"/>
  <c r="H137" i="6"/>
  <c r="I137" i="6"/>
  <c r="J137" i="6"/>
  <c r="E136" i="6"/>
  <c r="I136" i="6"/>
  <c r="J136" i="6"/>
  <c r="D136" i="6"/>
  <c r="F136" i="6"/>
  <c r="E135" i="6"/>
  <c r="I135" i="6"/>
  <c r="D135" i="6"/>
  <c r="F135" i="6"/>
  <c r="G135" i="6"/>
  <c r="J135" i="6"/>
  <c r="E134" i="6"/>
  <c r="D134" i="6"/>
  <c r="F134" i="6"/>
  <c r="H134" i="6"/>
  <c r="I134" i="6"/>
  <c r="J134" i="6"/>
  <c r="E133" i="6"/>
  <c r="D133" i="6"/>
  <c r="F133" i="6"/>
  <c r="H133" i="6"/>
  <c r="G133" i="6"/>
  <c r="E132" i="6"/>
  <c r="I132" i="6"/>
  <c r="J132" i="6"/>
  <c r="D132" i="6"/>
  <c r="F132" i="6"/>
  <c r="H132" i="6"/>
  <c r="G132" i="6"/>
  <c r="E131" i="6"/>
  <c r="D131" i="6"/>
  <c r="F131" i="6"/>
  <c r="H131" i="6"/>
  <c r="I131" i="6"/>
  <c r="J131" i="6"/>
  <c r="E130" i="6"/>
  <c r="D130" i="6"/>
  <c r="F130" i="6"/>
  <c r="H130" i="6"/>
  <c r="I130" i="6"/>
  <c r="J130" i="6"/>
  <c r="E129" i="6"/>
  <c r="I129" i="6"/>
  <c r="J129" i="6"/>
  <c r="D129" i="6"/>
  <c r="F129" i="6"/>
  <c r="H129" i="6"/>
  <c r="G129" i="6"/>
  <c r="E128" i="6"/>
  <c r="I128" i="6"/>
  <c r="J128" i="6"/>
  <c r="D128" i="6"/>
  <c r="F128" i="6"/>
  <c r="H128" i="6"/>
  <c r="G128" i="6"/>
  <c r="E127" i="6"/>
  <c r="D127" i="6"/>
  <c r="F127" i="6"/>
  <c r="H127" i="6"/>
  <c r="I127" i="6"/>
  <c r="J127" i="6"/>
  <c r="E126" i="6"/>
  <c r="D126" i="6"/>
  <c r="F126" i="6"/>
  <c r="H126" i="6"/>
  <c r="I126" i="6"/>
  <c r="J126" i="6"/>
  <c r="E125" i="6"/>
  <c r="D125" i="6"/>
  <c r="F125" i="6"/>
  <c r="H125" i="6"/>
  <c r="G125" i="6"/>
  <c r="E124" i="6"/>
  <c r="I124" i="6"/>
  <c r="J124" i="6"/>
  <c r="D124" i="6"/>
  <c r="F124" i="6"/>
  <c r="H124" i="6"/>
  <c r="G124" i="6"/>
  <c r="E123" i="6"/>
  <c r="D123" i="6"/>
  <c r="F123" i="6"/>
  <c r="H123" i="6"/>
  <c r="I123" i="6"/>
  <c r="J123" i="6"/>
  <c r="E122" i="6"/>
  <c r="D122" i="6"/>
  <c r="F122" i="6"/>
  <c r="H122" i="6"/>
  <c r="I122" i="6"/>
  <c r="J122" i="6"/>
  <c r="E121" i="6"/>
  <c r="I121" i="6"/>
  <c r="J121" i="6"/>
  <c r="D121" i="6"/>
  <c r="F121" i="6"/>
  <c r="H121" i="6"/>
  <c r="G121" i="6"/>
  <c r="E120" i="6"/>
  <c r="I120" i="6"/>
  <c r="J120" i="6"/>
  <c r="D120" i="6"/>
  <c r="F120" i="6"/>
  <c r="H120" i="6"/>
  <c r="G120" i="6"/>
  <c r="E119" i="6"/>
  <c r="D119" i="6"/>
  <c r="F119" i="6"/>
  <c r="H119" i="6"/>
  <c r="I119" i="6"/>
  <c r="J119" i="6"/>
  <c r="E118" i="6"/>
  <c r="D118" i="6"/>
  <c r="F118" i="6"/>
  <c r="H118" i="6"/>
  <c r="I118" i="6"/>
  <c r="J118" i="6"/>
  <c r="E117" i="6"/>
  <c r="D117" i="6"/>
  <c r="F117" i="6"/>
  <c r="H117" i="6"/>
  <c r="G117" i="6"/>
  <c r="E116" i="6"/>
  <c r="I116" i="6"/>
  <c r="J116" i="6"/>
  <c r="D116" i="6"/>
  <c r="F116" i="6"/>
  <c r="H116" i="6"/>
  <c r="G116" i="6"/>
  <c r="O16" i="6"/>
  <c r="O15" i="6"/>
  <c r="O12" i="6"/>
  <c r="N16" i="6"/>
  <c r="N15" i="6"/>
  <c r="N13" i="6"/>
  <c r="N12" i="6"/>
  <c r="M16" i="6"/>
  <c r="M15" i="6"/>
  <c r="M12" i="6"/>
  <c r="L16" i="6"/>
  <c r="L15" i="6"/>
  <c r="L13" i="6"/>
  <c r="K16" i="6"/>
  <c r="K15" i="6"/>
  <c r="K13" i="6"/>
  <c r="G6" i="6"/>
  <c r="G7" i="6"/>
  <c r="G5" i="6"/>
  <c r="G4" i="6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9" i="5"/>
  <c r="G72" i="5"/>
  <c r="G73" i="5"/>
  <c r="G74" i="5"/>
  <c r="G76" i="5"/>
  <c r="G77" i="5"/>
  <c r="G78" i="5"/>
  <c r="G79" i="5"/>
  <c r="G80" i="5"/>
  <c r="G81" i="5"/>
  <c r="G82" i="5"/>
  <c r="G83" i="5"/>
  <c r="G90" i="5"/>
  <c r="G92" i="5"/>
  <c r="G94" i="5"/>
  <c r="G97" i="5"/>
  <c r="S97" i="5"/>
  <c r="G98" i="5"/>
  <c r="G99" i="5"/>
  <c r="G100" i="5"/>
  <c r="G101" i="5"/>
  <c r="P154" i="5"/>
  <c r="S154" i="5" s="1"/>
  <c r="Q154" i="5"/>
  <c r="P41" i="5"/>
  <c r="Q41" i="5"/>
  <c r="P42" i="5"/>
  <c r="Q42" i="5"/>
  <c r="P43" i="5"/>
  <c r="Q43" i="5"/>
  <c r="P44" i="5"/>
  <c r="Q44" i="5"/>
  <c r="P45" i="5"/>
  <c r="Q45" i="5"/>
  <c r="P46" i="5"/>
  <c r="Q46" i="5"/>
  <c r="P110" i="5"/>
  <c r="Q110" i="5"/>
  <c r="P146" i="5"/>
  <c r="S146" i="5"/>
  <c r="Q146" i="5"/>
  <c r="P149" i="5"/>
  <c r="S149" i="5"/>
  <c r="Q149" i="5"/>
  <c r="P161" i="5"/>
  <c r="S161" i="5"/>
  <c r="Q161" i="5"/>
  <c r="P119" i="5"/>
  <c r="S119" i="5" s="1"/>
  <c r="Q119" i="5"/>
  <c r="P121" i="5"/>
  <c r="Q121" i="5"/>
  <c r="S121" i="5"/>
  <c r="P123" i="5"/>
  <c r="S123" i="5" s="1"/>
  <c r="Q123" i="5"/>
  <c r="P125" i="5"/>
  <c r="S125" i="5" s="1"/>
  <c r="Q125" i="5"/>
  <c r="P126" i="5"/>
  <c r="S126" i="5" s="1"/>
  <c r="Q126" i="5"/>
  <c r="P127" i="5"/>
  <c r="Q127" i="5"/>
  <c r="S127" i="5"/>
  <c r="P84" i="5"/>
  <c r="S84" i="5"/>
  <c r="Q84" i="5"/>
  <c r="P85" i="5"/>
  <c r="S85" i="5" s="1"/>
  <c r="Q85" i="5"/>
  <c r="P86" i="5"/>
  <c r="Q86" i="5"/>
  <c r="P87" i="5"/>
  <c r="Q87" i="5"/>
  <c r="P88" i="5"/>
  <c r="Q88" i="5"/>
  <c r="P89" i="5"/>
  <c r="S89" i="5" s="1"/>
  <c r="Q89" i="5"/>
  <c r="P96" i="5"/>
  <c r="Q96" i="5"/>
  <c r="P102" i="5"/>
  <c r="S102" i="5"/>
  <c r="Q102" i="5"/>
  <c r="P103" i="5"/>
  <c r="S103" i="5" s="1"/>
  <c r="Q103" i="5"/>
  <c r="P104" i="5"/>
  <c r="S104" i="5" s="1"/>
  <c r="Q104" i="5"/>
  <c r="P105" i="5"/>
  <c r="Q105" i="5"/>
  <c r="S105" i="5"/>
  <c r="P106" i="5"/>
  <c r="Q106" i="5"/>
  <c r="S106" i="5"/>
  <c r="P107" i="5"/>
  <c r="S107" i="5"/>
  <c r="Q107" i="5"/>
  <c r="P68" i="5"/>
  <c r="S68" i="5"/>
  <c r="Q68" i="5"/>
  <c r="P70" i="5"/>
  <c r="Q70" i="5"/>
  <c r="P71" i="5"/>
  <c r="S71" i="5" s="1"/>
  <c r="Q71" i="5"/>
  <c r="P75" i="5"/>
  <c r="S75" i="5" s="1"/>
  <c r="Q75" i="5"/>
  <c r="P66" i="5"/>
  <c r="Q66" i="5"/>
  <c r="P67" i="5"/>
  <c r="Q67" i="5"/>
  <c r="P132" i="5"/>
  <c r="S132" i="5" s="1"/>
  <c r="Q132" i="5"/>
  <c r="P134" i="5"/>
  <c r="S134" i="5"/>
  <c r="Q134" i="5"/>
  <c r="P136" i="5"/>
  <c r="S136" i="5" s="1"/>
  <c r="Q136" i="5"/>
  <c r="P142" i="5"/>
  <c r="S142" i="5" s="1"/>
  <c r="Q142" i="5"/>
  <c r="P144" i="5"/>
  <c r="S144" i="5" s="1"/>
  <c r="Q144" i="5"/>
  <c r="P148" i="5"/>
  <c r="S148" i="5"/>
  <c r="Q148" i="5"/>
  <c r="P151" i="5"/>
  <c r="S151" i="5" s="1"/>
  <c r="Q151" i="5"/>
  <c r="P155" i="5"/>
  <c r="S155" i="5" s="1"/>
  <c r="Q155" i="5"/>
  <c r="X54" i="5"/>
  <c r="X55" i="5"/>
  <c r="X56" i="5"/>
  <c r="X57" i="5"/>
  <c r="X58" i="5"/>
  <c r="X59" i="5"/>
  <c r="X60" i="5"/>
  <c r="X61" i="5"/>
  <c r="X62" i="5"/>
  <c r="X63" i="5"/>
  <c r="X64" i="5"/>
  <c r="X65" i="5"/>
  <c r="X69" i="5"/>
  <c r="X72" i="5"/>
  <c r="X73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7" i="5"/>
  <c r="X48" i="5"/>
  <c r="X49" i="5"/>
  <c r="X50" i="5"/>
  <c r="X51" i="5"/>
  <c r="X52" i="5"/>
  <c r="X53" i="5"/>
  <c r="X22" i="5"/>
  <c r="P113" i="5"/>
  <c r="S113" i="5"/>
  <c r="Q113" i="5"/>
  <c r="P90" i="5"/>
  <c r="S90" i="5" s="1"/>
  <c r="Q90" i="5"/>
  <c r="P92" i="5"/>
  <c r="Q92" i="5"/>
  <c r="S92" i="5"/>
  <c r="P94" i="5"/>
  <c r="S94" i="5"/>
  <c r="Q94" i="5"/>
  <c r="P111" i="5"/>
  <c r="S111" i="5"/>
  <c r="Q111" i="5"/>
  <c r="P112" i="5"/>
  <c r="Q112" i="5"/>
  <c r="S112" i="5"/>
  <c r="P108" i="5"/>
  <c r="S108" i="5" s="1"/>
  <c r="Q108" i="5"/>
  <c r="P114" i="5"/>
  <c r="S114" i="5" s="1"/>
  <c r="Q114" i="5"/>
  <c r="P115" i="5"/>
  <c r="Q115" i="5"/>
  <c r="S115" i="5"/>
  <c r="P109" i="5"/>
  <c r="Q109" i="5"/>
  <c r="S109" i="5"/>
  <c r="P81" i="5"/>
  <c r="S81" i="5" s="1"/>
  <c r="Q81" i="5"/>
  <c r="P77" i="5"/>
  <c r="S77" i="5"/>
  <c r="Q77" i="5"/>
  <c r="P78" i="5"/>
  <c r="S78" i="5" s="1"/>
  <c r="Q78" i="5"/>
  <c r="P79" i="5"/>
  <c r="Q79" i="5"/>
  <c r="S79" i="5"/>
  <c r="P80" i="5"/>
  <c r="S80" i="5" s="1"/>
  <c r="Q80" i="5"/>
  <c r="P82" i="5"/>
  <c r="S82" i="5" s="1"/>
  <c r="Q82" i="5"/>
  <c r="P83" i="5"/>
  <c r="S83" i="5" s="1"/>
  <c r="Q83" i="5"/>
  <c r="P97" i="5"/>
  <c r="Q97" i="5"/>
  <c r="P98" i="5"/>
  <c r="S98" i="5" s="1"/>
  <c r="Q98" i="5"/>
  <c r="P100" i="5"/>
  <c r="S100" i="5" s="1"/>
  <c r="Q100" i="5"/>
  <c r="P99" i="5"/>
  <c r="S99" i="5"/>
  <c r="Q99" i="5"/>
  <c r="P101" i="5"/>
  <c r="Q101" i="5"/>
  <c r="S101" i="5"/>
  <c r="P47" i="5"/>
  <c r="S47" i="5" s="1"/>
  <c r="G47" i="5"/>
  <c r="P48" i="5"/>
  <c r="S48" i="5" s="1"/>
  <c r="G48" i="5"/>
  <c r="P49" i="5"/>
  <c r="G49" i="5"/>
  <c r="S49" i="5"/>
  <c r="P50" i="5"/>
  <c r="G50" i="5"/>
  <c r="S50" i="5"/>
  <c r="P51" i="5"/>
  <c r="S51" i="5" s="1"/>
  <c r="G51" i="5"/>
  <c r="P52" i="5"/>
  <c r="S52" i="5" s="1"/>
  <c r="G52" i="5"/>
  <c r="P53" i="5"/>
  <c r="S53" i="5"/>
  <c r="P54" i="5"/>
  <c r="S54" i="5" s="1"/>
  <c r="P55" i="5"/>
  <c r="S55" i="5"/>
  <c r="P56" i="5"/>
  <c r="S56" i="5"/>
  <c r="P57" i="5"/>
  <c r="S57" i="5"/>
  <c r="P58" i="5"/>
  <c r="P59" i="5"/>
  <c r="S59" i="5" s="1"/>
  <c r="P60" i="5"/>
  <c r="S60" i="5" s="1"/>
  <c r="P61" i="5"/>
  <c r="S61" i="5" s="1"/>
  <c r="P62" i="5"/>
  <c r="S62" i="5" s="1"/>
  <c r="P63" i="5"/>
  <c r="S63" i="5" s="1"/>
  <c r="P64" i="5"/>
  <c r="S64" i="5" s="1"/>
  <c r="P65" i="5"/>
  <c r="S65" i="5" s="1"/>
  <c r="P69" i="5"/>
  <c r="S69" i="5" s="1"/>
  <c r="P72" i="5"/>
  <c r="S72" i="5" s="1"/>
  <c r="P73" i="5"/>
  <c r="S73" i="5"/>
  <c r="P74" i="5"/>
  <c r="S74" i="5"/>
  <c r="P76" i="5"/>
  <c r="S76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7" i="5"/>
  <c r="Q48" i="5"/>
  <c r="Q49" i="5"/>
  <c r="Q50" i="5"/>
  <c r="Q51" i="5"/>
  <c r="Q72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9" i="5"/>
  <c r="Q73" i="5"/>
  <c r="Q74" i="5"/>
  <c r="Q76" i="5"/>
  <c r="C8" i="2"/>
  <c r="E34" i="2"/>
  <c r="F34" i="2"/>
  <c r="G34" i="2"/>
  <c r="I34" i="2"/>
  <c r="Q23" i="2"/>
  <c r="Q24" i="2"/>
  <c r="Q25" i="2"/>
  <c r="Q26" i="2"/>
  <c r="Q27" i="2"/>
  <c r="Q28" i="2"/>
  <c r="Q29" i="2"/>
  <c r="Q31" i="2"/>
  <c r="Q32" i="2"/>
  <c r="Q35" i="2"/>
  <c r="Q36" i="2"/>
  <c r="Q37" i="2"/>
  <c r="Q38" i="2"/>
  <c r="C19" i="2"/>
  <c r="Q22" i="2"/>
  <c r="Q30" i="2"/>
  <c r="Q33" i="2"/>
  <c r="Q34" i="2"/>
  <c r="Q39" i="2"/>
  <c r="Q40" i="2"/>
  <c r="N22" i="2"/>
  <c r="C18" i="2"/>
  <c r="H21" i="2"/>
  <c r="Q21" i="2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P23" i="5"/>
  <c r="S23" i="5"/>
  <c r="P24" i="5"/>
  <c r="S24" i="5" s="1"/>
  <c r="P25" i="5"/>
  <c r="S25" i="5"/>
  <c r="P26" i="5"/>
  <c r="S26" i="5" s="1"/>
  <c r="P27" i="5"/>
  <c r="S27" i="5" s="1"/>
  <c r="P28" i="5"/>
  <c r="S28" i="5"/>
  <c r="P29" i="5"/>
  <c r="S29" i="5"/>
  <c r="P30" i="5"/>
  <c r="S30" i="5" s="1"/>
  <c r="P31" i="5"/>
  <c r="S31" i="5"/>
  <c r="P32" i="5"/>
  <c r="S32" i="5"/>
  <c r="P33" i="5"/>
  <c r="S33" i="5" s="1"/>
  <c r="P34" i="5"/>
  <c r="S34" i="5" s="1"/>
  <c r="P35" i="5"/>
  <c r="S35" i="5" s="1"/>
  <c r="P36" i="5"/>
  <c r="S36" i="5" s="1"/>
  <c r="P37" i="5"/>
  <c r="S37" i="5"/>
  <c r="P38" i="5"/>
  <c r="S38" i="5" s="1"/>
  <c r="P39" i="5"/>
  <c r="S39" i="5"/>
  <c r="P40" i="5"/>
  <c r="S40" i="5"/>
  <c r="P22" i="5"/>
  <c r="S22" i="5"/>
  <c r="E28" i="2"/>
  <c r="F28" i="2"/>
  <c r="G28" i="2"/>
  <c r="J28" i="2"/>
  <c r="E38" i="2"/>
  <c r="F38" i="2"/>
  <c r="G38" i="2"/>
  <c r="J38" i="2"/>
  <c r="E22" i="2"/>
  <c r="F22" i="2"/>
  <c r="S58" i="5"/>
  <c r="M13" i="6"/>
  <c r="H148" i="6"/>
  <c r="G148" i="6"/>
  <c r="E27" i="2"/>
  <c r="F27" i="2"/>
  <c r="G27" i="2"/>
  <c r="J27" i="2"/>
  <c r="E30" i="2"/>
  <c r="F30" i="2"/>
  <c r="G30" i="2"/>
  <c r="I30" i="2"/>
  <c r="E37" i="2"/>
  <c r="F37" i="2"/>
  <c r="G37" i="2"/>
  <c r="J37" i="2"/>
  <c r="E33" i="2"/>
  <c r="F33" i="2"/>
  <c r="G33" i="2"/>
  <c r="I33" i="2"/>
  <c r="E21" i="2"/>
  <c r="F21" i="2"/>
  <c r="K12" i="6"/>
  <c r="O13" i="6"/>
  <c r="H177" i="6"/>
  <c r="G177" i="6"/>
  <c r="H168" i="6"/>
  <c r="G168" i="6"/>
  <c r="H173" i="6"/>
  <c r="G173" i="6"/>
  <c r="E26" i="2"/>
  <c r="F26" i="2"/>
  <c r="G26" i="2"/>
  <c r="J26" i="2"/>
  <c r="E32" i="2"/>
  <c r="F32" i="2"/>
  <c r="G32" i="2"/>
  <c r="J32" i="2"/>
  <c r="H161" i="6"/>
  <c r="G161" i="6"/>
  <c r="E23" i="2"/>
  <c r="F23" i="2"/>
  <c r="G23" i="2"/>
  <c r="J23" i="2"/>
  <c r="E40" i="2"/>
  <c r="F40" i="2"/>
  <c r="G40" i="2"/>
  <c r="J40" i="2"/>
  <c r="E36" i="2"/>
  <c r="F36" i="2"/>
  <c r="G36" i="2"/>
  <c r="J36" i="2"/>
  <c r="H152" i="6"/>
  <c r="G152" i="6"/>
  <c r="H157" i="6"/>
  <c r="G157" i="6"/>
  <c r="E29" i="2"/>
  <c r="F29" i="2"/>
  <c r="G29" i="2"/>
  <c r="J29" i="2"/>
  <c r="E25" i="2"/>
  <c r="F25" i="2"/>
  <c r="G25" i="2"/>
  <c r="J25" i="2"/>
  <c r="E39" i="2"/>
  <c r="F39" i="2"/>
  <c r="G39" i="2"/>
  <c r="J39" i="2"/>
  <c r="E35" i="2"/>
  <c r="F35" i="2"/>
  <c r="G35" i="2"/>
  <c r="J35" i="2"/>
  <c r="E31" i="2"/>
  <c r="F31" i="2"/>
  <c r="G31" i="2"/>
  <c r="J31" i="2"/>
  <c r="L12" i="6"/>
  <c r="H145" i="6"/>
  <c r="G145" i="6"/>
  <c r="H136" i="6"/>
  <c r="G136" i="6"/>
  <c r="H141" i="6"/>
  <c r="G141" i="6"/>
  <c r="H164" i="6"/>
  <c r="G164" i="6"/>
  <c r="E24" i="2"/>
  <c r="F24" i="2"/>
  <c r="G24" i="2"/>
  <c r="J24" i="2"/>
  <c r="G119" i="6"/>
  <c r="G127" i="6"/>
  <c r="H135" i="6"/>
  <c r="G139" i="6"/>
  <c r="F146" i="6"/>
  <c r="H146" i="6"/>
  <c r="G146" i="6"/>
  <c r="G153" i="6"/>
  <c r="H156" i="6"/>
  <c r="G160" i="6"/>
  <c r="H167" i="6"/>
  <c r="G171" i="6"/>
  <c r="F178" i="6"/>
  <c r="H178" i="6"/>
  <c r="F186" i="6"/>
  <c r="H186" i="6"/>
  <c r="I187" i="6"/>
  <c r="J187" i="6"/>
  <c r="H191" i="6"/>
  <c r="G196" i="6"/>
  <c r="I117" i="6"/>
  <c r="J117" i="6"/>
  <c r="I125" i="6"/>
  <c r="J125" i="6"/>
  <c r="I133" i="6"/>
  <c r="J133" i="6"/>
  <c r="F150" i="6"/>
  <c r="H150" i="6"/>
  <c r="G150" i="6"/>
  <c r="G184" i="6"/>
  <c r="G185" i="6"/>
  <c r="F192" i="6"/>
  <c r="H192" i="6"/>
  <c r="F197" i="6"/>
  <c r="H197" i="6"/>
  <c r="G197" i="6"/>
  <c r="G199" i="6"/>
  <c r="H214" i="6"/>
  <c r="G214" i="6"/>
  <c r="F154" i="6"/>
  <c r="H154" i="6"/>
  <c r="G154" i="6"/>
  <c r="G118" i="6"/>
  <c r="G126" i="6"/>
  <c r="G134" i="6"/>
  <c r="G140" i="6"/>
  <c r="I150" i="6"/>
  <c r="J150" i="6"/>
  <c r="G151" i="6"/>
  <c r="I157" i="6"/>
  <c r="J157" i="6"/>
  <c r="F158" i="6"/>
  <c r="H158" i="6"/>
  <c r="G165" i="6"/>
  <c r="G172" i="6"/>
  <c r="F181" i="6"/>
  <c r="H181" i="6"/>
  <c r="H205" i="6"/>
  <c r="G205" i="6"/>
  <c r="H210" i="6"/>
  <c r="G210" i="6"/>
  <c r="G123" i="6"/>
  <c r="G131" i="6"/>
  <c r="G137" i="6"/>
  <c r="G144" i="6"/>
  <c r="I154" i="6"/>
  <c r="J154" i="6"/>
  <c r="G155" i="6"/>
  <c r="I161" i="6"/>
  <c r="J161" i="6"/>
  <c r="F162" i="6"/>
  <c r="H162" i="6"/>
  <c r="G169" i="6"/>
  <c r="G176" i="6"/>
  <c r="I186" i="6"/>
  <c r="J186" i="6"/>
  <c r="F166" i="6"/>
  <c r="H166" i="6"/>
  <c r="F189" i="6"/>
  <c r="H189" i="6"/>
  <c r="F138" i="6"/>
  <c r="H138" i="6"/>
  <c r="G138" i="6"/>
  <c r="F170" i="6"/>
  <c r="H170" i="6"/>
  <c r="I192" i="6"/>
  <c r="J192" i="6"/>
  <c r="F200" i="6"/>
  <c r="H200" i="6"/>
  <c r="G122" i="6"/>
  <c r="G130" i="6"/>
  <c r="I141" i="6"/>
  <c r="J141" i="6"/>
  <c r="F142" i="6"/>
  <c r="H142" i="6"/>
  <c r="G149" i="6"/>
  <c r="I166" i="6"/>
  <c r="J166" i="6"/>
  <c r="I173" i="6"/>
  <c r="J173" i="6"/>
  <c r="F174" i="6"/>
  <c r="H174" i="6"/>
  <c r="G174" i="6"/>
  <c r="I195" i="6"/>
  <c r="J195" i="6"/>
  <c r="I197" i="6"/>
  <c r="J197" i="6"/>
  <c r="G182" i="6"/>
  <c r="G190" i="6"/>
  <c r="G198" i="6"/>
  <c r="G206" i="6"/>
  <c r="H209" i="6"/>
  <c r="G213" i="6"/>
  <c r="I229" i="6"/>
  <c r="J229" i="6"/>
  <c r="G233" i="6"/>
  <c r="G238" i="6"/>
  <c r="H249" i="6"/>
  <c r="G249" i="6"/>
  <c r="F255" i="6"/>
  <c r="I257" i="6"/>
  <c r="J257" i="6"/>
  <c r="I308" i="6"/>
  <c r="J308" i="6"/>
  <c r="I317" i="6"/>
  <c r="J317" i="6"/>
  <c r="F203" i="6"/>
  <c r="H203" i="6"/>
  <c r="G203" i="6"/>
  <c r="G217" i="6"/>
  <c r="I221" i="6"/>
  <c r="J221" i="6"/>
  <c r="G224" i="6"/>
  <c r="G225" i="6"/>
  <c r="G230" i="6"/>
  <c r="G237" i="6"/>
  <c r="I241" i="6"/>
  <c r="J241" i="6"/>
  <c r="I246" i="6"/>
  <c r="J246" i="6"/>
  <c r="H263" i="6"/>
  <c r="G263" i="6"/>
  <c r="I206" i="6"/>
  <c r="J206" i="6"/>
  <c r="F207" i="6"/>
  <c r="H207" i="6"/>
  <c r="I213" i="6"/>
  <c r="J213" i="6"/>
  <c r="G222" i="6"/>
  <c r="G229" i="6"/>
  <c r="I233" i="6"/>
  <c r="J233" i="6"/>
  <c r="I238" i="6"/>
  <c r="J238" i="6"/>
  <c r="F259" i="6"/>
  <c r="H259" i="6"/>
  <c r="G262" i="6"/>
  <c r="I296" i="6"/>
  <c r="J296" i="6"/>
  <c r="G296" i="6"/>
  <c r="F296" i="6"/>
  <c r="H296" i="6"/>
  <c r="I306" i="6"/>
  <c r="J306" i="6"/>
  <c r="I203" i="6"/>
  <c r="J203" i="6"/>
  <c r="G204" i="6"/>
  <c r="I210" i="6"/>
  <c r="J210" i="6"/>
  <c r="F211" i="6"/>
  <c r="H211" i="6"/>
  <c r="G221" i="6"/>
  <c r="F241" i="6"/>
  <c r="H241" i="6"/>
  <c r="F242" i="6"/>
  <c r="H242" i="6"/>
  <c r="G242" i="6"/>
  <c r="F246" i="6"/>
  <c r="H246" i="6"/>
  <c r="G254" i="6"/>
  <c r="G194" i="6"/>
  <c r="G202" i="6"/>
  <c r="I207" i="6"/>
  <c r="J207" i="6"/>
  <c r="I214" i="6"/>
  <c r="J214" i="6"/>
  <c r="F215" i="6"/>
  <c r="H215" i="6"/>
  <c r="G215" i="6"/>
  <c r="F234" i="6"/>
  <c r="H234" i="6"/>
  <c r="F247" i="6"/>
  <c r="H247" i="6"/>
  <c r="I266" i="6"/>
  <c r="J266" i="6"/>
  <c r="G268" i="6"/>
  <c r="F284" i="6"/>
  <c r="H284" i="6"/>
  <c r="I284" i="6"/>
  <c r="J284" i="6"/>
  <c r="F297" i="6"/>
  <c r="H297" i="6"/>
  <c r="I299" i="6"/>
  <c r="J299" i="6"/>
  <c r="H307" i="6"/>
  <c r="G307" i="6"/>
  <c r="G319" i="6"/>
  <c r="F319" i="6"/>
  <c r="H319" i="6"/>
  <c r="F226" i="6"/>
  <c r="H226" i="6"/>
  <c r="G226" i="6"/>
  <c r="F239" i="6"/>
  <c r="H239" i="6"/>
  <c r="G258" i="6"/>
  <c r="G83" i="6"/>
  <c r="F83" i="6"/>
  <c r="H83" i="6"/>
  <c r="I83" i="6"/>
  <c r="J83" i="6"/>
  <c r="H77" i="6"/>
  <c r="G77" i="6"/>
  <c r="E13" i="6"/>
  <c r="E12" i="6"/>
  <c r="F218" i="6"/>
  <c r="H218" i="6"/>
  <c r="F231" i="6"/>
  <c r="H231" i="6"/>
  <c r="G231" i="6"/>
  <c r="I245" i="6"/>
  <c r="J245" i="6"/>
  <c r="G253" i="6"/>
  <c r="F253" i="6"/>
  <c r="H253" i="6"/>
  <c r="I258" i="6"/>
  <c r="J258" i="6"/>
  <c r="I262" i="6"/>
  <c r="J262" i="6"/>
  <c r="F274" i="6"/>
  <c r="H274" i="6"/>
  <c r="G274" i="6"/>
  <c r="I274" i="6"/>
  <c r="J274" i="6"/>
  <c r="H278" i="6"/>
  <c r="G278" i="6"/>
  <c r="I285" i="6"/>
  <c r="J285" i="6"/>
  <c r="F285" i="6"/>
  <c r="H285" i="6"/>
  <c r="J13" i="6"/>
  <c r="J12" i="6"/>
  <c r="F223" i="6"/>
  <c r="H223" i="6"/>
  <c r="G223" i="6"/>
  <c r="I237" i="6"/>
  <c r="J237" i="6"/>
  <c r="I253" i="6"/>
  <c r="J253" i="6"/>
  <c r="H260" i="6"/>
  <c r="G260" i="6"/>
  <c r="F308" i="6"/>
  <c r="H308" i="6"/>
  <c r="F317" i="6"/>
  <c r="H317" i="6"/>
  <c r="F286" i="6"/>
  <c r="H286" i="6"/>
  <c r="I300" i="6"/>
  <c r="J300" i="6"/>
  <c r="H301" i="6"/>
  <c r="G301" i="6"/>
  <c r="G309" i="6"/>
  <c r="G320" i="6"/>
  <c r="I248" i="6"/>
  <c r="J248" i="6"/>
  <c r="F256" i="6"/>
  <c r="H256" i="6"/>
  <c r="I259" i="6"/>
  <c r="J259" i="6"/>
  <c r="G264" i="6"/>
  <c r="F264" i="6"/>
  <c r="H264" i="6"/>
  <c r="F273" i="6"/>
  <c r="H273" i="6"/>
  <c r="I273" i="6"/>
  <c r="J273" i="6"/>
  <c r="I276" i="6"/>
  <c r="J276" i="6"/>
  <c r="G276" i="6"/>
  <c r="H279" i="6"/>
  <c r="G279" i="6"/>
  <c r="F295" i="6"/>
  <c r="H295" i="6"/>
  <c r="I295" i="6"/>
  <c r="J295" i="6"/>
  <c r="G326" i="6"/>
  <c r="F326" i="6"/>
  <c r="H326" i="6"/>
  <c r="I326" i="6"/>
  <c r="J326" i="6"/>
  <c r="I336" i="6"/>
  <c r="J336" i="6"/>
  <c r="F306" i="6"/>
  <c r="H306" i="6"/>
  <c r="G306" i="6"/>
  <c r="F337" i="6"/>
  <c r="H337" i="6"/>
  <c r="G95" i="5"/>
  <c r="P95" i="5"/>
  <c r="S95" i="5" s="1"/>
  <c r="G280" i="6"/>
  <c r="H299" i="6"/>
  <c r="G299" i="6"/>
  <c r="F338" i="6"/>
  <c r="H338" i="6"/>
  <c r="G338" i="6"/>
  <c r="H106" i="6"/>
  <c r="G106" i="6"/>
  <c r="H101" i="6"/>
  <c r="G101" i="6"/>
  <c r="G219" i="6"/>
  <c r="G227" i="6"/>
  <c r="G235" i="6"/>
  <c r="G243" i="6"/>
  <c r="F251" i="6"/>
  <c r="H251" i="6"/>
  <c r="I275" i="6"/>
  <c r="J275" i="6"/>
  <c r="I287" i="6"/>
  <c r="J287" i="6"/>
  <c r="G287" i="6"/>
  <c r="G289" i="6"/>
  <c r="F293" i="6"/>
  <c r="I293" i="6"/>
  <c r="J293" i="6"/>
  <c r="F282" i="6"/>
  <c r="H282" i="6"/>
  <c r="G282" i="6"/>
  <c r="I282" i="6"/>
  <c r="J282" i="6"/>
  <c r="F304" i="6"/>
  <c r="I304" i="6"/>
  <c r="J304" i="6"/>
  <c r="F328" i="6"/>
  <c r="H328" i="6"/>
  <c r="I328" i="6"/>
  <c r="J328" i="6"/>
  <c r="D12" i="6"/>
  <c r="D13" i="6"/>
  <c r="F111" i="6"/>
  <c r="H111" i="6"/>
  <c r="I111" i="6"/>
  <c r="J111" i="6"/>
  <c r="I87" i="6"/>
  <c r="J87" i="6"/>
  <c r="G87" i="6"/>
  <c r="H28" i="6"/>
  <c r="G28" i="6"/>
  <c r="F294" i="6"/>
  <c r="F305" i="6"/>
  <c r="F316" i="6"/>
  <c r="G318" i="6"/>
  <c r="F322" i="6"/>
  <c r="H322" i="6"/>
  <c r="F327" i="6"/>
  <c r="H327" i="6"/>
  <c r="G329" i="6"/>
  <c r="G110" i="6"/>
  <c r="H110" i="6"/>
  <c r="H100" i="6"/>
  <c r="G100" i="6"/>
  <c r="H37" i="6"/>
  <c r="G37" i="6"/>
  <c r="F298" i="6"/>
  <c r="H298" i="6"/>
  <c r="G298" i="6"/>
  <c r="I324" i="6"/>
  <c r="J324" i="6"/>
  <c r="F325" i="6"/>
  <c r="G327" i="6"/>
  <c r="F333" i="6"/>
  <c r="H333" i="6"/>
  <c r="F334" i="6"/>
  <c r="H334" i="6"/>
  <c r="I337" i="6"/>
  <c r="J337" i="6"/>
  <c r="I338" i="6"/>
  <c r="J338" i="6"/>
  <c r="F341" i="6"/>
  <c r="H341" i="6"/>
  <c r="G96" i="6"/>
  <c r="G115" i="6"/>
  <c r="H109" i="6"/>
  <c r="G109" i="6"/>
  <c r="F47" i="6"/>
  <c r="H47" i="6"/>
  <c r="I47" i="6"/>
  <c r="J47" i="6" s="1"/>
  <c r="G47" i="6"/>
  <c r="G32" i="6"/>
  <c r="H32" i="6"/>
  <c r="G23" i="6"/>
  <c r="I23" i="6"/>
  <c r="G332" i="6"/>
  <c r="G105" i="6"/>
  <c r="G82" i="6"/>
  <c r="H91" i="6"/>
  <c r="H60" i="6"/>
  <c r="G60" i="6"/>
  <c r="H36" i="6"/>
  <c r="G36" i="6"/>
  <c r="G310" i="6"/>
  <c r="G312" i="6"/>
  <c r="F314" i="6"/>
  <c r="H314" i="6"/>
  <c r="G321" i="6"/>
  <c r="G340" i="6"/>
  <c r="H69" i="6"/>
  <c r="G69" i="6"/>
  <c r="G51" i="6"/>
  <c r="G22" i="7"/>
  <c r="H22" i="7"/>
  <c r="H22" i="5"/>
  <c r="G275" i="6"/>
  <c r="F290" i="6"/>
  <c r="H290" i="6"/>
  <c r="G290" i="6"/>
  <c r="I314" i="6"/>
  <c r="J314" i="6"/>
  <c r="F330" i="6"/>
  <c r="H330" i="6"/>
  <c r="F335" i="6"/>
  <c r="H335" i="6"/>
  <c r="G335" i="6"/>
  <c r="F79" i="6"/>
  <c r="H79" i="6"/>
  <c r="I79" i="6"/>
  <c r="J79" i="6"/>
  <c r="I55" i="6"/>
  <c r="J55" i="6"/>
  <c r="G55" i="6"/>
  <c r="D15" i="5"/>
  <c r="C19" i="5" s="1"/>
  <c r="F266" i="6"/>
  <c r="H266" i="6"/>
  <c r="I333" i="6"/>
  <c r="J333" i="6"/>
  <c r="I341" i="6"/>
  <c r="J341" i="6"/>
  <c r="G74" i="6"/>
  <c r="H46" i="6"/>
  <c r="G107" i="6"/>
  <c r="H107" i="6"/>
  <c r="H92" i="6"/>
  <c r="G92" i="6"/>
  <c r="H68" i="6"/>
  <c r="G68" i="6"/>
  <c r="F12" i="6"/>
  <c r="F13" i="6"/>
  <c r="D16" i="5"/>
  <c r="D19" i="5"/>
  <c r="G165" i="5"/>
  <c r="P165" i="5"/>
  <c r="G54" i="7"/>
  <c r="J54" i="7"/>
  <c r="J53" i="5"/>
  <c r="F95" i="6"/>
  <c r="F63" i="6"/>
  <c r="F31" i="6"/>
  <c r="G108" i="6"/>
  <c r="G76" i="6"/>
  <c r="G26" i="6"/>
  <c r="H13" i="6"/>
  <c r="G24" i="6"/>
  <c r="H24" i="6"/>
  <c r="E13" i="8"/>
  <c r="K98" i="5"/>
  <c r="K99" i="5"/>
  <c r="E17" i="8"/>
  <c r="G169" i="5"/>
  <c r="P169" i="5"/>
  <c r="G182" i="5"/>
  <c r="P182" i="5"/>
  <c r="G116" i="5"/>
  <c r="P116" i="5"/>
  <c r="E15" i="8"/>
  <c r="S131" i="5"/>
  <c r="S143" i="5"/>
  <c r="S152" i="5"/>
  <c r="S162" i="5"/>
  <c r="S166" i="5"/>
  <c r="S175" i="5"/>
  <c r="G100" i="7"/>
  <c r="K100" i="7"/>
  <c r="G125" i="7"/>
  <c r="K125" i="7"/>
  <c r="E26" i="8"/>
  <c r="E34" i="8"/>
  <c r="E42" i="8"/>
  <c r="E50" i="8"/>
  <c r="E58" i="8"/>
  <c r="K94" i="5"/>
  <c r="S135" i="5"/>
  <c r="S156" i="5"/>
  <c r="P150" i="5"/>
  <c r="S150" i="5"/>
  <c r="P158" i="5"/>
  <c r="S158" i="5" s="1"/>
  <c r="K93" i="5"/>
  <c r="K92" i="5"/>
  <c r="P189" i="5"/>
  <c r="S189" i="5"/>
  <c r="G124" i="7"/>
  <c r="K124" i="7"/>
  <c r="G85" i="7"/>
  <c r="K85" i="7"/>
  <c r="G143" i="7"/>
  <c r="K143" i="7"/>
  <c r="G183" i="7"/>
  <c r="K183" i="7"/>
  <c r="G86" i="7"/>
  <c r="K86" i="7"/>
  <c r="G112" i="7"/>
  <c r="K112" i="7"/>
  <c r="G114" i="7"/>
  <c r="K114" i="7"/>
  <c r="G72" i="7"/>
  <c r="K72" i="7"/>
  <c r="G116" i="7"/>
  <c r="K116" i="7"/>
  <c r="G184" i="7"/>
  <c r="K184" i="7"/>
  <c r="G181" i="7"/>
  <c r="K181" i="7"/>
  <c r="G76" i="7"/>
  <c r="K76" i="7"/>
  <c r="U98" i="7"/>
  <c r="U99" i="7"/>
  <c r="G177" i="7"/>
  <c r="K177" i="7"/>
  <c r="E186" i="7"/>
  <c r="F186" i="7"/>
  <c r="E188" i="7"/>
  <c r="F188" i="7"/>
  <c r="E185" i="7"/>
  <c r="F185" i="7"/>
  <c r="G185" i="7"/>
  <c r="K185" i="7"/>
  <c r="E180" i="7"/>
  <c r="F180" i="7"/>
  <c r="E169" i="7"/>
  <c r="F169" i="7"/>
  <c r="E174" i="7"/>
  <c r="F174" i="7"/>
  <c r="P182" i="7"/>
  <c r="R182" i="7" s="1"/>
  <c r="T182" i="7" s="1"/>
  <c r="E182" i="7"/>
  <c r="F182" i="7"/>
  <c r="G182" i="7"/>
  <c r="K182" i="7"/>
  <c r="E187" i="7"/>
  <c r="F187" i="7"/>
  <c r="E165" i="7"/>
  <c r="F165" i="7"/>
  <c r="E166" i="7"/>
  <c r="F166" i="7"/>
  <c r="E171" i="7"/>
  <c r="F171" i="7"/>
  <c r="E173" i="7"/>
  <c r="F173" i="7"/>
  <c r="G171" i="7"/>
  <c r="K171" i="7"/>
  <c r="G169" i="7"/>
  <c r="K169" i="7"/>
  <c r="S182" i="5"/>
  <c r="H31" i="6"/>
  <c r="G31" i="6"/>
  <c r="G266" i="6"/>
  <c r="G79" i="6"/>
  <c r="G314" i="6"/>
  <c r="G256" i="6"/>
  <c r="G317" i="6"/>
  <c r="G284" i="6"/>
  <c r="H255" i="6"/>
  <c r="G255" i="6"/>
  <c r="G166" i="6"/>
  <c r="G162" i="6"/>
  <c r="G174" i="7"/>
  <c r="K174" i="7"/>
  <c r="G63" i="6"/>
  <c r="H63" i="6"/>
  <c r="H325" i="6"/>
  <c r="G325" i="6"/>
  <c r="H316" i="6"/>
  <c r="G316" i="6"/>
  <c r="G334" i="6"/>
  <c r="G333" i="6"/>
  <c r="G239" i="6"/>
  <c r="G234" i="6"/>
  <c r="G211" i="6"/>
  <c r="G200" i="6"/>
  <c r="G181" i="6"/>
  <c r="G178" i="6"/>
  <c r="U165" i="7"/>
  <c r="G173" i="7"/>
  <c r="K173" i="7"/>
  <c r="G166" i="7"/>
  <c r="G180" i="7"/>
  <c r="K180" i="7"/>
  <c r="S169" i="5"/>
  <c r="H95" i="6"/>
  <c r="G95" i="6"/>
  <c r="G341" i="6"/>
  <c r="G111" i="6"/>
  <c r="G286" i="6"/>
  <c r="G308" i="6"/>
  <c r="G142" i="6"/>
  <c r="G241" i="6"/>
  <c r="G305" i="6"/>
  <c r="H305" i="6"/>
  <c r="G188" i="7"/>
  <c r="K188" i="7"/>
  <c r="G294" i="6"/>
  <c r="H294" i="6"/>
  <c r="G328" i="6"/>
  <c r="G273" i="6"/>
  <c r="G285" i="6"/>
  <c r="G246" i="6"/>
  <c r="G187" i="7"/>
  <c r="K187" i="7"/>
  <c r="G186" i="7"/>
  <c r="K186" i="7"/>
  <c r="S165" i="5"/>
  <c r="G330" i="6"/>
  <c r="H293" i="6"/>
  <c r="G293" i="6"/>
  <c r="G251" i="6"/>
  <c r="G337" i="6"/>
  <c r="G295" i="6"/>
  <c r="G297" i="6"/>
  <c r="G247" i="6"/>
  <c r="G189" i="6"/>
  <c r="S116" i="5"/>
  <c r="G322" i="6"/>
  <c r="H304" i="6"/>
  <c r="G304" i="6"/>
  <c r="G218" i="6"/>
  <c r="G259" i="6"/>
  <c r="G207" i="6"/>
  <c r="G170" i="6"/>
  <c r="G158" i="6"/>
  <c r="G192" i="6"/>
  <c r="G186" i="6"/>
  <c r="J23" i="6"/>
  <c r="C11" i="2"/>
  <c r="C12" i="2"/>
  <c r="C16" i="2"/>
  <c r="D18" i="2"/>
  <c r="O31" i="2"/>
  <c r="O25" i="2"/>
  <c r="O34" i="2"/>
  <c r="O23" i="2"/>
  <c r="O32" i="2"/>
  <c r="O22" i="2"/>
  <c r="O39" i="2"/>
  <c r="O26" i="2"/>
  <c r="O21" i="2"/>
  <c r="O29" i="2"/>
  <c r="O28" i="2"/>
  <c r="O37" i="2"/>
  <c r="O30" i="2"/>
  <c r="O40" i="2"/>
  <c r="O24" i="2"/>
  <c r="O35" i="2"/>
  <c r="O27" i="2"/>
  <c r="O38" i="2"/>
  <c r="O33" i="2"/>
  <c r="O36" i="2"/>
  <c r="K166" i="7"/>
  <c r="C12" i="5"/>
  <c r="D18" i="6"/>
  <c r="E18" i="6"/>
  <c r="C11" i="5"/>
  <c r="D16" i="7" l="1"/>
  <c r="D19" i="7" s="1"/>
  <c r="G189" i="7"/>
  <c r="P189" i="7"/>
  <c r="R189" i="7" s="1"/>
  <c r="T189" i="7" s="1"/>
  <c r="O176" i="5"/>
  <c r="O145" i="5"/>
  <c r="O175" i="5"/>
  <c r="O143" i="5"/>
  <c r="O180" i="5"/>
  <c r="O151" i="5"/>
  <c r="O67" i="5"/>
  <c r="O93" i="5"/>
  <c r="O97" i="5"/>
  <c r="O92" i="5"/>
  <c r="O46" i="5"/>
  <c r="O77" i="5"/>
  <c r="O128" i="5"/>
  <c r="O111" i="5"/>
  <c r="O103" i="5"/>
  <c r="O159" i="5"/>
  <c r="O155" i="5"/>
  <c r="O167" i="5"/>
  <c r="O133" i="5"/>
  <c r="O166" i="5"/>
  <c r="O131" i="5"/>
  <c r="C15" i="5"/>
  <c r="O59" i="5"/>
  <c r="O74" i="5"/>
  <c r="O123" i="5"/>
  <c r="O138" i="5"/>
  <c r="O173" i="5"/>
  <c r="O81" i="5"/>
  <c r="O65" i="5"/>
  <c r="O154" i="5"/>
  <c r="O99" i="5"/>
  <c r="O148" i="5"/>
  <c r="O104" i="5"/>
  <c r="O60" i="5"/>
  <c r="O165" i="5"/>
  <c r="O117" i="5"/>
  <c r="O164" i="5"/>
  <c r="O116" i="5"/>
  <c r="O171" i="5"/>
  <c r="O73" i="5"/>
  <c r="O140" i="5"/>
  <c r="O88" i="5"/>
  <c r="O118" i="5"/>
  <c r="O126" i="5"/>
  <c r="O63" i="5"/>
  <c r="O113" i="5"/>
  <c r="O146" i="5"/>
  <c r="O130" i="5"/>
  <c r="O112" i="5"/>
  <c r="O66" i="5"/>
  <c r="O122" i="5"/>
  <c r="O189" i="5"/>
  <c r="O158" i="5"/>
  <c r="O185" i="5"/>
  <c r="O156" i="5"/>
  <c r="O187" i="5"/>
  <c r="O129" i="5"/>
  <c r="O124" i="5"/>
  <c r="O83" i="5"/>
  <c r="O134" i="5"/>
  <c r="O125" i="5"/>
  <c r="O94" i="5"/>
  <c r="O172" i="5"/>
  <c r="O100" i="5"/>
  <c r="O102" i="5"/>
  <c r="O41" i="5"/>
  <c r="O101" i="5"/>
  <c r="O157" i="5"/>
  <c r="O87" i="5"/>
  <c r="O184" i="5"/>
  <c r="O182" i="5"/>
  <c r="O170" i="5"/>
  <c r="O43" i="5"/>
  <c r="O90" i="5"/>
  <c r="O44" i="5"/>
  <c r="O106" i="5"/>
  <c r="O149" i="5"/>
  <c r="O119" i="5"/>
  <c r="O178" i="5"/>
  <c r="O177" i="5"/>
  <c r="O179" i="5"/>
  <c r="O86" i="5"/>
  <c r="O109" i="5"/>
  <c r="O132" i="5"/>
  <c r="O76" i="5"/>
  <c r="O84" i="5"/>
  <c r="O105" i="5"/>
  <c r="O169" i="5"/>
  <c r="O168" i="5"/>
  <c r="O186" i="5"/>
  <c r="O114" i="5"/>
  <c r="O62" i="5"/>
  <c r="O68" i="5"/>
  <c r="O174" i="5"/>
  <c r="O75" i="5"/>
  <c r="O82" i="5"/>
  <c r="O141" i="5"/>
  <c r="O135" i="5"/>
  <c r="O80" i="5"/>
  <c r="O45" i="5"/>
  <c r="O98" i="5"/>
  <c r="O147" i="5"/>
  <c r="O120" i="5"/>
  <c r="O142" i="5"/>
  <c r="O79" i="5"/>
  <c r="O183" i="5"/>
  <c r="O107" i="5"/>
  <c r="O64" i="5"/>
  <c r="O72" i="5"/>
  <c r="O163" i="5"/>
  <c r="O188" i="5"/>
  <c r="O91" i="5"/>
  <c r="O110" i="5"/>
  <c r="O69" i="5"/>
  <c r="O153" i="5"/>
  <c r="O42" i="5"/>
  <c r="O89" i="5"/>
  <c r="O127" i="5"/>
  <c r="O161" i="5"/>
  <c r="O150" i="5"/>
  <c r="O85" i="5"/>
  <c r="O136" i="5"/>
  <c r="O71" i="5"/>
  <c r="O108" i="5"/>
  <c r="O21" i="5"/>
  <c r="O181" i="5"/>
  <c r="O70" i="5"/>
  <c r="O144" i="5"/>
  <c r="O95" i="5"/>
  <c r="O162" i="5"/>
  <c r="O121" i="5"/>
  <c r="O137" i="5"/>
  <c r="O78" i="5"/>
  <c r="O115" i="5"/>
  <c r="O160" i="5"/>
  <c r="O61" i="5"/>
  <c r="O152" i="5"/>
  <c r="O96" i="5"/>
  <c r="O139" i="5"/>
  <c r="C16" i="5"/>
  <c r="D18" i="5" s="1"/>
  <c r="P90" i="7"/>
  <c r="P129" i="7"/>
  <c r="P172" i="7"/>
  <c r="R172" i="7" s="1"/>
  <c r="T172" i="7" s="1"/>
  <c r="P168" i="7"/>
  <c r="R168" i="7" s="1"/>
  <c r="T168" i="7" s="1"/>
  <c r="P163" i="7"/>
  <c r="R163" i="7" s="1"/>
  <c r="T163" i="7" s="1"/>
  <c r="P153" i="7"/>
  <c r="R153" i="7" s="1"/>
  <c r="T153" i="7" s="1"/>
  <c r="P145" i="7"/>
  <c r="R145" i="7" s="1"/>
  <c r="T145" i="7" s="1"/>
  <c r="P135" i="7"/>
  <c r="R135" i="7" s="1"/>
  <c r="T135" i="7" s="1"/>
  <c r="P21" i="7"/>
  <c r="R21" i="7" s="1"/>
  <c r="T21" i="7" s="1"/>
  <c r="W15" i="7"/>
  <c r="W7" i="7"/>
  <c r="P121" i="7"/>
  <c r="P67" i="7"/>
  <c r="P45" i="7"/>
  <c r="P122" i="7"/>
  <c r="P158" i="7"/>
  <c r="R158" i="7" s="1"/>
  <c r="T158" i="7" s="1"/>
  <c r="P148" i="7"/>
  <c r="R148" i="7" s="1"/>
  <c r="T148" i="7" s="1"/>
  <c r="P138" i="7"/>
  <c r="R138" i="7" s="1"/>
  <c r="T138" i="7" s="1"/>
  <c r="P130" i="7"/>
  <c r="R130" i="7" s="1"/>
  <c r="T130" i="7" s="1"/>
  <c r="P119" i="7"/>
  <c r="R119" i="7" s="1"/>
  <c r="T119" i="7" s="1"/>
  <c r="P115" i="7"/>
  <c r="R115" i="7" s="1"/>
  <c r="T115" i="7" s="1"/>
  <c r="P111" i="7"/>
  <c r="R111" i="7" s="1"/>
  <c r="T111" i="7" s="1"/>
  <c r="P109" i="7"/>
  <c r="R109" i="7" s="1"/>
  <c r="T109" i="7" s="1"/>
  <c r="P107" i="7"/>
  <c r="R107" i="7" s="1"/>
  <c r="T107" i="7" s="1"/>
  <c r="P105" i="7"/>
  <c r="R105" i="7" s="1"/>
  <c r="T105" i="7" s="1"/>
  <c r="P102" i="7"/>
  <c r="R102" i="7" s="1"/>
  <c r="T102" i="7" s="1"/>
  <c r="P96" i="7"/>
  <c r="R96" i="7" s="1"/>
  <c r="T96" i="7" s="1"/>
  <c r="P93" i="7"/>
  <c r="R93" i="7" s="1"/>
  <c r="T93" i="7" s="1"/>
  <c r="P91" i="7"/>
  <c r="R91" i="7" s="1"/>
  <c r="T91" i="7" s="1"/>
  <c r="P83" i="7"/>
  <c r="R83" i="7" s="1"/>
  <c r="T83" i="7" s="1"/>
  <c r="P81" i="7"/>
  <c r="R81" i="7" s="1"/>
  <c r="T81" i="7" s="1"/>
  <c r="P79" i="7"/>
  <c r="R79" i="7" s="1"/>
  <c r="T79" i="7" s="1"/>
  <c r="P77" i="7"/>
  <c r="R77" i="7" s="1"/>
  <c r="T77" i="7" s="1"/>
  <c r="P74" i="7"/>
  <c r="R74" i="7" s="1"/>
  <c r="T74" i="7" s="1"/>
  <c r="P70" i="7"/>
  <c r="R70" i="7" s="1"/>
  <c r="T70" i="7" s="1"/>
  <c r="P65" i="7"/>
  <c r="R65" i="7" s="1"/>
  <c r="T65" i="7" s="1"/>
  <c r="P63" i="7"/>
  <c r="R63" i="7" s="1"/>
  <c r="T63" i="7" s="1"/>
  <c r="P61" i="7"/>
  <c r="R61" i="7" s="1"/>
  <c r="T61" i="7" s="1"/>
  <c r="P59" i="7"/>
  <c r="R59" i="7" s="1"/>
  <c r="T59" i="7" s="1"/>
  <c r="P57" i="7"/>
  <c r="R57" i="7" s="1"/>
  <c r="T57" i="7" s="1"/>
  <c r="P55" i="7"/>
  <c r="R55" i="7" s="1"/>
  <c r="T55" i="7" s="1"/>
  <c r="W14" i="7"/>
  <c r="W6" i="7"/>
  <c r="P175" i="7"/>
  <c r="R175" i="7" s="1"/>
  <c r="T175" i="7" s="1"/>
  <c r="P127" i="7"/>
  <c r="P101" i="7"/>
  <c r="P89" i="7"/>
  <c r="P128" i="7"/>
  <c r="P154" i="7"/>
  <c r="R154" i="7" s="1"/>
  <c r="T154" i="7" s="1"/>
  <c r="P170" i="7"/>
  <c r="R170" i="7" s="1"/>
  <c r="T170" i="7" s="1"/>
  <c r="P161" i="7"/>
  <c r="R161" i="7" s="1"/>
  <c r="T161" i="7" s="1"/>
  <c r="P151" i="7"/>
  <c r="R151" i="7" s="1"/>
  <c r="T151" i="7" s="1"/>
  <c r="P141" i="7"/>
  <c r="R141" i="7" s="1"/>
  <c r="T141" i="7" s="1"/>
  <c r="P133" i="7"/>
  <c r="R133" i="7" s="1"/>
  <c r="T133" i="7" s="1"/>
  <c r="P52" i="7"/>
  <c r="R52" i="7" s="1"/>
  <c r="T52" i="7" s="1"/>
  <c r="P50" i="7"/>
  <c r="R50" i="7" s="1"/>
  <c r="T50" i="7" s="1"/>
  <c r="P48" i="7"/>
  <c r="R48" i="7" s="1"/>
  <c r="T48" i="7" s="1"/>
  <c r="P40" i="7"/>
  <c r="R40" i="7" s="1"/>
  <c r="T40" i="7" s="1"/>
  <c r="P38" i="7"/>
  <c r="R38" i="7" s="1"/>
  <c r="T38" i="7" s="1"/>
  <c r="P36" i="7"/>
  <c r="R36" i="7" s="1"/>
  <c r="T36" i="7" s="1"/>
  <c r="P34" i="7"/>
  <c r="R34" i="7" s="1"/>
  <c r="T34" i="7" s="1"/>
  <c r="P32" i="7"/>
  <c r="R32" i="7" s="1"/>
  <c r="T32" i="7" s="1"/>
  <c r="P30" i="7"/>
  <c r="R30" i="7" s="1"/>
  <c r="T30" i="7" s="1"/>
  <c r="P28" i="7"/>
  <c r="R28" i="7" s="1"/>
  <c r="T28" i="7" s="1"/>
  <c r="P26" i="7"/>
  <c r="R26" i="7" s="1"/>
  <c r="T26" i="7" s="1"/>
  <c r="P24" i="7"/>
  <c r="R24" i="7" s="1"/>
  <c r="T24" i="7" s="1"/>
  <c r="P23" i="7"/>
  <c r="R23" i="7" s="1"/>
  <c r="W13" i="7"/>
  <c r="W5" i="7"/>
  <c r="P43" i="7"/>
  <c r="P44" i="7"/>
  <c r="P179" i="7"/>
  <c r="R179" i="7" s="1"/>
  <c r="T179" i="7" s="1"/>
  <c r="P164" i="7"/>
  <c r="R164" i="7" s="1"/>
  <c r="T164" i="7" s="1"/>
  <c r="P156" i="7"/>
  <c r="R156" i="7" s="1"/>
  <c r="T156" i="7" s="1"/>
  <c r="P146" i="7"/>
  <c r="R146" i="7" s="1"/>
  <c r="T146" i="7" s="1"/>
  <c r="P136" i="7"/>
  <c r="R136" i="7" s="1"/>
  <c r="T136" i="7" s="1"/>
  <c r="W12" i="7"/>
  <c r="W4" i="7"/>
  <c r="P178" i="7"/>
  <c r="R178" i="7" s="1"/>
  <c r="T178" i="7" s="1"/>
  <c r="P71" i="7"/>
  <c r="P69" i="7"/>
  <c r="P126" i="7"/>
  <c r="P155" i="7"/>
  <c r="R155" i="7" s="1"/>
  <c r="T155" i="7" s="1"/>
  <c r="P167" i="7"/>
  <c r="R167" i="7" s="1"/>
  <c r="T167" i="7" s="1"/>
  <c r="P162" i="7"/>
  <c r="R162" i="7" s="1"/>
  <c r="T162" i="7" s="1"/>
  <c r="P152" i="7"/>
  <c r="R152" i="7" s="1"/>
  <c r="T152" i="7" s="1"/>
  <c r="P144" i="7"/>
  <c r="R144" i="7" s="1"/>
  <c r="T144" i="7" s="1"/>
  <c r="P134" i="7"/>
  <c r="R134" i="7" s="1"/>
  <c r="T134" i="7" s="1"/>
  <c r="P120" i="7"/>
  <c r="R120" i="7" s="1"/>
  <c r="T120" i="7" s="1"/>
  <c r="P117" i="7"/>
  <c r="R117" i="7" s="1"/>
  <c r="T117" i="7" s="1"/>
  <c r="P113" i="7"/>
  <c r="R113" i="7" s="1"/>
  <c r="T113" i="7" s="1"/>
  <c r="P110" i="7"/>
  <c r="R110" i="7" s="1"/>
  <c r="T110" i="7" s="1"/>
  <c r="P108" i="7"/>
  <c r="R108" i="7" s="1"/>
  <c r="T108" i="7" s="1"/>
  <c r="P106" i="7"/>
  <c r="R106" i="7" s="1"/>
  <c r="T106" i="7" s="1"/>
  <c r="P103" i="7"/>
  <c r="R103" i="7" s="1"/>
  <c r="T103" i="7" s="1"/>
  <c r="P97" i="7"/>
  <c r="R97" i="7" s="1"/>
  <c r="T97" i="7" s="1"/>
  <c r="P95" i="7"/>
  <c r="R95" i="7" s="1"/>
  <c r="T95" i="7" s="1"/>
  <c r="P92" i="7"/>
  <c r="R92" i="7" s="1"/>
  <c r="T92" i="7" s="1"/>
  <c r="P84" i="7"/>
  <c r="R84" i="7" s="1"/>
  <c r="T84" i="7" s="1"/>
  <c r="P82" i="7"/>
  <c r="R82" i="7" s="1"/>
  <c r="T82" i="7" s="1"/>
  <c r="P80" i="7"/>
  <c r="R80" i="7" s="1"/>
  <c r="T80" i="7" s="1"/>
  <c r="P78" i="7"/>
  <c r="R78" i="7" s="1"/>
  <c r="T78" i="7" s="1"/>
  <c r="P75" i="7"/>
  <c r="R75" i="7" s="1"/>
  <c r="T75" i="7" s="1"/>
  <c r="P73" i="7"/>
  <c r="R73" i="7" s="1"/>
  <c r="T73" i="7" s="1"/>
  <c r="P66" i="7"/>
  <c r="R66" i="7" s="1"/>
  <c r="T66" i="7" s="1"/>
  <c r="P64" i="7"/>
  <c r="R64" i="7" s="1"/>
  <c r="T64" i="7" s="1"/>
  <c r="P62" i="7"/>
  <c r="R62" i="7" s="1"/>
  <c r="T62" i="7" s="1"/>
  <c r="P60" i="7"/>
  <c r="R60" i="7" s="1"/>
  <c r="T60" i="7" s="1"/>
  <c r="P58" i="7"/>
  <c r="R58" i="7" s="1"/>
  <c r="T58" i="7" s="1"/>
  <c r="P56" i="7"/>
  <c r="R56" i="7" s="1"/>
  <c r="T56" i="7" s="1"/>
  <c r="W17" i="7"/>
  <c r="W10" i="7"/>
  <c r="W2" i="7"/>
  <c r="P94" i="7"/>
  <c r="P142" i="7"/>
  <c r="P87" i="7"/>
  <c r="P42" i="7"/>
  <c r="P157" i="7"/>
  <c r="R157" i="7" s="1"/>
  <c r="T157" i="7" s="1"/>
  <c r="P147" i="7"/>
  <c r="R147" i="7" s="1"/>
  <c r="T147" i="7" s="1"/>
  <c r="P137" i="7"/>
  <c r="R137" i="7" s="1"/>
  <c r="T137" i="7" s="1"/>
  <c r="P53" i="7"/>
  <c r="R53" i="7" s="1"/>
  <c r="T53" i="7" s="1"/>
  <c r="P51" i="7"/>
  <c r="R51" i="7" s="1"/>
  <c r="T51" i="7" s="1"/>
  <c r="P49" i="7"/>
  <c r="R49" i="7" s="1"/>
  <c r="T49" i="7" s="1"/>
  <c r="P41" i="7"/>
  <c r="R41" i="7" s="1"/>
  <c r="T41" i="7" s="1"/>
  <c r="P39" i="7"/>
  <c r="R39" i="7" s="1"/>
  <c r="T39" i="7" s="1"/>
  <c r="P37" i="7"/>
  <c r="R37" i="7" s="1"/>
  <c r="T37" i="7" s="1"/>
  <c r="P35" i="7"/>
  <c r="R35" i="7" s="1"/>
  <c r="T35" i="7" s="1"/>
  <c r="P33" i="7"/>
  <c r="R33" i="7" s="1"/>
  <c r="T33" i="7" s="1"/>
  <c r="P31" i="7"/>
  <c r="R31" i="7" s="1"/>
  <c r="T31" i="7" s="1"/>
  <c r="P29" i="7"/>
  <c r="R29" i="7" s="1"/>
  <c r="T29" i="7" s="1"/>
  <c r="P27" i="7"/>
  <c r="R27" i="7" s="1"/>
  <c r="T27" i="7" s="1"/>
  <c r="P25" i="7"/>
  <c r="R25" i="7" s="1"/>
  <c r="T25" i="7" s="1"/>
  <c r="W9" i="7"/>
  <c r="P88" i="7"/>
  <c r="P46" i="7"/>
  <c r="P149" i="7"/>
  <c r="R149" i="7" s="1"/>
  <c r="T149" i="7" s="1"/>
  <c r="W8" i="7"/>
  <c r="P143" i="7"/>
  <c r="P86" i="7"/>
  <c r="P114" i="7"/>
  <c r="P177" i="7"/>
  <c r="R177" i="7" s="1"/>
  <c r="T177" i="7" s="1"/>
  <c r="P173" i="7"/>
  <c r="R173" i="7" s="1"/>
  <c r="T173" i="7" s="1"/>
  <c r="P186" i="7"/>
  <c r="R186" i="7" s="1"/>
  <c r="T186" i="7" s="1"/>
  <c r="P68" i="7"/>
  <c r="P132" i="7"/>
  <c r="R132" i="7" s="1"/>
  <c r="T132" i="7" s="1"/>
  <c r="W3" i="7"/>
  <c r="P123" i="7"/>
  <c r="P159" i="7"/>
  <c r="R159" i="7" s="1"/>
  <c r="T159" i="7" s="1"/>
  <c r="P171" i="7"/>
  <c r="R171" i="7" s="1"/>
  <c r="T171" i="7" s="1"/>
  <c r="P165" i="7"/>
  <c r="R165" i="7" s="1"/>
  <c r="T165" i="7" s="1"/>
  <c r="P140" i="7"/>
  <c r="R140" i="7" s="1"/>
  <c r="T140" i="7" s="1"/>
  <c r="P183" i="7"/>
  <c r="R183" i="7" s="1"/>
  <c r="T183" i="7" s="1"/>
  <c r="P72" i="7"/>
  <c r="P184" i="7"/>
  <c r="R184" i="7" s="1"/>
  <c r="T184" i="7" s="1"/>
  <c r="P76" i="7"/>
  <c r="P180" i="7"/>
  <c r="R180" i="7" s="1"/>
  <c r="T180" i="7" s="1"/>
  <c r="P187" i="7"/>
  <c r="R187" i="7" s="1"/>
  <c r="T187" i="7" s="1"/>
  <c r="P104" i="7"/>
  <c r="P150" i="7"/>
  <c r="R150" i="7" s="1"/>
  <c r="T150" i="7" s="1"/>
  <c r="P54" i="7"/>
  <c r="R54" i="7" s="1"/>
  <c r="T54" i="7" s="1"/>
  <c r="P112" i="7"/>
  <c r="P98" i="7"/>
  <c r="P176" i="7"/>
  <c r="R176" i="7" s="1"/>
  <c r="T176" i="7" s="1"/>
  <c r="P169" i="7"/>
  <c r="R169" i="7" s="1"/>
  <c r="T169" i="7" s="1"/>
  <c r="D15" i="7"/>
  <c r="C19" i="7" s="1"/>
  <c r="P47" i="7"/>
  <c r="P118" i="7"/>
  <c r="P139" i="7"/>
  <c r="R139" i="7" s="1"/>
  <c r="T139" i="7" s="1"/>
  <c r="W16" i="7"/>
  <c r="P99" i="7"/>
  <c r="P124" i="7"/>
  <c r="P160" i="7"/>
  <c r="R160" i="7" s="1"/>
  <c r="T160" i="7" s="1"/>
  <c r="P22" i="7"/>
  <c r="R22" i="7" s="1"/>
  <c r="P174" i="7"/>
  <c r="R174" i="7" s="1"/>
  <c r="T174" i="7" s="1"/>
  <c r="P181" i="7"/>
  <c r="R181" i="7" s="1"/>
  <c r="T181" i="7" s="1"/>
  <c r="P116" i="7"/>
  <c r="P166" i="7"/>
  <c r="R166" i="7" s="1"/>
  <c r="T166" i="7" s="1"/>
  <c r="P188" i="7"/>
  <c r="R188" i="7" s="1"/>
  <c r="T188" i="7" s="1"/>
  <c r="P85" i="7"/>
  <c r="P131" i="7"/>
  <c r="R131" i="7" s="1"/>
  <c r="T131" i="7" s="1"/>
  <c r="W11" i="7"/>
  <c r="P100" i="7"/>
  <c r="P185" i="7"/>
  <c r="R185" i="7" s="1"/>
  <c r="T185" i="7" s="1"/>
  <c r="P125" i="7"/>
  <c r="H49" i="6"/>
  <c r="G49" i="6"/>
  <c r="H44" i="6"/>
  <c r="G44" i="6"/>
  <c r="E14" i="5"/>
  <c r="G40" i="6"/>
  <c r="H40" i="6"/>
  <c r="F17" i="7"/>
  <c r="G52" i="6"/>
  <c r="H52" i="6"/>
  <c r="G43" i="6"/>
  <c r="H43" i="6"/>
  <c r="F34" i="6"/>
  <c r="H34" i="6" s="1"/>
  <c r="G34" i="6"/>
  <c r="F25" i="6"/>
  <c r="G25" i="6"/>
  <c r="G39" i="6"/>
  <c r="I33" i="6"/>
  <c r="F33" i="6"/>
  <c r="H33" i="6" s="1"/>
  <c r="G42" i="6"/>
  <c r="G30" i="6"/>
  <c r="H30" i="6"/>
  <c r="F50" i="6"/>
  <c r="H50" i="6" s="1"/>
  <c r="I50" i="6"/>
  <c r="J50" i="6" s="1"/>
  <c r="F45" i="6"/>
  <c r="I45" i="6"/>
  <c r="J45" i="6" s="1"/>
  <c r="I38" i="6"/>
  <c r="J38" i="6" s="1"/>
  <c r="C12" i="7"/>
  <c r="C11" i="7"/>
  <c r="F18" i="6"/>
  <c r="I18" i="6"/>
  <c r="O189" i="7" l="1"/>
  <c r="C15" i="7"/>
  <c r="F18" i="7" s="1"/>
  <c r="F19" i="7" s="1"/>
  <c r="O83" i="7"/>
  <c r="O86" i="7"/>
  <c r="O164" i="7"/>
  <c r="O76" i="7"/>
  <c r="O156" i="7"/>
  <c r="O45" i="7"/>
  <c r="O138" i="7"/>
  <c r="O175" i="7"/>
  <c r="O143" i="7"/>
  <c r="O101" i="7"/>
  <c r="O187" i="7"/>
  <c r="O168" i="7"/>
  <c r="O167" i="7"/>
  <c r="O181" i="7"/>
  <c r="O130" i="7"/>
  <c r="O184" i="7"/>
  <c r="O96" i="7"/>
  <c r="O42" i="7"/>
  <c r="O70" i="7"/>
  <c r="O118" i="7"/>
  <c r="O162" i="7"/>
  <c r="O178" i="7"/>
  <c r="O135" i="7"/>
  <c r="O85" i="7"/>
  <c r="O72" i="7"/>
  <c r="O129" i="7"/>
  <c r="O115" i="7"/>
  <c r="O123" i="7"/>
  <c r="O159" i="7"/>
  <c r="O46" i="7"/>
  <c r="O155" i="7"/>
  <c r="O125" i="7"/>
  <c r="O161" i="7"/>
  <c r="O99" i="7"/>
  <c r="O133" i="7"/>
  <c r="O88" i="7"/>
  <c r="O107" i="7"/>
  <c r="O47" i="7"/>
  <c r="O172" i="7"/>
  <c r="O121" i="7"/>
  <c r="O169" i="7"/>
  <c r="O152" i="7"/>
  <c r="O81" i="7"/>
  <c r="O180" i="7"/>
  <c r="O110" i="7"/>
  <c r="O148" i="7"/>
  <c r="O136" i="7"/>
  <c r="O90" i="7"/>
  <c r="O131" i="7"/>
  <c r="O44" i="7"/>
  <c r="O80" i="7"/>
  <c r="O122" i="7"/>
  <c r="O170" i="7"/>
  <c r="O173" i="7"/>
  <c r="O141" i="7"/>
  <c r="O111" i="7"/>
  <c r="O102" i="7"/>
  <c r="O74" i="7"/>
  <c r="O73" i="7"/>
  <c r="O77" i="7"/>
  <c r="O188" i="7"/>
  <c r="O106" i="7"/>
  <c r="O68" i="7"/>
  <c r="O165" i="7"/>
  <c r="O78" i="7"/>
  <c r="O116" i="7"/>
  <c r="O153" i="7"/>
  <c r="O112" i="7"/>
  <c r="O137" i="7"/>
  <c r="O98" i="7"/>
  <c r="O93" i="7"/>
  <c r="O108" i="7"/>
  <c r="O84" i="7"/>
  <c r="O147" i="7"/>
  <c r="O71" i="7"/>
  <c r="O82" i="7"/>
  <c r="O87" i="7"/>
  <c r="O171" i="7"/>
  <c r="O127" i="7"/>
  <c r="O126" i="7"/>
  <c r="O120" i="7"/>
  <c r="O142" i="7"/>
  <c r="O117" i="7"/>
  <c r="O124" i="7"/>
  <c r="O157" i="7"/>
  <c r="O43" i="7"/>
  <c r="O154" i="7"/>
  <c r="O119" i="7"/>
  <c r="O97" i="7"/>
  <c r="O166" i="7"/>
  <c r="O69" i="7"/>
  <c r="O163" i="7"/>
  <c r="O140" i="7"/>
  <c r="O185" i="7"/>
  <c r="O100" i="7"/>
  <c r="O160" i="7"/>
  <c r="O95" i="7"/>
  <c r="O144" i="7"/>
  <c r="O92" i="7"/>
  <c r="O134" i="7"/>
  <c r="O139" i="7"/>
  <c r="O105" i="7"/>
  <c r="O75" i="7"/>
  <c r="O103" i="7"/>
  <c r="O151" i="7"/>
  <c r="O145" i="7"/>
  <c r="O91" i="7"/>
  <c r="O114" i="7"/>
  <c r="O146" i="7"/>
  <c r="O67" i="7"/>
  <c r="O113" i="7"/>
  <c r="O89" i="7"/>
  <c r="O179" i="7"/>
  <c r="O104" i="7"/>
  <c r="O158" i="7"/>
  <c r="O128" i="7"/>
  <c r="O150" i="7"/>
  <c r="O182" i="7"/>
  <c r="O132" i="7"/>
  <c r="O174" i="7"/>
  <c r="O176" i="7"/>
  <c r="O94" i="7"/>
  <c r="O183" i="7"/>
  <c r="O149" i="7"/>
  <c r="O186" i="7"/>
  <c r="O79" i="7"/>
  <c r="O177" i="7"/>
  <c r="O109" i="7"/>
  <c r="C16" i="7"/>
  <c r="D18" i="7" s="1"/>
  <c r="K189" i="7"/>
  <c r="M6" i="6"/>
  <c r="G33" i="6"/>
  <c r="G45" i="6"/>
  <c r="H45" i="6"/>
  <c r="J33" i="6"/>
  <c r="C18" i="5"/>
  <c r="F18" i="5"/>
  <c r="F19" i="5" s="1"/>
  <c r="G50" i="6"/>
  <c r="E14" i="7"/>
  <c r="H25" i="6"/>
  <c r="G18" i="6"/>
  <c r="H18" i="6"/>
  <c r="J18" i="6"/>
  <c r="C18" i="7" l="1"/>
  <c r="M4" i="6"/>
  <c r="M2" i="6"/>
  <c r="M1" i="6"/>
  <c r="M5" i="6"/>
  <c r="M3" i="6"/>
  <c r="O340" i="6" l="1"/>
  <c r="O287" i="6"/>
  <c r="O280" i="6"/>
  <c r="O324" i="6"/>
  <c r="O248" i="6"/>
  <c r="O273" i="6"/>
  <c r="O290" i="6"/>
  <c r="O281" i="6"/>
  <c r="O296" i="6"/>
  <c r="O224" i="6"/>
  <c r="O254" i="6"/>
  <c r="O266" i="6"/>
  <c r="O257" i="6"/>
  <c r="O214" i="6"/>
  <c r="O221" i="6"/>
  <c r="O206" i="6"/>
  <c r="O226" i="6"/>
  <c r="O159" i="6"/>
  <c r="O205" i="6"/>
  <c r="O197" i="6"/>
  <c r="O179" i="6"/>
  <c r="O161" i="6"/>
  <c r="O335" i="6"/>
  <c r="O271" i="6"/>
  <c r="O269" i="6"/>
  <c r="O304" i="6"/>
  <c r="O328" i="6"/>
  <c r="O330" i="6"/>
  <c r="O334" i="6"/>
  <c r="O270" i="6"/>
  <c r="O277" i="6"/>
  <c r="O208" i="6"/>
  <c r="O233" i="6"/>
  <c r="O236" i="6"/>
  <c r="O247" i="6"/>
  <c r="O198" i="6"/>
  <c r="O203" i="6"/>
  <c r="O276" i="6"/>
  <c r="O209" i="6"/>
  <c r="O143" i="6"/>
  <c r="O194" i="6"/>
  <c r="O243" i="6"/>
  <c r="O163" i="6"/>
  <c r="O136" i="6"/>
  <c r="O336" i="6"/>
  <c r="O253" i="6"/>
  <c r="O256" i="6"/>
  <c r="O321" i="6"/>
  <c r="O323" i="6"/>
  <c r="O307" i="6"/>
  <c r="O297" i="6"/>
  <c r="O329" i="6"/>
  <c r="O264" i="6"/>
  <c r="O190" i="6"/>
  <c r="O222" i="6"/>
  <c r="O230" i="6"/>
  <c r="O135" i="6"/>
  <c r="O246" i="6"/>
  <c r="O187" i="6"/>
  <c r="O127" i="6"/>
  <c r="O111" i="6"/>
  <c r="O133" i="6"/>
  <c r="O128" i="6"/>
  <c r="O88" i="6"/>
  <c r="O56" i="6"/>
  <c r="O24" i="6"/>
  <c r="O196" i="6"/>
  <c r="O332" i="6"/>
  <c r="O339" i="6"/>
  <c r="O338" i="6"/>
  <c r="O337" i="6"/>
  <c r="O312" i="6"/>
  <c r="O314" i="6"/>
  <c r="O283" i="6"/>
  <c r="O285" i="6"/>
  <c r="O294" i="6"/>
  <c r="O250" i="6"/>
  <c r="O305" i="6"/>
  <c r="O218" i="6"/>
  <c r="O219" i="6"/>
  <c r="O245" i="6"/>
  <c r="O242" i="6"/>
  <c r="O171" i="6"/>
  <c r="O119" i="6"/>
  <c r="O107" i="6"/>
  <c r="O125" i="6"/>
  <c r="O120" i="6"/>
  <c r="O84" i="6"/>
  <c r="O52" i="6"/>
  <c r="O177" i="6"/>
  <c r="O182" i="6"/>
  <c r="O113" i="6"/>
  <c r="O137" i="6"/>
  <c r="O140" i="6"/>
  <c r="O98" i="6"/>
  <c r="O66" i="6"/>
  <c r="O34" i="6"/>
  <c r="O47" i="6"/>
  <c r="O65" i="6"/>
  <c r="O75" i="6"/>
  <c r="O85" i="6"/>
  <c r="O27" i="6"/>
  <c r="O319" i="6"/>
  <c r="O300" i="6"/>
  <c r="O313" i="6"/>
  <c r="O317" i="6"/>
  <c r="O301" i="6"/>
  <c r="O272" i="6"/>
  <c r="O263" i="6"/>
  <c r="O268" i="6"/>
  <c r="O244" i="6"/>
  <c r="O231" i="6"/>
  <c r="O265" i="6"/>
  <c r="O316" i="6"/>
  <c r="O191" i="6"/>
  <c r="O234" i="6"/>
  <c r="O189" i="6"/>
  <c r="O147" i="6"/>
  <c r="O157" i="6"/>
  <c r="O184" i="6"/>
  <c r="O188" i="6"/>
  <c r="O108" i="6"/>
  <c r="O76" i="6"/>
  <c r="O44" i="6"/>
  <c r="O152" i="6"/>
  <c r="O166" i="6"/>
  <c r="O105" i="6"/>
  <c r="O121" i="6"/>
  <c r="O124" i="6"/>
  <c r="O90" i="6"/>
  <c r="O58" i="6"/>
  <c r="O26" i="6"/>
  <c r="O93" i="6"/>
  <c r="O49" i="6"/>
  <c r="O59" i="6"/>
  <c r="O69" i="6"/>
  <c r="O79" i="6"/>
  <c r="O311" i="6"/>
  <c r="O303" i="6"/>
  <c r="O278" i="6"/>
  <c r="O293" i="6"/>
  <c r="O306" i="6"/>
  <c r="O341" i="6"/>
  <c r="O286" i="6"/>
  <c r="O240" i="6"/>
  <c r="O241" i="6"/>
  <c r="O220" i="6"/>
  <c r="O255" i="6"/>
  <c r="O210" i="6"/>
  <c r="O252" i="6"/>
  <c r="O175" i="6"/>
  <c r="O202" i="6"/>
  <c r="O200" i="6"/>
  <c r="O193" i="6"/>
  <c r="O130" i="6"/>
  <c r="O160" i="6"/>
  <c r="O156" i="6"/>
  <c r="O100" i="6"/>
  <c r="O68" i="6"/>
  <c r="O36" i="6"/>
  <c r="O138" i="6"/>
  <c r="O141" i="6"/>
  <c r="O176" i="6"/>
  <c r="O180" i="6"/>
  <c r="O114" i="6"/>
  <c r="O82" i="6"/>
  <c r="O50" i="6"/>
  <c r="O99" i="6"/>
  <c r="O103" i="6"/>
  <c r="O33" i="6"/>
  <c r="O43" i="6"/>
  <c r="O53" i="6"/>
  <c r="O31" i="6"/>
  <c r="O295" i="6"/>
  <c r="O267" i="6"/>
  <c r="O291" i="6"/>
  <c r="O284" i="6"/>
  <c r="O333" i="6"/>
  <c r="O320" i="6"/>
  <c r="O232" i="6"/>
  <c r="O225" i="6"/>
  <c r="O212" i="6"/>
  <c r="O249" i="6"/>
  <c r="O201" i="6"/>
  <c r="O251" i="6"/>
  <c r="O167" i="6"/>
  <c r="O186" i="6"/>
  <c r="O211" i="6"/>
  <c r="O168" i="6"/>
  <c r="O122" i="6"/>
  <c r="O153" i="6"/>
  <c r="O149" i="6"/>
  <c r="O96" i="6"/>
  <c r="O64" i="6"/>
  <c r="O32" i="6"/>
  <c r="O131" i="6"/>
  <c r="O134" i="6"/>
  <c r="O169" i="6"/>
  <c r="O172" i="6"/>
  <c r="O110" i="6"/>
  <c r="O78" i="6"/>
  <c r="O46" i="6"/>
  <c r="O87" i="6"/>
  <c r="O89" i="6"/>
  <c r="O97" i="6"/>
  <c r="O35" i="6"/>
  <c r="O45" i="6"/>
  <c r="O282" i="6"/>
  <c r="O342" i="6"/>
  <c r="O288" i="6"/>
  <c r="O229" i="6"/>
  <c r="O227" i="6"/>
  <c r="O164" i="6"/>
  <c r="O142" i="6"/>
  <c r="O40" i="6"/>
  <c r="O118" i="6"/>
  <c r="O158" i="6"/>
  <c r="O70" i="6"/>
  <c r="O55" i="6"/>
  <c r="O83" i="6"/>
  <c r="O29" i="6"/>
  <c r="O327" i="6"/>
  <c r="O326" i="6"/>
  <c r="O318" i="6"/>
  <c r="O228" i="6"/>
  <c r="O213" i="6"/>
  <c r="O309" i="6"/>
  <c r="O150" i="6"/>
  <c r="O112" i="6"/>
  <c r="O28" i="6"/>
  <c r="O109" i="6"/>
  <c r="O132" i="6"/>
  <c r="O62" i="6"/>
  <c r="O39" i="6"/>
  <c r="O67" i="6"/>
  <c r="O25" i="6"/>
  <c r="O279" i="6"/>
  <c r="O315" i="6"/>
  <c r="O274" i="6"/>
  <c r="O204" i="6"/>
  <c r="O262" i="6"/>
  <c r="O235" i="6"/>
  <c r="O115" i="6"/>
  <c r="O104" i="6"/>
  <c r="O170" i="6"/>
  <c r="O181" i="6"/>
  <c r="O116" i="6"/>
  <c r="O54" i="6"/>
  <c r="O21" i="6"/>
  <c r="O51" i="6"/>
  <c r="O63" i="6"/>
  <c r="O322" i="6"/>
  <c r="O308" i="6"/>
  <c r="O259" i="6"/>
  <c r="O239" i="6"/>
  <c r="O237" i="6"/>
  <c r="O215" i="6"/>
  <c r="O185" i="6"/>
  <c r="O92" i="6"/>
  <c r="O145" i="6"/>
  <c r="O162" i="6"/>
  <c r="O106" i="6"/>
  <c r="O42" i="6"/>
  <c r="O81" i="6"/>
  <c r="O101" i="6"/>
  <c r="O23" i="6"/>
  <c r="O289" i="6"/>
  <c r="O310" i="6"/>
  <c r="O216" i="6"/>
  <c r="O223" i="6"/>
  <c r="O199" i="6"/>
  <c r="O195" i="6"/>
  <c r="O178" i="6"/>
  <c r="O80" i="6"/>
  <c r="O123" i="6"/>
  <c r="O144" i="6"/>
  <c r="O102" i="6"/>
  <c r="O38" i="6"/>
  <c r="O73" i="6"/>
  <c r="O95" i="6"/>
  <c r="O261" i="6"/>
  <c r="O299" i="6"/>
  <c r="O275" i="6"/>
  <c r="O207" i="6"/>
  <c r="O183" i="6"/>
  <c r="O155" i="6"/>
  <c r="O146" i="6"/>
  <c r="O72" i="6"/>
  <c r="O173" i="6"/>
  <c r="O129" i="6"/>
  <c r="O94" i="6"/>
  <c r="O30" i="6"/>
  <c r="O57" i="6"/>
  <c r="O77" i="6"/>
  <c r="O302" i="6"/>
  <c r="O292" i="6"/>
  <c r="O217" i="6"/>
  <c r="O260" i="6"/>
  <c r="O238" i="6"/>
  <c r="O154" i="6"/>
  <c r="O174" i="6"/>
  <c r="O48" i="6"/>
  <c r="O126" i="6"/>
  <c r="O165" i="6"/>
  <c r="O74" i="6"/>
  <c r="O71" i="6"/>
  <c r="O91" i="6"/>
  <c r="O37" i="6"/>
  <c r="O331" i="6"/>
  <c r="O148" i="6"/>
  <c r="O325" i="6"/>
  <c r="O192" i="6"/>
  <c r="O258" i="6"/>
  <c r="O86" i="6"/>
  <c r="O298" i="6"/>
  <c r="O22" i="6"/>
  <c r="O151" i="6"/>
  <c r="O41" i="6"/>
  <c r="O139" i="6"/>
  <c r="O61" i="6"/>
  <c r="O60" i="6"/>
  <c r="O117" i="6"/>
  <c r="N340" i="6"/>
  <c r="N276" i="6"/>
  <c r="N309" i="6"/>
  <c r="N289" i="6"/>
  <c r="N338" i="6"/>
  <c r="N282" i="6"/>
  <c r="N297" i="6"/>
  <c r="N312" i="6"/>
  <c r="N342" i="6"/>
  <c r="N205" i="6"/>
  <c r="N324" i="6"/>
  <c r="N341" i="6"/>
  <c r="N298" i="6"/>
  <c r="N278" i="6"/>
  <c r="N313" i="6"/>
  <c r="N328" i="6"/>
  <c r="N286" i="6"/>
  <c r="N303" i="6"/>
  <c r="N249" i="6"/>
  <c r="N283" i="6"/>
  <c r="N332" i="6"/>
  <c r="N329" i="6"/>
  <c r="N339" i="6"/>
  <c r="N331" i="6"/>
  <c r="N319" i="6"/>
  <c r="N330" i="6"/>
  <c r="N260" i="6"/>
  <c r="N255" i="6"/>
  <c r="N270" i="6"/>
  <c r="N294" i="6"/>
  <c r="N195" i="6"/>
  <c r="N210" i="6"/>
  <c r="N180" i="6"/>
  <c r="N262" i="6"/>
  <c r="N191" i="6"/>
  <c r="N194" i="6"/>
  <c r="N197" i="6"/>
  <c r="N192" i="6"/>
  <c r="N179" i="6"/>
  <c r="N110" i="6"/>
  <c r="N78" i="6"/>
  <c r="N46" i="6"/>
  <c r="N161" i="6"/>
  <c r="N150" i="6"/>
  <c r="N99" i="6"/>
  <c r="N133" i="6"/>
  <c r="N149" i="6"/>
  <c r="N316" i="6"/>
  <c r="N320" i="6"/>
  <c r="N322" i="6"/>
  <c r="N304" i="6"/>
  <c r="N317" i="6"/>
  <c r="N321" i="6"/>
  <c r="N245" i="6"/>
  <c r="N251" i="6"/>
  <c r="N254" i="6"/>
  <c r="N272" i="6"/>
  <c r="N256" i="6"/>
  <c r="N203" i="6"/>
  <c r="N172" i="6"/>
  <c r="N252" i="6"/>
  <c r="N183" i="6"/>
  <c r="N186" i="6"/>
  <c r="N264" i="6"/>
  <c r="N184" i="6"/>
  <c r="N165" i="6"/>
  <c r="N106" i="6"/>
  <c r="N74" i="6"/>
  <c r="N42" i="6"/>
  <c r="N154" i="6"/>
  <c r="N139" i="6"/>
  <c r="N95" i="6"/>
  <c r="N125" i="6"/>
  <c r="N142" i="6"/>
  <c r="N92" i="6"/>
  <c r="N60" i="6"/>
  <c r="N177" i="6"/>
  <c r="N173" i="6"/>
  <c r="N109" i="6"/>
  <c r="N151" i="6"/>
  <c r="N63" i="6"/>
  <c r="N89" i="6"/>
  <c r="N26" i="6"/>
  <c r="N43" i="6"/>
  <c r="N45" i="6"/>
  <c r="N308" i="6"/>
  <c r="N318" i="6"/>
  <c r="N280" i="6"/>
  <c r="N302" i="6"/>
  <c r="N315" i="6"/>
  <c r="N310" i="6"/>
  <c r="N237" i="6"/>
  <c r="N246" i="6"/>
  <c r="N241" i="6"/>
  <c r="N266" i="6"/>
  <c r="N214" i="6"/>
  <c r="N231" i="6"/>
  <c r="N164" i="6"/>
  <c r="N239" i="6"/>
  <c r="N247" i="6"/>
  <c r="N325" i="6"/>
  <c r="N263" i="6"/>
  <c r="N176" i="6"/>
  <c r="N158" i="6"/>
  <c r="N102" i="6"/>
  <c r="N70" i="6"/>
  <c r="N38" i="6"/>
  <c r="N143" i="6"/>
  <c r="N130" i="6"/>
  <c r="N185" i="6"/>
  <c r="N117" i="6"/>
  <c r="N128" i="6"/>
  <c r="N88" i="6"/>
  <c r="N56" i="6"/>
  <c r="N170" i="6"/>
  <c r="N166" i="6"/>
  <c r="N105" i="6"/>
  <c r="N137" i="6"/>
  <c r="N55" i="6"/>
  <c r="N81" i="6"/>
  <c r="N24" i="6"/>
  <c r="N35" i="6"/>
  <c r="N37" i="6"/>
  <c r="N300" i="6"/>
  <c r="N311" i="6"/>
  <c r="N271" i="6"/>
  <c r="N295" i="6"/>
  <c r="N335" i="6"/>
  <c r="N301" i="6"/>
  <c r="N229" i="6"/>
  <c r="N238" i="6"/>
  <c r="N233" i="6"/>
  <c r="N244" i="6"/>
  <c r="N207" i="6"/>
  <c r="N224" i="6"/>
  <c r="N156" i="6"/>
  <c r="N232" i="6"/>
  <c r="N240" i="6"/>
  <c r="N273" i="6"/>
  <c r="N259" i="6"/>
  <c r="N168" i="6"/>
  <c r="N147" i="6"/>
  <c r="N98" i="6"/>
  <c r="N66" i="6"/>
  <c r="N34" i="6"/>
  <c r="N127" i="6"/>
  <c r="N122" i="6"/>
  <c r="N178" i="6"/>
  <c r="N201" i="6"/>
  <c r="N120" i="6"/>
  <c r="N84" i="6"/>
  <c r="N52" i="6"/>
  <c r="N159" i="6"/>
  <c r="N155" i="6"/>
  <c r="N101" i="6"/>
  <c r="N129" i="6"/>
  <c r="N47" i="6"/>
  <c r="N73" i="6"/>
  <c r="N91" i="6"/>
  <c r="N292" i="6"/>
  <c r="N307" i="6"/>
  <c r="N269" i="6"/>
  <c r="N293" i="6"/>
  <c r="N288" i="6"/>
  <c r="N299" i="6"/>
  <c r="N221" i="6"/>
  <c r="N230" i="6"/>
  <c r="N225" i="6"/>
  <c r="N236" i="6"/>
  <c r="N284" i="6"/>
  <c r="N265" i="6"/>
  <c r="N267" i="6"/>
  <c r="N291" i="6"/>
  <c r="N279" i="6"/>
  <c r="N290" i="6"/>
  <c r="N213" i="6"/>
  <c r="N222" i="6"/>
  <c r="N217" i="6"/>
  <c r="N228" i="6"/>
  <c r="N274" i="6"/>
  <c r="N206" i="6"/>
  <c r="N140" i="6"/>
  <c r="N219" i="6"/>
  <c r="N227" i="6"/>
  <c r="N242" i="6"/>
  <c r="N215" i="6"/>
  <c r="N152" i="6"/>
  <c r="N124" i="6"/>
  <c r="N90" i="6"/>
  <c r="N58" i="6"/>
  <c r="N198" i="6"/>
  <c r="N187" i="6"/>
  <c r="N111" i="6"/>
  <c r="N153" i="6"/>
  <c r="N189" i="6"/>
  <c r="N108" i="6"/>
  <c r="N76" i="6"/>
  <c r="N44" i="6"/>
  <c r="N138" i="6"/>
  <c r="N134" i="6"/>
  <c r="N93" i="6"/>
  <c r="N25" i="6"/>
  <c r="N31" i="6"/>
  <c r="N57" i="6"/>
  <c r="N75" i="6"/>
  <c r="N77" i="6"/>
  <c r="N337" i="6"/>
  <c r="N333" i="6"/>
  <c r="N250" i="6"/>
  <c r="N253" i="6"/>
  <c r="N326" i="6"/>
  <c r="N275" i="6"/>
  <c r="N327" i="6"/>
  <c r="N305" i="6"/>
  <c r="N285" i="6"/>
  <c r="N323" i="6"/>
  <c r="N211" i="6"/>
  <c r="N223" i="6"/>
  <c r="N188" i="6"/>
  <c r="N287" i="6"/>
  <c r="N199" i="6"/>
  <c r="N202" i="6"/>
  <c r="N208" i="6"/>
  <c r="N200" i="6"/>
  <c r="N136" i="6"/>
  <c r="N114" i="6"/>
  <c r="N82" i="6"/>
  <c r="N50" i="6"/>
  <c r="N175" i="6"/>
  <c r="N157" i="6"/>
  <c r="N103" i="6"/>
  <c r="N135" i="6"/>
  <c r="N163" i="6"/>
  <c r="N100" i="6"/>
  <c r="N68" i="6"/>
  <c r="N36" i="6"/>
  <c r="N123" i="6"/>
  <c r="N118" i="6"/>
  <c r="N169" i="6"/>
  <c r="N79" i="6"/>
  <c r="N28" i="6"/>
  <c r="N41" i="6"/>
  <c r="N59" i="6"/>
  <c r="N61" i="6"/>
  <c r="N258" i="6"/>
  <c r="N220" i="6"/>
  <c r="N216" i="6"/>
  <c r="N144" i="6"/>
  <c r="N193" i="6"/>
  <c r="N174" i="6"/>
  <c r="N40" i="6"/>
  <c r="N97" i="6"/>
  <c r="N21" i="6"/>
  <c r="N85" i="6"/>
  <c r="N261" i="6"/>
  <c r="N281" i="6"/>
  <c r="N234" i="6"/>
  <c r="N132" i="6"/>
  <c r="N119" i="6"/>
  <c r="N112" i="6"/>
  <c r="N32" i="6"/>
  <c r="N181" i="6"/>
  <c r="N65" i="6"/>
  <c r="N69" i="6"/>
  <c r="N336" i="6"/>
  <c r="N257" i="6"/>
  <c r="N212" i="6"/>
  <c r="N116" i="6"/>
  <c r="N171" i="6"/>
  <c r="N104" i="6"/>
  <c r="N145" i="6"/>
  <c r="N162" i="6"/>
  <c r="N49" i="6"/>
  <c r="N53" i="6"/>
  <c r="N277" i="6"/>
  <c r="N218" i="6"/>
  <c r="N248" i="6"/>
  <c r="N94" i="6"/>
  <c r="N115" i="6"/>
  <c r="N96" i="6"/>
  <c r="N131" i="6"/>
  <c r="N121" i="6"/>
  <c r="N33" i="6"/>
  <c r="N29" i="6"/>
  <c r="N334" i="6"/>
  <c r="N196" i="6"/>
  <c r="N235" i="6"/>
  <c r="N86" i="6"/>
  <c r="N107" i="6"/>
  <c r="N80" i="6"/>
  <c r="N182" i="6"/>
  <c r="N87" i="6"/>
  <c r="N83" i="6"/>
  <c r="N27" i="6"/>
  <c r="N296" i="6"/>
  <c r="N148" i="6"/>
  <c r="N243" i="6"/>
  <c r="N62" i="6"/>
  <c r="N167" i="6"/>
  <c r="N72" i="6"/>
  <c r="N141" i="6"/>
  <c r="N71" i="6"/>
  <c r="N67" i="6"/>
  <c r="N268" i="6"/>
  <c r="N209" i="6"/>
  <c r="N226" i="6"/>
  <c r="N160" i="6"/>
  <c r="N30" i="6"/>
  <c r="N190" i="6"/>
  <c r="N48" i="6"/>
  <c r="N113" i="6"/>
  <c r="N23" i="6"/>
  <c r="N22" i="6"/>
  <c r="N146" i="6"/>
  <c r="N64" i="6"/>
  <c r="N54" i="6"/>
  <c r="N126" i="6"/>
  <c r="N39" i="6"/>
  <c r="N306" i="6"/>
  <c r="N51" i="6"/>
  <c r="N314" i="6"/>
  <c r="N204" i="6"/>
  <c r="M305" i="6"/>
  <c r="M296" i="6"/>
  <c r="M255" i="6"/>
  <c r="M258" i="6"/>
  <c r="M269" i="6"/>
  <c r="M308" i="6"/>
  <c r="M268" i="6"/>
  <c r="M295" i="6"/>
  <c r="M226" i="6"/>
  <c r="M314" i="6"/>
  <c r="M261" i="6"/>
  <c r="M270" i="6"/>
  <c r="M215" i="6"/>
  <c r="M291" i="6"/>
  <c r="M257" i="6"/>
  <c r="M185" i="6"/>
  <c r="M334" i="6"/>
  <c r="M281" i="6"/>
  <c r="M285" i="6"/>
  <c r="M311" i="6"/>
  <c r="M324" i="6"/>
  <c r="M328" i="6"/>
  <c r="M288" i="6"/>
  <c r="M333" i="6"/>
  <c r="M290" i="6"/>
  <c r="M292" i="6"/>
  <c r="M243" i="6"/>
  <c r="M238" i="6"/>
  <c r="M233" i="6"/>
  <c r="M192" i="6"/>
  <c r="M221" i="6"/>
  <c r="M223" i="6"/>
  <c r="M313" i="6"/>
  <c r="M287" i="6"/>
  <c r="M307" i="6"/>
  <c r="M271" i="6"/>
  <c r="M335" i="6"/>
  <c r="M323" i="6"/>
  <c r="M234" i="6"/>
  <c r="M252" i="6"/>
  <c r="M222" i="6"/>
  <c r="M259" i="6"/>
  <c r="M253" i="6"/>
  <c r="M203" i="6"/>
  <c r="M137" i="6"/>
  <c r="M180" i="6"/>
  <c r="M199" i="6"/>
  <c r="M202" i="6"/>
  <c r="M165" i="6"/>
  <c r="M129" i="6"/>
  <c r="M124" i="6"/>
  <c r="M164" i="6"/>
  <c r="M171" i="6"/>
  <c r="M107" i="6"/>
  <c r="M75" i="6"/>
  <c r="M43" i="6"/>
  <c r="M167" i="6"/>
  <c r="M174" i="6"/>
  <c r="M104" i="6"/>
  <c r="M176" i="6"/>
  <c r="M109" i="6"/>
  <c r="M77" i="6"/>
  <c r="M45" i="6"/>
  <c r="M90" i="6"/>
  <c r="M98" i="6"/>
  <c r="M92" i="6"/>
  <c r="M70" i="6"/>
  <c r="M72" i="6"/>
  <c r="M297" i="6"/>
  <c r="M283" i="6"/>
  <c r="M300" i="6"/>
  <c r="M331" i="6"/>
  <c r="M286" i="6"/>
  <c r="M312" i="6"/>
  <c r="M218" i="6"/>
  <c r="M235" i="6"/>
  <c r="M214" i="6"/>
  <c r="M204" i="6"/>
  <c r="M220" i="6"/>
  <c r="M201" i="6"/>
  <c r="M237" i="6"/>
  <c r="M266" i="6"/>
  <c r="M191" i="6"/>
  <c r="M194" i="6"/>
  <c r="M157" i="6"/>
  <c r="M121" i="6"/>
  <c r="M116" i="6"/>
  <c r="M154" i="6"/>
  <c r="M160" i="6"/>
  <c r="M289" i="6"/>
  <c r="M276" i="6"/>
  <c r="M298" i="6"/>
  <c r="M336" i="6"/>
  <c r="M279" i="6"/>
  <c r="M301" i="6"/>
  <c r="M210" i="6"/>
  <c r="M227" i="6"/>
  <c r="M206" i="6"/>
  <c r="M200" i="6"/>
  <c r="M217" i="6"/>
  <c r="M193" i="6"/>
  <c r="M236" i="6"/>
  <c r="M245" i="6"/>
  <c r="M302" i="6"/>
  <c r="M248" i="6"/>
  <c r="M149" i="6"/>
  <c r="M179" i="6"/>
  <c r="M114" i="6"/>
  <c r="M143" i="6"/>
  <c r="M150" i="6"/>
  <c r="M99" i="6"/>
  <c r="M67" i="6"/>
  <c r="M35" i="6"/>
  <c r="M146" i="6"/>
  <c r="M152" i="6"/>
  <c r="M159" i="6"/>
  <c r="M155" i="6"/>
  <c r="M101" i="6"/>
  <c r="M69" i="6"/>
  <c r="M37" i="6"/>
  <c r="M74" i="6"/>
  <c r="M76" i="6"/>
  <c r="M54" i="6"/>
  <c r="M30" i="6"/>
  <c r="M56" i="6"/>
  <c r="M338" i="6"/>
  <c r="M250" i="6"/>
  <c r="M315" i="6"/>
  <c r="M304" i="6"/>
  <c r="M262" i="6"/>
  <c r="M225" i="6"/>
  <c r="M207" i="6"/>
  <c r="M153" i="6"/>
  <c r="M239" i="6"/>
  <c r="M212" i="6"/>
  <c r="M162" i="6"/>
  <c r="M110" i="6"/>
  <c r="M187" i="6"/>
  <c r="M95" i="6"/>
  <c r="M55" i="6"/>
  <c r="M178" i="6"/>
  <c r="M142" i="6"/>
  <c r="M131" i="6"/>
  <c r="M113" i="6"/>
  <c r="M65" i="6"/>
  <c r="M25" i="6"/>
  <c r="M34" i="6"/>
  <c r="M46" i="6"/>
  <c r="M24" i="6"/>
  <c r="M100" i="6"/>
  <c r="M330" i="6"/>
  <c r="M339" i="6"/>
  <c r="M306" i="6"/>
  <c r="M282" i="6"/>
  <c r="M219" i="6"/>
  <c r="M310" i="6"/>
  <c r="M272" i="6"/>
  <c r="M145" i="6"/>
  <c r="M232" i="6"/>
  <c r="M208" i="6"/>
  <c r="M151" i="6"/>
  <c r="M106" i="6"/>
  <c r="M184" i="6"/>
  <c r="M91" i="6"/>
  <c r="M51" i="6"/>
  <c r="M156" i="6"/>
  <c r="M128" i="6"/>
  <c r="M123" i="6"/>
  <c r="M105" i="6"/>
  <c r="M61" i="6"/>
  <c r="M21" i="6"/>
  <c r="M84" i="6"/>
  <c r="M38" i="6"/>
  <c r="M88" i="6"/>
  <c r="M342" i="6"/>
  <c r="M294" i="6"/>
  <c r="M322" i="6"/>
  <c r="M277" i="6"/>
  <c r="M256" i="6"/>
  <c r="M267" i="6"/>
  <c r="M264" i="6"/>
  <c r="M229" i="6"/>
  <c r="M231" i="6"/>
  <c r="M216" i="6"/>
  <c r="M197" i="6"/>
  <c r="M140" i="6"/>
  <c r="M198" i="6"/>
  <c r="M139" i="6"/>
  <c r="M87" i="6"/>
  <c r="M47" i="6"/>
  <c r="M337" i="6"/>
  <c r="M274" i="6"/>
  <c r="M280" i="6"/>
  <c r="M275" i="6"/>
  <c r="M242" i="6"/>
  <c r="M251" i="6"/>
  <c r="M327" i="6"/>
  <c r="M228" i="6"/>
  <c r="M224" i="6"/>
  <c r="M205" i="6"/>
  <c r="M189" i="6"/>
  <c r="M168" i="6"/>
  <c r="M186" i="6"/>
  <c r="M130" i="6"/>
  <c r="M83" i="6"/>
  <c r="M39" i="6"/>
  <c r="M133" i="6"/>
  <c r="M112" i="6"/>
  <c r="M166" i="6"/>
  <c r="M93" i="6"/>
  <c r="M53" i="6"/>
  <c r="M82" i="6"/>
  <c r="M60" i="6"/>
  <c r="M86" i="6"/>
  <c r="M64" i="6"/>
  <c r="M329" i="6"/>
  <c r="M263" i="6"/>
  <c r="M278" i="6"/>
  <c r="M341" i="6"/>
  <c r="M284" i="6"/>
  <c r="M246" i="6"/>
  <c r="M303" i="6"/>
  <c r="M213" i="6"/>
  <c r="M209" i="6"/>
  <c r="M299" i="6"/>
  <c r="M181" i="6"/>
  <c r="M158" i="6"/>
  <c r="M175" i="6"/>
  <c r="M122" i="6"/>
  <c r="M79" i="6"/>
  <c r="M31" i="6"/>
  <c r="M125" i="6"/>
  <c r="M108" i="6"/>
  <c r="M144" i="6"/>
  <c r="M89" i="6"/>
  <c r="M49" i="6"/>
  <c r="M66" i="6"/>
  <c r="M52" i="6"/>
  <c r="M78" i="6"/>
  <c r="M48" i="6"/>
  <c r="M321" i="6"/>
  <c r="M320" i="6"/>
  <c r="M326" i="6"/>
  <c r="M340" i="6"/>
  <c r="M7" i="6"/>
  <c r="E4" i="6" s="1"/>
  <c r="M230" i="6"/>
  <c r="M249" i="6"/>
  <c r="M177" i="6"/>
  <c r="M196" i="6"/>
  <c r="M293" i="6"/>
  <c r="M173" i="6"/>
  <c r="M147" i="6"/>
  <c r="M127" i="6"/>
  <c r="M115" i="6"/>
  <c r="M71" i="6"/>
  <c r="M27" i="6"/>
  <c r="M117" i="6"/>
  <c r="M170" i="6"/>
  <c r="M134" i="6"/>
  <c r="M85" i="6"/>
  <c r="M41" i="6"/>
  <c r="M58" i="6"/>
  <c r="M44" i="6"/>
  <c r="M62" i="6"/>
  <c r="M40" i="6"/>
  <c r="M273" i="6"/>
  <c r="M318" i="6"/>
  <c r="M319" i="6"/>
  <c r="M332" i="6"/>
  <c r="M254" i="6"/>
  <c r="M211" i="6"/>
  <c r="M169" i="6"/>
  <c r="M188" i="6"/>
  <c r="M247" i="6"/>
  <c r="M141" i="6"/>
  <c r="M136" i="6"/>
  <c r="M119" i="6"/>
  <c r="M111" i="6"/>
  <c r="M63" i="6"/>
  <c r="M23" i="6"/>
  <c r="M190" i="6"/>
  <c r="M148" i="6"/>
  <c r="M126" i="6"/>
  <c r="M81" i="6"/>
  <c r="M33" i="6"/>
  <c r="M50" i="6"/>
  <c r="M36" i="6"/>
  <c r="M26" i="6"/>
  <c r="M32" i="6"/>
  <c r="M309" i="6"/>
  <c r="M240" i="6"/>
  <c r="M163" i="6"/>
  <c r="M29" i="6"/>
  <c r="M22" i="6"/>
  <c r="M317" i="6"/>
  <c r="M172" i="6"/>
  <c r="M120" i="6"/>
  <c r="M94" i="6"/>
  <c r="M316" i="6"/>
  <c r="M132" i="6"/>
  <c r="M138" i="6"/>
  <c r="M42" i="6"/>
  <c r="M325" i="6"/>
  <c r="M195" i="6"/>
  <c r="M182" i="6"/>
  <c r="M68" i="6"/>
  <c r="M241" i="6"/>
  <c r="M103" i="6"/>
  <c r="M118" i="6"/>
  <c r="M28" i="6"/>
  <c r="M260" i="6"/>
  <c r="M59" i="6"/>
  <c r="M97" i="6"/>
  <c r="M102" i="6"/>
  <c r="M265" i="6"/>
  <c r="M244" i="6"/>
  <c r="M135" i="6"/>
  <c r="M57" i="6"/>
  <c r="M80" i="6"/>
  <c r="M161" i="6"/>
  <c r="M183" i="6"/>
  <c r="M96" i="6"/>
  <c r="M73" i="6"/>
  <c r="O18" i="6"/>
  <c r="M18" i="6"/>
  <c r="N18" i="6"/>
  <c r="E5" i="6" l="1"/>
  <c r="E6" i="6"/>
  <c r="E9" i="6" s="1"/>
  <c r="K287" i="6" l="1"/>
  <c r="K107" i="6"/>
  <c r="L107" i="6" s="1"/>
  <c r="K295" i="6"/>
  <c r="L295" i="6" s="1"/>
  <c r="K176" i="6"/>
  <c r="P176" i="6" s="1"/>
  <c r="K233" i="6"/>
  <c r="L233" i="6" s="1"/>
  <c r="K302" i="6"/>
  <c r="P302" i="6" s="1"/>
  <c r="K141" i="6"/>
  <c r="P141" i="6" s="1"/>
  <c r="K114" i="6"/>
  <c r="L114" i="6" s="1"/>
  <c r="K113" i="6"/>
  <c r="L113" i="6" s="1"/>
  <c r="K203" i="6"/>
  <c r="K297" i="6"/>
  <c r="L297" i="6" s="1"/>
  <c r="K47" i="6"/>
  <c r="P47" i="6" s="1"/>
  <c r="K170" i="6"/>
  <c r="L170" i="6" s="1"/>
  <c r="K124" i="6"/>
  <c r="P124" i="6" s="1"/>
  <c r="K126" i="6"/>
  <c r="L126" i="6" s="1"/>
  <c r="K190" i="6"/>
  <c r="P190" i="6" s="1"/>
  <c r="K180" i="6"/>
  <c r="L180" i="6" s="1"/>
  <c r="K78" i="6"/>
  <c r="L78" i="6" s="1"/>
  <c r="K216" i="6"/>
  <c r="L216" i="6" s="1"/>
  <c r="K164" i="6"/>
  <c r="P164" i="6" s="1"/>
  <c r="K238" i="6"/>
  <c r="P238" i="6" s="1"/>
  <c r="K329" i="6"/>
  <c r="K335" i="6"/>
  <c r="L335" i="6" s="1"/>
  <c r="K115" i="6"/>
  <c r="L115" i="6" s="1"/>
  <c r="K207" i="6"/>
  <c r="L207" i="6" s="1"/>
  <c r="K250" i="6"/>
  <c r="P250" i="6" s="1"/>
  <c r="K301" i="6"/>
  <c r="P301" i="6" s="1"/>
  <c r="K253" i="6"/>
  <c r="L253" i="6" s="1"/>
  <c r="K197" i="6"/>
  <c r="L197" i="6" s="1"/>
  <c r="K33" i="6"/>
  <c r="K149" i="6"/>
  <c r="L149" i="6" s="1"/>
  <c r="K148" i="6"/>
  <c r="P148" i="6" s="1"/>
  <c r="K21" i="6"/>
  <c r="L21" i="6" s="1"/>
  <c r="K104" i="6"/>
  <c r="P104" i="6" s="1"/>
  <c r="K65" i="6"/>
  <c r="P65" i="6" s="1"/>
  <c r="K178" i="6"/>
  <c r="P178" i="6" s="1"/>
  <c r="K210" i="6"/>
  <c r="L210" i="6" s="1"/>
  <c r="K75" i="6"/>
  <c r="P75" i="6" s="1"/>
  <c r="K128" i="6"/>
  <c r="L128" i="6" s="1"/>
  <c r="K195" i="6"/>
  <c r="P195" i="6" s="1"/>
  <c r="K245" i="6"/>
  <c r="P245" i="6" s="1"/>
  <c r="K291" i="6"/>
  <c r="P291" i="6" s="1"/>
  <c r="K272" i="6"/>
  <c r="L272" i="6" s="1"/>
  <c r="K185" i="6"/>
  <c r="L185" i="6" s="1"/>
  <c r="K298" i="6"/>
  <c r="L298" i="6" s="1"/>
  <c r="K34" i="6"/>
  <c r="P34" i="6" s="1"/>
  <c r="K80" i="6"/>
  <c r="P80" i="6" s="1"/>
  <c r="K265" i="6"/>
  <c r="L265" i="6" s="1"/>
  <c r="K292" i="6"/>
  <c r="P292" i="6" s="1"/>
  <c r="K228" i="6"/>
  <c r="P228" i="6" s="1"/>
  <c r="K56" i="6"/>
  <c r="P56" i="6" s="1"/>
  <c r="K232" i="6"/>
  <c r="L232" i="6" s="1"/>
  <c r="K294" i="6"/>
  <c r="L294" i="6" s="1"/>
  <c r="K325" i="6"/>
  <c r="K264" i="6"/>
  <c r="P264" i="6" s="1"/>
  <c r="K100" i="6"/>
  <c r="L100" i="6" s="1"/>
  <c r="K62" i="6"/>
  <c r="K225" i="6"/>
  <c r="P225" i="6" s="1"/>
  <c r="K266" i="6"/>
  <c r="P266" i="6" s="1"/>
  <c r="K256" i="6"/>
  <c r="P256" i="6" s="1"/>
  <c r="K271" i="6"/>
  <c r="P271" i="6" s="1"/>
  <c r="K36" i="6"/>
  <c r="K88" i="6"/>
  <c r="P88" i="6" s="1"/>
  <c r="K26" i="6"/>
  <c r="P26" i="6" s="1"/>
  <c r="K63" i="6"/>
  <c r="P63" i="6" s="1"/>
  <c r="K139" i="6"/>
  <c r="L139" i="6" s="1"/>
  <c r="K158" i="6"/>
  <c r="L158" i="6" s="1"/>
  <c r="K317" i="6"/>
  <c r="L317" i="6" s="1"/>
  <c r="K234" i="6"/>
  <c r="L234" i="6" s="1"/>
  <c r="K340" i="6"/>
  <c r="K277" i="6"/>
  <c r="L277" i="6" s="1"/>
  <c r="K248" i="6"/>
  <c r="L248" i="6" s="1"/>
  <c r="K332" i="6"/>
  <c r="P332" i="6" s="1"/>
  <c r="K66" i="6"/>
  <c r="P66" i="6" s="1"/>
  <c r="K30" i="6"/>
  <c r="P30" i="6" s="1"/>
  <c r="K27" i="6"/>
  <c r="P27" i="6" s="1"/>
  <c r="K95" i="6"/>
  <c r="L95" i="6" s="1"/>
  <c r="K154" i="6"/>
  <c r="K162" i="6"/>
  <c r="L162" i="6" s="1"/>
  <c r="K296" i="6"/>
  <c r="L296" i="6" s="1"/>
  <c r="K305" i="6"/>
  <c r="L305" i="6" s="1"/>
  <c r="K330" i="6"/>
  <c r="L330" i="6" s="1"/>
  <c r="L329" i="6"/>
  <c r="P329" i="6"/>
  <c r="L271" i="6"/>
  <c r="P113" i="6"/>
  <c r="P158" i="6"/>
  <c r="P107" i="6"/>
  <c r="L124" i="6"/>
  <c r="L302" i="6"/>
  <c r="K93" i="6"/>
  <c r="K174" i="6"/>
  <c r="K156" i="6"/>
  <c r="K92" i="6"/>
  <c r="K231" i="6"/>
  <c r="K64" i="6"/>
  <c r="K276" i="6"/>
  <c r="K275" i="6"/>
  <c r="K259" i="6"/>
  <c r="K262" i="6"/>
  <c r="K336" i="6"/>
  <c r="K246" i="6"/>
  <c r="K177" i="6"/>
  <c r="K106" i="6"/>
  <c r="K48" i="6"/>
  <c r="K175" i="6"/>
  <c r="K194" i="6"/>
  <c r="K284" i="6"/>
  <c r="K24" i="6"/>
  <c r="K116" i="6"/>
  <c r="K193" i="6"/>
  <c r="K314" i="6"/>
  <c r="K23" i="6"/>
  <c r="K61" i="6"/>
  <c r="K168" i="6"/>
  <c r="K337" i="6"/>
  <c r="K91" i="6"/>
  <c r="K189" i="6"/>
  <c r="K206" i="6"/>
  <c r="K90" i="6"/>
  <c r="K143" i="6"/>
  <c r="K167" i="6"/>
  <c r="K217" i="6"/>
  <c r="K54" i="6"/>
  <c r="K151" i="6"/>
  <c r="K267" i="6"/>
  <c r="K290" i="6"/>
  <c r="K39" i="6"/>
  <c r="K81" i="6"/>
  <c r="K208" i="6"/>
  <c r="K320" i="6"/>
  <c r="K274" i="6"/>
  <c r="K105" i="6"/>
  <c r="K187" i="6"/>
  <c r="K315" i="6"/>
  <c r="K338" i="6"/>
  <c r="K309" i="6"/>
  <c r="K89" i="6"/>
  <c r="K211" i="6"/>
  <c r="K242" i="6"/>
  <c r="K306" i="6"/>
  <c r="L63" i="6"/>
  <c r="P325" i="6"/>
  <c r="L325" i="6"/>
  <c r="P180" i="6"/>
  <c r="K50" i="6"/>
  <c r="K278" i="6"/>
  <c r="K59" i="6"/>
  <c r="K131" i="6"/>
  <c r="K45" i="6"/>
  <c r="K283" i="6"/>
  <c r="K220" i="6"/>
  <c r="K257" i="6"/>
  <c r="K101" i="6"/>
  <c r="K227" i="6"/>
  <c r="K52" i="6"/>
  <c r="K125" i="6"/>
  <c r="K123" i="6"/>
  <c r="K205" i="6"/>
  <c r="K32" i="6"/>
  <c r="K127" i="6"/>
  <c r="K188" i="6"/>
  <c r="K339" i="6"/>
  <c r="K28" i="6"/>
  <c r="K41" i="6"/>
  <c r="K215" i="6"/>
  <c r="K254" i="6"/>
  <c r="K71" i="6"/>
  <c r="K134" i="6"/>
  <c r="K202" i="6"/>
  <c r="K230" i="6"/>
  <c r="K342" i="6"/>
  <c r="K166" i="6"/>
  <c r="K152" i="6"/>
  <c r="K241" i="6"/>
  <c r="K312" i="6"/>
  <c r="K318" i="6"/>
  <c r="K129" i="6"/>
  <c r="K243" i="6"/>
  <c r="K209" i="6"/>
  <c r="K280" i="6"/>
  <c r="P216" i="6"/>
  <c r="P33" i="6"/>
  <c r="L33" i="6"/>
  <c r="L34" i="6"/>
  <c r="L203" i="6"/>
  <c r="P203" i="6"/>
  <c r="P340" i="6"/>
  <c r="L340" i="6"/>
  <c r="L65" i="6"/>
  <c r="K111" i="6"/>
  <c r="K72" i="6"/>
  <c r="K179" i="6"/>
  <c r="K94" i="6"/>
  <c r="K147" i="6"/>
  <c r="K331" i="6"/>
  <c r="K221" i="6"/>
  <c r="K341" i="6"/>
  <c r="K22" i="6"/>
  <c r="K282" i="6"/>
  <c r="K58" i="6"/>
  <c r="K70" i="6"/>
  <c r="K198" i="6"/>
  <c r="K303" i="6"/>
  <c r="K84" i="6"/>
  <c r="K57" i="6"/>
  <c r="K160" i="6"/>
  <c r="K319" i="6"/>
  <c r="K87" i="6"/>
  <c r="K182" i="6"/>
  <c r="K199" i="6"/>
  <c r="K82" i="6"/>
  <c r="K130" i="6"/>
  <c r="K153" i="6"/>
  <c r="K293" i="6"/>
  <c r="K46" i="6"/>
  <c r="K137" i="6"/>
  <c r="K255" i="6"/>
  <c r="K270" i="6"/>
  <c r="K35" i="6"/>
  <c r="K77" i="6"/>
  <c r="K200" i="6"/>
  <c r="K304" i="6"/>
  <c r="K103" i="6"/>
  <c r="K145" i="6"/>
  <c r="K224" i="6"/>
  <c r="K252" i="6"/>
  <c r="K281" i="6"/>
  <c r="K159" i="6"/>
  <c r="K235" i="6"/>
  <c r="K289" i="6"/>
  <c r="K222" i="6"/>
  <c r="K334" i="6"/>
  <c r="K118" i="6"/>
  <c r="K184" i="6"/>
  <c r="K313" i="6"/>
  <c r="K333" i="6"/>
  <c r="L36" i="6"/>
  <c r="P36" i="6"/>
  <c r="P287" i="6"/>
  <c r="L287" i="6"/>
  <c r="L332" i="6"/>
  <c r="P154" i="6"/>
  <c r="L154" i="6"/>
  <c r="K110" i="6"/>
  <c r="K268" i="6"/>
  <c r="K133" i="6"/>
  <c r="K60" i="6"/>
  <c r="K201" i="6"/>
  <c r="K76" i="6"/>
  <c r="K140" i="6"/>
  <c r="K25" i="6"/>
  <c r="K144" i="6"/>
  <c r="K136" i="6"/>
  <c r="K269" i="6"/>
  <c r="K117" i="6"/>
  <c r="K112" i="6"/>
  <c r="K326" i="6"/>
  <c r="K96" i="6"/>
  <c r="K119" i="6"/>
  <c r="K172" i="6"/>
  <c r="K300" i="6"/>
  <c r="K98" i="6"/>
  <c r="K37" i="6"/>
  <c r="K204" i="6"/>
  <c r="K310" i="6"/>
  <c r="K67" i="6"/>
  <c r="K121" i="6"/>
  <c r="K251" i="6"/>
  <c r="K42" i="6"/>
  <c r="K150" i="6"/>
  <c r="K163" i="6"/>
  <c r="K218" i="6"/>
  <c r="K273" i="6"/>
  <c r="K249" i="6"/>
  <c r="K142" i="6"/>
  <c r="K244" i="6"/>
  <c r="K285" i="6"/>
  <c r="K240" i="6"/>
  <c r="K323" i="6"/>
  <c r="K108" i="6"/>
  <c r="K212" i="6"/>
  <c r="K311" i="6"/>
  <c r="L141" i="6"/>
  <c r="P295" i="6"/>
  <c r="L80" i="6"/>
  <c r="P317" i="6"/>
  <c r="P297" i="6"/>
  <c r="P207" i="6"/>
  <c r="L250" i="6"/>
  <c r="P62" i="6"/>
  <c r="L62" i="6"/>
  <c r="L266" i="6"/>
  <c r="P272" i="6"/>
  <c r="K157" i="6"/>
  <c r="K226" i="6"/>
  <c r="K29" i="6"/>
  <c r="K109" i="6"/>
  <c r="K229" i="6"/>
  <c r="K196" i="6"/>
  <c r="K247" i="6"/>
  <c r="K73" i="6"/>
  <c r="K260" i="6"/>
  <c r="K299" i="6"/>
  <c r="K263" i="6"/>
  <c r="K165" i="6"/>
  <c r="K307" i="6"/>
  <c r="K86" i="6"/>
  <c r="K55" i="6"/>
  <c r="K53" i="6"/>
  <c r="K79" i="6"/>
  <c r="K324" i="6"/>
  <c r="K169" i="6"/>
  <c r="K155" i="6"/>
  <c r="K171" i="6"/>
  <c r="K102" i="6"/>
  <c r="K68" i="6"/>
  <c r="K49" i="6"/>
  <c r="K286" i="6"/>
  <c r="K51" i="6"/>
  <c r="K97" i="6"/>
  <c r="K44" i="6"/>
  <c r="K308" i="6"/>
  <c r="K223" i="6"/>
  <c r="K120" i="6"/>
  <c r="K181" i="6"/>
  <c r="K43" i="6"/>
  <c r="K85" i="6"/>
  <c r="K239" i="6"/>
  <c r="K328" i="6"/>
  <c r="K83" i="6"/>
  <c r="K173" i="6"/>
  <c r="K236" i="6"/>
  <c r="K74" i="6"/>
  <c r="K122" i="6"/>
  <c r="K135" i="6"/>
  <c r="K322" i="6"/>
  <c r="K38" i="6"/>
  <c r="K132" i="6"/>
  <c r="K214" i="6"/>
  <c r="K327" i="6"/>
  <c r="K31" i="6"/>
  <c r="K69" i="6"/>
  <c r="K192" i="6"/>
  <c r="K288" i="6"/>
  <c r="K99" i="6"/>
  <c r="K138" i="6"/>
  <c r="K261" i="6"/>
  <c r="K40" i="6"/>
  <c r="K161" i="6"/>
  <c r="K186" i="6"/>
  <c r="K258" i="6"/>
  <c r="K237" i="6"/>
  <c r="K321" i="6"/>
  <c r="K146" i="6"/>
  <c r="K191" i="6"/>
  <c r="K316" i="6"/>
  <c r="K213" i="6"/>
  <c r="K279" i="6"/>
  <c r="K183" i="6"/>
  <c r="K219" i="6"/>
  <c r="L264" i="6" l="1"/>
  <c r="P335" i="6"/>
  <c r="L30" i="6"/>
  <c r="L88" i="6"/>
  <c r="P149" i="6"/>
  <c r="L292" i="6"/>
  <c r="P21" i="6"/>
  <c r="L301" i="6"/>
  <c r="P126" i="6"/>
  <c r="P277" i="6"/>
  <c r="L245" i="6"/>
  <c r="P162" i="6"/>
  <c r="P294" i="6"/>
  <c r="P298" i="6"/>
  <c r="L178" i="6"/>
  <c r="L104" i="6"/>
  <c r="P78" i="6"/>
  <c r="L291" i="6"/>
  <c r="P253" i="6"/>
  <c r="P210" i="6"/>
  <c r="P95" i="6"/>
  <c r="P233" i="6"/>
  <c r="L148" i="6"/>
  <c r="P234" i="6"/>
  <c r="L176" i="6"/>
  <c r="P170" i="6"/>
  <c r="L238" i="6"/>
  <c r="P232" i="6"/>
  <c r="P197" i="6"/>
  <c r="L256" i="6"/>
  <c r="L47" i="6"/>
  <c r="L195" i="6"/>
  <c r="P100" i="6"/>
  <c r="P128" i="6"/>
  <c r="P114" i="6"/>
  <c r="P115" i="6"/>
  <c r="P296" i="6"/>
  <c r="L190" i="6"/>
  <c r="P265" i="6"/>
  <c r="L75" i="6"/>
  <c r="L27" i="6"/>
  <c r="P248" i="6"/>
  <c r="P185" i="6"/>
  <c r="L164" i="6"/>
  <c r="L56" i="6"/>
  <c r="L66" i="6"/>
  <c r="L26" i="6"/>
  <c r="P139" i="6"/>
  <c r="L225" i="6"/>
  <c r="L228" i="6"/>
  <c r="P330" i="6"/>
  <c r="P305" i="6"/>
  <c r="P74" i="6"/>
  <c r="L74" i="6"/>
  <c r="P269" i="6"/>
  <c r="L269" i="6"/>
  <c r="P255" i="6"/>
  <c r="L255" i="6"/>
  <c r="P280" i="6"/>
  <c r="L280" i="6"/>
  <c r="P120" i="6"/>
  <c r="L120" i="6"/>
  <c r="P247" i="6"/>
  <c r="L247" i="6"/>
  <c r="L42" i="6"/>
  <c r="P42" i="6"/>
  <c r="L136" i="6"/>
  <c r="P136" i="6"/>
  <c r="P334" i="6"/>
  <c r="L334" i="6"/>
  <c r="L137" i="6"/>
  <c r="P137" i="6"/>
  <c r="L58" i="6"/>
  <c r="P58" i="6"/>
  <c r="L342" i="6"/>
  <c r="P342" i="6"/>
  <c r="P59" i="6"/>
  <c r="L59" i="6"/>
  <c r="P267" i="6"/>
  <c r="L267" i="6"/>
  <c r="L116" i="6"/>
  <c r="P116" i="6"/>
  <c r="P92" i="6"/>
  <c r="L92" i="6"/>
  <c r="P191" i="6"/>
  <c r="L191" i="6"/>
  <c r="L214" i="6"/>
  <c r="P214" i="6"/>
  <c r="L223" i="6"/>
  <c r="P223" i="6"/>
  <c r="L86" i="6"/>
  <c r="P86" i="6"/>
  <c r="P244" i="6"/>
  <c r="L244" i="6"/>
  <c r="P251" i="6"/>
  <c r="L251" i="6"/>
  <c r="L172" i="6"/>
  <c r="P172" i="6"/>
  <c r="L144" i="6"/>
  <c r="P144" i="6"/>
  <c r="L110" i="6"/>
  <c r="P110" i="6"/>
  <c r="L222" i="6"/>
  <c r="P222" i="6"/>
  <c r="L103" i="6"/>
  <c r="P103" i="6"/>
  <c r="L46" i="6"/>
  <c r="P46" i="6"/>
  <c r="L319" i="6"/>
  <c r="P319" i="6"/>
  <c r="L282" i="6"/>
  <c r="P282" i="6"/>
  <c r="P72" i="6"/>
  <c r="L72" i="6"/>
  <c r="L243" i="6"/>
  <c r="P243" i="6"/>
  <c r="L230" i="6"/>
  <c r="P230" i="6"/>
  <c r="L339" i="6"/>
  <c r="P339" i="6"/>
  <c r="L227" i="6"/>
  <c r="P227" i="6"/>
  <c r="P278" i="6"/>
  <c r="L278" i="6"/>
  <c r="L306" i="6"/>
  <c r="P306" i="6"/>
  <c r="P105" i="6"/>
  <c r="L105" i="6"/>
  <c r="L151" i="6"/>
  <c r="P151" i="6"/>
  <c r="P91" i="6"/>
  <c r="L91" i="6"/>
  <c r="P24" i="6"/>
  <c r="L24" i="6"/>
  <c r="P336" i="6"/>
  <c r="L336" i="6"/>
  <c r="L156" i="6"/>
  <c r="P156" i="6"/>
  <c r="P31" i="6"/>
  <c r="L31" i="6"/>
  <c r="P53" i="6"/>
  <c r="L53" i="6"/>
  <c r="P240" i="6"/>
  <c r="L240" i="6"/>
  <c r="L70" i="6"/>
  <c r="P70" i="6"/>
  <c r="P327" i="6"/>
  <c r="L327" i="6"/>
  <c r="P55" i="6"/>
  <c r="L55" i="6"/>
  <c r="P285" i="6"/>
  <c r="L285" i="6"/>
  <c r="P300" i="6"/>
  <c r="L300" i="6"/>
  <c r="L268" i="6"/>
  <c r="P268" i="6"/>
  <c r="L145" i="6"/>
  <c r="P145" i="6"/>
  <c r="P87" i="6"/>
  <c r="L87" i="6"/>
  <c r="L179" i="6"/>
  <c r="P179" i="6"/>
  <c r="P209" i="6"/>
  <c r="L209" i="6"/>
  <c r="P28" i="6"/>
  <c r="L28" i="6"/>
  <c r="L52" i="6"/>
  <c r="P52" i="6"/>
  <c r="P187" i="6"/>
  <c r="L187" i="6"/>
  <c r="P189" i="6"/>
  <c r="L189" i="6"/>
  <c r="P246" i="6"/>
  <c r="L246" i="6"/>
  <c r="L261" i="6"/>
  <c r="P261" i="6"/>
  <c r="P173" i="6"/>
  <c r="L173" i="6"/>
  <c r="L102" i="6"/>
  <c r="P102" i="6"/>
  <c r="L196" i="6"/>
  <c r="P196" i="6"/>
  <c r="P146" i="6"/>
  <c r="L146" i="6"/>
  <c r="L138" i="6"/>
  <c r="P138" i="6"/>
  <c r="P132" i="6"/>
  <c r="L132" i="6"/>
  <c r="P83" i="6"/>
  <c r="L83" i="6"/>
  <c r="L308" i="6"/>
  <c r="P308" i="6"/>
  <c r="L171" i="6"/>
  <c r="P171" i="6"/>
  <c r="L307" i="6"/>
  <c r="P307" i="6"/>
  <c r="L229" i="6"/>
  <c r="P229" i="6"/>
  <c r="P142" i="6"/>
  <c r="L142" i="6"/>
  <c r="L121" i="6"/>
  <c r="P121" i="6"/>
  <c r="L119" i="6"/>
  <c r="P119" i="6"/>
  <c r="P25" i="6"/>
  <c r="L25" i="6"/>
  <c r="L289" i="6"/>
  <c r="P289" i="6"/>
  <c r="L304" i="6"/>
  <c r="P304" i="6"/>
  <c r="P293" i="6"/>
  <c r="L293" i="6"/>
  <c r="P160" i="6"/>
  <c r="L160" i="6"/>
  <c r="L22" i="6"/>
  <c r="P22" i="6"/>
  <c r="P111" i="6"/>
  <c r="L111" i="6"/>
  <c r="L129" i="6"/>
  <c r="P129" i="6"/>
  <c r="L202" i="6"/>
  <c r="P202" i="6"/>
  <c r="L188" i="6"/>
  <c r="P188" i="6"/>
  <c r="P101" i="6"/>
  <c r="L101" i="6"/>
  <c r="L50" i="6"/>
  <c r="P50" i="6"/>
  <c r="L242" i="6"/>
  <c r="P242" i="6"/>
  <c r="L274" i="6"/>
  <c r="P274" i="6"/>
  <c r="P54" i="6"/>
  <c r="L54" i="6"/>
  <c r="P337" i="6"/>
  <c r="L337" i="6"/>
  <c r="P284" i="6"/>
  <c r="L284" i="6"/>
  <c r="P262" i="6"/>
  <c r="L262" i="6"/>
  <c r="P174" i="6"/>
  <c r="L174" i="6"/>
  <c r="L213" i="6"/>
  <c r="P213" i="6"/>
  <c r="P73" i="6"/>
  <c r="L73" i="6"/>
  <c r="L98" i="6"/>
  <c r="P98" i="6"/>
  <c r="L236" i="6"/>
  <c r="P236" i="6"/>
  <c r="P38" i="6"/>
  <c r="L38" i="6"/>
  <c r="P165" i="6"/>
  <c r="L165" i="6"/>
  <c r="L67" i="6"/>
  <c r="P67" i="6"/>
  <c r="L235" i="6"/>
  <c r="P235" i="6"/>
  <c r="L341" i="6"/>
  <c r="P341" i="6"/>
  <c r="P257" i="6"/>
  <c r="L257" i="6"/>
  <c r="P320" i="6"/>
  <c r="L320" i="6"/>
  <c r="P322" i="6"/>
  <c r="L322" i="6"/>
  <c r="L29" i="6"/>
  <c r="P29" i="6"/>
  <c r="L212" i="6"/>
  <c r="P212" i="6"/>
  <c r="L326" i="6"/>
  <c r="P326" i="6"/>
  <c r="P76" i="6"/>
  <c r="L76" i="6"/>
  <c r="P333" i="6"/>
  <c r="L333" i="6"/>
  <c r="L159" i="6"/>
  <c r="P159" i="6"/>
  <c r="P77" i="6"/>
  <c r="L77" i="6"/>
  <c r="P130" i="6"/>
  <c r="L130" i="6"/>
  <c r="P84" i="6"/>
  <c r="L84" i="6"/>
  <c r="L221" i="6"/>
  <c r="P221" i="6"/>
  <c r="P312" i="6"/>
  <c r="L312" i="6"/>
  <c r="L71" i="6"/>
  <c r="P71" i="6"/>
  <c r="L32" i="6"/>
  <c r="P32" i="6"/>
  <c r="P220" i="6"/>
  <c r="L220" i="6"/>
  <c r="L89" i="6"/>
  <c r="P89" i="6"/>
  <c r="L208" i="6"/>
  <c r="P208" i="6"/>
  <c r="L167" i="6"/>
  <c r="P167" i="6"/>
  <c r="P61" i="6"/>
  <c r="L61" i="6"/>
  <c r="L175" i="6"/>
  <c r="P175" i="6"/>
  <c r="P275" i="6"/>
  <c r="L275" i="6"/>
  <c r="P161" i="6"/>
  <c r="L161" i="6"/>
  <c r="P49" i="6"/>
  <c r="L49" i="6"/>
  <c r="P150" i="6"/>
  <c r="L150" i="6"/>
  <c r="P182" i="6"/>
  <c r="L182" i="6"/>
  <c r="L94" i="6"/>
  <c r="P94" i="6"/>
  <c r="P316" i="6"/>
  <c r="L316" i="6"/>
  <c r="L68" i="6"/>
  <c r="P68" i="6"/>
  <c r="P99" i="6"/>
  <c r="L99" i="6"/>
  <c r="P44" i="6"/>
  <c r="L44" i="6"/>
  <c r="L109" i="6"/>
  <c r="P109" i="6"/>
  <c r="L311" i="6"/>
  <c r="P311" i="6"/>
  <c r="P96" i="6"/>
  <c r="L96" i="6"/>
  <c r="P200" i="6"/>
  <c r="L200" i="6"/>
  <c r="L57" i="6"/>
  <c r="P57" i="6"/>
  <c r="L134" i="6"/>
  <c r="P134" i="6"/>
  <c r="L211" i="6"/>
  <c r="P211" i="6"/>
  <c r="P168" i="6"/>
  <c r="L168" i="6"/>
  <c r="L93" i="6"/>
  <c r="P93" i="6"/>
  <c r="L237" i="6"/>
  <c r="P237" i="6"/>
  <c r="L97" i="6"/>
  <c r="P97" i="6"/>
  <c r="L263" i="6"/>
  <c r="P263" i="6"/>
  <c r="L310" i="6"/>
  <c r="P310" i="6"/>
  <c r="P258" i="6"/>
  <c r="L258" i="6"/>
  <c r="P135" i="6"/>
  <c r="L135" i="6"/>
  <c r="L85" i="6"/>
  <c r="P85" i="6"/>
  <c r="P51" i="6"/>
  <c r="L51" i="6"/>
  <c r="L324" i="6"/>
  <c r="P324" i="6"/>
  <c r="L299" i="6"/>
  <c r="P299" i="6"/>
  <c r="L226" i="6"/>
  <c r="P226" i="6"/>
  <c r="P108" i="6"/>
  <c r="L108" i="6"/>
  <c r="P218" i="6"/>
  <c r="L218" i="6"/>
  <c r="P204" i="6"/>
  <c r="L204" i="6"/>
  <c r="P112" i="6"/>
  <c r="L112" i="6"/>
  <c r="L201" i="6"/>
  <c r="P201" i="6"/>
  <c r="P313" i="6"/>
  <c r="L313" i="6"/>
  <c r="L281" i="6"/>
  <c r="P281" i="6"/>
  <c r="L35" i="6"/>
  <c r="P35" i="6"/>
  <c r="P82" i="6"/>
  <c r="L82" i="6"/>
  <c r="P303" i="6"/>
  <c r="L303" i="6"/>
  <c r="P331" i="6"/>
  <c r="L331" i="6"/>
  <c r="L241" i="6"/>
  <c r="P241" i="6"/>
  <c r="L254" i="6"/>
  <c r="P254" i="6"/>
  <c r="L205" i="6"/>
  <c r="P205" i="6"/>
  <c r="L283" i="6"/>
  <c r="P283" i="6"/>
  <c r="P309" i="6"/>
  <c r="L309" i="6"/>
  <c r="P81" i="6"/>
  <c r="L81" i="6"/>
  <c r="L143" i="6"/>
  <c r="P143" i="6"/>
  <c r="L23" i="6"/>
  <c r="P23" i="6"/>
  <c r="L48" i="6"/>
  <c r="P48" i="6"/>
  <c r="L276" i="6"/>
  <c r="P276" i="6"/>
  <c r="L181" i="6"/>
  <c r="P181" i="6"/>
  <c r="P133" i="6"/>
  <c r="L133" i="6"/>
  <c r="P224" i="6"/>
  <c r="L224" i="6"/>
  <c r="L166" i="6"/>
  <c r="P166" i="6"/>
  <c r="L40" i="6"/>
  <c r="P40" i="6"/>
  <c r="L321" i="6"/>
  <c r="P321" i="6"/>
  <c r="P328" i="6"/>
  <c r="L328" i="6"/>
  <c r="L155" i="6"/>
  <c r="P155" i="6"/>
  <c r="P249" i="6"/>
  <c r="L249" i="6"/>
  <c r="P140" i="6"/>
  <c r="L140" i="6"/>
  <c r="P153" i="6"/>
  <c r="L153" i="6"/>
  <c r="P318" i="6"/>
  <c r="L318" i="6"/>
  <c r="L127" i="6"/>
  <c r="P127" i="6"/>
  <c r="L217" i="6"/>
  <c r="P217" i="6"/>
  <c r="L194" i="6"/>
  <c r="P194" i="6"/>
  <c r="P259" i="6"/>
  <c r="L259" i="6"/>
  <c r="L219" i="6"/>
  <c r="P219" i="6"/>
  <c r="P288" i="6"/>
  <c r="L288" i="6"/>
  <c r="L239" i="6"/>
  <c r="P239" i="6"/>
  <c r="P169" i="6"/>
  <c r="L169" i="6"/>
  <c r="P273" i="6"/>
  <c r="L273" i="6"/>
  <c r="P183" i="6"/>
  <c r="L183" i="6"/>
  <c r="L192" i="6"/>
  <c r="P192" i="6"/>
  <c r="P279" i="6"/>
  <c r="L279" i="6"/>
  <c r="P186" i="6"/>
  <c r="L186" i="6"/>
  <c r="L69" i="6"/>
  <c r="P69" i="6"/>
  <c r="P122" i="6"/>
  <c r="L122" i="6"/>
  <c r="P43" i="6"/>
  <c r="L43" i="6"/>
  <c r="L286" i="6"/>
  <c r="P286" i="6"/>
  <c r="L79" i="6"/>
  <c r="P79" i="6"/>
  <c r="P260" i="6"/>
  <c r="L260" i="6"/>
  <c r="P157" i="6"/>
  <c r="L157" i="6"/>
  <c r="L323" i="6"/>
  <c r="P323" i="6"/>
  <c r="P163" i="6"/>
  <c r="L163" i="6"/>
  <c r="L37" i="6"/>
  <c r="P37" i="6"/>
  <c r="L117" i="6"/>
  <c r="P117" i="6"/>
  <c r="P60" i="6"/>
  <c r="L60" i="6"/>
  <c r="P184" i="6"/>
  <c r="L184" i="6"/>
  <c r="L252" i="6"/>
  <c r="P252" i="6"/>
  <c r="P270" i="6"/>
  <c r="L270" i="6"/>
  <c r="L199" i="6"/>
  <c r="P199" i="6"/>
  <c r="L198" i="6"/>
  <c r="P198" i="6"/>
  <c r="P147" i="6"/>
  <c r="L147" i="6"/>
  <c r="P152" i="6"/>
  <c r="L152" i="6"/>
  <c r="L215" i="6"/>
  <c r="P215" i="6"/>
  <c r="P123" i="6"/>
  <c r="L123" i="6"/>
  <c r="P45" i="6"/>
  <c r="L45" i="6"/>
  <c r="P338" i="6"/>
  <c r="L338" i="6"/>
  <c r="L39" i="6"/>
  <c r="P39" i="6"/>
  <c r="L90" i="6"/>
  <c r="P90" i="6"/>
  <c r="L314" i="6"/>
  <c r="P314" i="6"/>
  <c r="L106" i="6"/>
  <c r="P106" i="6"/>
  <c r="L64" i="6"/>
  <c r="P64" i="6"/>
  <c r="P118" i="6"/>
  <c r="L118" i="6"/>
  <c r="L41" i="6"/>
  <c r="P41" i="6"/>
  <c r="L125" i="6"/>
  <c r="P125" i="6"/>
  <c r="P131" i="6"/>
  <c r="L131" i="6"/>
  <c r="P315" i="6"/>
  <c r="L315" i="6"/>
  <c r="L290" i="6"/>
  <c r="P290" i="6"/>
  <c r="P206" i="6"/>
  <c r="L206" i="6"/>
  <c r="L193" i="6"/>
  <c r="P193" i="6"/>
  <c r="P177" i="6"/>
  <c r="L177" i="6"/>
  <c r="L231" i="6"/>
  <c r="P231" i="6"/>
  <c r="L18" i="6"/>
  <c r="E7" i="6" l="1"/>
  <c r="F4" i="6" l="1"/>
  <c r="H4" i="6" s="1"/>
  <c r="F5" i="6"/>
  <c r="H5" i="6" s="1"/>
  <c r="F6" i="6"/>
  <c r="H6" i="6" s="1"/>
  <c r="F9" i="6" s="1"/>
  <c r="F8" i="6"/>
  <c r="G9" i="6"/>
</calcChain>
</file>

<file path=xl/sharedStrings.xml><?xml version="1.0" encoding="utf-8"?>
<sst xmlns="http://schemas.openxmlformats.org/spreadsheetml/2006/main" count="1946" uniqueCount="615">
  <si>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</si>
  <si>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</si>
  <si>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</si>
  <si>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</si>
  <si>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</si>
  <si>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</si>
  <si>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</si>
  <si>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</si>
  <si>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</si>
  <si>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</si>
  <si>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</si>
  <si>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</si>
  <si>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</si>
  <si>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</si>
  <si>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</si>
  <si>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</si>
  <si>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</si>
  <si>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</si>
  <si>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</si>
  <si>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</si>
  <si>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</si>
  <si>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</si>
  <si>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</si>
  <si>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</si>
  <si>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</si>
  <si>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</si>
  <si>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</si>
  <si>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</si>
  <si>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</si>
  <si>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</si>
  <si>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</si>
  <si>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</si>
  <si>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Blaettler E</t>
  </si>
  <si>
    <t>BBSAG Bull.114</t>
  </si>
  <si>
    <t>B</t>
  </si>
  <si>
    <t>Diethelm R</t>
  </si>
  <si>
    <t>BBSAG Bull.117</t>
  </si>
  <si>
    <t>II</t>
  </si>
  <si>
    <t>BBSAG</t>
  </si>
  <si>
    <t>IBVS 5378</t>
  </si>
  <si>
    <t>IBVS</t>
  </si>
  <si>
    <t>Cracow ephem</t>
  </si>
  <si>
    <t>II?</t>
  </si>
  <si>
    <t>IBVS 5592</t>
  </si>
  <si>
    <t>IBVS 5643</t>
  </si>
  <si>
    <t>Cracow</t>
  </si>
  <si>
    <t>BBS 125</t>
  </si>
  <si>
    <t>VSS 1.69</t>
  </si>
  <si>
    <t>C.Hoffmeister</t>
  </si>
  <si>
    <t>P.Frank</t>
  </si>
  <si>
    <t>BAVM 60</t>
  </si>
  <si>
    <t>Add cycle</t>
  </si>
  <si>
    <t>EW/KW</t>
  </si>
  <si>
    <t>IBVS 5657</t>
  </si>
  <si>
    <t>IBVS 5668</t>
  </si>
  <si>
    <t>I</t>
  </si>
  <si>
    <t>IBVS 5677</t>
  </si>
  <si>
    <t>IBVS 5694</t>
  </si>
  <si>
    <t>BS Cas / gsc 3682-1152</t>
  </si>
  <si>
    <t># of data points:</t>
  </si>
  <si>
    <t>IBVS 5731</t>
  </si>
  <si>
    <t>IBVS 5777</t>
  </si>
  <si>
    <t>IBVS 5761</t>
  </si>
  <si>
    <t>IBVS 5795</t>
  </si>
  <si>
    <t>IBVS 5809</t>
  </si>
  <si>
    <t>IBVS 5871</t>
  </si>
  <si>
    <t>OEJV 0074</t>
  </si>
  <si>
    <t>IBVS 5898</t>
  </si>
  <si>
    <t>CCD+I</t>
  </si>
  <si>
    <t>CCD+R</t>
  </si>
  <si>
    <t>IBVS 3428</t>
  </si>
  <si>
    <t/>
  </si>
  <si>
    <t>CCD</t>
  </si>
  <si>
    <t>IBVS 5843</t>
  </si>
  <si>
    <t>vis</t>
  </si>
  <si>
    <t>OEJV 0094</t>
  </si>
  <si>
    <t>OEJV 0107</t>
  </si>
  <si>
    <t>v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</si>
  <si>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</si>
  <si>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</si>
  <si>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</si>
  <si>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</si>
  <si>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</si>
  <si>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</si>
  <si>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</si>
  <si>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</si>
  <si>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</si>
  <si>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</si>
  <si>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</si>
  <si>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</si>
  <si>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</si>
  <si>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</si>
  <si>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</si>
  <si>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</si>
  <si>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</si>
  <si>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</si>
  <si>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</si>
  <si>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</si>
  <si>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</si>
  <si>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</si>
  <si>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</si>
  <si>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</si>
  <si>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</si>
  <si>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</si>
  <si>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</si>
  <si>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</si>
  <si>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</si>
  <si>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</si>
  <si>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</si>
  <si>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</si>
  <si>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</si>
  <si>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</si>
  <si>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</si>
  <si>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</si>
  <si>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</si>
  <si>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</si>
  <si>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</si>
  <si>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</si>
  <si>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</si>
  <si>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</si>
  <si>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</si>
  <si>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</si>
  <si>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</si>
  <si>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</si>
  <si>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</si>
  <si>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</si>
  <si>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</si>
  <si>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</si>
  <si>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</si>
  <si>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</si>
  <si>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</si>
  <si>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</si>
  <si>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</si>
  <si>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</si>
  <si>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</si>
  <si>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</si>
  <si>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</si>
  <si>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</si>
  <si>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</si>
  <si>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</si>
  <si>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</si>
  <si>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</si>
  <si>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</si>
  <si>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</si>
  <si>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</si>
  <si>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</si>
  <si>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</si>
  <si>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</si>
  <si>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</si>
  <si>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</si>
  <si>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</si>
  <si>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</si>
  <si>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</si>
  <si>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</si>
  <si>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</si>
  <si>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</si>
  <si>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OEJV 0137</t>
  </si>
  <si>
    <t>IBVS 6011</t>
  </si>
  <si>
    <t>IBVS 6018</t>
  </si>
  <si>
    <t>He et al 2010RAA….10..569</t>
  </si>
  <si>
    <t>IBVS 6042</t>
  </si>
  <si>
    <t>BAD?</t>
  </si>
  <si>
    <t>My time zone &gt;&gt;&gt;&gt;&gt;</t>
  </si>
  <si>
    <t>(PST=8, PDT=MDT=7, MDT=CST=6, etc.)</t>
  </si>
  <si>
    <t>Start of linear fit (row #)</t>
  </si>
  <si>
    <t>JD today</t>
  </si>
  <si>
    <t>Old Cycle</t>
  </si>
  <si>
    <t>Linear Ephemeris =</t>
  </si>
  <si>
    <t>New Cycle</t>
  </si>
  <si>
    <t>Quad. Ephemeris =</t>
  </si>
  <si>
    <t>Next ToM</t>
  </si>
  <si>
    <t>IBVS 6048</t>
  </si>
  <si>
    <t>OEJV 0160</t>
  </si>
  <si>
    <t>IBVS 6092</t>
  </si>
  <si>
    <t>IBVS 5984</t>
  </si>
  <si>
    <t>IBVS 6152</t>
  </si>
  <si>
    <t>Minima from the Lichtenknecker Database of the BAV</t>
  </si>
  <si>
    <t>PE</t>
  </si>
  <si>
    <t>http://www.bav-astro.de/LkDB/index.php?lang=en&amp;sprache_dial=en</t>
  </si>
  <si>
    <t>pg</t>
  </si>
  <si>
    <t>F </t>
  </si>
  <si>
    <t>2427984.469 </t>
  </si>
  <si>
    <t> 30.06.1935 23:15 </t>
  </si>
  <si>
    <t> -0.020 </t>
  </si>
  <si>
    <t>P </t>
  </si>
  <si>
    <t> C.Hoffmeister </t>
  </si>
  <si>
    <t> VSS 1.69 </t>
  </si>
  <si>
    <t>2428343.462 </t>
  </si>
  <si>
    <t> 23.06.1936 23:05 </t>
  </si>
  <si>
    <t> -0.021 </t>
  </si>
  <si>
    <t>2428904.228 </t>
  </si>
  <si>
    <t> 05.01.1938 17:28 </t>
  </si>
  <si>
    <t> 0.010 </t>
  </si>
  <si>
    <t>2429106.416 </t>
  </si>
  <si>
    <t> 26.07.1938 21:59 </t>
  </si>
  <si>
    <t> 0.016 </t>
  </si>
  <si>
    <t>2429114.538 </t>
  </si>
  <si>
    <t> 04.08.1938 00:54 </t>
  </si>
  <si>
    <t> -0.011 </t>
  </si>
  <si>
    <t>2429162.586 </t>
  </si>
  <si>
    <t> 21.09.1938 02:03 </t>
  </si>
  <si>
    <t> 0.025 </t>
  </si>
  <si>
    <t>2429164.353 </t>
  </si>
  <si>
    <t> 22.09.1938 20:28 </t>
  </si>
  <si>
    <t> 0.030 </t>
  </si>
  <si>
    <t>2429229.527 </t>
  </si>
  <si>
    <t> 27.11.1938 00:38 </t>
  </si>
  <si>
    <t> 0.012 </t>
  </si>
  <si>
    <t>2429339.433 </t>
  </si>
  <si>
    <t> 16.03.1939 22:23 </t>
  </si>
  <si>
    <t> 0.018 </t>
  </si>
  <si>
    <t>2429363.442 </t>
  </si>
  <si>
    <t> 09.04.1939 22:36 </t>
  </si>
  <si>
    <t> 0.020 </t>
  </si>
  <si>
    <t>2429365.397 </t>
  </si>
  <si>
    <t> 11.04.1939 21:31 </t>
  </si>
  <si>
    <t> -0.007 </t>
  </si>
  <si>
    <t>2429374.461 </t>
  </si>
  <si>
    <t> 20.04.1939 23:03 </t>
  </si>
  <si>
    <t> 0.027 </t>
  </si>
  <si>
    <t>2429466.485 </t>
  </si>
  <si>
    <t> 21.07.1939 23:38 </t>
  </si>
  <si>
    <t> -0.010 </t>
  </si>
  <si>
    <t>2429923.264 </t>
  </si>
  <si>
    <t> 20.10.1940 18:20 </t>
  </si>
  <si>
    <t> -0.012 </t>
  </si>
  <si>
    <t>2429982.299 </t>
  </si>
  <si>
    <t> 18.12.1940 19:10 </t>
  </si>
  <si>
    <t> -0.002 </t>
  </si>
  <si>
    <t>2430378.282 </t>
  </si>
  <si>
    <t> 18.01.1942 18:46 </t>
  </si>
  <si>
    <t> -0.013 </t>
  </si>
  <si>
    <t>2430782.440 </t>
  </si>
  <si>
    <t> 26.02.1943 22:33 </t>
  </si>
  <si>
    <t> 0.002 </t>
  </si>
  <si>
    <t>2431207.534 </t>
  </si>
  <si>
    <t> 27.04.1944 00:48 </t>
  </si>
  <si>
    <t> 0.029 </t>
  </si>
  <si>
    <t>2431353.509 </t>
  </si>
  <si>
    <t> 20.09.1944 00:12 </t>
  </si>
  <si>
    <t> -0.016 </t>
  </si>
  <si>
    <t>V </t>
  </si>
  <si>
    <t>2447819.409 </t>
  </si>
  <si>
    <t> 19.10.1989 21:48 </t>
  </si>
  <si>
    <t> -0.038 </t>
  </si>
  <si>
    <t> P.Frank </t>
  </si>
  <si>
    <t>BAVM 60 </t>
  </si>
  <si>
    <t>2448509.409 </t>
  </si>
  <si>
    <t> 09.09.1991 21:48 </t>
  </si>
  <si>
    <t> -0.055 </t>
  </si>
  <si>
    <t>2448533.416 </t>
  </si>
  <si>
    <t> 03.10.1991 21:59 </t>
  </si>
  <si>
    <t>2448533.632 </t>
  </si>
  <si>
    <t> 04.10.1991 03:10 </t>
  </si>
  <si>
    <t> -0.059 </t>
  </si>
  <si>
    <t>2448562.491 </t>
  </si>
  <si>
    <t> 01.11.1991 23:47 </t>
  </si>
  <si>
    <t> -0.052 </t>
  </si>
  <si>
    <t>2449528.4367 </t>
  </si>
  <si>
    <t> 24.06.1994 22:28 </t>
  </si>
  <si>
    <t> -0.0856 </t>
  </si>
  <si>
    <t>E </t>
  </si>
  <si>
    <t>o</t>
  </si>
  <si>
    <t> W.Moschner </t>
  </si>
  <si>
    <t>BAVM 172 </t>
  </si>
  <si>
    <t>2449563.4562 </t>
  </si>
  <si>
    <t> 29.07.1994 22:56 </t>
  </si>
  <si>
    <t> -0.0845 </t>
  </si>
  <si>
    <t>2449565.4372 </t>
  </si>
  <si>
    <t> 31.07.1994 22:29 </t>
  </si>
  <si>
    <t> -0.0857 </t>
  </si>
  <si>
    <t>2449568.5209 </t>
  </si>
  <si>
    <t> 04.08.1994 00:30 </t>
  </si>
  <si>
    <t> -0.0854 </t>
  </si>
  <si>
    <t>2449569.4014 </t>
  </si>
  <si>
    <t> 04.08.1994 21:38 </t>
  </si>
  <si>
    <t> -0.0858 </t>
  </si>
  <si>
    <t>2449574.4659 </t>
  </si>
  <si>
    <t> 09.08.1994 23:10 </t>
  </si>
  <si>
    <t> -0.0869 </t>
  </si>
  <si>
    <t>2449578.4300 </t>
  </si>
  <si>
    <t> 13.08.1994 22:19 </t>
  </si>
  <si>
    <t> -0.0872 </t>
  </si>
  <si>
    <t>2450397.2635 </t>
  </si>
  <si>
    <t> 09.11.1996 18:19 </t>
  </si>
  <si>
    <t> -0.1119 </t>
  </si>
  <si>
    <t>?</t>
  </si>
  <si>
    <t> E.Blättler </t>
  </si>
  <si>
    <t> BBS 114 </t>
  </si>
  <si>
    <t>2450440.2095 </t>
  </si>
  <si>
    <t> 22.12.1996 17:01 </t>
  </si>
  <si>
    <t> -0.1130 </t>
  </si>
  <si>
    <t>2450676.5214 </t>
  </si>
  <si>
    <t> 16.08.1997 00:30 </t>
  </si>
  <si>
    <t> -0.1204 </t>
  </si>
  <si>
    <t>2450824.2972 </t>
  </si>
  <si>
    <t> 10.01.1998 19:07 </t>
  </si>
  <si>
    <t> -0.1267 </t>
  </si>
  <si>
    <t> R.Diethelm </t>
  </si>
  <si>
    <t> BBS 117 </t>
  </si>
  <si>
    <t>2450824.2978 </t>
  </si>
  <si>
    <t> 10.01.1998 19:08 </t>
  </si>
  <si>
    <t> -0.1261 </t>
  </si>
  <si>
    <t>2451487.4219 </t>
  </si>
  <si>
    <t> 04.11.1999 22:07 </t>
  </si>
  <si>
    <t> -0.1494 </t>
  </si>
  <si>
    <t> K.&amp; M.Rätz </t>
  </si>
  <si>
    <t>2451510.3250 </t>
  </si>
  <si>
    <t> 27.11.1999 19:48 </t>
  </si>
  <si>
    <t> -0.1515 </t>
  </si>
  <si>
    <t> D.Husar </t>
  </si>
  <si>
    <t>2451834.5095 </t>
  </si>
  <si>
    <t> 17.10.2000 00:13 </t>
  </si>
  <si>
    <t> -0.1626 </t>
  </si>
  <si>
    <t>2452026.3329 </t>
  </si>
  <si>
    <t> 26.04.2001 19:59 </t>
  </si>
  <si>
    <t> -0.1696 </t>
  </si>
  <si>
    <t> BBS 125 </t>
  </si>
  <si>
    <t>2452188.4256 </t>
  </si>
  <si>
    <t> 05.10.2001 22:12 </t>
  </si>
  <si>
    <t> -0.1748 </t>
  </si>
  <si>
    <t> Moschner&amp;Frank </t>
  </si>
  <si>
    <t>2452527.8055 </t>
  </si>
  <si>
    <t> 10.09.2002 07:19 </t>
  </si>
  <si>
    <t> -0.1872 </t>
  </si>
  <si>
    <t> S.Dvorak </t>
  </si>
  <si>
    <t>IBVS 5378 </t>
  </si>
  <si>
    <t>2452927.3109 </t>
  </si>
  <si>
    <t> 14.10.2003 19:27 </t>
  </si>
  <si>
    <t> -0.2000 </t>
  </si>
  <si>
    <t> T.Krajci </t>
  </si>
  <si>
    <t>IBVS 5592 </t>
  </si>
  <si>
    <t>2453234.5368 </t>
  </si>
  <si>
    <t> 17.08.2004 00:52 </t>
  </si>
  <si>
    <t> -0.2112 </t>
  </si>
  <si>
    <t> T.Pribulla et al. </t>
  </si>
  <si>
    <t>IBVS 5668 </t>
  </si>
  <si>
    <t>2453236.5194 </t>
  </si>
  <si>
    <t> 19.08.2004 00:27 </t>
  </si>
  <si>
    <t> -0.2107 </t>
  </si>
  <si>
    <t>2453245.5486 </t>
  </si>
  <si>
    <t> 28.08.2004 01:09 </t>
  </si>
  <si>
    <t> -0.2114 </t>
  </si>
  <si>
    <t>2453256.5599 </t>
  </si>
  <si>
    <t> 08.09.2004 01:26 </t>
  </si>
  <si>
    <t> -0.2122 </t>
  </si>
  <si>
    <t>2453258.3224 </t>
  </si>
  <si>
    <t> 09.09.2004 19:44 </t>
  </si>
  <si>
    <t> -0.2116 </t>
  </si>
  <si>
    <t>BAVM 173 </t>
  </si>
  <si>
    <t>2453259.4229 </t>
  </si>
  <si>
    <t> 10.09.2004 22:08 </t>
  </si>
  <si>
    <t> -0.2124 </t>
  </si>
  <si>
    <t>2453281.4464 </t>
  </si>
  <si>
    <t> 02.10.2004 22:42 </t>
  </si>
  <si>
    <t> -0.2130 </t>
  </si>
  <si>
    <t>2453552.1143 </t>
  </si>
  <si>
    <t> 30.06.2005 14:44 </t>
  </si>
  <si>
    <t> -0.2220 </t>
  </si>
  <si>
    <t>C </t>
  </si>
  <si>
    <t> P.Sobotka (ESA INTEGRAL) </t>
  </si>
  <si>
    <t>IBVS 5809 </t>
  </si>
  <si>
    <t>2453554.979 </t>
  </si>
  <si>
    <t> 03.07.2005 11:29 </t>
  </si>
  <si>
    <t> -0.220 </t>
  </si>
  <si>
    <t>2453557.397 </t>
  </si>
  <si>
    <t> 05.07.2005 21:31 </t>
  </si>
  <si>
    <t> -0.225 </t>
  </si>
  <si>
    <t>2453630.7377 </t>
  </si>
  <si>
    <t> 17.09.2005 05:42 </t>
  </si>
  <si>
    <t> -0.2249 </t>
  </si>
  <si>
    <t>IBVS 5677 </t>
  </si>
  <si>
    <t>2453638.0055 </t>
  </si>
  <si>
    <t> 24.09.2005 12:07 </t>
  </si>
  <si>
    <t> -0.2251 </t>
  </si>
  <si>
    <t> C.-H.Kim et al. </t>
  </si>
  <si>
    <t>IBVS 5694 </t>
  </si>
  <si>
    <t>2453667.9583 </t>
  </si>
  <si>
    <t> 24.10.2005 10:59 </t>
  </si>
  <si>
    <t>2453745.2594 </t>
  </si>
  <si>
    <t> 09.01.2006 18:13 </t>
  </si>
  <si>
    <t> -0.2288 </t>
  </si>
  <si>
    <t>-I</t>
  </si>
  <si>
    <t> v.Poschinger </t>
  </si>
  <si>
    <t>BAVM 183 </t>
  </si>
  <si>
    <t>58483.5</t>
  </si>
  <si>
    <t> K.Poschinger </t>
  </si>
  <si>
    <t>2453745.4799 </t>
  </si>
  <si>
    <t> 09.01.2006 23:31 </t>
  </si>
  <si>
    <t>58484</t>
  </si>
  <si>
    <t> -0.2286 </t>
  </si>
  <si>
    <t> Poschinger </t>
  </si>
  <si>
    <t>BAVM 178 </t>
  </si>
  <si>
    <t>2453988.3972 </t>
  </si>
  <si>
    <t> 09.09.2006 21:31 </t>
  </si>
  <si>
    <t>59035.5</t>
  </si>
  <si>
    <t> -0.2378 </t>
  </si>
  <si>
    <t>m</t>
  </si>
  <si>
    <t> S.Parimucha et al. </t>
  </si>
  <si>
    <t>IBVS 5777 </t>
  </si>
  <si>
    <t>2453990.5998 </t>
  </si>
  <si>
    <t> 12.09.2006 02:23 </t>
  </si>
  <si>
    <t>59040.5</t>
  </si>
  <si>
    <t> -0.2376 </t>
  </si>
  <si>
    <t>2454074.2906 </t>
  </si>
  <si>
    <t> 04.12.2006 18:58 </t>
  </si>
  <si>
    <t>59230.5</t>
  </si>
  <si>
    <t> -0.2386 </t>
  </si>
  <si>
    <t> S.Dogru et al. </t>
  </si>
  <si>
    <t>IBVS 5795 </t>
  </si>
  <si>
    <t>2454092.3483 </t>
  </si>
  <si>
    <t> 22.12.2006 20:21 </t>
  </si>
  <si>
    <t>59271.5</t>
  </si>
  <si>
    <t> -0.2407 </t>
  </si>
  <si>
    <t> F.Agerer </t>
  </si>
  <si>
    <t>2454092.5684 </t>
  </si>
  <si>
    <t> 23.12.2006 01:38 </t>
  </si>
  <si>
    <t>59272</t>
  </si>
  <si>
    <t> -0.2408 </t>
  </si>
  <si>
    <t>2454308.3991 </t>
  </si>
  <si>
    <t> 26.07.2007 21:34 </t>
  </si>
  <si>
    <t>59762</t>
  </si>
  <si>
    <t> -0.2469 </t>
  </si>
  <si>
    <t>BAVM 193 </t>
  </si>
  <si>
    <t>2454319.4105 </t>
  </si>
  <si>
    <t> 06.08.2007 21:51 </t>
  </si>
  <si>
    <t>59787</t>
  </si>
  <si>
    <t> -0.2476 </t>
  </si>
  <si>
    <t>2454335.48640 </t>
  </si>
  <si>
    <t> 22.08.2007 23:40 </t>
  </si>
  <si>
    <t>59823.5</t>
  </si>
  <si>
    <t> -0.24932 </t>
  </si>
  <si>
    <t> R.Kocián </t>
  </si>
  <si>
    <t>OEJV 0074 </t>
  </si>
  <si>
    <t>2454339.44942 </t>
  </si>
  <si>
    <t> 26.08.2007 22:47 </t>
  </si>
  <si>
    <t>59832.5</t>
  </si>
  <si>
    <t> -0.25064 </t>
  </si>
  <si>
    <t>2454357.51043 </t>
  </si>
  <si>
    <t> 14.09.2007 00:15 </t>
  </si>
  <si>
    <t>59873.5</t>
  </si>
  <si>
    <t> -0.24945 </t>
  </si>
  <si>
    <t>2454368.52178 </t>
  </si>
  <si>
    <t> 25.09.2007 00:31 </t>
  </si>
  <si>
    <t>59898.5</t>
  </si>
  <si>
    <t> -0.25018 </t>
  </si>
  <si>
    <t>2454368.52210 </t>
  </si>
  <si>
    <t> -0.24986 </t>
  </si>
  <si>
    <t>2454368.52212 </t>
  </si>
  <si>
    <t> -0.24984 </t>
  </si>
  <si>
    <t>2454389.4441 </t>
  </si>
  <si>
    <t> 15.10.2007 22:39 </t>
  </si>
  <si>
    <t>59946</t>
  </si>
  <si>
    <t> -0.2508 </t>
  </si>
  <si>
    <t>OEJV 0094 </t>
  </si>
  <si>
    <t>2454389.4444 </t>
  </si>
  <si>
    <t> -0.2505 </t>
  </si>
  <si>
    <t>2454389.4445 </t>
  </si>
  <si>
    <t> 15.10.2007 22:40 </t>
  </si>
  <si>
    <t> -0.2504 </t>
  </si>
  <si>
    <t>2454424.4620 </t>
  </si>
  <si>
    <t> 19.11.2007 23:05 </t>
  </si>
  <si>
    <t>60025.5</t>
  </si>
  <si>
    <t> -0.2513 </t>
  </si>
  <si>
    <t> L.Šmelcer </t>
  </si>
  <si>
    <t>2454424.4621 </t>
  </si>
  <si>
    <t> -0.2512 </t>
  </si>
  <si>
    <t>2454673.5492 </t>
  </si>
  <si>
    <t> 26.07.2008 01:10 </t>
  </si>
  <si>
    <t>60591</t>
  </si>
  <si>
    <t> -0.2574 </t>
  </si>
  <si>
    <t>BAVM 203 </t>
  </si>
  <si>
    <t>2454677.5122 </t>
  </si>
  <si>
    <t> 30.07.2008 00:17 </t>
  </si>
  <si>
    <t> -0.2587 </t>
  </si>
  <si>
    <t>IBVS 5898 </t>
  </si>
  <si>
    <t>2454683.4583 </t>
  </si>
  <si>
    <t> 04.08.2008 22:59 </t>
  </si>
  <si>
    <t> -0.2591 </t>
  </si>
  <si>
    <t>2454689.4053 </t>
  </si>
  <si>
    <t> 10.08.2008 21:43 </t>
  </si>
  <si>
    <t>2454697.5528 </t>
  </si>
  <si>
    <t> 19.08.2008 01:16 </t>
  </si>
  <si>
    <t> -0.2601 </t>
  </si>
  <si>
    <t>2454736.5336 </t>
  </si>
  <si>
    <t> 27.09.2008 00:48 </t>
  </si>
  <si>
    <t> -0.2621 </t>
  </si>
  <si>
    <t> U.Schmidt </t>
  </si>
  <si>
    <t>2454760.3206 </t>
  </si>
  <si>
    <t> 20.10.2008 19:41 </t>
  </si>
  <si>
    <t> -0.2612 </t>
  </si>
  <si>
    <t> H.Jungbluth </t>
  </si>
  <si>
    <t>2454780.5825 </t>
  </si>
  <si>
    <t> 10.11.2008 01:58 </t>
  </si>
  <si>
    <t> -0.2615 </t>
  </si>
  <si>
    <t>OEJV 0107 </t>
  </si>
  <si>
    <t>2454783.6667 </t>
  </si>
  <si>
    <t> 13.11.2008 04:00 </t>
  </si>
  <si>
    <t> -0.2607 </t>
  </si>
  <si>
    <t>IBVS 5871 </t>
  </si>
  <si>
    <t>2454844.4469 </t>
  </si>
  <si>
    <t> 12.01.2009 22:43 </t>
  </si>
  <si>
    <t> -0.2672 </t>
  </si>
  <si>
    <t>OEJV 0137 </t>
  </si>
  <si>
    <t>2454844.4474 </t>
  </si>
  <si>
    <t> 12.01.2009 22:44 </t>
  </si>
  <si>
    <t> -0.2667 </t>
  </si>
  <si>
    <t>2454844.4522 </t>
  </si>
  <si>
    <t> 12.01.2009 22:51 </t>
  </si>
  <si>
    <t> -0.2619 </t>
  </si>
  <si>
    <t>2455042.4412 </t>
  </si>
  <si>
    <t> 29.07.2009 22:35 </t>
  </si>
  <si>
    <t> -0.2701 </t>
  </si>
  <si>
    <t>2455049.4897 </t>
  </si>
  <si>
    <t> 05.08.2009 23:45 </t>
  </si>
  <si>
    <t> -0.2693 </t>
  </si>
  <si>
    <t> Moschner &amp; Frank </t>
  </si>
  <si>
    <t>BAVM 212 </t>
  </si>
  <si>
    <t>2455052.3522 </t>
  </si>
  <si>
    <t> 08.08.2009 20:27 </t>
  </si>
  <si>
    <t> -0.2699 </t>
  </si>
  <si>
    <t>IBVS 5980 </t>
  </si>
  <si>
    <t>2455052.5731 </t>
  </si>
  <si>
    <t> 09.08.2009 01:45 </t>
  </si>
  <si>
    <t>2455054.5543 </t>
  </si>
  <si>
    <t> 11.08.2009 01:18 </t>
  </si>
  <si>
    <t> -0.2702 </t>
  </si>
  <si>
    <t>2455059.3999 </t>
  </si>
  <si>
    <t> 15.08.2009 21:35 </t>
  </si>
  <si>
    <t> -0.2700 </t>
  </si>
  <si>
    <t>2455061.3812 </t>
  </si>
  <si>
    <t> 17.08.2009 21:08 </t>
  </si>
  <si>
    <t> -0.2708 </t>
  </si>
  <si>
    <t>2455062.4820 </t>
  </si>
  <si>
    <t> 18.08.2009 23:34 </t>
  </si>
  <si>
    <t> -0.2712 </t>
  </si>
  <si>
    <t>2455124.3673 </t>
  </si>
  <si>
    <t> 19.10.2009 20:48 </t>
  </si>
  <si>
    <t> -0.2738 </t>
  </si>
  <si>
    <t>2455499.4272 </t>
  </si>
  <si>
    <t> 29.10.2010 22:15 </t>
  </si>
  <si>
    <t> -0.2854 </t>
  </si>
  <si>
    <t>BAVM 215 </t>
  </si>
  <si>
    <t>2455499.6483 </t>
  </si>
  <si>
    <t> 30.10.2010 03:33 </t>
  </si>
  <si>
    <t> -0.2845 </t>
  </si>
  <si>
    <t>2455521.6727 </t>
  </si>
  <si>
    <t> 21.11.2010 04:08 </t>
  </si>
  <si>
    <t> -0.2843 </t>
  </si>
  <si>
    <t> R.Nelson </t>
  </si>
  <si>
    <t>IBVS 5966 </t>
  </si>
  <si>
    <t>2455828.8977 </t>
  </si>
  <si>
    <t> 24.09.2011 09:32 </t>
  </si>
  <si>
    <t> -0.2963 </t>
  </si>
  <si>
    <t>IBVS 6011 </t>
  </si>
  <si>
    <t>2455840.7898 </t>
  </si>
  <si>
    <t> 06.10.2011 06:57 </t>
  </si>
  <si>
    <t> -0.2973 </t>
  </si>
  <si>
    <t>IBVS 6018 </t>
  </si>
  <si>
    <t>2455858.4093 </t>
  </si>
  <si>
    <t> 23.10.2011 21:49 </t>
  </si>
  <si>
    <t> -0.2971 </t>
  </si>
  <si>
    <t>BAVM 225 </t>
  </si>
  <si>
    <t>2455858.6300 </t>
  </si>
  <si>
    <t> 24.10.2011 03:07 </t>
  </si>
  <si>
    <t> -0.2966 </t>
  </si>
  <si>
    <t>2455859.2905 </t>
  </si>
  <si>
    <t> 24.10.2011 18:58 </t>
  </si>
  <si>
    <t> -0.2968 </t>
  </si>
  <si>
    <t>2455859.5104 </t>
  </si>
  <si>
    <t> 25.10.2011 00:14 </t>
  </si>
  <si>
    <t> -0.2972 </t>
  </si>
  <si>
    <t>2455885.2773 </t>
  </si>
  <si>
    <t> 19.11.2011 18:39 </t>
  </si>
  <si>
    <t> -0.2986 </t>
  </si>
  <si>
    <t> W.Moschner &amp; P.Frank </t>
  </si>
  <si>
    <t>BAVM 228 </t>
  </si>
  <si>
    <t>2456202.8523 </t>
  </si>
  <si>
    <t> 02.10.2012 08:27 </t>
  </si>
  <si>
    <t> -0.3119 </t>
  </si>
  <si>
    <t>IBVS 6042 </t>
  </si>
  <si>
    <t>2456507.4354 </t>
  </si>
  <si>
    <t> 02.08.2013 22:26 </t>
  </si>
  <si>
    <t> -0.3230 </t>
  </si>
  <si>
    <t>BAVM 234 </t>
  </si>
  <si>
    <t>2456525.9343 </t>
  </si>
  <si>
    <t> 21.08.2013 10:25 </t>
  </si>
  <si>
    <t> -0.3244 </t>
  </si>
  <si>
    <t>IBVS 6092 </t>
  </si>
  <si>
    <t>2456526.5948 </t>
  </si>
  <si>
    <t> 22.08.2013 02:16 </t>
  </si>
  <si>
    <t> -0.3246 </t>
  </si>
  <si>
    <t>2456540.4693 </t>
  </si>
  <si>
    <t> 04.09.2013 23:15 </t>
  </si>
  <si>
    <t> -0.3253 </t>
  </si>
  <si>
    <t>2456558.30686 </t>
  </si>
  <si>
    <t> 22.09.2013 19:21 </t>
  </si>
  <si>
    <t> -0.32732 </t>
  </si>
  <si>
    <t> M.Magris </t>
  </si>
  <si>
    <t>OEJV 0160 </t>
  </si>
  <si>
    <t>BS Cas / GSC 3682-1152</t>
  </si>
  <si>
    <t>EW</t>
  </si>
  <si>
    <t>wt</t>
  </si>
  <si>
    <t>BAD</t>
  </si>
  <si>
    <t>s5</t>
  </si>
  <si>
    <t>s6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</si>
  <si>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</si>
  <si>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</si>
  <si>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RHN 2016</t>
  </si>
  <si>
    <t>vis / CCD</t>
  </si>
  <si>
    <t>IBVS 6195</t>
  </si>
  <si>
    <t>OEJV 0179</t>
  </si>
  <si>
    <t>2020JAVSO..48….1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</si>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</sst>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80" formatCode="0.00000"/>
  </numFmts>
  <fonts count="5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2" fontId="0" fillId="0" borderId="0" xfId="0" applyNumberFormat="1" applyAlignment="1"/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14" fillId="0" borderId="0" xfId="0" applyFont="1" applyAlignment="1"/>
    <xf numFmtId="0" fontId="15" fillId="0" borderId="9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24" borderId="14" xfId="0" applyFont="1" applyFill="1" applyBorder="1" applyAlignment="1"/>
    <xf numFmtId="0" fontId="5" fillId="0" borderId="15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20" fillId="0" borderId="0" xfId="0" applyNumberFormat="1" applyFont="1" applyAlignment="1">
      <alignment horizontal="left" vertical="center"/>
    </xf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1" fillId="0" borderId="19" xfId="0" applyFont="1" applyBorder="1">
      <alignment vertical="top"/>
    </xf>
    <xf numFmtId="0" fontId="10" fillId="0" borderId="11" xfId="0" applyFont="1" applyBorder="1">
      <alignment vertical="top"/>
    </xf>
    <xf numFmtId="176" fontId="10" fillId="0" borderId="11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1" fillId="0" borderId="21" xfId="0" applyFont="1" applyBorder="1">
      <alignment vertical="top"/>
    </xf>
    <xf numFmtId="0" fontId="10" fillId="0" borderId="12" xfId="0" applyFont="1" applyBorder="1">
      <alignment vertical="top"/>
    </xf>
    <xf numFmtId="176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1" fillId="0" borderId="23" xfId="0" applyFont="1" applyBorder="1">
      <alignment vertical="top"/>
    </xf>
    <xf numFmtId="0" fontId="10" fillId="0" borderId="13" xfId="0" applyFont="1" applyBorder="1">
      <alignment vertical="top"/>
    </xf>
    <xf numFmtId="176" fontId="10" fillId="0" borderId="13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11" fillId="0" borderId="0" xfId="0" applyFont="1">
      <alignment vertical="top"/>
    </xf>
    <xf numFmtId="176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3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177" fontId="24" fillId="0" borderId="0" xfId="0" applyNumberFormat="1" applyFont="1">
      <alignment vertical="top"/>
    </xf>
    <xf numFmtId="10" fontId="2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0" fillId="0" borderId="0" xfId="0" applyFont="1" applyFill="1">
      <alignment vertical="top"/>
    </xf>
    <xf numFmtId="0" fontId="16" fillId="0" borderId="0" xfId="0" applyFont="1" applyProtection="1">
      <alignment vertical="top"/>
      <protection locked="0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6" fillId="25" borderId="5" xfId="0" applyFont="1" applyFill="1" applyBorder="1">
      <alignment vertical="top"/>
    </xf>
    <xf numFmtId="0" fontId="10" fillId="0" borderId="14" xfId="0" applyFont="1" applyFill="1" applyBorder="1">
      <alignment vertical="top"/>
    </xf>
    <xf numFmtId="0" fontId="10" fillId="0" borderId="0" xfId="0" applyFont="1">
      <alignment vertical="top"/>
    </xf>
    <xf numFmtId="0" fontId="7" fillId="0" borderId="5" xfId="0" applyFont="1" applyFill="1" applyBorder="1">
      <alignment vertical="top"/>
    </xf>
    <xf numFmtId="0" fontId="19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8" fillId="0" borderId="0" xfId="0" applyFont="1" applyAlignmen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29" fillId="0" borderId="0" xfId="0" applyFont="1" applyAlignment="1"/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9" fillId="0" borderId="0" xfId="0" applyFont="1">
      <alignment vertical="top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>
      <alignment vertical="top"/>
    </xf>
    <xf numFmtId="22" fontId="10" fillId="0" borderId="0" xfId="0" applyNumberFormat="1" applyFont="1">
      <alignment vertical="top"/>
    </xf>
    <xf numFmtId="0" fontId="7" fillId="0" borderId="24" xfId="0" applyFont="1" applyBorder="1" applyAlignment="1"/>
    <xf numFmtId="0" fontId="7" fillId="0" borderId="25" xfId="0" applyFont="1" applyBorder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5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10" fillId="0" borderId="0" xfId="0" applyFont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3" fillId="0" borderId="0" xfId="0" applyFont="1" applyAlignment="1"/>
    <xf numFmtId="14" fontId="13" fillId="0" borderId="0" xfId="0" applyNumberFormat="1" applyFont="1" applyAlignment="1"/>
    <xf numFmtId="0" fontId="12" fillId="26" borderId="0" xfId="0" applyFont="1" applyFill="1" applyAlignment="1"/>
    <xf numFmtId="0" fontId="15" fillId="0" borderId="0" xfId="0" applyFont="1" applyAlignment="1">
      <alignment horizontal="left"/>
    </xf>
    <xf numFmtId="0" fontId="34" fillId="0" borderId="0" xfId="0" applyFont="1" applyAlignment="1"/>
    <xf numFmtId="0" fontId="35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1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6" xfId="0" applyFill="1" applyBorder="1" applyAlignment="1">
      <alignment horizontal="left" wrapText="1" indent="1"/>
    </xf>
    <xf numFmtId="0" fontId="0" fillId="27" borderId="26" xfId="0" applyFill="1" applyBorder="1" applyAlignment="1">
      <alignment horizontal="center" wrapText="1"/>
    </xf>
    <xf numFmtId="0" fontId="0" fillId="27" borderId="26" xfId="0" applyFill="1" applyBorder="1" applyAlignment="1">
      <alignment horizontal="right" wrapText="1"/>
    </xf>
    <xf numFmtId="0" fontId="31" fillId="27" borderId="26" xfId="38" applyFill="1" applyBorder="1" applyAlignment="1" applyProtection="1">
      <alignment horizontal="right" wrapText="1"/>
    </xf>
    <xf numFmtId="0" fontId="0" fillId="27" borderId="26" xfId="0" applyNumberFormat="1" applyFill="1" applyBorder="1" applyAlignment="1">
      <alignment horizontal="center" wrapText="1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31" fillId="27" borderId="27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7" borderId="0" xfId="0" applyFont="1" applyFill="1" applyBorder="1" applyAlignment="1">
      <alignment horizontal="left" vertical="top" wrapText="1" indent="1"/>
    </xf>
    <xf numFmtId="0" fontId="5" fillId="27" borderId="0" xfId="0" applyFont="1" applyFill="1" applyBorder="1" applyAlignment="1">
      <alignment horizontal="center" vertical="top" wrapText="1"/>
    </xf>
    <xf numFmtId="0" fontId="5" fillId="27" borderId="0" xfId="0" applyFont="1" applyFill="1" applyBorder="1" applyAlignment="1">
      <alignment horizontal="right" vertical="top" wrapText="1"/>
    </xf>
    <xf numFmtId="0" fontId="31" fillId="27" borderId="0" xfId="38" applyFill="1" applyBorder="1" applyAlignment="1" applyProtection="1">
      <alignment horizontal="right" vertical="top" wrapText="1"/>
    </xf>
    <xf numFmtId="0" fontId="0" fillId="27" borderId="27" xfId="0" applyNumberFormat="1" applyFill="1" applyBorder="1" applyAlignment="1">
      <alignment horizontal="center" wrapText="1"/>
    </xf>
    <xf numFmtId="0" fontId="10" fillId="24" borderId="0" xfId="0" applyFont="1" applyFill="1" applyAlignment="1"/>
    <xf numFmtId="0" fontId="12" fillId="0" borderId="14" xfId="0" applyFont="1" applyBorder="1" applyAlignment="1"/>
    <xf numFmtId="0" fontId="24" fillId="0" borderId="0" xfId="0" applyFont="1" applyAlignment="1"/>
    <xf numFmtId="0" fontId="13" fillId="0" borderId="5" xfId="0" applyFont="1" applyBorder="1" applyAlignment="1">
      <alignment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6" fillId="0" borderId="0" xfId="0" applyFont="1" applyAlignment="1">
      <alignment horizontal="right" vertical="top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180" fontId="5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950623044547415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5695550539522"/>
          <c:y val="8.0821971868292403E-2"/>
          <c:w val="0.83402032163644768"/>
          <c:h val="0.819178630122692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Active!$H$21:$H$218</c:f>
              <c:numCache>
                <c:formatCode>General</c:formatCode>
                <c:ptCount val="198"/>
                <c:pt idx="0">
                  <c:v>-5.0258399998710956E-2</c:v>
                </c:pt>
                <c:pt idx="1">
                  <c:v>-3.0258399998274399E-2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4-4C5E-AFA5-1AF0BDCEAC3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plus>
            <c:min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Active!$I$21:$I$218</c:f>
              <c:numCache>
                <c:formatCode>General</c:formatCode>
                <c:ptCount val="198"/>
                <c:pt idx="3">
                  <c:v>-5.1066399999399437E-2</c:v>
                </c:pt>
                <c:pt idx="4">
                  <c:v>-2.0179999999527354E-2</c:v>
                </c:pt>
                <c:pt idx="5">
                  <c:v>-1.3968799998110626E-2</c:v>
                </c:pt>
                <c:pt idx="6">
                  <c:v>-4.0907999999035383E-2</c:v>
                </c:pt>
                <c:pt idx="7">
                  <c:v>-5.5768000020179898E-3</c:v>
                </c:pt>
                <c:pt idx="8">
                  <c:v>-5.0960000226041302E-4</c:v>
                </c:pt>
                <c:pt idx="9">
                  <c:v>-1.8023200002062367E-2</c:v>
                </c:pt>
                <c:pt idx="10">
                  <c:v>-1.2581599999975879E-2</c:v>
                </c:pt>
                <c:pt idx="11">
                  <c:v>-9.9159999990661163E-3</c:v>
                </c:pt>
                <c:pt idx="12">
                  <c:v>-3.7090399997396162E-2</c:v>
                </c:pt>
                <c:pt idx="13">
                  <c:v>-2.9959999992570374E-3</c:v>
                </c:pt>
                <c:pt idx="14">
                  <c:v>-3.9984799997910159E-2</c:v>
                </c:pt>
                <c:pt idx="15">
                  <c:v>-4.2063199998665368E-2</c:v>
                </c:pt>
                <c:pt idx="16">
                  <c:v>-3.1812000001082197E-2</c:v>
                </c:pt>
                <c:pt idx="17">
                  <c:v>-4.3208800001593772E-2</c:v>
                </c:pt>
                <c:pt idx="18">
                  <c:v>-2.854480000314652E-2</c:v>
                </c:pt>
                <c:pt idx="19">
                  <c:v>-8.3280000035301782E-4</c:v>
                </c:pt>
                <c:pt idx="20">
                  <c:v>-4.60136000001512E-2</c:v>
                </c:pt>
                <c:pt idx="27">
                  <c:v>-0.28899600000295322</c:v>
                </c:pt>
                <c:pt idx="28">
                  <c:v>-0.30592880000040168</c:v>
                </c:pt>
                <c:pt idx="29">
                  <c:v>-0.30526320000353735</c:v>
                </c:pt>
                <c:pt idx="30">
                  <c:v>-0.30950480000319658</c:v>
                </c:pt>
                <c:pt idx="31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4-4C5E-AFA5-1AF0BDCEAC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plus>
            <c:min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Active!$J$21:$J$218</c:f>
              <c:numCache>
                <c:formatCode>General</c:formatCode>
                <c:ptCount val="198"/>
                <c:pt idx="32">
                  <c:v>-0.33611199999722885</c:v>
                </c:pt>
                <c:pt idx="33">
                  <c:v>-0.33502640000369865</c:v>
                </c:pt>
                <c:pt idx="34">
                  <c:v>-0.3362007999967318</c:v>
                </c:pt>
                <c:pt idx="35">
                  <c:v>-0.33588319999398664</c:v>
                </c:pt>
                <c:pt idx="36">
                  <c:v>-0.33634959999471903</c:v>
                </c:pt>
                <c:pt idx="37">
                  <c:v>-0.33740640000178246</c:v>
                </c:pt>
                <c:pt idx="38">
                  <c:v>-0.33765520000451943</c:v>
                </c:pt>
                <c:pt idx="39">
                  <c:v>-0.36242399999900954</c:v>
                </c:pt>
                <c:pt idx="40">
                  <c:v>-0.36353600000438746</c:v>
                </c:pt>
                <c:pt idx="41">
                  <c:v>-0.37087280000559986</c:v>
                </c:pt>
                <c:pt idx="42">
                  <c:v>-0.37718640000093728</c:v>
                </c:pt>
                <c:pt idx="43">
                  <c:v>-0.37658640000154264</c:v>
                </c:pt>
                <c:pt idx="44">
                  <c:v>-0.39994400000432506</c:v>
                </c:pt>
                <c:pt idx="45">
                  <c:v>-0.40197040000202833</c:v>
                </c:pt>
                <c:pt idx="49">
                  <c:v>-0.41310560000420082</c:v>
                </c:pt>
                <c:pt idx="53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4-4C5E-AFA5-1AF0BDCEAC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plus>
            <c:min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Active!$K$21:$K$218</c:f>
              <c:numCache>
                <c:formatCode>General</c:formatCode>
                <c:ptCount val="198"/>
                <c:pt idx="48">
                  <c:v>-0.4260980000035488</c:v>
                </c:pt>
                <c:pt idx="51">
                  <c:v>-0.4178539999993518</c:v>
                </c:pt>
                <c:pt idx="52">
                  <c:v>-0.42013920000317739</c:v>
                </c:pt>
                <c:pt idx="54">
                  <c:v>-0.43766239999968093</c:v>
                </c:pt>
                <c:pt idx="55">
                  <c:v>-0.44927319999987958</c:v>
                </c:pt>
                <c:pt idx="56">
                  <c:v>-0.45052480000595096</c:v>
                </c:pt>
                <c:pt idx="57">
                  <c:v>-0.461656799998309</c:v>
                </c:pt>
                <c:pt idx="58">
                  <c:v>-0.46123120000265772</c:v>
                </c:pt>
                <c:pt idx="59">
                  <c:v>-0.46193679999851156</c:v>
                </c:pt>
                <c:pt idx="60">
                  <c:v>-0.46271680000063498</c:v>
                </c:pt>
                <c:pt idx="61">
                  <c:v>-0.46214960000361316</c:v>
                </c:pt>
                <c:pt idx="62">
                  <c:v>-0.46285760000318987</c:v>
                </c:pt>
                <c:pt idx="63">
                  <c:v>-0.46351760000106879</c:v>
                </c:pt>
                <c:pt idx="64">
                  <c:v>-0.46091319999686675</c:v>
                </c:pt>
                <c:pt idx="65">
                  <c:v>-0.44767159999901196</c:v>
                </c:pt>
                <c:pt idx="69">
                  <c:v>-0.49725480000051903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-0.47564240000792779</c:v>
                </c:pt>
                <c:pt idx="74">
                  <c:v>-0.47539520000282209</c:v>
                </c:pt>
                <c:pt idx="75">
                  <c:v>-0.47556800000165822</c:v>
                </c:pt>
                <c:pt idx="76">
                  <c:v>-0.47562560000369558</c:v>
                </c:pt>
                <c:pt idx="79">
                  <c:v>-0.46049999999377178</c:v>
                </c:pt>
                <c:pt idx="80">
                  <c:v>-0.4584099999992759</c:v>
                </c:pt>
                <c:pt idx="81">
                  <c:v>-0.47932720000244444</c:v>
                </c:pt>
                <c:pt idx="82">
                  <c:v>-0.47906879999936791</c:v>
                </c:pt>
                <c:pt idx="84">
                  <c:v>-0.48825360000046203</c:v>
                </c:pt>
                <c:pt idx="85">
                  <c:v>-0.48806959999637911</c:v>
                </c:pt>
                <c:pt idx="86">
                  <c:v>-0.4890776000029291</c:v>
                </c:pt>
                <c:pt idx="87">
                  <c:v>-0.49118880000605714</c:v>
                </c:pt>
                <c:pt idx="88">
                  <c:v>-0.49133040000015171</c:v>
                </c:pt>
                <c:pt idx="89">
                  <c:v>-0.49739840000256663</c:v>
                </c:pt>
                <c:pt idx="90">
                  <c:v>-0.49807840000721626</c:v>
                </c:pt>
                <c:pt idx="91">
                  <c:v>-0.50060519999533426</c:v>
                </c:pt>
                <c:pt idx="92">
                  <c:v>-0.49981519999710144</c:v>
                </c:pt>
                <c:pt idx="93">
                  <c:v>-0.50233399999706307</c:v>
                </c:pt>
                <c:pt idx="94">
                  <c:v>-0.50114400000165915</c:v>
                </c:pt>
                <c:pt idx="95">
                  <c:v>-0.50220519999857061</c:v>
                </c:pt>
                <c:pt idx="96">
                  <c:v>-0.49994519999745535</c:v>
                </c:pt>
                <c:pt idx="98">
                  <c:v>-0.50067519999720389</c:v>
                </c:pt>
                <c:pt idx="99">
                  <c:v>-0.50035519999801181</c:v>
                </c:pt>
                <c:pt idx="103">
                  <c:v>-0.50122720000217669</c:v>
                </c:pt>
                <c:pt idx="104">
                  <c:v>-0.50091719999909401</c:v>
                </c:pt>
                <c:pt idx="109">
                  <c:v>-0.50182160000258591</c:v>
                </c:pt>
                <c:pt idx="110">
                  <c:v>-0.50172160000511212</c:v>
                </c:pt>
                <c:pt idx="111">
                  <c:v>-0.50787120000313735</c:v>
                </c:pt>
                <c:pt idx="112">
                  <c:v>-0.50922000000718981</c:v>
                </c:pt>
                <c:pt idx="113">
                  <c:v>-0.50964319999911822</c:v>
                </c:pt>
                <c:pt idx="114">
                  <c:v>-0.50916640000650659</c:v>
                </c:pt>
                <c:pt idx="115">
                  <c:v>-0.51060560000041733</c:v>
                </c:pt>
                <c:pt idx="116">
                  <c:v>-0.51256879999709781</c:v>
                </c:pt>
                <c:pt idx="117">
                  <c:v>-0.51166160000138916</c:v>
                </c:pt>
                <c:pt idx="118">
                  <c:v>-0.51198880000447389</c:v>
                </c:pt>
                <c:pt idx="119">
                  <c:v>-0.51117119999980787</c:v>
                </c:pt>
                <c:pt idx="120">
                  <c:v>-0.51765279999381164</c:v>
                </c:pt>
                <c:pt idx="121">
                  <c:v>-0.51758279999921797</c:v>
                </c:pt>
                <c:pt idx="122">
                  <c:v>-0.51708279999729712</c:v>
                </c:pt>
                <c:pt idx="123">
                  <c:v>-0.51235279999673367</c:v>
                </c:pt>
                <c:pt idx="124">
                  <c:v>-0.52055119999567978</c:v>
                </c:pt>
                <c:pt idx="125">
                  <c:v>-0.51978239999880316</c:v>
                </c:pt>
                <c:pt idx="126">
                  <c:v>-0.52042320000327891</c:v>
                </c:pt>
                <c:pt idx="127">
                  <c:v>-0.51976479999575531</c:v>
                </c:pt>
                <c:pt idx="128">
                  <c:v>-0.52073920000111684</c:v>
                </c:pt>
                <c:pt idx="129">
                  <c:v>-0.52045440000802046</c:v>
                </c:pt>
                <c:pt idx="130">
                  <c:v>-0.52132879999408033</c:v>
                </c:pt>
                <c:pt idx="131">
                  <c:v>-0.52173680000123568</c:v>
                </c:pt>
                <c:pt idx="132">
                  <c:v>-0.52432640000188258</c:v>
                </c:pt>
                <c:pt idx="133">
                  <c:v>-0.53587120000156574</c:v>
                </c:pt>
                <c:pt idx="134">
                  <c:v>-0.53501279999909457</c:v>
                </c:pt>
                <c:pt idx="135">
                  <c:v>-0.53477279999788152</c:v>
                </c:pt>
                <c:pt idx="136">
                  <c:v>-0.54680480000388343</c:v>
                </c:pt>
                <c:pt idx="137">
                  <c:v>-0.54775120000704192</c:v>
                </c:pt>
                <c:pt idx="138">
                  <c:v>-0.54757919999974547</c:v>
                </c:pt>
                <c:pt idx="139">
                  <c:v>-0.54712080000172136</c:v>
                </c:pt>
                <c:pt idx="140">
                  <c:v>-0.54734559999633348</c:v>
                </c:pt>
                <c:pt idx="141">
                  <c:v>-0.54768719999992754</c:v>
                </c:pt>
                <c:pt idx="142">
                  <c:v>-0.54905439999856753</c:v>
                </c:pt>
                <c:pt idx="143">
                  <c:v>-0.56244160000642296</c:v>
                </c:pt>
                <c:pt idx="145">
                  <c:v>-0.57347440000012284</c:v>
                </c:pt>
                <c:pt idx="146">
                  <c:v>-0.57486879999487428</c:v>
                </c:pt>
                <c:pt idx="147">
                  <c:v>-0.57509360000403831</c:v>
                </c:pt>
                <c:pt idx="148">
                  <c:v>-0.57581439999921713</c:v>
                </c:pt>
                <c:pt idx="149">
                  <c:v>-0.5778240000072401</c:v>
                </c:pt>
                <c:pt idx="150">
                  <c:v>-0.59224560000438942</c:v>
                </c:pt>
                <c:pt idx="151">
                  <c:v>-0.59258719999343157</c:v>
                </c:pt>
                <c:pt idx="152">
                  <c:v>-0.6089916000055382</c:v>
                </c:pt>
                <c:pt idx="153">
                  <c:v>-0.60896160000265809</c:v>
                </c:pt>
                <c:pt idx="154">
                  <c:v>-0.61302559999603545</c:v>
                </c:pt>
                <c:pt idx="155">
                  <c:v>-0.61294720000296365</c:v>
                </c:pt>
                <c:pt idx="156">
                  <c:v>-0.61174000000755768</c:v>
                </c:pt>
                <c:pt idx="157">
                  <c:v>-0.61729520000517368</c:v>
                </c:pt>
                <c:pt idx="158">
                  <c:v>-0.62454720000096131</c:v>
                </c:pt>
                <c:pt idx="159">
                  <c:v>-0.631600000000617</c:v>
                </c:pt>
                <c:pt idx="160">
                  <c:v>-0.63170800000079907</c:v>
                </c:pt>
                <c:pt idx="161">
                  <c:v>-0.63034960000368301</c:v>
                </c:pt>
                <c:pt idx="162">
                  <c:v>-0.67905599999357946</c:v>
                </c:pt>
                <c:pt idx="163">
                  <c:v>-0.62991120017250068</c:v>
                </c:pt>
                <c:pt idx="164">
                  <c:v>-0.63350800000625895</c:v>
                </c:pt>
                <c:pt idx="165">
                  <c:v>-0.63334800018492388</c:v>
                </c:pt>
                <c:pt idx="166">
                  <c:v>-0.63229959993623197</c:v>
                </c:pt>
                <c:pt idx="167">
                  <c:v>-0.64223399996262742</c:v>
                </c:pt>
                <c:pt idx="168">
                  <c:v>-0.6908527999985381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4-4C5E-AFA5-1AF0BDCEAC3B}"/>
            </c:ext>
          </c:extLst>
        </c:ser>
        <c:ser>
          <c:idx val="7"/>
          <c:order val="4"/>
          <c:tx>
            <c:v>Lin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Active!$O$21:$O$218</c:f>
              <c:numCache>
                <c:formatCode>General</c:formatCode>
                <c:ptCount val="198"/>
                <c:pt idx="21">
                  <c:v>-0.13324267241696941</c:v>
                </c:pt>
                <c:pt idx="22">
                  <c:v>-0.13325253385502089</c:v>
                </c:pt>
                <c:pt idx="23">
                  <c:v>-0.13325253385502089</c:v>
                </c:pt>
                <c:pt idx="24">
                  <c:v>-0.13330184104527842</c:v>
                </c:pt>
                <c:pt idx="25">
                  <c:v>-0.13333142535943288</c:v>
                </c:pt>
                <c:pt idx="26">
                  <c:v>-0.13334128679748436</c:v>
                </c:pt>
                <c:pt idx="46">
                  <c:v>-0.35479960111993936</c:v>
                </c:pt>
                <c:pt idx="47">
                  <c:v>-0.3559040821817071</c:v>
                </c:pt>
                <c:pt idx="48">
                  <c:v>-0.36435533459183944</c:v>
                </c:pt>
                <c:pt idx="49">
                  <c:v>-0.36520341826426816</c:v>
                </c:pt>
                <c:pt idx="50">
                  <c:v>-0.36535133983504064</c:v>
                </c:pt>
                <c:pt idx="51">
                  <c:v>-0.3671658444365159</c:v>
                </c:pt>
                <c:pt idx="52">
                  <c:v>-0.3737927308071215</c:v>
                </c:pt>
                <c:pt idx="53">
                  <c:v>-0.38105074921302295</c:v>
                </c:pt>
                <c:pt idx="54">
                  <c:v>-0.39624722525037892</c:v>
                </c:pt>
                <c:pt idx="55">
                  <c:v>-0.41092104507100558</c:v>
                </c:pt>
                <c:pt idx="56">
                  <c:v>-0.41413587387579331</c:v>
                </c:pt>
                <c:pt idx="57">
                  <c:v>-0.42789257995763086</c:v>
                </c:pt>
                <c:pt idx="58">
                  <c:v>-0.42798133290009444</c:v>
                </c:pt>
                <c:pt idx="59">
                  <c:v>-0.42838565186020572</c:v>
                </c:pt>
                <c:pt idx="60">
                  <c:v>-0.42887872376278058</c:v>
                </c:pt>
                <c:pt idx="61">
                  <c:v>-0.42895761526719245</c:v>
                </c:pt>
                <c:pt idx="62">
                  <c:v>-0.42900692245744987</c:v>
                </c:pt>
                <c:pt idx="63">
                  <c:v>-0.42999306626259959</c:v>
                </c:pt>
                <c:pt idx="64">
                  <c:v>-0.4368073199561836</c:v>
                </c:pt>
                <c:pt idx="65">
                  <c:v>-0.43729053042070698</c:v>
                </c:pt>
                <c:pt idx="66">
                  <c:v>-0.43748775918173688</c:v>
                </c:pt>
                <c:pt idx="67">
                  <c:v>-0.43749762061978836</c:v>
                </c:pt>
                <c:pt idx="68">
                  <c:v>-0.43749762061978836</c:v>
                </c:pt>
                <c:pt idx="69">
                  <c:v>-0.43755678924809727</c:v>
                </c:pt>
                <c:pt idx="70">
                  <c:v>-0.44211277362788881</c:v>
                </c:pt>
                <c:pt idx="71">
                  <c:v>-0.4422409723225581</c:v>
                </c:pt>
                <c:pt idx="72">
                  <c:v>-0.44234944814112465</c:v>
                </c:pt>
                <c:pt idx="73">
                  <c:v>-0.44489369915841082</c:v>
                </c:pt>
                <c:pt idx="74">
                  <c:v>-0.44563330701227299</c:v>
                </c:pt>
                <c:pt idx="75">
                  <c:v>-0.44595873446797241</c:v>
                </c:pt>
                <c:pt idx="76">
                  <c:v>-0.44729989004297577</c:v>
                </c:pt>
                <c:pt idx="77">
                  <c:v>-0.44942009922404746</c:v>
                </c:pt>
                <c:pt idx="78">
                  <c:v>-0.44942009922404746</c:v>
                </c:pt>
                <c:pt idx="79">
                  <c:v>-0.45010053844960074</c:v>
                </c:pt>
                <c:pt idx="80">
                  <c:v>-0.45010053844960074</c:v>
                </c:pt>
                <c:pt idx="81">
                  <c:v>-0.45076125479905105</c:v>
                </c:pt>
                <c:pt idx="82">
                  <c:v>-0.45077111623710253</c:v>
                </c:pt>
                <c:pt idx="83">
                  <c:v>-0.46101715037260738</c:v>
                </c:pt>
                <c:pt idx="84">
                  <c:v>-0.46164828240790301</c:v>
                </c:pt>
                <c:pt idx="85">
                  <c:v>-0.46174689678841807</c:v>
                </c:pt>
                <c:pt idx="86">
                  <c:v>-0.46549424324798683</c:v>
                </c:pt>
                <c:pt idx="87">
                  <c:v>-0.46630288116820939</c:v>
                </c:pt>
                <c:pt idx="88">
                  <c:v>-0.46631274260626088</c:v>
                </c:pt>
                <c:pt idx="89">
                  <c:v>-0.47597695189672751</c:v>
                </c:pt>
                <c:pt idx="90">
                  <c:v>-0.47647002379930214</c:v>
                </c:pt>
                <c:pt idx="91">
                  <c:v>-0.47718990877706158</c:v>
                </c:pt>
                <c:pt idx="92">
                  <c:v>-0.47718990877706158</c:v>
                </c:pt>
                <c:pt idx="93">
                  <c:v>-0.47736741466198851</c:v>
                </c:pt>
                <c:pt idx="94">
                  <c:v>-0.47736741466198851</c:v>
                </c:pt>
                <c:pt idx="95">
                  <c:v>-0.47817605258221108</c:v>
                </c:pt>
                <c:pt idx="96">
                  <c:v>-0.47817605258221108</c:v>
                </c:pt>
                <c:pt idx="97">
                  <c:v>-0.47866912448478594</c:v>
                </c:pt>
                <c:pt idx="98">
                  <c:v>-0.47866912448478594</c:v>
                </c:pt>
                <c:pt idx="99">
                  <c:v>-0.47866912448478594</c:v>
                </c:pt>
                <c:pt idx="100">
                  <c:v>-0.47958623822357505</c:v>
                </c:pt>
                <c:pt idx="101">
                  <c:v>-0.47958623822357505</c:v>
                </c:pt>
                <c:pt idx="102">
                  <c:v>-0.47958623822357505</c:v>
                </c:pt>
                <c:pt idx="103">
                  <c:v>-0.47960596109967801</c:v>
                </c:pt>
                <c:pt idx="104">
                  <c:v>-0.47960596109967801</c:v>
                </c:pt>
                <c:pt idx="105">
                  <c:v>-0.47959609966162653</c:v>
                </c:pt>
                <c:pt idx="106">
                  <c:v>-0.47959609966162653</c:v>
                </c:pt>
                <c:pt idx="107">
                  <c:v>-0.48115420687376298</c:v>
                </c:pt>
                <c:pt idx="108">
                  <c:v>-0.48115420687376298</c:v>
                </c:pt>
                <c:pt idx="109">
                  <c:v>-0.48117392974986595</c:v>
                </c:pt>
                <c:pt idx="110">
                  <c:v>-0.48117392974986595</c:v>
                </c:pt>
                <c:pt idx="111">
                  <c:v>-0.49232721618610842</c:v>
                </c:pt>
                <c:pt idx="112">
                  <c:v>-0.49250472207103535</c:v>
                </c:pt>
                <c:pt idx="113">
                  <c:v>-0.49277098089842586</c:v>
                </c:pt>
                <c:pt idx="114">
                  <c:v>-0.49303723972581615</c:v>
                </c:pt>
                <c:pt idx="115">
                  <c:v>-0.49340211293372149</c:v>
                </c:pt>
                <c:pt idx="116">
                  <c:v>-0.49514758746883636</c:v>
                </c:pt>
                <c:pt idx="117">
                  <c:v>-0.49621262277839817</c:v>
                </c:pt>
                <c:pt idx="118">
                  <c:v>-0.4971198750791358</c:v>
                </c:pt>
                <c:pt idx="119">
                  <c:v>-0.49725793521185679</c:v>
                </c:pt>
                <c:pt idx="120">
                  <c:v>-0.49997969211406967</c:v>
                </c:pt>
                <c:pt idx="121">
                  <c:v>-0.49997969211406967</c:v>
                </c:pt>
                <c:pt idx="122">
                  <c:v>-0.49997969211406967</c:v>
                </c:pt>
                <c:pt idx="123">
                  <c:v>-0.49997969211406967</c:v>
                </c:pt>
                <c:pt idx="124">
                  <c:v>-0.508845124922365</c:v>
                </c:pt>
                <c:pt idx="125">
                  <c:v>-0.50916069094001293</c:v>
                </c:pt>
                <c:pt idx="126">
                  <c:v>-0.50928888963468222</c:v>
                </c:pt>
                <c:pt idx="127">
                  <c:v>-0.5092987510727337</c:v>
                </c:pt>
                <c:pt idx="128">
                  <c:v>-0.50938750401519728</c:v>
                </c:pt>
                <c:pt idx="129">
                  <c:v>-0.50960445565233015</c:v>
                </c:pt>
                <c:pt idx="130">
                  <c:v>-0.50969320859479372</c:v>
                </c:pt>
                <c:pt idx="131">
                  <c:v>-0.50974251578505114</c:v>
                </c:pt>
                <c:pt idx="132">
                  <c:v>-0.51251357987752166</c:v>
                </c:pt>
                <c:pt idx="133">
                  <c:v>-0.52930760887922002</c:v>
                </c:pt>
                <c:pt idx="134">
                  <c:v>-0.5293174703172715</c:v>
                </c:pt>
                <c:pt idx="135">
                  <c:v>-0.53030361412242122</c:v>
                </c:pt>
                <c:pt idx="136">
                  <c:v>-0.54406032020425876</c:v>
                </c:pt>
                <c:pt idx="137">
                  <c:v>-0.54459283785903956</c:v>
                </c:pt>
                <c:pt idx="138">
                  <c:v>-0.54538175290315916</c:v>
                </c:pt>
                <c:pt idx="139">
                  <c:v>-0.54539161434121064</c:v>
                </c:pt>
                <c:pt idx="140">
                  <c:v>-0.54542119865536509</c:v>
                </c:pt>
                <c:pt idx="141">
                  <c:v>-0.54543106009341658</c:v>
                </c:pt>
                <c:pt idx="142">
                  <c:v>-0.54658484834544174</c:v>
                </c:pt>
                <c:pt idx="143">
                  <c:v>-0.5608050420156997</c:v>
                </c:pt>
                <c:pt idx="144">
                  <c:v>-0.56272802243574149</c:v>
                </c:pt>
                <c:pt idx="145">
                  <c:v>-0.57444341084091921</c:v>
                </c:pt>
                <c:pt idx="146">
                  <c:v>-0.57527177163724474</c:v>
                </c:pt>
                <c:pt idx="147">
                  <c:v>-0.57530135595139942</c:v>
                </c:pt>
                <c:pt idx="148">
                  <c:v>-0.57592262654864357</c:v>
                </c:pt>
                <c:pt idx="149">
                  <c:v>-0.57672140303081487</c:v>
                </c:pt>
                <c:pt idx="150">
                  <c:v>-0.59226302939997322</c:v>
                </c:pt>
                <c:pt idx="151">
                  <c:v>-0.5922728908380247</c:v>
                </c:pt>
                <c:pt idx="152">
                  <c:v>-0.60838648061416978</c:v>
                </c:pt>
                <c:pt idx="153">
                  <c:v>-0.60838648061416978</c:v>
                </c:pt>
                <c:pt idx="154">
                  <c:v>-0.61223244145425337</c:v>
                </c:pt>
                <c:pt idx="155">
                  <c:v>-0.61224230289230486</c:v>
                </c:pt>
                <c:pt idx="156">
                  <c:v>-0.61281426629929181</c:v>
                </c:pt>
                <c:pt idx="157">
                  <c:v>-0.61697579315702311</c:v>
                </c:pt>
                <c:pt idx="158">
                  <c:v>-0.6240760285541006</c:v>
                </c:pt>
                <c:pt idx="159">
                  <c:v>-0.63229060645099711</c:v>
                </c:pt>
                <c:pt idx="160">
                  <c:v>-0.63233991364125453</c:v>
                </c:pt>
                <c:pt idx="161">
                  <c:v>-0.63234977507930601</c:v>
                </c:pt>
                <c:pt idx="162">
                  <c:v>-0.67824490777097035</c:v>
                </c:pt>
                <c:pt idx="163">
                  <c:v>-0.6296477410531961</c:v>
                </c:pt>
                <c:pt idx="164">
                  <c:v>-0.63283298554382938</c:v>
                </c:pt>
                <c:pt idx="165">
                  <c:v>-0.63283298554382938</c:v>
                </c:pt>
                <c:pt idx="166">
                  <c:v>-0.63284284698188087</c:v>
                </c:pt>
                <c:pt idx="167">
                  <c:v>-0.64254650202455343</c:v>
                </c:pt>
                <c:pt idx="168">
                  <c:v>-0.69104505436181285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4-4C5E-AFA5-1AF0BDCEAC3B}"/>
            </c:ext>
          </c:extLst>
        </c:ser>
        <c:ser>
          <c:idx val="2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-2.4390564155867402E-2</c:v>
                </c:pt>
                <c:pt idx="1">
                  <c:v>-2.6662638620110982E-2</c:v>
                </c:pt>
                <c:pt idx="2">
                  <c:v>-3.573097773322334E-2</c:v>
                </c:pt>
                <c:pt idx="3">
                  <c:v>-5.159558149520449E-2</c:v>
                </c:pt>
                <c:pt idx="4">
                  <c:v>-7.4256449906054414E-2</c:v>
                </c:pt>
                <c:pt idx="5">
                  <c:v>-0.10371358296577313</c:v>
                </c:pt>
                <c:pt idx="6">
                  <c:v>-0.13996698067436061</c:v>
                </c:pt>
                <c:pt idx="7">
                  <c:v>-0.18301664303181689</c:v>
                </c:pt>
                <c:pt idx="8">
                  <c:v>-0.23286257003814193</c:v>
                </c:pt>
                <c:pt idx="9">
                  <c:v>-0.28950476169333578</c:v>
                </c:pt>
                <c:pt idx="10">
                  <c:v>-0.35294321799739836</c:v>
                </c:pt>
                <c:pt idx="11">
                  <c:v>-0.42317793895032979</c:v>
                </c:pt>
                <c:pt idx="12">
                  <c:v>-0.50020892455212995</c:v>
                </c:pt>
                <c:pt idx="13">
                  <c:v>-0.58403617480279901</c:v>
                </c:pt>
                <c:pt idx="14">
                  <c:v>-0.6746596897023367</c:v>
                </c:pt>
                <c:pt idx="15">
                  <c:v>-0.77207946925074322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4-4C5E-AFA5-1AF0BDCE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0928"/>
        <c:axId val="1"/>
      </c:scatterChart>
      <c:valAx>
        <c:axId val="813950928"/>
        <c:scaling>
          <c:orientation val="minMax"/>
          <c:max val="70000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620704304968"/>
              <c:y val="0.91232934239384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44931535612842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61634425326463"/>
          <c:y val="0.96438413691439251"/>
          <c:w val="0.44581676261660702"/>
          <c:h val="2.73972602739726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52635525822430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9637689473033"/>
          <c:y val="0.14906854902912253"/>
          <c:w val="0.7894744088074270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Active!$H$21:$H$218</c:f>
              <c:numCache>
                <c:formatCode>General</c:formatCode>
                <c:ptCount val="198"/>
                <c:pt idx="0">
                  <c:v>-5.0258399998710956E-2</c:v>
                </c:pt>
                <c:pt idx="1">
                  <c:v>-3.0258399998274399E-2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B-40AA-974D-092A49DE798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plus>
            <c:min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Active!$I$21:$I$218</c:f>
              <c:numCache>
                <c:formatCode>General</c:formatCode>
                <c:ptCount val="198"/>
                <c:pt idx="3">
                  <c:v>-5.1066399999399437E-2</c:v>
                </c:pt>
                <c:pt idx="4">
                  <c:v>-2.0179999999527354E-2</c:v>
                </c:pt>
                <c:pt idx="5">
                  <c:v>-1.3968799998110626E-2</c:v>
                </c:pt>
                <c:pt idx="6">
                  <c:v>-4.0907999999035383E-2</c:v>
                </c:pt>
                <c:pt idx="7">
                  <c:v>-5.5768000020179898E-3</c:v>
                </c:pt>
                <c:pt idx="8">
                  <c:v>-5.0960000226041302E-4</c:v>
                </c:pt>
                <c:pt idx="9">
                  <c:v>-1.8023200002062367E-2</c:v>
                </c:pt>
                <c:pt idx="10">
                  <c:v>-1.2581599999975879E-2</c:v>
                </c:pt>
                <c:pt idx="11">
                  <c:v>-9.9159999990661163E-3</c:v>
                </c:pt>
                <c:pt idx="12">
                  <c:v>-3.7090399997396162E-2</c:v>
                </c:pt>
                <c:pt idx="13">
                  <c:v>-2.9959999992570374E-3</c:v>
                </c:pt>
                <c:pt idx="14">
                  <c:v>-3.9984799997910159E-2</c:v>
                </c:pt>
                <c:pt idx="15">
                  <c:v>-4.2063199998665368E-2</c:v>
                </c:pt>
                <c:pt idx="16">
                  <c:v>-3.1812000001082197E-2</c:v>
                </c:pt>
                <c:pt idx="17">
                  <c:v>-4.3208800001593772E-2</c:v>
                </c:pt>
                <c:pt idx="18">
                  <c:v>-2.854480000314652E-2</c:v>
                </c:pt>
                <c:pt idx="19">
                  <c:v>-8.3280000035301782E-4</c:v>
                </c:pt>
                <c:pt idx="20">
                  <c:v>-4.60136000001512E-2</c:v>
                </c:pt>
                <c:pt idx="27">
                  <c:v>-0.28899600000295322</c:v>
                </c:pt>
                <c:pt idx="28">
                  <c:v>-0.30592880000040168</c:v>
                </c:pt>
                <c:pt idx="29">
                  <c:v>-0.30526320000353735</c:v>
                </c:pt>
                <c:pt idx="30">
                  <c:v>-0.30950480000319658</c:v>
                </c:pt>
                <c:pt idx="31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B-40AA-974D-092A49DE7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plus>
            <c:min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Active!$J$21:$J$218</c:f>
              <c:numCache>
                <c:formatCode>General</c:formatCode>
                <c:ptCount val="198"/>
                <c:pt idx="32">
                  <c:v>-0.33611199999722885</c:v>
                </c:pt>
                <c:pt idx="33">
                  <c:v>-0.33502640000369865</c:v>
                </c:pt>
                <c:pt idx="34">
                  <c:v>-0.3362007999967318</c:v>
                </c:pt>
                <c:pt idx="35">
                  <c:v>-0.33588319999398664</c:v>
                </c:pt>
                <c:pt idx="36">
                  <c:v>-0.33634959999471903</c:v>
                </c:pt>
                <c:pt idx="37">
                  <c:v>-0.33740640000178246</c:v>
                </c:pt>
                <c:pt idx="38">
                  <c:v>-0.33765520000451943</c:v>
                </c:pt>
                <c:pt idx="39">
                  <c:v>-0.36242399999900954</c:v>
                </c:pt>
                <c:pt idx="40">
                  <c:v>-0.36353600000438746</c:v>
                </c:pt>
                <c:pt idx="41">
                  <c:v>-0.37087280000559986</c:v>
                </c:pt>
                <c:pt idx="42">
                  <c:v>-0.37718640000093728</c:v>
                </c:pt>
                <c:pt idx="43">
                  <c:v>-0.37658640000154264</c:v>
                </c:pt>
                <c:pt idx="44">
                  <c:v>-0.39994400000432506</c:v>
                </c:pt>
                <c:pt idx="45">
                  <c:v>-0.40197040000202833</c:v>
                </c:pt>
                <c:pt idx="49">
                  <c:v>-0.41310560000420082</c:v>
                </c:pt>
                <c:pt idx="53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B-40AA-974D-092A49DE7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plus>
            <c:min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Active!$K$21:$K$218</c:f>
              <c:numCache>
                <c:formatCode>General</c:formatCode>
                <c:ptCount val="198"/>
                <c:pt idx="48">
                  <c:v>-0.4260980000035488</c:v>
                </c:pt>
                <c:pt idx="51">
                  <c:v>-0.4178539999993518</c:v>
                </c:pt>
                <c:pt idx="52">
                  <c:v>-0.42013920000317739</c:v>
                </c:pt>
                <c:pt idx="54">
                  <c:v>-0.43766239999968093</c:v>
                </c:pt>
                <c:pt idx="55">
                  <c:v>-0.44927319999987958</c:v>
                </c:pt>
                <c:pt idx="56">
                  <c:v>-0.45052480000595096</c:v>
                </c:pt>
                <c:pt idx="57">
                  <c:v>-0.461656799998309</c:v>
                </c:pt>
                <c:pt idx="58">
                  <c:v>-0.46123120000265772</c:v>
                </c:pt>
                <c:pt idx="59">
                  <c:v>-0.46193679999851156</c:v>
                </c:pt>
                <c:pt idx="60">
                  <c:v>-0.46271680000063498</c:v>
                </c:pt>
                <c:pt idx="61">
                  <c:v>-0.46214960000361316</c:v>
                </c:pt>
                <c:pt idx="62">
                  <c:v>-0.46285760000318987</c:v>
                </c:pt>
                <c:pt idx="63">
                  <c:v>-0.46351760000106879</c:v>
                </c:pt>
                <c:pt idx="64">
                  <c:v>-0.46091319999686675</c:v>
                </c:pt>
                <c:pt idx="65">
                  <c:v>-0.44767159999901196</c:v>
                </c:pt>
                <c:pt idx="69">
                  <c:v>-0.49725480000051903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-0.47564240000792779</c:v>
                </c:pt>
                <c:pt idx="74">
                  <c:v>-0.47539520000282209</c:v>
                </c:pt>
                <c:pt idx="75">
                  <c:v>-0.47556800000165822</c:v>
                </c:pt>
                <c:pt idx="76">
                  <c:v>-0.47562560000369558</c:v>
                </c:pt>
                <c:pt idx="79">
                  <c:v>-0.46049999999377178</c:v>
                </c:pt>
                <c:pt idx="80">
                  <c:v>-0.4584099999992759</c:v>
                </c:pt>
                <c:pt idx="81">
                  <c:v>-0.47932720000244444</c:v>
                </c:pt>
                <c:pt idx="82">
                  <c:v>-0.47906879999936791</c:v>
                </c:pt>
                <c:pt idx="84">
                  <c:v>-0.48825360000046203</c:v>
                </c:pt>
                <c:pt idx="85">
                  <c:v>-0.48806959999637911</c:v>
                </c:pt>
                <c:pt idx="86">
                  <c:v>-0.4890776000029291</c:v>
                </c:pt>
                <c:pt idx="87">
                  <c:v>-0.49118880000605714</c:v>
                </c:pt>
                <c:pt idx="88">
                  <c:v>-0.49133040000015171</c:v>
                </c:pt>
                <c:pt idx="89">
                  <c:v>-0.49739840000256663</c:v>
                </c:pt>
                <c:pt idx="90">
                  <c:v>-0.49807840000721626</c:v>
                </c:pt>
                <c:pt idx="91">
                  <c:v>-0.50060519999533426</c:v>
                </c:pt>
                <c:pt idx="92">
                  <c:v>-0.49981519999710144</c:v>
                </c:pt>
                <c:pt idx="93">
                  <c:v>-0.50233399999706307</c:v>
                </c:pt>
                <c:pt idx="94">
                  <c:v>-0.50114400000165915</c:v>
                </c:pt>
                <c:pt idx="95">
                  <c:v>-0.50220519999857061</c:v>
                </c:pt>
                <c:pt idx="96">
                  <c:v>-0.49994519999745535</c:v>
                </c:pt>
                <c:pt idx="98">
                  <c:v>-0.50067519999720389</c:v>
                </c:pt>
                <c:pt idx="99">
                  <c:v>-0.50035519999801181</c:v>
                </c:pt>
                <c:pt idx="103">
                  <c:v>-0.50122720000217669</c:v>
                </c:pt>
                <c:pt idx="104">
                  <c:v>-0.50091719999909401</c:v>
                </c:pt>
                <c:pt idx="109">
                  <c:v>-0.50182160000258591</c:v>
                </c:pt>
                <c:pt idx="110">
                  <c:v>-0.50172160000511212</c:v>
                </c:pt>
                <c:pt idx="111">
                  <c:v>-0.50787120000313735</c:v>
                </c:pt>
                <c:pt idx="112">
                  <c:v>-0.50922000000718981</c:v>
                </c:pt>
                <c:pt idx="113">
                  <c:v>-0.50964319999911822</c:v>
                </c:pt>
                <c:pt idx="114">
                  <c:v>-0.50916640000650659</c:v>
                </c:pt>
                <c:pt idx="115">
                  <c:v>-0.51060560000041733</c:v>
                </c:pt>
                <c:pt idx="116">
                  <c:v>-0.51256879999709781</c:v>
                </c:pt>
                <c:pt idx="117">
                  <c:v>-0.51166160000138916</c:v>
                </c:pt>
                <c:pt idx="118">
                  <c:v>-0.51198880000447389</c:v>
                </c:pt>
                <c:pt idx="119">
                  <c:v>-0.51117119999980787</c:v>
                </c:pt>
                <c:pt idx="120">
                  <c:v>-0.51765279999381164</c:v>
                </c:pt>
                <c:pt idx="121">
                  <c:v>-0.51758279999921797</c:v>
                </c:pt>
                <c:pt idx="122">
                  <c:v>-0.51708279999729712</c:v>
                </c:pt>
                <c:pt idx="123">
                  <c:v>-0.51235279999673367</c:v>
                </c:pt>
                <c:pt idx="124">
                  <c:v>-0.52055119999567978</c:v>
                </c:pt>
                <c:pt idx="125">
                  <c:v>-0.51978239999880316</c:v>
                </c:pt>
                <c:pt idx="126">
                  <c:v>-0.52042320000327891</c:v>
                </c:pt>
                <c:pt idx="127">
                  <c:v>-0.51976479999575531</c:v>
                </c:pt>
                <c:pt idx="128">
                  <c:v>-0.52073920000111684</c:v>
                </c:pt>
                <c:pt idx="129">
                  <c:v>-0.52045440000802046</c:v>
                </c:pt>
                <c:pt idx="130">
                  <c:v>-0.52132879999408033</c:v>
                </c:pt>
                <c:pt idx="131">
                  <c:v>-0.52173680000123568</c:v>
                </c:pt>
                <c:pt idx="132">
                  <c:v>-0.52432640000188258</c:v>
                </c:pt>
                <c:pt idx="133">
                  <c:v>-0.53587120000156574</c:v>
                </c:pt>
                <c:pt idx="134">
                  <c:v>-0.53501279999909457</c:v>
                </c:pt>
                <c:pt idx="135">
                  <c:v>-0.53477279999788152</c:v>
                </c:pt>
                <c:pt idx="136">
                  <c:v>-0.54680480000388343</c:v>
                </c:pt>
                <c:pt idx="137">
                  <c:v>-0.54775120000704192</c:v>
                </c:pt>
                <c:pt idx="138">
                  <c:v>-0.54757919999974547</c:v>
                </c:pt>
                <c:pt idx="139">
                  <c:v>-0.54712080000172136</c:v>
                </c:pt>
                <c:pt idx="140">
                  <c:v>-0.54734559999633348</c:v>
                </c:pt>
                <c:pt idx="141">
                  <c:v>-0.54768719999992754</c:v>
                </c:pt>
                <c:pt idx="142">
                  <c:v>-0.54905439999856753</c:v>
                </c:pt>
                <c:pt idx="143">
                  <c:v>-0.56244160000642296</c:v>
                </c:pt>
                <c:pt idx="145">
                  <c:v>-0.57347440000012284</c:v>
                </c:pt>
                <c:pt idx="146">
                  <c:v>-0.57486879999487428</c:v>
                </c:pt>
                <c:pt idx="147">
                  <c:v>-0.57509360000403831</c:v>
                </c:pt>
                <c:pt idx="148">
                  <c:v>-0.57581439999921713</c:v>
                </c:pt>
                <c:pt idx="149">
                  <c:v>-0.5778240000072401</c:v>
                </c:pt>
                <c:pt idx="150">
                  <c:v>-0.59224560000438942</c:v>
                </c:pt>
                <c:pt idx="151">
                  <c:v>-0.59258719999343157</c:v>
                </c:pt>
                <c:pt idx="152">
                  <c:v>-0.6089916000055382</c:v>
                </c:pt>
                <c:pt idx="153">
                  <c:v>-0.60896160000265809</c:v>
                </c:pt>
                <c:pt idx="154">
                  <c:v>-0.61302559999603545</c:v>
                </c:pt>
                <c:pt idx="155">
                  <c:v>-0.61294720000296365</c:v>
                </c:pt>
                <c:pt idx="156">
                  <c:v>-0.61174000000755768</c:v>
                </c:pt>
                <c:pt idx="157">
                  <c:v>-0.61729520000517368</c:v>
                </c:pt>
                <c:pt idx="158">
                  <c:v>-0.62454720000096131</c:v>
                </c:pt>
                <c:pt idx="159">
                  <c:v>-0.631600000000617</c:v>
                </c:pt>
                <c:pt idx="160">
                  <c:v>-0.63170800000079907</c:v>
                </c:pt>
                <c:pt idx="161">
                  <c:v>-0.63034960000368301</c:v>
                </c:pt>
                <c:pt idx="162">
                  <c:v>-0.67905599999357946</c:v>
                </c:pt>
                <c:pt idx="163">
                  <c:v>-0.62991120017250068</c:v>
                </c:pt>
                <c:pt idx="164">
                  <c:v>-0.63350800000625895</c:v>
                </c:pt>
                <c:pt idx="165">
                  <c:v>-0.63334800018492388</c:v>
                </c:pt>
                <c:pt idx="166">
                  <c:v>-0.63229959993623197</c:v>
                </c:pt>
                <c:pt idx="167">
                  <c:v>-0.64223399996262742</c:v>
                </c:pt>
                <c:pt idx="168">
                  <c:v>-0.6908527999985381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B-40AA-974D-092A49DE7987}"/>
            </c:ext>
          </c:extLst>
        </c:ser>
        <c:ser>
          <c:idx val="7"/>
          <c:order val="4"/>
          <c:tx>
            <c:v>Lin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Active!$O$21:$O$218</c:f>
              <c:numCache>
                <c:formatCode>General</c:formatCode>
                <c:ptCount val="198"/>
                <c:pt idx="21">
                  <c:v>-0.13324267241696941</c:v>
                </c:pt>
                <c:pt idx="22">
                  <c:v>-0.13325253385502089</c:v>
                </c:pt>
                <c:pt idx="23">
                  <c:v>-0.13325253385502089</c:v>
                </c:pt>
                <c:pt idx="24">
                  <c:v>-0.13330184104527842</c:v>
                </c:pt>
                <c:pt idx="25">
                  <c:v>-0.13333142535943288</c:v>
                </c:pt>
                <c:pt idx="26">
                  <c:v>-0.13334128679748436</c:v>
                </c:pt>
                <c:pt idx="46">
                  <c:v>-0.35479960111993936</c:v>
                </c:pt>
                <c:pt idx="47">
                  <c:v>-0.3559040821817071</c:v>
                </c:pt>
                <c:pt idx="48">
                  <c:v>-0.36435533459183944</c:v>
                </c:pt>
                <c:pt idx="49">
                  <c:v>-0.36520341826426816</c:v>
                </c:pt>
                <c:pt idx="50">
                  <c:v>-0.36535133983504064</c:v>
                </c:pt>
                <c:pt idx="51">
                  <c:v>-0.3671658444365159</c:v>
                </c:pt>
                <c:pt idx="52">
                  <c:v>-0.3737927308071215</c:v>
                </c:pt>
                <c:pt idx="53">
                  <c:v>-0.38105074921302295</c:v>
                </c:pt>
                <c:pt idx="54">
                  <c:v>-0.39624722525037892</c:v>
                </c:pt>
                <c:pt idx="55">
                  <c:v>-0.41092104507100558</c:v>
                </c:pt>
                <c:pt idx="56">
                  <c:v>-0.41413587387579331</c:v>
                </c:pt>
                <c:pt idx="57">
                  <c:v>-0.42789257995763086</c:v>
                </c:pt>
                <c:pt idx="58">
                  <c:v>-0.42798133290009444</c:v>
                </c:pt>
                <c:pt idx="59">
                  <c:v>-0.42838565186020572</c:v>
                </c:pt>
                <c:pt idx="60">
                  <c:v>-0.42887872376278058</c:v>
                </c:pt>
                <c:pt idx="61">
                  <c:v>-0.42895761526719245</c:v>
                </c:pt>
                <c:pt idx="62">
                  <c:v>-0.42900692245744987</c:v>
                </c:pt>
                <c:pt idx="63">
                  <c:v>-0.42999306626259959</c:v>
                </c:pt>
                <c:pt idx="64">
                  <c:v>-0.4368073199561836</c:v>
                </c:pt>
                <c:pt idx="65">
                  <c:v>-0.43729053042070698</c:v>
                </c:pt>
                <c:pt idx="66">
                  <c:v>-0.43748775918173688</c:v>
                </c:pt>
                <c:pt idx="67">
                  <c:v>-0.43749762061978836</c:v>
                </c:pt>
                <c:pt idx="68">
                  <c:v>-0.43749762061978836</c:v>
                </c:pt>
                <c:pt idx="69">
                  <c:v>-0.43755678924809727</c:v>
                </c:pt>
                <c:pt idx="70">
                  <c:v>-0.44211277362788881</c:v>
                </c:pt>
                <c:pt idx="71">
                  <c:v>-0.4422409723225581</c:v>
                </c:pt>
                <c:pt idx="72">
                  <c:v>-0.44234944814112465</c:v>
                </c:pt>
                <c:pt idx="73">
                  <c:v>-0.44489369915841082</c:v>
                </c:pt>
                <c:pt idx="74">
                  <c:v>-0.44563330701227299</c:v>
                </c:pt>
                <c:pt idx="75">
                  <c:v>-0.44595873446797241</c:v>
                </c:pt>
                <c:pt idx="76">
                  <c:v>-0.44729989004297577</c:v>
                </c:pt>
                <c:pt idx="77">
                  <c:v>-0.44942009922404746</c:v>
                </c:pt>
                <c:pt idx="78">
                  <c:v>-0.44942009922404746</c:v>
                </c:pt>
                <c:pt idx="79">
                  <c:v>-0.45010053844960074</c:v>
                </c:pt>
                <c:pt idx="80">
                  <c:v>-0.45010053844960074</c:v>
                </c:pt>
                <c:pt idx="81">
                  <c:v>-0.45076125479905105</c:v>
                </c:pt>
                <c:pt idx="82">
                  <c:v>-0.45077111623710253</c:v>
                </c:pt>
                <c:pt idx="83">
                  <c:v>-0.46101715037260738</c:v>
                </c:pt>
                <c:pt idx="84">
                  <c:v>-0.46164828240790301</c:v>
                </c:pt>
                <c:pt idx="85">
                  <c:v>-0.46174689678841807</c:v>
                </c:pt>
                <c:pt idx="86">
                  <c:v>-0.46549424324798683</c:v>
                </c:pt>
                <c:pt idx="87">
                  <c:v>-0.46630288116820939</c:v>
                </c:pt>
                <c:pt idx="88">
                  <c:v>-0.46631274260626088</c:v>
                </c:pt>
                <c:pt idx="89">
                  <c:v>-0.47597695189672751</c:v>
                </c:pt>
                <c:pt idx="90">
                  <c:v>-0.47647002379930214</c:v>
                </c:pt>
                <c:pt idx="91">
                  <c:v>-0.47718990877706158</c:v>
                </c:pt>
                <c:pt idx="92">
                  <c:v>-0.47718990877706158</c:v>
                </c:pt>
                <c:pt idx="93">
                  <c:v>-0.47736741466198851</c:v>
                </c:pt>
                <c:pt idx="94">
                  <c:v>-0.47736741466198851</c:v>
                </c:pt>
                <c:pt idx="95">
                  <c:v>-0.47817605258221108</c:v>
                </c:pt>
                <c:pt idx="96">
                  <c:v>-0.47817605258221108</c:v>
                </c:pt>
                <c:pt idx="97">
                  <c:v>-0.47866912448478594</c:v>
                </c:pt>
                <c:pt idx="98">
                  <c:v>-0.47866912448478594</c:v>
                </c:pt>
                <c:pt idx="99">
                  <c:v>-0.47866912448478594</c:v>
                </c:pt>
                <c:pt idx="100">
                  <c:v>-0.47958623822357505</c:v>
                </c:pt>
                <c:pt idx="101">
                  <c:v>-0.47958623822357505</c:v>
                </c:pt>
                <c:pt idx="102">
                  <c:v>-0.47958623822357505</c:v>
                </c:pt>
                <c:pt idx="103">
                  <c:v>-0.47960596109967801</c:v>
                </c:pt>
                <c:pt idx="104">
                  <c:v>-0.47960596109967801</c:v>
                </c:pt>
                <c:pt idx="105">
                  <c:v>-0.47959609966162653</c:v>
                </c:pt>
                <c:pt idx="106">
                  <c:v>-0.47959609966162653</c:v>
                </c:pt>
                <c:pt idx="107">
                  <c:v>-0.48115420687376298</c:v>
                </c:pt>
                <c:pt idx="108">
                  <c:v>-0.48115420687376298</c:v>
                </c:pt>
                <c:pt idx="109">
                  <c:v>-0.48117392974986595</c:v>
                </c:pt>
                <c:pt idx="110">
                  <c:v>-0.48117392974986595</c:v>
                </c:pt>
                <c:pt idx="111">
                  <c:v>-0.49232721618610842</c:v>
                </c:pt>
                <c:pt idx="112">
                  <c:v>-0.49250472207103535</c:v>
                </c:pt>
                <c:pt idx="113">
                  <c:v>-0.49277098089842586</c:v>
                </c:pt>
                <c:pt idx="114">
                  <c:v>-0.49303723972581615</c:v>
                </c:pt>
                <c:pt idx="115">
                  <c:v>-0.49340211293372149</c:v>
                </c:pt>
                <c:pt idx="116">
                  <c:v>-0.49514758746883636</c:v>
                </c:pt>
                <c:pt idx="117">
                  <c:v>-0.49621262277839817</c:v>
                </c:pt>
                <c:pt idx="118">
                  <c:v>-0.4971198750791358</c:v>
                </c:pt>
                <c:pt idx="119">
                  <c:v>-0.49725793521185679</c:v>
                </c:pt>
                <c:pt idx="120">
                  <c:v>-0.49997969211406967</c:v>
                </c:pt>
                <c:pt idx="121">
                  <c:v>-0.49997969211406967</c:v>
                </c:pt>
                <c:pt idx="122">
                  <c:v>-0.49997969211406967</c:v>
                </c:pt>
                <c:pt idx="123">
                  <c:v>-0.49997969211406967</c:v>
                </c:pt>
                <c:pt idx="124">
                  <c:v>-0.508845124922365</c:v>
                </c:pt>
                <c:pt idx="125">
                  <c:v>-0.50916069094001293</c:v>
                </c:pt>
                <c:pt idx="126">
                  <c:v>-0.50928888963468222</c:v>
                </c:pt>
                <c:pt idx="127">
                  <c:v>-0.5092987510727337</c:v>
                </c:pt>
                <c:pt idx="128">
                  <c:v>-0.50938750401519728</c:v>
                </c:pt>
                <c:pt idx="129">
                  <c:v>-0.50960445565233015</c:v>
                </c:pt>
                <c:pt idx="130">
                  <c:v>-0.50969320859479372</c:v>
                </c:pt>
                <c:pt idx="131">
                  <c:v>-0.50974251578505114</c:v>
                </c:pt>
                <c:pt idx="132">
                  <c:v>-0.51251357987752166</c:v>
                </c:pt>
                <c:pt idx="133">
                  <c:v>-0.52930760887922002</c:v>
                </c:pt>
                <c:pt idx="134">
                  <c:v>-0.5293174703172715</c:v>
                </c:pt>
                <c:pt idx="135">
                  <c:v>-0.53030361412242122</c:v>
                </c:pt>
                <c:pt idx="136">
                  <c:v>-0.54406032020425876</c:v>
                </c:pt>
                <c:pt idx="137">
                  <c:v>-0.54459283785903956</c:v>
                </c:pt>
                <c:pt idx="138">
                  <c:v>-0.54538175290315916</c:v>
                </c:pt>
                <c:pt idx="139">
                  <c:v>-0.54539161434121064</c:v>
                </c:pt>
                <c:pt idx="140">
                  <c:v>-0.54542119865536509</c:v>
                </c:pt>
                <c:pt idx="141">
                  <c:v>-0.54543106009341658</c:v>
                </c:pt>
                <c:pt idx="142">
                  <c:v>-0.54658484834544174</c:v>
                </c:pt>
                <c:pt idx="143">
                  <c:v>-0.5608050420156997</c:v>
                </c:pt>
                <c:pt idx="144">
                  <c:v>-0.56272802243574149</c:v>
                </c:pt>
                <c:pt idx="145">
                  <c:v>-0.57444341084091921</c:v>
                </c:pt>
                <c:pt idx="146">
                  <c:v>-0.57527177163724474</c:v>
                </c:pt>
                <c:pt idx="147">
                  <c:v>-0.57530135595139942</c:v>
                </c:pt>
                <c:pt idx="148">
                  <c:v>-0.57592262654864357</c:v>
                </c:pt>
                <c:pt idx="149">
                  <c:v>-0.57672140303081487</c:v>
                </c:pt>
                <c:pt idx="150">
                  <c:v>-0.59226302939997322</c:v>
                </c:pt>
                <c:pt idx="151">
                  <c:v>-0.5922728908380247</c:v>
                </c:pt>
                <c:pt idx="152">
                  <c:v>-0.60838648061416978</c:v>
                </c:pt>
                <c:pt idx="153">
                  <c:v>-0.60838648061416978</c:v>
                </c:pt>
                <c:pt idx="154">
                  <c:v>-0.61223244145425337</c:v>
                </c:pt>
                <c:pt idx="155">
                  <c:v>-0.61224230289230486</c:v>
                </c:pt>
                <c:pt idx="156">
                  <c:v>-0.61281426629929181</c:v>
                </c:pt>
                <c:pt idx="157">
                  <c:v>-0.61697579315702311</c:v>
                </c:pt>
                <c:pt idx="158">
                  <c:v>-0.6240760285541006</c:v>
                </c:pt>
                <c:pt idx="159">
                  <c:v>-0.63229060645099711</c:v>
                </c:pt>
                <c:pt idx="160">
                  <c:v>-0.63233991364125453</c:v>
                </c:pt>
                <c:pt idx="161">
                  <c:v>-0.63234977507930601</c:v>
                </c:pt>
                <c:pt idx="162">
                  <c:v>-0.67824490777097035</c:v>
                </c:pt>
                <c:pt idx="163">
                  <c:v>-0.6296477410531961</c:v>
                </c:pt>
                <c:pt idx="164">
                  <c:v>-0.63283298554382938</c:v>
                </c:pt>
                <c:pt idx="165">
                  <c:v>-0.63283298554382938</c:v>
                </c:pt>
                <c:pt idx="166">
                  <c:v>-0.63284284698188087</c:v>
                </c:pt>
                <c:pt idx="167">
                  <c:v>-0.64254650202455343</c:v>
                </c:pt>
                <c:pt idx="168">
                  <c:v>-0.69104505436181285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B-40AA-974D-092A49DE7987}"/>
            </c:ext>
          </c:extLst>
        </c:ser>
        <c:ser>
          <c:idx val="2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-2.4390564155867402E-2</c:v>
                </c:pt>
                <c:pt idx="1">
                  <c:v>-2.6662638620110982E-2</c:v>
                </c:pt>
                <c:pt idx="2">
                  <c:v>-3.573097773322334E-2</c:v>
                </c:pt>
                <c:pt idx="3">
                  <c:v>-5.159558149520449E-2</c:v>
                </c:pt>
                <c:pt idx="4">
                  <c:v>-7.4256449906054414E-2</c:v>
                </c:pt>
                <c:pt idx="5">
                  <c:v>-0.10371358296577313</c:v>
                </c:pt>
                <c:pt idx="6">
                  <c:v>-0.13996698067436061</c:v>
                </c:pt>
                <c:pt idx="7">
                  <c:v>-0.18301664303181689</c:v>
                </c:pt>
                <c:pt idx="8">
                  <c:v>-0.23286257003814193</c:v>
                </c:pt>
                <c:pt idx="9">
                  <c:v>-0.28950476169333578</c:v>
                </c:pt>
                <c:pt idx="10">
                  <c:v>-0.35294321799739836</c:v>
                </c:pt>
                <c:pt idx="11">
                  <c:v>-0.42317793895032979</c:v>
                </c:pt>
                <c:pt idx="12">
                  <c:v>-0.50020892455212995</c:v>
                </c:pt>
                <c:pt idx="13">
                  <c:v>-0.58403617480279901</c:v>
                </c:pt>
                <c:pt idx="14">
                  <c:v>-0.6746596897023367</c:v>
                </c:pt>
                <c:pt idx="15">
                  <c:v>-0.77207946925074322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B-40AA-974D-092A49DE7987}"/>
            </c:ext>
          </c:extLst>
        </c:ser>
        <c:ser>
          <c:idx val="5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</c:numCache>
            </c:numRef>
          </c:xVal>
          <c:yVal>
            <c:numRef>
              <c:f>Active!$U$21:$U$218</c:f>
              <c:numCache>
                <c:formatCode>General</c:formatCode>
                <c:ptCount val="198"/>
                <c:pt idx="77">
                  <c:v>-0.39279960000567371</c:v>
                </c:pt>
                <c:pt idx="78">
                  <c:v>-0.39210960000491468</c:v>
                </c:pt>
                <c:pt idx="144">
                  <c:v>-0.65285359999688808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B-40AA-974D-092A49DE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7160"/>
        <c:axId val="1"/>
      </c:scatterChart>
      <c:valAx>
        <c:axId val="81395716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9042290766284"/>
          <c:y val="0.91925596256989606"/>
          <c:w val="0.718045704813214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47169811320754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566037735849"/>
          <c:y val="0.15286624203821655"/>
          <c:w val="0.78867924528301891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A-4679-ABDB-1F49136E795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9">
                  <c:v>-0.80290719999902649</c:v>
                </c:pt>
                <c:pt idx="12">
                  <c:v>-0.81766960000095423</c:v>
                </c:pt>
                <c:pt idx="13">
                  <c:v>-0.81706960000155959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A-4679-ABDB-1F49136E795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-0.7765951999972458</c:v>
                </c:pt>
                <c:pt idx="3">
                  <c:v>-0.7755096000037156</c:v>
                </c:pt>
                <c:pt idx="4">
                  <c:v>-0.77668399999674875</c:v>
                </c:pt>
                <c:pt idx="5">
                  <c:v>-0.77636639999400359</c:v>
                </c:pt>
                <c:pt idx="6">
                  <c:v>-0.77683279999473598</c:v>
                </c:pt>
                <c:pt idx="7">
                  <c:v>-0.77788960000179941</c:v>
                </c:pt>
                <c:pt idx="8">
                  <c:v>-0.77813840000453638</c:v>
                </c:pt>
                <c:pt idx="10">
                  <c:v>-0.80401920000440441</c:v>
                </c:pt>
                <c:pt idx="11">
                  <c:v>-0.81135600000561681</c:v>
                </c:pt>
                <c:pt idx="14">
                  <c:v>-0.84042720000434201</c:v>
                </c:pt>
                <c:pt idx="15">
                  <c:v>-0.84245360000204528</c:v>
                </c:pt>
                <c:pt idx="16">
                  <c:v>-0.85358880000421777</c:v>
                </c:pt>
                <c:pt idx="17">
                  <c:v>-0.86573999999382067</c:v>
                </c:pt>
                <c:pt idx="18">
                  <c:v>-0.87814559999969788</c:v>
                </c:pt>
                <c:pt idx="19">
                  <c:v>-0.89100800000596792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A-4679-ABDB-1F49136E795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1A-4679-ABDB-1F49136E795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1A-4679-ABDB-1F49136E795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1A-4679-ABDB-1F49136E795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1A-4679-ABDB-1F49136E795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-4.3930878029626252E-2</c:v>
                </c:pt>
                <c:pt idx="1">
                  <c:v>-4.3938349939221744E-2</c:v>
                </c:pt>
                <c:pt idx="2">
                  <c:v>-0.77485549038905521</c:v>
                </c:pt>
                <c:pt idx="3">
                  <c:v>-0.77604352401473786</c:v>
                </c:pt>
                <c:pt idx="4">
                  <c:v>-0.77611077120109728</c:v>
                </c:pt>
                <c:pt idx="5">
                  <c:v>-0.77621537793543405</c:v>
                </c:pt>
                <c:pt idx="6">
                  <c:v>-0.77624526557381601</c:v>
                </c:pt>
                <c:pt idx="7">
                  <c:v>-0.77641711949451231</c:v>
                </c:pt>
                <c:pt idx="8">
                  <c:v>-0.77655161386723104</c:v>
                </c:pt>
                <c:pt idx="9">
                  <c:v>-0.80433217374325572</c:v>
                </c:pt>
                <c:pt idx="10">
                  <c:v>-0.80578919611437583</c:v>
                </c:pt>
                <c:pt idx="11">
                  <c:v>-0.81380655511033451</c:v>
                </c:pt>
                <c:pt idx="12">
                  <c:v>-0.81882020644890707</c:v>
                </c:pt>
                <c:pt idx="13">
                  <c:v>-0.81882020644890707</c:v>
                </c:pt>
                <c:pt idx="14">
                  <c:v>-0.84131812624092162</c:v>
                </c:pt>
                <c:pt idx="15">
                  <c:v>-0.84209520483885236</c:v>
                </c:pt>
                <c:pt idx="16">
                  <c:v>-0.85309385576341079</c:v>
                </c:pt>
                <c:pt idx="17">
                  <c:v>-0.86510121448336008</c:v>
                </c:pt>
                <c:pt idx="18">
                  <c:v>-0.87661542717000718</c:v>
                </c:pt>
                <c:pt idx="19">
                  <c:v>-0.89016947117622258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1A-4679-ABDB-1F49136E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7320"/>
        <c:axId val="1"/>
      </c:scatterChart>
      <c:valAx>
        <c:axId val="81394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8113207547169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16981132075473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"/>
          <c:y val="0.91719745222929938"/>
          <c:w val="0.99056603773584906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593279653602616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238142479360364"/>
          <c:w val="0.7815456934618009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A-41D4-91CB-7E3D9A4BFFC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9">
                  <c:v>-0.80290719999902649</c:v>
                </c:pt>
                <c:pt idx="12">
                  <c:v>-0.81766960000095423</c:v>
                </c:pt>
                <c:pt idx="13">
                  <c:v>-0.81706960000155959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A-41D4-91CB-7E3D9A4BFFC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-0.7765951999972458</c:v>
                </c:pt>
                <c:pt idx="3">
                  <c:v>-0.7755096000037156</c:v>
                </c:pt>
                <c:pt idx="4">
                  <c:v>-0.77668399999674875</c:v>
                </c:pt>
                <c:pt idx="5">
                  <c:v>-0.77636639999400359</c:v>
                </c:pt>
                <c:pt idx="6">
                  <c:v>-0.77683279999473598</c:v>
                </c:pt>
                <c:pt idx="7">
                  <c:v>-0.77788960000179941</c:v>
                </c:pt>
                <c:pt idx="8">
                  <c:v>-0.77813840000453638</c:v>
                </c:pt>
                <c:pt idx="10">
                  <c:v>-0.80401920000440441</c:v>
                </c:pt>
                <c:pt idx="11">
                  <c:v>-0.81135600000561681</c:v>
                </c:pt>
                <c:pt idx="14">
                  <c:v>-0.84042720000434201</c:v>
                </c:pt>
                <c:pt idx="15">
                  <c:v>-0.84245360000204528</c:v>
                </c:pt>
                <c:pt idx="16">
                  <c:v>-0.85358880000421777</c:v>
                </c:pt>
                <c:pt idx="17">
                  <c:v>-0.86573999999382067</c:v>
                </c:pt>
                <c:pt idx="18">
                  <c:v>-0.87814559999969788</c:v>
                </c:pt>
                <c:pt idx="19">
                  <c:v>-0.89100800000596792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A-41D4-91CB-7E3D9A4BFFC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A-41D4-91CB-7E3D9A4BFFC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A-41D4-91CB-7E3D9A4BFFC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A-41D4-91CB-7E3D9A4BFFC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A-41D4-91CB-7E3D9A4BFFC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-4.3930878029626252E-2</c:v>
                </c:pt>
                <c:pt idx="1">
                  <c:v>-4.3938349939221744E-2</c:v>
                </c:pt>
                <c:pt idx="2">
                  <c:v>-0.77485549038905521</c:v>
                </c:pt>
                <c:pt idx="3">
                  <c:v>-0.77604352401473786</c:v>
                </c:pt>
                <c:pt idx="4">
                  <c:v>-0.77611077120109728</c:v>
                </c:pt>
                <c:pt idx="5">
                  <c:v>-0.77621537793543405</c:v>
                </c:pt>
                <c:pt idx="6">
                  <c:v>-0.77624526557381601</c:v>
                </c:pt>
                <c:pt idx="7">
                  <c:v>-0.77641711949451231</c:v>
                </c:pt>
                <c:pt idx="8">
                  <c:v>-0.77655161386723104</c:v>
                </c:pt>
                <c:pt idx="9">
                  <c:v>-0.80433217374325572</c:v>
                </c:pt>
                <c:pt idx="10">
                  <c:v>-0.80578919611437583</c:v>
                </c:pt>
                <c:pt idx="11">
                  <c:v>-0.81380655511033451</c:v>
                </c:pt>
                <c:pt idx="12">
                  <c:v>-0.81882020644890707</c:v>
                </c:pt>
                <c:pt idx="13">
                  <c:v>-0.81882020644890707</c:v>
                </c:pt>
                <c:pt idx="14">
                  <c:v>-0.84131812624092162</c:v>
                </c:pt>
                <c:pt idx="15">
                  <c:v>-0.84209520483885236</c:v>
                </c:pt>
                <c:pt idx="16">
                  <c:v>-0.85309385576341079</c:v>
                </c:pt>
                <c:pt idx="17">
                  <c:v>-0.86510121448336008</c:v>
                </c:pt>
                <c:pt idx="18">
                  <c:v>-0.87661542717000718</c:v>
                </c:pt>
                <c:pt idx="19">
                  <c:v>-0.89016947117622258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A-41D4-91CB-7E3D9A4BF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3224"/>
        <c:axId val="1"/>
      </c:scatterChart>
      <c:valAx>
        <c:axId val="813953224"/>
        <c:scaling>
          <c:orientation val="minMax"/>
          <c:max val="60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"/>
          <c:min val="-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357835214101062"/>
          <c:y val="0.91746331708536433"/>
          <c:w val="0.99246882275308801"/>
          <c:h val="0.98095571386909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953807200730343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892070532804"/>
          <c:y val="0.15335487182207191"/>
          <c:w val="0.83967447010502694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(old2)'!$H$21:$H$961</c:f>
              <c:numCache>
                <c:formatCode>General</c:formatCode>
                <c:ptCount val="941"/>
                <c:pt idx="1">
                  <c:v>-3.0258399998274399E-2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7-4FBD-AC76-D6778E2DF4DA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(old2)'!$I$21:$I$961</c:f>
              <c:numCache>
                <c:formatCode>General</c:formatCode>
                <c:ptCount val="941"/>
                <c:pt idx="0">
                  <c:v>0</c:v>
                </c:pt>
                <c:pt idx="1">
                  <c:v>0</c:v>
                </c:pt>
                <c:pt idx="2">
                  <c:v>-5.1066399999399437E-2</c:v>
                </c:pt>
                <c:pt idx="3">
                  <c:v>-2.0179999999527354E-2</c:v>
                </c:pt>
                <c:pt idx="4">
                  <c:v>-1.3968799998110626E-2</c:v>
                </c:pt>
                <c:pt idx="5">
                  <c:v>-4.0907999999035383E-2</c:v>
                </c:pt>
                <c:pt idx="6">
                  <c:v>-5.5768000020179898E-3</c:v>
                </c:pt>
                <c:pt idx="7">
                  <c:v>-5.0960000226041302E-4</c:v>
                </c:pt>
                <c:pt idx="8">
                  <c:v>-1.8023200002062367E-2</c:v>
                </c:pt>
                <c:pt idx="9">
                  <c:v>-1.2581599999975879E-2</c:v>
                </c:pt>
                <c:pt idx="10">
                  <c:v>-9.9159999990661163E-3</c:v>
                </c:pt>
                <c:pt idx="11">
                  <c:v>-3.7090399997396162E-2</c:v>
                </c:pt>
                <c:pt idx="12">
                  <c:v>-2.9959999992570374E-3</c:v>
                </c:pt>
                <c:pt idx="13">
                  <c:v>-3.9984799997910159E-2</c:v>
                </c:pt>
                <c:pt idx="14">
                  <c:v>-4.2063199998665368E-2</c:v>
                </c:pt>
                <c:pt idx="15">
                  <c:v>-3.1812000001082197E-2</c:v>
                </c:pt>
                <c:pt idx="16">
                  <c:v>-4.3208800001593772E-2</c:v>
                </c:pt>
                <c:pt idx="17">
                  <c:v>-2.854480000314652E-2</c:v>
                </c:pt>
                <c:pt idx="18">
                  <c:v>-8.3280000035301782E-4</c:v>
                </c:pt>
                <c:pt idx="19">
                  <c:v>-4.60136000001512E-2</c:v>
                </c:pt>
                <c:pt idx="26">
                  <c:v>-0.28899600000295322</c:v>
                </c:pt>
                <c:pt idx="27">
                  <c:v>-0.30592880000040168</c:v>
                </c:pt>
                <c:pt idx="28">
                  <c:v>-0.30526320000353735</c:v>
                </c:pt>
                <c:pt idx="29">
                  <c:v>-0.30950480000319658</c:v>
                </c:pt>
                <c:pt idx="30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7-4FBD-AC76-D6778E2DF4DA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plus>
            <c:min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(old2)'!$J$21:$J$961</c:f>
              <c:numCache>
                <c:formatCode>General</c:formatCode>
                <c:ptCount val="941"/>
                <c:pt idx="31">
                  <c:v>-0.33611199999722885</c:v>
                </c:pt>
                <c:pt idx="32">
                  <c:v>-0.33502640000369865</c:v>
                </c:pt>
                <c:pt idx="33">
                  <c:v>-0.3362007999967318</c:v>
                </c:pt>
                <c:pt idx="34">
                  <c:v>-0.33588319999398664</c:v>
                </c:pt>
                <c:pt idx="35">
                  <c:v>-0.33634959999471903</c:v>
                </c:pt>
                <c:pt idx="36">
                  <c:v>-0.33740640000178246</c:v>
                </c:pt>
                <c:pt idx="37">
                  <c:v>-0.33765520000451943</c:v>
                </c:pt>
                <c:pt idx="38">
                  <c:v>-0.36242399999900954</c:v>
                </c:pt>
                <c:pt idx="39">
                  <c:v>-0.36353600000438746</c:v>
                </c:pt>
                <c:pt idx="40">
                  <c:v>-0.37087280000559986</c:v>
                </c:pt>
                <c:pt idx="41">
                  <c:v>-0.37718640000093728</c:v>
                </c:pt>
                <c:pt idx="42">
                  <c:v>-0.37658640000154264</c:v>
                </c:pt>
                <c:pt idx="43">
                  <c:v>-0.39994400000432506</c:v>
                </c:pt>
                <c:pt idx="44">
                  <c:v>-0.40197040000202833</c:v>
                </c:pt>
                <c:pt idx="48">
                  <c:v>-0.41310560000420082</c:v>
                </c:pt>
                <c:pt idx="52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17-4FBD-AC76-D6778E2DF4DA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(old2)'!$K$21:$K$961</c:f>
              <c:numCache>
                <c:formatCode>General</c:formatCode>
                <c:ptCount val="941"/>
                <c:pt idx="47">
                  <c:v>-5.8068278442078736E-2</c:v>
                </c:pt>
                <c:pt idx="50">
                  <c:v>-4.7694784203486051E-2</c:v>
                </c:pt>
                <c:pt idx="51">
                  <c:v>-0.42013920000317739</c:v>
                </c:pt>
                <c:pt idx="53">
                  <c:v>-0.43766239999968093</c:v>
                </c:pt>
                <c:pt idx="54">
                  <c:v>-4.5961121330037713E-2</c:v>
                </c:pt>
                <c:pt idx="55">
                  <c:v>-0.45052480000595096</c:v>
                </c:pt>
                <c:pt idx="56">
                  <c:v>-0.461656799998309</c:v>
                </c:pt>
                <c:pt idx="57">
                  <c:v>-0.46123120000265772</c:v>
                </c:pt>
                <c:pt idx="58">
                  <c:v>-0.46193679999851156</c:v>
                </c:pt>
                <c:pt idx="59">
                  <c:v>-0.46271680000063498</c:v>
                </c:pt>
                <c:pt idx="60">
                  <c:v>-0.46214960000361316</c:v>
                </c:pt>
                <c:pt idx="61">
                  <c:v>-0.46285760000318987</c:v>
                </c:pt>
                <c:pt idx="62">
                  <c:v>-0.46351760000106879</c:v>
                </c:pt>
                <c:pt idx="63">
                  <c:v>-3.7987358642567415E-2</c:v>
                </c:pt>
                <c:pt idx="64">
                  <c:v>-2.4379635069635697E-2</c:v>
                </c:pt>
                <c:pt idx="68">
                  <c:v>-7.3761093510256615E-2</c:v>
                </c:pt>
                <c:pt idx="69">
                  <c:v>-0.47254400000383612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-0.47098479999840492</c:v>
                </c:pt>
                <c:pt idx="73">
                  <c:v>-0.47564240000792779</c:v>
                </c:pt>
                <c:pt idx="74">
                  <c:v>-0.47564240000792779</c:v>
                </c:pt>
                <c:pt idx="76">
                  <c:v>-0.47539520000282209</c:v>
                </c:pt>
                <c:pt idx="77">
                  <c:v>-0.47556800000165822</c:v>
                </c:pt>
                <c:pt idx="78">
                  <c:v>-0.47556800000165822</c:v>
                </c:pt>
                <c:pt idx="79">
                  <c:v>-0.47562560000369558</c:v>
                </c:pt>
                <c:pt idx="80">
                  <c:v>-0.47562560000369558</c:v>
                </c:pt>
                <c:pt idx="81">
                  <c:v>3.9682813723629806E-2</c:v>
                </c:pt>
                <c:pt idx="82">
                  <c:v>4.0372813724388834E-2</c:v>
                </c:pt>
                <c:pt idx="83">
                  <c:v>-2.7502024502609856E-2</c:v>
                </c:pt>
                <c:pt idx="84">
                  <c:v>-2.7502024502609856E-2</c:v>
                </c:pt>
                <c:pt idx="85">
                  <c:v>-2.7502024502609856E-2</c:v>
                </c:pt>
                <c:pt idx="86">
                  <c:v>-2.5412024508113973E-2</c:v>
                </c:pt>
                <c:pt idx="87">
                  <c:v>-0.47932720000244444</c:v>
                </c:pt>
                <c:pt idx="88">
                  <c:v>-0.47906879999936791</c:v>
                </c:pt>
                <c:pt idx="90">
                  <c:v>-0.48825360000046203</c:v>
                </c:pt>
                <c:pt idx="91">
                  <c:v>-0.48806959999637911</c:v>
                </c:pt>
                <c:pt idx="92">
                  <c:v>-0.4890776000029291</c:v>
                </c:pt>
                <c:pt idx="93">
                  <c:v>-0.49118880000605714</c:v>
                </c:pt>
                <c:pt idx="94">
                  <c:v>-0.49133040000015171</c:v>
                </c:pt>
                <c:pt idx="95">
                  <c:v>-0.49739840000256663</c:v>
                </c:pt>
                <c:pt idx="96">
                  <c:v>-0.49807840000721626</c:v>
                </c:pt>
                <c:pt idx="97">
                  <c:v>-4.7081888842512853E-2</c:v>
                </c:pt>
                <c:pt idx="98">
                  <c:v>-0.49981519999710144</c:v>
                </c:pt>
                <c:pt idx="99">
                  <c:v>-4.8676194470317569E-2</c:v>
                </c:pt>
                <c:pt idx="100">
                  <c:v>-0.50114400000165915</c:v>
                </c:pt>
                <c:pt idx="101">
                  <c:v>-4.7934697890013922E-2</c:v>
                </c:pt>
                <c:pt idx="102">
                  <c:v>-0.49994519999745535</c:v>
                </c:pt>
                <c:pt idx="104">
                  <c:v>-0.50067519999720389</c:v>
                </c:pt>
                <c:pt idx="105">
                  <c:v>-0.50035519999801181</c:v>
                </c:pt>
                <c:pt idx="106">
                  <c:v>#N/A</c:v>
                </c:pt>
                <c:pt idx="110">
                  <c:v>#N/A</c:v>
                </c:pt>
                <c:pt idx="111">
                  <c:v>-4.5873271003074478E-2</c:v>
                </c:pt>
                <c:pt idx="112">
                  <c:v>#N/A</c:v>
                </c:pt>
                <c:pt idx="113">
                  <c:v>-4.5563270999991801E-2</c:v>
                </c:pt>
                <c:pt idx="114">
                  <c:v>#N/A</c:v>
                </c:pt>
                <c:pt idx="115">
                  <c:v>-4.5543271000497043E-2</c:v>
                </c:pt>
                <c:pt idx="120">
                  <c:v>-0.50182160000258591</c:v>
                </c:pt>
                <c:pt idx="121">
                  <c:v>-4.5209637370135169E-2</c:v>
                </c:pt>
                <c:pt idx="122">
                  <c:v>#N/A</c:v>
                </c:pt>
                <c:pt idx="123">
                  <c:v>-4.5109637372661382E-2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-4.4224271689017769E-2</c:v>
                </c:pt>
                <c:pt idx="128">
                  <c:v>#N/A</c:v>
                </c:pt>
                <c:pt idx="129">
                  <c:v>#N/A</c:v>
                </c:pt>
                <c:pt idx="130">
                  <c:v>-4.4708469475153834E-2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-4.6791905777354259E-2</c:v>
                </c:pt>
                <c:pt idx="137">
                  <c:v>#N/A</c:v>
                </c:pt>
                <c:pt idx="138">
                  <c:v>-4.6291905775433406E-2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17-4FBD-AC76-D6778E2DF4DA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17-4FBD-AC76-D6778E2DF4DA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17-4FBD-AC76-D6778E2DF4DA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17-4FBD-AC76-D6778E2DF4DA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(old2)'!$O$21:$O$961</c:f>
              <c:numCache>
                <c:formatCode>General</c:formatCode>
                <c:ptCount val="941"/>
                <c:pt idx="0">
                  <c:v>3.3219346917172925E-2</c:v>
                </c:pt>
                <c:pt idx="20">
                  <c:v>-1.9719809300069613E-2</c:v>
                </c:pt>
                <c:pt idx="21">
                  <c:v>-1.9720433781404673E-2</c:v>
                </c:pt>
                <c:pt idx="22">
                  <c:v>-1.9720433781404673E-2</c:v>
                </c:pt>
                <c:pt idx="23">
                  <c:v>-1.9723556188079985E-2</c:v>
                </c:pt>
                <c:pt idx="24">
                  <c:v>-1.9725429632085172E-2</c:v>
                </c:pt>
                <c:pt idx="25">
                  <c:v>-1.9726054113420238E-2</c:v>
                </c:pt>
                <c:pt idx="38">
                  <c:v>-3.0332869589454643E-2</c:v>
                </c:pt>
                <c:pt idx="39">
                  <c:v>-3.0454643449791798E-2</c:v>
                </c:pt>
                <c:pt idx="40">
                  <c:v>-3.1124711922313732E-2</c:v>
                </c:pt>
                <c:pt idx="41">
                  <c:v>-3.1543738898140584E-2</c:v>
                </c:pt>
                <c:pt idx="42">
                  <c:v>-3.1543738898140584E-2</c:v>
                </c:pt>
                <c:pt idx="43">
                  <c:v>-3.3424052198013386E-2</c:v>
                </c:pt>
                <c:pt idx="44">
                  <c:v>-3.348899825685988E-2</c:v>
                </c:pt>
                <c:pt idx="45">
                  <c:v>-3.3750655936251005E-2</c:v>
                </c:pt>
                <c:pt idx="46">
                  <c:v>-3.382059784577799E-2</c:v>
                </c:pt>
                <c:pt idx="47">
                  <c:v>-3.4354529387256326E-2</c:v>
                </c:pt>
                <c:pt idx="48">
                  <c:v>-3.4408234782071688E-2</c:v>
                </c:pt>
                <c:pt idx="49">
                  <c:v>-3.4418850964767746E-2</c:v>
                </c:pt>
                <c:pt idx="50">
                  <c:v>-3.4532506567749095E-2</c:v>
                </c:pt>
                <c:pt idx="51">
                  <c:v>-3.4952158024911008E-2</c:v>
                </c:pt>
                <c:pt idx="52">
                  <c:v>-3.5411776287516926E-2</c:v>
                </c:pt>
                <c:pt idx="53">
                  <c:v>-3.6374102024848039E-2</c:v>
                </c:pt>
                <c:pt idx="54">
                  <c:v>-3.7303330251420845E-2</c:v>
                </c:pt>
                <c:pt idx="55">
                  <c:v>-3.7506911166651176E-2</c:v>
                </c:pt>
                <c:pt idx="56">
                  <c:v>-3.8378062629063188E-2</c:v>
                </c:pt>
                <c:pt idx="57">
                  <c:v>-3.8383682961078754E-2</c:v>
                </c:pt>
                <c:pt idx="58">
                  <c:v>-3.8409286695816315E-2</c:v>
                </c:pt>
                <c:pt idx="59">
                  <c:v>-3.8440510762569428E-2</c:v>
                </c:pt>
                <c:pt idx="60">
                  <c:v>-3.8445506613249934E-2</c:v>
                </c:pt>
                <c:pt idx="61">
                  <c:v>-3.8448629019925233E-2</c:v>
                </c:pt>
                <c:pt idx="62">
                  <c:v>-3.8511077153431474E-2</c:v>
                </c:pt>
                <c:pt idx="63">
                  <c:v>-3.8942593755959577E-2</c:v>
                </c:pt>
                <c:pt idx="64">
                  <c:v>-3.8973193341377631E-2</c:v>
                </c:pt>
                <c:pt idx="65">
                  <c:v>-3.8986931930749001E-2</c:v>
                </c:pt>
                <c:pt idx="66">
                  <c:v>-3.8987556412084061E-2</c:v>
                </c:pt>
                <c:pt idx="67">
                  <c:v>-3.8987556412084061E-2</c:v>
                </c:pt>
                <c:pt idx="68">
                  <c:v>-3.8990054337424314E-2</c:v>
                </c:pt>
                <c:pt idx="69">
                  <c:v>-3.9278564714223134E-2</c:v>
                </c:pt>
                <c:pt idx="70">
                  <c:v>-3.9278564714223134E-2</c:v>
                </c:pt>
                <c:pt idx="71">
                  <c:v>-3.9286682971578939E-2</c:v>
                </c:pt>
                <c:pt idx="72">
                  <c:v>-3.9286682971578939E-2</c:v>
                </c:pt>
                <c:pt idx="73">
                  <c:v>-3.9293552266264624E-2</c:v>
                </c:pt>
                <c:pt idx="74">
                  <c:v>-3.9293552266264624E-2</c:v>
                </c:pt>
                <c:pt idx="75">
                  <c:v>-3.9455917413380844E-2</c:v>
                </c:pt>
                <c:pt idx="76">
                  <c:v>-3.9501504550840401E-2</c:v>
                </c:pt>
                <c:pt idx="77">
                  <c:v>-3.9522112434897456E-2</c:v>
                </c:pt>
                <c:pt idx="78">
                  <c:v>-3.9522112434897456E-2</c:v>
                </c:pt>
                <c:pt idx="79">
                  <c:v>-3.9607041896465946E-2</c:v>
                </c:pt>
                <c:pt idx="80">
                  <c:v>-3.9607041896465946E-2</c:v>
                </c:pt>
                <c:pt idx="81">
                  <c:v>-3.9741305383504351E-2</c:v>
                </c:pt>
                <c:pt idx="82">
                  <c:v>-3.9741305383504351E-2</c:v>
                </c:pt>
                <c:pt idx="83">
                  <c:v>-3.9784394595623655E-2</c:v>
                </c:pt>
                <c:pt idx="84">
                  <c:v>-3.9784394595623655E-2</c:v>
                </c:pt>
                <c:pt idx="85">
                  <c:v>-3.9784394595623655E-2</c:v>
                </c:pt>
                <c:pt idx="86">
                  <c:v>-3.9784394595623655E-2</c:v>
                </c:pt>
                <c:pt idx="87">
                  <c:v>-3.982623484507284E-2</c:v>
                </c:pt>
                <c:pt idx="88">
                  <c:v>-3.98268593264079E-2</c:v>
                </c:pt>
                <c:pt idx="89">
                  <c:v>-4.0476944396207824E-2</c:v>
                </c:pt>
                <c:pt idx="90">
                  <c:v>-4.0515662238981696E-2</c:v>
                </c:pt>
                <c:pt idx="91">
                  <c:v>-4.0521907052332322E-2</c:v>
                </c:pt>
                <c:pt idx="92">
                  <c:v>-4.0759209959656019E-2</c:v>
                </c:pt>
                <c:pt idx="93">
                  <c:v>-4.0810417429131128E-2</c:v>
                </c:pt>
                <c:pt idx="94">
                  <c:v>-4.0811041910466202E-2</c:v>
                </c:pt>
                <c:pt idx="95">
                  <c:v>-4.1423033618827328E-2</c:v>
                </c:pt>
                <c:pt idx="96">
                  <c:v>-4.1454257685580441E-2</c:v>
                </c:pt>
                <c:pt idx="97">
                  <c:v>-4.1499844823039998E-2</c:v>
                </c:pt>
                <c:pt idx="98">
                  <c:v>-4.1499844823039998E-2</c:v>
                </c:pt>
                <c:pt idx="99">
                  <c:v>-4.1511085487071116E-2</c:v>
                </c:pt>
                <c:pt idx="100">
                  <c:v>-4.1511085487071116E-2</c:v>
                </c:pt>
                <c:pt idx="101">
                  <c:v>-4.1562292956546225E-2</c:v>
                </c:pt>
                <c:pt idx="102">
                  <c:v>-4.1562292956546225E-2</c:v>
                </c:pt>
                <c:pt idx="103">
                  <c:v>-4.1593517023299352E-2</c:v>
                </c:pt>
                <c:pt idx="104">
                  <c:v>-4.1593517023299352E-2</c:v>
                </c:pt>
                <c:pt idx="105">
                  <c:v>-4.1593517023299352E-2</c:v>
                </c:pt>
                <c:pt idx="106">
                  <c:v>-4.1593517023299352E-2</c:v>
                </c:pt>
                <c:pt idx="107">
                  <c:v>-4.165284275013028E-2</c:v>
                </c:pt>
                <c:pt idx="108">
                  <c:v>-4.165284275013028E-2</c:v>
                </c:pt>
                <c:pt idx="109">
                  <c:v>-4.165284275013028E-2</c:v>
                </c:pt>
                <c:pt idx="110">
                  <c:v>-4.165284275013028E-2</c:v>
                </c:pt>
                <c:pt idx="111">
                  <c:v>-4.165284275013028E-2</c:v>
                </c:pt>
                <c:pt idx="112">
                  <c:v>-4.165284275013028E-2</c:v>
                </c:pt>
                <c:pt idx="113">
                  <c:v>-4.165284275013028E-2</c:v>
                </c:pt>
                <c:pt idx="114">
                  <c:v>-4.165284275013028E-2</c:v>
                </c:pt>
                <c:pt idx="115">
                  <c:v>-4.165284275013028E-2</c:v>
                </c:pt>
                <c:pt idx="116">
                  <c:v>-4.165346723146534E-2</c:v>
                </c:pt>
                <c:pt idx="117">
                  <c:v>-4.165346723146534E-2</c:v>
                </c:pt>
                <c:pt idx="118">
                  <c:v>-4.1752135282405185E-2</c:v>
                </c:pt>
                <c:pt idx="119">
                  <c:v>-4.1752135282405185E-2</c:v>
                </c:pt>
                <c:pt idx="120">
                  <c:v>-4.1752135282405185E-2</c:v>
                </c:pt>
                <c:pt idx="121">
                  <c:v>-4.1752135282405185E-2</c:v>
                </c:pt>
                <c:pt idx="122">
                  <c:v>-4.1752135282405185E-2</c:v>
                </c:pt>
                <c:pt idx="123">
                  <c:v>-4.1752135282405185E-2</c:v>
                </c:pt>
                <c:pt idx="124">
                  <c:v>-4.2458423672360739E-2</c:v>
                </c:pt>
                <c:pt idx="125">
                  <c:v>-4.2469664336391856E-2</c:v>
                </c:pt>
                <c:pt idx="126">
                  <c:v>-4.2486525332438539E-2</c:v>
                </c:pt>
                <c:pt idx="127">
                  <c:v>-4.2486525332438539E-2</c:v>
                </c:pt>
                <c:pt idx="128">
                  <c:v>-4.2503386328485222E-2</c:v>
                </c:pt>
                <c:pt idx="129">
                  <c:v>-4.2526492137882531E-2</c:v>
                </c:pt>
                <c:pt idx="130">
                  <c:v>-4.2526492137882531E-2</c:v>
                </c:pt>
                <c:pt idx="131">
                  <c:v>-4.2637025334188582E-2</c:v>
                </c:pt>
                <c:pt idx="132">
                  <c:v>-4.2704469318375314E-2</c:v>
                </c:pt>
                <c:pt idx="133">
                  <c:v>-4.2761921601201049E-2</c:v>
                </c:pt>
                <c:pt idx="134">
                  <c:v>-4.2770664339891927E-2</c:v>
                </c:pt>
                <c:pt idx="135">
                  <c:v>-4.2943021188369131E-2</c:v>
                </c:pt>
                <c:pt idx="136">
                  <c:v>-4.2943021188369131E-2</c:v>
                </c:pt>
                <c:pt idx="137">
                  <c:v>-4.2943021188369131E-2</c:v>
                </c:pt>
                <c:pt idx="138">
                  <c:v>-4.2943021188369131E-2</c:v>
                </c:pt>
                <c:pt idx="139">
                  <c:v>-4.2943021188369131E-2</c:v>
                </c:pt>
                <c:pt idx="140">
                  <c:v>-4.3504429908590207E-2</c:v>
                </c:pt>
                <c:pt idx="141">
                  <c:v>-4.3524413311312203E-2</c:v>
                </c:pt>
                <c:pt idx="142">
                  <c:v>-4.3532531568668022E-2</c:v>
                </c:pt>
                <c:pt idx="143">
                  <c:v>-4.3533156050003081E-2</c:v>
                </c:pt>
                <c:pt idx="144">
                  <c:v>-4.3538776382018647E-2</c:v>
                </c:pt>
                <c:pt idx="145">
                  <c:v>-4.3552514971390018E-2</c:v>
                </c:pt>
                <c:pt idx="146">
                  <c:v>-4.3558135303405569E-2</c:v>
                </c:pt>
                <c:pt idx="147">
                  <c:v>-4.3561257710080882E-2</c:v>
                </c:pt>
                <c:pt idx="148">
                  <c:v>-4.3736736965233412E-2</c:v>
                </c:pt>
                <c:pt idx="149">
                  <c:v>-4.4800228678844638E-2</c:v>
                </c:pt>
                <c:pt idx="150">
                  <c:v>-4.4800853160179697E-2</c:v>
                </c:pt>
                <c:pt idx="151">
                  <c:v>-4.4863301293685938E-2</c:v>
                </c:pt>
                <c:pt idx="152">
                  <c:v>-4.573445275609795E-2</c:v>
                </c:pt>
                <c:pt idx="153">
                  <c:v>-4.5768174748191316E-2</c:v>
                </c:pt>
                <c:pt idx="154">
                  <c:v>-4.5818133254996306E-2</c:v>
                </c:pt>
                <c:pt idx="155">
                  <c:v>-4.5818757736331366E-2</c:v>
                </c:pt>
                <c:pt idx="156">
                  <c:v>-4.5820631180336559E-2</c:v>
                </c:pt>
                <c:pt idx="157">
                  <c:v>-4.5821255661671619E-2</c:v>
                </c:pt>
                <c:pt idx="158">
                  <c:v>-4.5894319977873917E-2</c:v>
                </c:pt>
                <c:pt idx="159">
                  <c:v>-4.6794822063033849E-2</c:v>
                </c:pt>
                <c:pt idx="160">
                  <c:v>-4.6915971442035957E-2</c:v>
                </c:pt>
                <c:pt idx="161">
                  <c:v>-4.7658479749425116E-2</c:v>
                </c:pt>
                <c:pt idx="162">
                  <c:v>-4.7710936181570358E-2</c:v>
                </c:pt>
                <c:pt idx="163">
                  <c:v>-4.7712809625575538E-2</c:v>
                </c:pt>
                <c:pt idx="164">
                  <c:v>-4.775215194968447E-2</c:v>
                </c:pt>
                <c:pt idx="165">
                  <c:v>-4.7802734937824519E-2</c:v>
                </c:pt>
                <c:pt idx="166">
                  <c:v>-4.8786917521882821E-2</c:v>
                </c:pt>
                <c:pt idx="167">
                  <c:v>-4.8787542003217881E-2</c:v>
                </c:pt>
                <c:pt idx="168">
                  <c:v>-5.0801494308794042E-2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17-4FBD-AC76-D6778E2DF4DA}"/>
            </c:ext>
          </c:extLst>
        </c:ser>
        <c:ser>
          <c:idx val="8"/>
          <c:order val="8"/>
          <c:tx>
            <c:strRef>
              <c:f>'A (old2)'!$P$20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(old2)'!$W$21:$W$61</c:f>
              <c:numCache>
                <c:formatCode>General</c:formatCode>
                <c:ptCount val="41"/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  <c:pt idx="31">
                  <c:v>47000</c:v>
                </c:pt>
                <c:pt idx="32">
                  <c:v>48000</c:v>
                </c:pt>
                <c:pt idx="33">
                  <c:v>49000</c:v>
                </c:pt>
                <c:pt idx="34">
                  <c:v>50000</c:v>
                </c:pt>
                <c:pt idx="35">
                  <c:v>51000</c:v>
                </c:pt>
                <c:pt idx="36">
                  <c:v>52000</c:v>
                </c:pt>
                <c:pt idx="37">
                  <c:v>53000</c:v>
                </c:pt>
                <c:pt idx="38">
                  <c:v>54000</c:v>
                </c:pt>
                <c:pt idx="39">
                  <c:v>55000</c:v>
                </c:pt>
                <c:pt idx="40">
                  <c:v>56000</c:v>
                </c:pt>
              </c:numCache>
            </c:numRef>
          </c:xVal>
          <c:yVal>
            <c:numRef>
              <c:f>'A (old2)'!$X$21:$X$61</c:f>
              <c:numCache>
                <c:formatCode>General</c:formatCode>
                <c:ptCount val="41"/>
                <c:pt idx="1">
                  <c:v>-0.48558579363765353</c:v>
                </c:pt>
                <c:pt idx="2">
                  <c:v>-0.45226579363765351</c:v>
                </c:pt>
                <c:pt idx="3">
                  <c:v>-0.42030579363765352</c:v>
                </c:pt>
                <c:pt idx="4">
                  <c:v>-0.38970579363765356</c:v>
                </c:pt>
                <c:pt idx="5">
                  <c:v>-0.36046579363765352</c:v>
                </c:pt>
                <c:pt idx="6">
                  <c:v>-0.3325857936376535</c:v>
                </c:pt>
                <c:pt idx="7">
                  <c:v>-0.30606579363765357</c:v>
                </c:pt>
                <c:pt idx="8">
                  <c:v>-0.28090579363765356</c:v>
                </c:pt>
                <c:pt idx="9">
                  <c:v>-0.25710579363765351</c:v>
                </c:pt>
                <c:pt idx="10">
                  <c:v>-0.23466579363765355</c:v>
                </c:pt>
                <c:pt idx="11">
                  <c:v>-0.21358579363765351</c:v>
                </c:pt>
                <c:pt idx="12">
                  <c:v>-0.19386579363765355</c:v>
                </c:pt>
                <c:pt idx="13">
                  <c:v>-0.17550579363765356</c:v>
                </c:pt>
                <c:pt idx="14">
                  <c:v>-0.15850579363765355</c:v>
                </c:pt>
                <c:pt idx="15">
                  <c:v>-0.14286579363765356</c:v>
                </c:pt>
                <c:pt idx="16">
                  <c:v>-0.12858579363765352</c:v>
                </c:pt>
                <c:pt idx="17">
                  <c:v>-0.1156657936376535</c:v>
                </c:pt>
                <c:pt idx="18">
                  <c:v>-0.10410579363765357</c:v>
                </c:pt>
                <c:pt idx="19">
                  <c:v>-9.3905793637653556E-2</c:v>
                </c:pt>
                <c:pt idx="26">
                  <c:v>-8.5065793637653514E-2</c:v>
                </c:pt>
                <c:pt idx="27">
                  <c:v>-7.75857936376535E-2</c:v>
                </c:pt>
                <c:pt idx="28">
                  <c:v>-7.1465793637653596E-2</c:v>
                </c:pt>
                <c:pt idx="29">
                  <c:v>-6.6705793637653554E-2</c:v>
                </c:pt>
                <c:pt idx="30">
                  <c:v>-6.330579363765354E-2</c:v>
                </c:pt>
                <c:pt idx="31">
                  <c:v>-6.2115793637653516E-2</c:v>
                </c:pt>
                <c:pt idx="32">
                  <c:v>-6.1265793637653609E-2</c:v>
                </c:pt>
                <c:pt idx="33">
                  <c:v>-6.0755793637653599E-2</c:v>
                </c:pt>
                <c:pt idx="34">
                  <c:v>-6.0585793637653595E-2</c:v>
                </c:pt>
                <c:pt idx="35">
                  <c:v>-6.0755793637653543E-2</c:v>
                </c:pt>
                <c:pt idx="36">
                  <c:v>-6.1265793637653554E-2</c:v>
                </c:pt>
                <c:pt idx="37">
                  <c:v>-6.2115793637653516E-2</c:v>
                </c:pt>
                <c:pt idx="38">
                  <c:v>-6.330579363765354E-2</c:v>
                </c:pt>
                <c:pt idx="39">
                  <c:v>-6.4835793637653572E-2</c:v>
                </c:pt>
                <c:pt idx="40">
                  <c:v>-6.670579363765361E-2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17-4FBD-AC76-D6778E2DF4DA}"/>
            </c:ext>
          </c:extLst>
        </c:ser>
        <c:ser>
          <c:idx val="9"/>
          <c:order val="9"/>
          <c:tx>
            <c:strRef>
              <c:f>'A (old2)'!$T$20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(old2)'!$T$21:$T$961</c:f>
              <c:numCache>
                <c:formatCode>General</c:formatCode>
                <c:ptCount val="941"/>
                <c:pt idx="20">
                  <c:v>6.3093520198890474E-2</c:v>
                </c:pt>
                <c:pt idx="21">
                  <c:v>-8.534060788952047E-2</c:v>
                </c:pt>
                <c:pt idx="22">
                  <c:v>-1.2040607893140987E-2</c:v>
                </c:pt>
                <c:pt idx="23">
                  <c:v>-9.1311248346755747E-2</c:v>
                </c:pt>
                <c:pt idx="24">
                  <c:v>4.8986367386532947E-2</c:v>
                </c:pt>
                <c:pt idx="25">
                  <c:v>-2.4147760705091059E-2</c:v>
                </c:pt>
                <c:pt idx="45">
                  <c:v>-1.7396415023540612E-2</c:v>
                </c:pt>
                <c:pt idx="46">
                  <c:v>-8.3618761134857778E-2</c:v>
                </c:pt>
                <c:pt idx="49">
                  <c:v>-8.9347174798604101E-4</c:v>
                </c:pt>
                <c:pt idx="65">
                  <c:v>3.8559546941542067E-2</c:v>
                </c:pt>
                <c:pt idx="66">
                  <c:v>2.0365418851724826E-2</c:v>
                </c:pt>
                <c:pt idx="67">
                  <c:v>2.2455418846220709E-2</c:v>
                </c:pt>
                <c:pt idx="75">
                  <c:v>-0.1086606489479891</c:v>
                </c:pt>
                <c:pt idx="89">
                  <c:v>7.1099232300184667E-3</c:v>
                </c:pt>
                <c:pt idx="103">
                  <c:v>-4.864110241032904E-2</c:v>
                </c:pt>
                <c:pt idx="107">
                  <c:v>-4.9743271003535483E-2</c:v>
                </c:pt>
                <c:pt idx="108">
                  <c:v>-4.9373271001968533E-2</c:v>
                </c:pt>
                <c:pt idx="109">
                  <c:v>-4.9293271003989503E-2</c:v>
                </c:pt>
                <c:pt idx="116">
                  <c:v>-5.1347399086807854E-2</c:v>
                </c:pt>
                <c:pt idx="117">
                  <c:v>-5.0327399090747349E-2</c:v>
                </c:pt>
                <c:pt idx="118">
                  <c:v>-4.9159637368575204E-2</c:v>
                </c:pt>
                <c:pt idx="119">
                  <c:v>-4.8409637369331904E-2</c:v>
                </c:pt>
                <c:pt idx="160">
                  <c:v>8.571518307144288E-2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17-4FBD-AC76-D6778E2D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8304"/>
        <c:axId val="1"/>
      </c:scatterChart>
      <c:valAx>
        <c:axId val="81394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2202442086043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83709916695194"/>
          <c:y val="0.91693424903356724"/>
          <c:w val="0.9048918749286774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696763202725724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2913117546849"/>
          <c:y val="0.15335487182207191"/>
          <c:w val="0.79045996592844969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(old2)'!$H$21:$H$961</c:f>
              <c:numCache>
                <c:formatCode>General</c:formatCode>
                <c:ptCount val="941"/>
                <c:pt idx="1">
                  <c:v>-3.0258399998274399E-2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4-401C-9374-818993CA3EAF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(old2)'!$I$21:$I$961</c:f>
              <c:numCache>
                <c:formatCode>General</c:formatCode>
                <c:ptCount val="941"/>
                <c:pt idx="0">
                  <c:v>0</c:v>
                </c:pt>
                <c:pt idx="1">
                  <c:v>0</c:v>
                </c:pt>
                <c:pt idx="2">
                  <c:v>-5.1066399999399437E-2</c:v>
                </c:pt>
                <c:pt idx="3">
                  <c:v>-2.0179999999527354E-2</c:v>
                </c:pt>
                <c:pt idx="4">
                  <c:v>-1.3968799998110626E-2</c:v>
                </c:pt>
                <c:pt idx="5">
                  <c:v>-4.0907999999035383E-2</c:v>
                </c:pt>
                <c:pt idx="6">
                  <c:v>-5.5768000020179898E-3</c:v>
                </c:pt>
                <c:pt idx="7">
                  <c:v>-5.0960000226041302E-4</c:v>
                </c:pt>
                <c:pt idx="8">
                  <c:v>-1.8023200002062367E-2</c:v>
                </c:pt>
                <c:pt idx="9">
                  <c:v>-1.2581599999975879E-2</c:v>
                </c:pt>
                <c:pt idx="10">
                  <c:v>-9.9159999990661163E-3</c:v>
                </c:pt>
                <c:pt idx="11">
                  <c:v>-3.7090399997396162E-2</c:v>
                </c:pt>
                <c:pt idx="12">
                  <c:v>-2.9959999992570374E-3</c:v>
                </c:pt>
                <c:pt idx="13">
                  <c:v>-3.9984799997910159E-2</c:v>
                </c:pt>
                <c:pt idx="14">
                  <c:v>-4.2063199998665368E-2</c:v>
                </c:pt>
                <c:pt idx="15">
                  <c:v>-3.1812000001082197E-2</c:v>
                </c:pt>
                <c:pt idx="16">
                  <c:v>-4.3208800001593772E-2</c:v>
                </c:pt>
                <c:pt idx="17">
                  <c:v>-2.854480000314652E-2</c:v>
                </c:pt>
                <c:pt idx="18">
                  <c:v>-8.3280000035301782E-4</c:v>
                </c:pt>
                <c:pt idx="19">
                  <c:v>-4.60136000001512E-2</c:v>
                </c:pt>
                <c:pt idx="26">
                  <c:v>-0.28899600000295322</c:v>
                </c:pt>
                <c:pt idx="27">
                  <c:v>-0.30592880000040168</c:v>
                </c:pt>
                <c:pt idx="28">
                  <c:v>-0.30526320000353735</c:v>
                </c:pt>
                <c:pt idx="29">
                  <c:v>-0.30950480000319658</c:v>
                </c:pt>
                <c:pt idx="30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D4-401C-9374-818993CA3EAF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plus>
            <c:min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(old2)'!$J$21:$J$961</c:f>
              <c:numCache>
                <c:formatCode>General</c:formatCode>
                <c:ptCount val="941"/>
                <c:pt idx="31">
                  <c:v>-0.33611199999722885</c:v>
                </c:pt>
                <c:pt idx="32">
                  <c:v>-0.33502640000369865</c:v>
                </c:pt>
                <c:pt idx="33">
                  <c:v>-0.3362007999967318</c:v>
                </c:pt>
                <c:pt idx="34">
                  <c:v>-0.33588319999398664</c:v>
                </c:pt>
                <c:pt idx="35">
                  <c:v>-0.33634959999471903</c:v>
                </c:pt>
                <c:pt idx="36">
                  <c:v>-0.33740640000178246</c:v>
                </c:pt>
                <c:pt idx="37">
                  <c:v>-0.33765520000451943</c:v>
                </c:pt>
                <c:pt idx="38">
                  <c:v>-0.36242399999900954</c:v>
                </c:pt>
                <c:pt idx="39">
                  <c:v>-0.36353600000438746</c:v>
                </c:pt>
                <c:pt idx="40">
                  <c:v>-0.37087280000559986</c:v>
                </c:pt>
                <c:pt idx="41">
                  <c:v>-0.37718640000093728</c:v>
                </c:pt>
                <c:pt idx="42">
                  <c:v>-0.37658640000154264</c:v>
                </c:pt>
                <c:pt idx="43">
                  <c:v>-0.39994400000432506</c:v>
                </c:pt>
                <c:pt idx="44">
                  <c:v>-0.40197040000202833</c:v>
                </c:pt>
                <c:pt idx="48">
                  <c:v>-0.41310560000420082</c:v>
                </c:pt>
                <c:pt idx="52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D4-401C-9374-818993CA3EAF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(old2)'!$D$21:$D$975</c:f>
                <c:numCache>
                  <c:formatCode>General</c:formatCode>
                  <c:ptCount val="955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(old2)'!$D$21:$D$975</c:f>
                <c:numCache>
                  <c:formatCode>General</c:formatCode>
                  <c:ptCount val="955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(old2)'!$K$21:$K$961</c:f>
              <c:numCache>
                <c:formatCode>General</c:formatCode>
                <c:ptCount val="941"/>
                <c:pt idx="47">
                  <c:v>-5.8068278442078736E-2</c:v>
                </c:pt>
                <c:pt idx="50">
                  <c:v>-4.7694784203486051E-2</c:v>
                </c:pt>
                <c:pt idx="51">
                  <c:v>-0.42013920000317739</c:v>
                </c:pt>
                <c:pt idx="53">
                  <c:v>-0.43766239999968093</c:v>
                </c:pt>
                <c:pt idx="54">
                  <c:v>-4.5961121330037713E-2</c:v>
                </c:pt>
                <c:pt idx="55">
                  <c:v>-0.45052480000595096</c:v>
                </c:pt>
                <c:pt idx="56">
                  <c:v>-0.461656799998309</c:v>
                </c:pt>
                <c:pt idx="57">
                  <c:v>-0.46123120000265772</c:v>
                </c:pt>
                <c:pt idx="58">
                  <c:v>-0.46193679999851156</c:v>
                </c:pt>
                <c:pt idx="59">
                  <c:v>-0.46271680000063498</c:v>
                </c:pt>
                <c:pt idx="60">
                  <c:v>-0.46214960000361316</c:v>
                </c:pt>
                <c:pt idx="61">
                  <c:v>-0.46285760000318987</c:v>
                </c:pt>
                <c:pt idx="62">
                  <c:v>-0.46351760000106879</c:v>
                </c:pt>
                <c:pt idx="63">
                  <c:v>-3.7987358642567415E-2</c:v>
                </c:pt>
                <c:pt idx="64">
                  <c:v>-2.4379635069635697E-2</c:v>
                </c:pt>
                <c:pt idx="68">
                  <c:v>-7.3761093510256615E-2</c:v>
                </c:pt>
                <c:pt idx="69">
                  <c:v>-0.47254400000383612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-0.47098479999840492</c:v>
                </c:pt>
                <c:pt idx="73">
                  <c:v>-0.47564240000792779</c:v>
                </c:pt>
                <c:pt idx="74">
                  <c:v>-0.47564240000792779</c:v>
                </c:pt>
                <c:pt idx="76">
                  <c:v>-0.47539520000282209</c:v>
                </c:pt>
                <c:pt idx="77">
                  <c:v>-0.47556800000165822</c:v>
                </c:pt>
                <c:pt idx="78">
                  <c:v>-0.47556800000165822</c:v>
                </c:pt>
                <c:pt idx="79">
                  <c:v>-0.47562560000369558</c:v>
                </c:pt>
                <c:pt idx="80">
                  <c:v>-0.47562560000369558</c:v>
                </c:pt>
                <c:pt idx="81">
                  <c:v>3.9682813723629806E-2</c:v>
                </c:pt>
                <c:pt idx="82">
                  <c:v>4.0372813724388834E-2</c:v>
                </c:pt>
                <c:pt idx="83">
                  <c:v>-2.7502024502609856E-2</c:v>
                </c:pt>
                <c:pt idx="84">
                  <c:v>-2.7502024502609856E-2</c:v>
                </c:pt>
                <c:pt idx="85">
                  <c:v>-2.7502024502609856E-2</c:v>
                </c:pt>
                <c:pt idx="86">
                  <c:v>-2.5412024508113973E-2</c:v>
                </c:pt>
                <c:pt idx="87">
                  <c:v>-0.47932720000244444</c:v>
                </c:pt>
                <c:pt idx="88">
                  <c:v>-0.47906879999936791</c:v>
                </c:pt>
                <c:pt idx="90">
                  <c:v>-0.48825360000046203</c:v>
                </c:pt>
                <c:pt idx="91">
                  <c:v>-0.48806959999637911</c:v>
                </c:pt>
                <c:pt idx="92">
                  <c:v>-0.4890776000029291</c:v>
                </c:pt>
                <c:pt idx="93">
                  <c:v>-0.49118880000605714</c:v>
                </c:pt>
                <c:pt idx="94">
                  <c:v>-0.49133040000015171</c:v>
                </c:pt>
                <c:pt idx="95">
                  <c:v>-0.49739840000256663</c:v>
                </c:pt>
                <c:pt idx="96">
                  <c:v>-0.49807840000721626</c:v>
                </c:pt>
                <c:pt idx="97">
                  <c:v>-4.7081888842512853E-2</c:v>
                </c:pt>
                <c:pt idx="98">
                  <c:v>-0.49981519999710144</c:v>
                </c:pt>
                <c:pt idx="99">
                  <c:v>-4.8676194470317569E-2</c:v>
                </c:pt>
                <c:pt idx="100">
                  <c:v>-0.50114400000165915</c:v>
                </c:pt>
                <c:pt idx="101">
                  <c:v>-4.7934697890013922E-2</c:v>
                </c:pt>
                <c:pt idx="102">
                  <c:v>-0.49994519999745535</c:v>
                </c:pt>
                <c:pt idx="104">
                  <c:v>-0.50067519999720389</c:v>
                </c:pt>
                <c:pt idx="105">
                  <c:v>-0.50035519999801181</c:v>
                </c:pt>
                <c:pt idx="106">
                  <c:v>#N/A</c:v>
                </c:pt>
                <c:pt idx="110">
                  <c:v>#N/A</c:v>
                </c:pt>
                <c:pt idx="111">
                  <c:v>-4.5873271003074478E-2</c:v>
                </c:pt>
                <c:pt idx="112">
                  <c:v>#N/A</c:v>
                </c:pt>
                <c:pt idx="113">
                  <c:v>-4.5563270999991801E-2</c:v>
                </c:pt>
                <c:pt idx="114">
                  <c:v>#N/A</c:v>
                </c:pt>
                <c:pt idx="115">
                  <c:v>-4.5543271000497043E-2</c:v>
                </c:pt>
                <c:pt idx="120">
                  <c:v>-0.50182160000258591</c:v>
                </c:pt>
                <c:pt idx="121">
                  <c:v>-4.5209637370135169E-2</c:v>
                </c:pt>
                <c:pt idx="122">
                  <c:v>#N/A</c:v>
                </c:pt>
                <c:pt idx="123">
                  <c:v>-4.5109637372661382E-2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-4.4224271689017769E-2</c:v>
                </c:pt>
                <c:pt idx="128">
                  <c:v>#N/A</c:v>
                </c:pt>
                <c:pt idx="129">
                  <c:v>#N/A</c:v>
                </c:pt>
                <c:pt idx="130">
                  <c:v>-4.4708469475153834E-2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-4.6791905777354259E-2</c:v>
                </c:pt>
                <c:pt idx="137">
                  <c:v>#N/A</c:v>
                </c:pt>
                <c:pt idx="138">
                  <c:v>-4.6291905775433406E-2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D4-401C-9374-818993CA3EAF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D4-401C-9374-818993CA3EAF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D4-401C-9374-818993CA3EAF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D4-401C-9374-818993CA3EAF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(old2)'!$O$21:$O$961</c:f>
              <c:numCache>
                <c:formatCode>General</c:formatCode>
                <c:ptCount val="941"/>
                <c:pt idx="0">
                  <c:v>3.3219346917172925E-2</c:v>
                </c:pt>
                <c:pt idx="20">
                  <c:v>-1.9719809300069613E-2</c:v>
                </c:pt>
                <c:pt idx="21">
                  <c:v>-1.9720433781404673E-2</c:v>
                </c:pt>
                <c:pt idx="22">
                  <c:v>-1.9720433781404673E-2</c:v>
                </c:pt>
                <c:pt idx="23">
                  <c:v>-1.9723556188079985E-2</c:v>
                </c:pt>
                <c:pt idx="24">
                  <c:v>-1.9725429632085172E-2</c:v>
                </c:pt>
                <c:pt idx="25">
                  <c:v>-1.9726054113420238E-2</c:v>
                </c:pt>
                <c:pt idx="38">
                  <c:v>-3.0332869589454643E-2</c:v>
                </c:pt>
                <c:pt idx="39">
                  <c:v>-3.0454643449791798E-2</c:v>
                </c:pt>
                <c:pt idx="40">
                  <c:v>-3.1124711922313732E-2</c:v>
                </c:pt>
                <c:pt idx="41">
                  <c:v>-3.1543738898140584E-2</c:v>
                </c:pt>
                <c:pt idx="42">
                  <c:v>-3.1543738898140584E-2</c:v>
                </c:pt>
                <c:pt idx="43">
                  <c:v>-3.3424052198013386E-2</c:v>
                </c:pt>
                <c:pt idx="44">
                  <c:v>-3.348899825685988E-2</c:v>
                </c:pt>
                <c:pt idx="45">
                  <c:v>-3.3750655936251005E-2</c:v>
                </c:pt>
                <c:pt idx="46">
                  <c:v>-3.382059784577799E-2</c:v>
                </c:pt>
                <c:pt idx="47">
                  <c:v>-3.4354529387256326E-2</c:v>
                </c:pt>
                <c:pt idx="48">
                  <c:v>-3.4408234782071688E-2</c:v>
                </c:pt>
                <c:pt idx="49">
                  <c:v>-3.4418850964767746E-2</c:v>
                </c:pt>
                <c:pt idx="50">
                  <c:v>-3.4532506567749095E-2</c:v>
                </c:pt>
                <c:pt idx="51">
                  <c:v>-3.4952158024911008E-2</c:v>
                </c:pt>
                <c:pt idx="52">
                  <c:v>-3.5411776287516926E-2</c:v>
                </c:pt>
                <c:pt idx="53">
                  <c:v>-3.6374102024848039E-2</c:v>
                </c:pt>
                <c:pt idx="54">
                  <c:v>-3.7303330251420845E-2</c:v>
                </c:pt>
                <c:pt idx="55">
                  <c:v>-3.7506911166651176E-2</c:v>
                </c:pt>
                <c:pt idx="56">
                  <c:v>-3.8378062629063188E-2</c:v>
                </c:pt>
                <c:pt idx="57">
                  <c:v>-3.8383682961078754E-2</c:v>
                </c:pt>
                <c:pt idx="58">
                  <c:v>-3.8409286695816315E-2</c:v>
                </c:pt>
                <c:pt idx="59">
                  <c:v>-3.8440510762569428E-2</c:v>
                </c:pt>
                <c:pt idx="60">
                  <c:v>-3.8445506613249934E-2</c:v>
                </c:pt>
                <c:pt idx="61">
                  <c:v>-3.8448629019925233E-2</c:v>
                </c:pt>
                <c:pt idx="62">
                  <c:v>-3.8511077153431474E-2</c:v>
                </c:pt>
                <c:pt idx="63">
                  <c:v>-3.8942593755959577E-2</c:v>
                </c:pt>
                <c:pt idx="64">
                  <c:v>-3.8973193341377631E-2</c:v>
                </c:pt>
                <c:pt idx="65">
                  <c:v>-3.8986931930749001E-2</c:v>
                </c:pt>
                <c:pt idx="66">
                  <c:v>-3.8987556412084061E-2</c:v>
                </c:pt>
                <c:pt idx="67">
                  <c:v>-3.8987556412084061E-2</c:v>
                </c:pt>
                <c:pt idx="68">
                  <c:v>-3.8990054337424314E-2</c:v>
                </c:pt>
                <c:pt idx="69">
                  <c:v>-3.9278564714223134E-2</c:v>
                </c:pt>
                <c:pt idx="70">
                  <c:v>-3.9278564714223134E-2</c:v>
                </c:pt>
                <c:pt idx="71">
                  <c:v>-3.9286682971578939E-2</c:v>
                </c:pt>
                <c:pt idx="72">
                  <c:v>-3.9286682971578939E-2</c:v>
                </c:pt>
                <c:pt idx="73">
                  <c:v>-3.9293552266264624E-2</c:v>
                </c:pt>
                <c:pt idx="74">
                  <c:v>-3.9293552266264624E-2</c:v>
                </c:pt>
                <c:pt idx="75">
                  <c:v>-3.9455917413380844E-2</c:v>
                </c:pt>
                <c:pt idx="76">
                  <c:v>-3.9501504550840401E-2</c:v>
                </c:pt>
                <c:pt idx="77">
                  <c:v>-3.9522112434897456E-2</c:v>
                </c:pt>
                <c:pt idx="78">
                  <c:v>-3.9522112434897456E-2</c:v>
                </c:pt>
                <c:pt idx="79">
                  <c:v>-3.9607041896465946E-2</c:v>
                </c:pt>
                <c:pt idx="80">
                  <c:v>-3.9607041896465946E-2</c:v>
                </c:pt>
                <c:pt idx="81">
                  <c:v>-3.9741305383504351E-2</c:v>
                </c:pt>
                <c:pt idx="82">
                  <c:v>-3.9741305383504351E-2</c:v>
                </c:pt>
                <c:pt idx="83">
                  <c:v>-3.9784394595623655E-2</c:v>
                </c:pt>
                <c:pt idx="84">
                  <c:v>-3.9784394595623655E-2</c:v>
                </c:pt>
                <c:pt idx="85">
                  <c:v>-3.9784394595623655E-2</c:v>
                </c:pt>
                <c:pt idx="86">
                  <c:v>-3.9784394595623655E-2</c:v>
                </c:pt>
                <c:pt idx="87">
                  <c:v>-3.982623484507284E-2</c:v>
                </c:pt>
                <c:pt idx="88">
                  <c:v>-3.98268593264079E-2</c:v>
                </c:pt>
                <c:pt idx="89">
                  <c:v>-4.0476944396207824E-2</c:v>
                </c:pt>
                <c:pt idx="90">
                  <c:v>-4.0515662238981696E-2</c:v>
                </c:pt>
                <c:pt idx="91">
                  <c:v>-4.0521907052332322E-2</c:v>
                </c:pt>
                <c:pt idx="92">
                  <c:v>-4.0759209959656019E-2</c:v>
                </c:pt>
                <c:pt idx="93">
                  <c:v>-4.0810417429131128E-2</c:v>
                </c:pt>
                <c:pt idx="94">
                  <c:v>-4.0811041910466202E-2</c:v>
                </c:pt>
                <c:pt idx="95">
                  <c:v>-4.1423033618827328E-2</c:v>
                </c:pt>
                <c:pt idx="96">
                  <c:v>-4.1454257685580441E-2</c:v>
                </c:pt>
                <c:pt idx="97">
                  <c:v>-4.1499844823039998E-2</c:v>
                </c:pt>
                <c:pt idx="98">
                  <c:v>-4.1499844823039998E-2</c:v>
                </c:pt>
                <c:pt idx="99">
                  <c:v>-4.1511085487071116E-2</c:v>
                </c:pt>
                <c:pt idx="100">
                  <c:v>-4.1511085487071116E-2</c:v>
                </c:pt>
                <c:pt idx="101">
                  <c:v>-4.1562292956546225E-2</c:v>
                </c:pt>
                <c:pt idx="102">
                  <c:v>-4.1562292956546225E-2</c:v>
                </c:pt>
                <c:pt idx="103">
                  <c:v>-4.1593517023299352E-2</c:v>
                </c:pt>
                <c:pt idx="104">
                  <c:v>-4.1593517023299352E-2</c:v>
                </c:pt>
                <c:pt idx="105">
                  <c:v>-4.1593517023299352E-2</c:v>
                </c:pt>
                <c:pt idx="106">
                  <c:v>-4.1593517023299352E-2</c:v>
                </c:pt>
                <c:pt idx="107">
                  <c:v>-4.165284275013028E-2</c:v>
                </c:pt>
                <c:pt idx="108">
                  <c:v>-4.165284275013028E-2</c:v>
                </c:pt>
                <c:pt idx="109">
                  <c:v>-4.165284275013028E-2</c:v>
                </c:pt>
                <c:pt idx="110">
                  <c:v>-4.165284275013028E-2</c:v>
                </c:pt>
                <c:pt idx="111">
                  <c:v>-4.165284275013028E-2</c:v>
                </c:pt>
                <c:pt idx="112">
                  <c:v>-4.165284275013028E-2</c:v>
                </c:pt>
                <c:pt idx="113">
                  <c:v>-4.165284275013028E-2</c:v>
                </c:pt>
                <c:pt idx="114">
                  <c:v>-4.165284275013028E-2</c:v>
                </c:pt>
                <c:pt idx="115">
                  <c:v>-4.165284275013028E-2</c:v>
                </c:pt>
                <c:pt idx="116">
                  <c:v>-4.165346723146534E-2</c:v>
                </c:pt>
                <c:pt idx="117">
                  <c:v>-4.165346723146534E-2</c:v>
                </c:pt>
                <c:pt idx="118">
                  <c:v>-4.1752135282405185E-2</c:v>
                </c:pt>
                <c:pt idx="119">
                  <c:v>-4.1752135282405185E-2</c:v>
                </c:pt>
                <c:pt idx="120">
                  <c:v>-4.1752135282405185E-2</c:v>
                </c:pt>
                <c:pt idx="121">
                  <c:v>-4.1752135282405185E-2</c:v>
                </c:pt>
                <c:pt idx="122">
                  <c:v>-4.1752135282405185E-2</c:v>
                </c:pt>
                <c:pt idx="123">
                  <c:v>-4.1752135282405185E-2</c:v>
                </c:pt>
                <c:pt idx="124">
                  <c:v>-4.2458423672360739E-2</c:v>
                </c:pt>
                <c:pt idx="125">
                  <c:v>-4.2469664336391856E-2</c:v>
                </c:pt>
                <c:pt idx="126">
                  <c:v>-4.2486525332438539E-2</c:v>
                </c:pt>
                <c:pt idx="127">
                  <c:v>-4.2486525332438539E-2</c:v>
                </c:pt>
                <c:pt idx="128">
                  <c:v>-4.2503386328485222E-2</c:v>
                </c:pt>
                <c:pt idx="129">
                  <c:v>-4.2526492137882531E-2</c:v>
                </c:pt>
                <c:pt idx="130">
                  <c:v>-4.2526492137882531E-2</c:v>
                </c:pt>
                <c:pt idx="131">
                  <c:v>-4.2637025334188582E-2</c:v>
                </c:pt>
                <c:pt idx="132">
                  <c:v>-4.2704469318375314E-2</c:v>
                </c:pt>
                <c:pt idx="133">
                  <c:v>-4.2761921601201049E-2</c:v>
                </c:pt>
                <c:pt idx="134">
                  <c:v>-4.2770664339891927E-2</c:v>
                </c:pt>
                <c:pt idx="135">
                  <c:v>-4.2943021188369131E-2</c:v>
                </c:pt>
                <c:pt idx="136">
                  <c:v>-4.2943021188369131E-2</c:v>
                </c:pt>
                <c:pt idx="137">
                  <c:v>-4.2943021188369131E-2</c:v>
                </c:pt>
                <c:pt idx="138">
                  <c:v>-4.2943021188369131E-2</c:v>
                </c:pt>
                <c:pt idx="139">
                  <c:v>-4.2943021188369131E-2</c:v>
                </c:pt>
                <c:pt idx="140">
                  <c:v>-4.3504429908590207E-2</c:v>
                </c:pt>
                <c:pt idx="141">
                  <c:v>-4.3524413311312203E-2</c:v>
                </c:pt>
                <c:pt idx="142">
                  <c:v>-4.3532531568668022E-2</c:v>
                </c:pt>
                <c:pt idx="143">
                  <c:v>-4.3533156050003081E-2</c:v>
                </c:pt>
                <c:pt idx="144">
                  <c:v>-4.3538776382018647E-2</c:v>
                </c:pt>
                <c:pt idx="145">
                  <c:v>-4.3552514971390018E-2</c:v>
                </c:pt>
                <c:pt idx="146">
                  <c:v>-4.3558135303405569E-2</c:v>
                </c:pt>
                <c:pt idx="147">
                  <c:v>-4.3561257710080882E-2</c:v>
                </c:pt>
                <c:pt idx="148">
                  <c:v>-4.3736736965233412E-2</c:v>
                </c:pt>
                <c:pt idx="149">
                  <c:v>-4.4800228678844638E-2</c:v>
                </c:pt>
                <c:pt idx="150">
                  <c:v>-4.4800853160179697E-2</c:v>
                </c:pt>
                <c:pt idx="151">
                  <c:v>-4.4863301293685938E-2</c:v>
                </c:pt>
                <c:pt idx="152">
                  <c:v>-4.573445275609795E-2</c:v>
                </c:pt>
                <c:pt idx="153">
                  <c:v>-4.5768174748191316E-2</c:v>
                </c:pt>
                <c:pt idx="154">
                  <c:v>-4.5818133254996306E-2</c:v>
                </c:pt>
                <c:pt idx="155">
                  <c:v>-4.5818757736331366E-2</c:v>
                </c:pt>
                <c:pt idx="156">
                  <c:v>-4.5820631180336559E-2</c:v>
                </c:pt>
                <c:pt idx="157">
                  <c:v>-4.5821255661671619E-2</c:v>
                </c:pt>
                <c:pt idx="158">
                  <c:v>-4.5894319977873917E-2</c:v>
                </c:pt>
                <c:pt idx="159">
                  <c:v>-4.6794822063033849E-2</c:v>
                </c:pt>
                <c:pt idx="160">
                  <c:v>-4.6915971442035957E-2</c:v>
                </c:pt>
                <c:pt idx="161">
                  <c:v>-4.7658479749425116E-2</c:v>
                </c:pt>
                <c:pt idx="162">
                  <c:v>-4.7710936181570358E-2</c:v>
                </c:pt>
                <c:pt idx="163">
                  <c:v>-4.7712809625575538E-2</c:v>
                </c:pt>
                <c:pt idx="164">
                  <c:v>-4.775215194968447E-2</c:v>
                </c:pt>
                <c:pt idx="165">
                  <c:v>-4.7802734937824519E-2</c:v>
                </c:pt>
                <c:pt idx="166">
                  <c:v>-4.8786917521882821E-2</c:v>
                </c:pt>
                <c:pt idx="167">
                  <c:v>-4.8787542003217881E-2</c:v>
                </c:pt>
                <c:pt idx="168">
                  <c:v>-5.0801494308794042E-2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D4-401C-9374-818993CA3EAF}"/>
            </c:ext>
          </c:extLst>
        </c:ser>
        <c:ser>
          <c:idx val="8"/>
          <c:order val="8"/>
          <c:tx>
            <c:strRef>
              <c:f>'A (old2)'!$P$20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(old2)'!$W$21:$W$116</c:f>
              <c:numCache>
                <c:formatCode>General</c:formatCode>
                <c:ptCount val="96"/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  <c:pt idx="31">
                  <c:v>47000</c:v>
                </c:pt>
                <c:pt idx="32">
                  <c:v>48000</c:v>
                </c:pt>
                <c:pt idx="33">
                  <c:v>49000</c:v>
                </c:pt>
                <c:pt idx="34">
                  <c:v>50000</c:v>
                </c:pt>
                <c:pt idx="35">
                  <c:v>51000</c:v>
                </c:pt>
                <c:pt idx="36">
                  <c:v>52000</c:v>
                </c:pt>
                <c:pt idx="37">
                  <c:v>53000</c:v>
                </c:pt>
                <c:pt idx="38">
                  <c:v>54000</c:v>
                </c:pt>
                <c:pt idx="39">
                  <c:v>55000</c:v>
                </c:pt>
                <c:pt idx="40">
                  <c:v>56000</c:v>
                </c:pt>
                <c:pt idx="41">
                  <c:v>57000</c:v>
                </c:pt>
                <c:pt idx="42">
                  <c:v>58000</c:v>
                </c:pt>
                <c:pt idx="43">
                  <c:v>59000</c:v>
                </c:pt>
                <c:pt idx="44">
                  <c:v>60000</c:v>
                </c:pt>
                <c:pt idx="48">
                  <c:v>61000</c:v>
                </c:pt>
                <c:pt idx="51">
                  <c:v>62000</c:v>
                </c:pt>
                <c:pt idx="52">
                  <c:v>63000</c:v>
                </c:pt>
              </c:numCache>
            </c:numRef>
          </c:xVal>
          <c:yVal>
            <c:numRef>
              <c:f>'A (old2)'!$X$21:$X$116</c:f>
              <c:numCache>
                <c:formatCode>General</c:formatCode>
                <c:ptCount val="96"/>
                <c:pt idx="1">
                  <c:v>-0.48558579363765353</c:v>
                </c:pt>
                <c:pt idx="2">
                  <c:v>-0.45226579363765351</c:v>
                </c:pt>
                <c:pt idx="3">
                  <c:v>-0.42030579363765352</c:v>
                </c:pt>
                <c:pt idx="4">
                  <c:v>-0.38970579363765356</c:v>
                </c:pt>
                <c:pt idx="5">
                  <c:v>-0.36046579363765352</c:v>
                </c:pt>
                <c:pt idx="6">
                  <c:v>-0.3325857936376535</c:v>
                </c:pt>
                <c:pt idx="7">
                  <c:v>-0.30606579363765357</c:v>
                </c:pt>
                <c:pt idx="8">
                  <c:v>-0.28090579363765356</c:v>
                </c:pt>
                <c:pt idx="9">
                  <c:v>-0.25710579363765351</c:v>
                </c:pt>
                <c:pt idx="10">
                  <c:v>-0.23466579363765355</c:v>
                </c:pt>
                <c:pt idx="11">
                  <c:v>-0.21358579363765351</c:v>
                </c:pt>
                <c:pt idx="12">
                  <c:v>-0.19386579363765355</c:v>
                </c:pt>
                <c:pt idx="13">
                  <c:v>-0.17550579363765356</c:v>
                </c:pt>
                <c:pt idx="14">
                  <c:v>-0.15850579363765355</c:v>
                </c:pt>
                <c:pt idx="15">
                  <c:v>-0.14286579363765356</c:v>
                </c:pt>
                <c:pt idx="16">
                  <c:v>-0.12858579363765352</c:v>
                </c:pt>
                <c:pt idx="17">
                  <c:v>-0.1156657936376535</c:v>
                </c:pt>
                <c:pt idx="18">
                  <c:v>-0.10410579363765357</c:v>
                </c:pt>
                <c:pt idx="19">
                  <c:v>-9.3905793637653556E-2</c:v>
                </c:pt>
                <c:pt idx="26">
                  <c:v>-8.5065793637653514E-2</c:v>
                </c:pt>
                <c:pt idx="27">
                  <c:v>-7.75857936376535E-2</c:v>
                </c:pt>
                <c:pt idx="28">
                  <c:v>-7.1465793637653596E-2</c:v>
                </c:pt>
                <c:pt idx="29">
                  <c:v>-6.6705793637653554E-2</c:v>
                </c:pt>
                <c:pt idx="30">
                  <c:v>-6.330579363765354E-2</c:v>
                </c:pt>
                <c:pt idx="31">
                  <c:v>-6.2115793637653516E-2</c:v>
                </c:pt>
                <c:pt idx="32">
                  <c:v>-6.1265793637653609E-2</c:v>
                </c:pt>
                <c:pt idx="33">
                  <c:v>-6.0755793637653599E-2</c:v>
                </c:pt>
                <c:pt idx="34">
                  <c:v>-6.0585793637653595E-2</c:v>
                </c:pt>
                <c:pt idx="35">
                  <c:v>-6.0755793637653543E-2</c:v>
                </c:pt>
                <c:pt idx="36">
                  <c:v>-6.1265793637653554E-2</c:v>
                </c:pt>
                <c:pt idx="37">
                  <c:v>-6.2115793637653516E-2</c:v>
                </c:pt>
                <c:pt idx="38">
                  <c:v>-6.330579363765354E-2</c:v>
                </c:pt>
                <c:pt idx="39">
                  <c:v>-6.4835793637653572E-2</c:v>
                </c:pt>
                <c:pt idx="40">
                  <c:v>-6.670579363765361E-2</c:v>
                </c:pt>
                <c:pt idx="41">
                  <c:v>-6.8915793637653544E-2</c:v>
                </c:pt>
                <c:pt idx="42">
                  <c:v>-7.1465793637653596E-2</c:v>
                </c:pt>
                <c:pt idx="43">
                  <c:v>-7.4355793637653655E-2</c:v>
                </c:pt>
                <c:pt idx="44">
                  <c:v>-7.75857936376535E-2</c:v>
                </c:pt>
                <c:pt idx="48">
                  <c:v>-8.1155793637653684E-2</c:v>
                </c:pt>
                <c:pt idx="51">
                  <c:v>-8.5065793637653542E-2</c:v>
                </c:pt>
                <c:pt idx="52">
                  <c:v>-8.9315793637653629E-2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D4-401C-9374-818993CA3EAF}"/>
            </c:ext>
          </c:extLst>
        </c:ser>
        <c:ser>
          <c:idx val="9"/>
          <c:order val="9"/>
          <c:tx>
            <c:strRef>
              <c:f>'A (old2)'!$T$20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(old2)'!$T$21:$T$961</c:f>
              <c:numCache>
                <c:formatCode>General</c:formatCode>
                <c:ptCount val="941"/>
                <c:pt idx="20">
                  <c:v>6.3093520198890474E-2</c:v>
                </c:pt>
                <c:pt idx="21">
                  <c:v>-8.534060788952047E-2</c:v>
                </c:pt>
                <c:pt idx="22">
                  <c:v>-1.2040607893140987E-2</c:v>
                </c:pt>
                <c:pt idx="23">
                  <c:v>-9.1311248346755747E-2</c:v>
                </c:pt>
                <c:pt idx="24">
                  <c:v>4.8986367386532947E-2</c:v>
                </c:pt>
                <c:pt idx="25">
                  <c:v>-2.4147760705091059E-2</c:v>
                </c:pt>
                <c:pt idx="45">
                  <c:v>-1.7396415023540612E-2</c:v>
                </c:pt>
                <c:pt idx="46">
                  <c:v>-8.3618761134857778E-2</c:v>
                </c:pt>
                <c:pt idx="49">
                  <c:v>-8.9347174798604101E-4</c:v>
                </c:pt>
                <c:pt idx="65">
                  <c:v>3.8559546941542067E-2</c:v>
                </c:pt>
                <c:pt idx="66">
                  <c:v>2.0365418851724826E-2</c:v>
                </c:pt>
                <c:pt idx="67">
                  <c:v>2.2455418846220709E-2</c:v>
                </c:pt>
                <c:pt idx="75">
                  <c:v>-0.1086606489479891</c:v>
                </c:pt>
                <c:pt idx="89">
                  <c:v>7.1099232300184667E-3</c:v>
                </c:pt>
                <c:pt idx="103">
                  <c:v>-4.864110241032904E-2</c:v>
                </c:pt>
                <c:pt idx="107">
                  <c:v>-4.9743271003535483E-2</c:v>
                </c:pt>
                <c:pt idx="108">
                  <c:v>-4.9373271001968533E-2</c:v>
                </c:pt>
                <c:pt idx="109">
                  <c:v>-4.9293271003989503E-2</c:v>
                </c:pt>
                <c:pt idx="116">
                  <c:v>-5.1347399086807854E-2</c:v>
                </c:pt>
                <c:pt idx="117">
                  <c:v>-5.0327399090747349E-2</c:v>
                </c:pt>
                <c:pt idx="118">
                  <c:v>-4.9159637368575204E-2</c:v>
                </c:pt>
                <c:pt idx="119">
                  <c:v>-4.8409637369331904E-2</c:v>
                </c:pt>
                <c:pt idx="160">
                  <c:v>8.571518307144288E-2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D4-401C-9374-818993CA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9616"/>
        <c:axId val="1"/>
      </c:scatterChart>
      <c:valAx>
        <c:axId val="813949616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1260647359452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57150</xdr:rowOff>
    </xdr:from>
    <xdr:to>
      <xdr:col>27</xdr:col>
      <xdr:colOff>161925</xdr:colOff>
      <xdr:row>41</xdr:row>
      <xdr:rowOff>142875</xdr:rowOff>
    </xdr:to>
    <xdr:graphicFrame macro="">
      <xdr:nvGraphicFramePr>
        <xdr:cNvPr id="58372" name="Chart 2">
          <a:extLst>
            <a:ext uri="{FF2B5EF4-FFF2-40B4-BE49-F238E27FC236}">
              <a16:creationId xmlns:a16="http://schemas.microsoft.com/office/drawing/2014/main" id="{6146D1DD-537A-8F44-EC52-1BF751949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15</xdr:col>
      <xdr:colOff>38100</xdr:colOff>
      <xdr:row>17</xdr:row>
      <xdr:rowOff>142875</xdr:rowOff>
    </xdr:to>
    <xdr:graphicFrame macro="">
      <xdr:nvGraphicFramePr>
        <xdr:cNvPr id="58373" name="Chart 3">
          <a:extLst>
            <a:ext uri="{FF2B5EF4-FFF2-40B4-BE49-F238E27FC236}">
              <a16:creationId xmlns:a16="http://schemas.microsoft.com/office/drawing/2014/main" id="{2A483EB0-DEB9-B711-4908-CF5599F2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0</xdr:row>
      <xdr:rowOff>47625</xdr:rowOff>
    </xdr:from>
    <xdr:to>
      <xdr:col>21</xdr:col>
      <xdr:colOff>0</xdr:colOff>
      <xdr:row>18</xdr:row>
      <xdr:rowOff>9525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A231D9E-598A-8345-9634-770486EFA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438150</xdr:colOff>
      <xdr:row>17</xdr:row>
      <xdr:rowOff>133350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F0BDE07F-4FB7-3205-0E95-53B67C4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28575</xdr:rowOff>
    </xdr:from>
    <xdr:to>
      <xdr:col>28</xdr:col>
      <xdr:colOff>495300</xdr:colOff>
      <xdr:row>17</xdr:row>
      <xdr:rowOff>104775</xdr:rowOff>
    </xdr:to>
    <xdr:graphicFrame macro="">
      <xdr:nvGraphicFramePr>
        <xdr:cNvPr id="56364" name="Chart 1">
          <a:extLst>
            <a:ext uri="{FF2B5EF4-FFF2-40B4-BE49-F238E27FC236}">
              <a16:creationId xmlns:a16="http://schemas.microsoft.com/office/drawing/2014/main" id="{11008B18-7ADF-7885-8740-0409CFCC1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16</xdr:col>
      <xdr:colOff>114300</xdr:colOff>
      <xdr:row>17</xdr:row>
      <xdr:rowOff>76200</xdr:rowOff>
    </xdr:to>
    <xdr:graphicFrame macro="">
      <xdr:nvGraphicFramePr>
        <xdr:cNvPr id="56365" name="Chart 3">
          <a:extLst>
            <a:ext uri="{FF2B5EF4-FFF2-40B4-BE49-F238E27FC236}">
              <a16:creationId xmlns:a16="http://schemas.microsoft.com/office/drawing/2014/main" id="{6D3C8D8C-8A77-DC6B-5033-8185CF347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777" TargetMode="External"/><Relationship Id="rId21" Type="http://schemas.openxmlformats.org/officeDocument/2006/relationships/hyperlink" Target="http://www.konkoly.hu/cgi-bin/IBVS?5592" TargetMode="External"/><Relationship Id="rId34" Type="http://schemas.openxmlformats.org/officeDocument/2006/relationships/hyperlink" Target="http://www.konkoly.hu/cgi-bin/IBVS?5694" TargetMode="External"/><Relationship Id="rId42" Type="http://schemas.openxmlformats.org/officeDocument/2006/relationships/hyperlink" Target="http://www.bav-astro.de/sfs/BAVM_link.php?BAVMnr=183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5898" TargetMode="External"/><Relationship Id="rId76" Type="http://schemas.openxmlformats.org/officeDocument/2006/relationships/hyperlink" Target="http://www.bav-astro.de/sfs/BAVM_link.php?BAVMnr=212" TargetMode="External"/><Relationship Id="rId84" Type="http://schemas.openxmlformats.org/officeDocument/2006/relationships/hyperlink" Target="http://www.bav-astro.de/sfs/BAVM_link.php?BAVMnr=225" TargetMode="External"/><Relationship Id="rId89" Type="http://schemas.openxmlformats.org/officeDocument/2006/relationships/hyperlink" Target="http://www.konkoly.hu/cgi-bin/IBVS?6092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www.konkoly.hu/cgi-bin/IBVS?5980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677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konkoly.hu/cgi-bin/IBVS?5795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konkoly.hu/cgi-bin/IBVS?5980" TargetMode="External"/><Relationship Id="rId79" Type="http://schemas.openxmlformats.org/officeDocument/2006/relationships/hyperlink" Target="http://www.konkoly.hu/cgi-bin/IBVS?5966" TargetMode="External"/><Relationship Id="rId87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60" TargetMode="External"/><Relationship Id="rId61" Type="http://schemas.openxmlformats.org/officeDocument/2006/relationships/hyperlink" Target="http://www.bav-astro.de/sfs/BAVM_link.php?BAVMnr=203" TargetMode="External"/><Relationship Id="rId82" Type="http://schemas.openxmlformats.org/officeDocument/2006/relationships/hyperlink" Target="http://www.bav-astro.de/sfs/BAVM_link.php?BAVMnr=225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68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809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www.bav-astro.de/sfs/BAVM_link.php?BAVMnr=193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203" TargetMode="External"/><Relationship Id="rId64" Type="http://schemas.openxmlformats.org/officeDocument/2006/relationships/hyperlink" Target="http://www.konkoly.hu/cgi-bin/IBVS?5871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www.konkoly.hu/cgi-bin/IBVS?5980" TargetMode="External"/><Relationship Id="rId80" Type="http://schemas.openxmlformats.org/officeDocument/2006/relationships/hyperlink" Target="http://www.konkoly.hu/cgi-bin/IBVS?6011" TargetMode="External"/><Relationship Id="rId85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konkoly.hu/cgi-bin/IBVS?5668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www.konkoly.hu/cgi-bin/IBVS?577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98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bav-astro.de/sfs/BAVM_link.php?BAVMnr=183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www.bav-astro.de/sfs/BAVM_link.php?BAVMnr=203" TargetMode="External"/><Relationship Id="rId70" Type="http://schemas.openxmlformats.org/officeDocument/2006/relationships/hyperlink" Target="http://www.konkoly.hu/cgi-bin/IBVS?5980" TargetMode="External"/><Relationship Id="rId75" Type="http://schemas.openxmlformats.org/officeDocument/2006/relationships/hyperlink" Target="http://www.konkoly.hu/cgi-bin/IBVS?5980" TargetMode="External"/><Relationship Id="rId83" Type="http://schemas.openxmlformats.org/officeDocument/2006/relationships/hyperlink" Target="http://www.bav-astro.de/sfs/BAVM_link.php?BAVMnr=225" TargetMode="External"/><Relationship Id="rId88" Type="http://schemas.openxmlformats.org/officeDocument/2006/relationships/hyperlink" Target="http://www.bav-astro.de/sfs/BAVM_link.php?BAVMnr=234" TargetMode="External"/><Relationship Id="rId9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www.konkoly.hu/cgi-bin/IBVS?5668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bav-astro.de/sfs/BAVM_link.php?BAVMnr=18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809" TargetMode="External"/><Relationship Id="rId44" Type="http://schemas.openxmlformats.org/officeDocument/2006/relationships/hyperlink" Target="http://www.bav-astro.de/sfs/BAVM_link.php?BAVMnr=193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konkoly.hu/cgi-bin/IBVS?5980" TargetMode="External"/><Relationship Id="rId78" Type="http://schemas.openxmlformats.org/officeDocument/2006/relationships/hyperlink" Target="http://www.bav-astro.de/sfs/BAVM_link.php?BAVMnr=215" TargetMode="External"/><Relationship Id="rId81" Type="http://schemas.openxmlformats.org/officeDocument/2006/relationships/hyperlink" Target="http://www.konkoly.hu/cgi-bin/IBVS?6018" TargetMode="External"/><Relationship Id="rId86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256"/>
  <sheetViews>
    <sheetView tabSelected="1" workbookViewId="0">
      <pane xSplit="14" ySplit="21" topLeftCell="O18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97" customWidth="1"/>
    <col min="4" max="4" width="9.42578125" style="97" customWidth="1"/>
    <col min="5" max="5" width="9.140625" customWidth="1"/>
    <col min="6" max="6" width="16.5703125" customWidth="1"/>
    <col min="7" max="7" width="8.140625" style="97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600</v>
      </c>
      <c r="C1" s="117"/>
      <c r="V1" s="7" t="s">
        <v>12</v>
      </c>
      <c r="W1" s="9" t="s">
        <v>25</v>
      </c>
    </row>
    <row r="2" spans="1:23">
      <c r="A2" t="s">
        <v>28</v>
      </c>
      <c r="B2" t="s">
        <v>601</v>
      </c>
      <c r="V2" s="118">
        <v>0</v>
      </c>
      <c r="W2" s="118">
        <f t="shared" ref="W2:W17" si="0">+D$11+D$12*V2+D$13*V2^2</f>
        <v>-2.4390564155867402E-2</v>
      </c>
    </row>
    <row r="3" spans="1:23" ht="13.5" thickBot="1">
      <c r="V3" s="118">
        <v>5000</v>
      </c>
      <c r="W3" s="118">
        <f t="shared" si="0"/>
        <v>-2.6662638620110982E-2</v>
      </c>
    </row>
    <row r="4" spans="1:23" ht="14.25" thickTop="1" thickBot="1">
      <c r="A4" s="8" t="s">
        <v>2</v>
      </c>
      <c r="C4" s="119">
        <v>27984.489000000001</v>
      </c>
      <c r="D4" s="120">
        <v>0.44048320000000002</v>
      </c>
      <c r="V4" s="118">
        <v>10000</v>
      </c>
      <c r="W4" s="118">
        <f t="shared" si="0"/>
        <v>-3.573097773322334E-2</v>
      </c>
    </row>
    <row r="5" spans="1:23" ht="13.5" thickTop="1">
      <c r="A5" s="107" t="s">
        <v>162</v>
      </c>
      <c r="B5" s="28"/>
      <c r="C5" s="183">
        <v>-9.5</v>
      </c>
      <c r="D5" s="121" t="s">
        <v>163</v>
      </c>
      <c r="V5" s="118">
        <v>15000</v>
      </c>
      <c r="W5" s="118">
        <f t="shared" si="0"/>
        <v>-5.159558149520449E-2</v>
      </c>
    </row>
    <row r="6" spans="1:23">
      <c r="A6" s="8" t="s">
        <v>3</v>
      </c>
      <c r="D6" s="12"/>
      <c r="V6" s="118">
        <v>20000</v>
      </c>
      <c r="W6" s="118">
        <f t="shared" si="0"/>
        <v>-7.4256449906054414E-2</v>
      </c>
    </row>
    <row r="7" spans="1:23">
      <c r="A7" t="s">
        <v>4</v>
      </c>
      <c r="C7" s="97">
        <v>27984.7395</v>
      </c>
      <c r="D7" s="117" t="s">
        <v>45</v>
      </c>
      <c r="V7" s="118">
        <v>25000</v>
      </c>
      <c r="W7" s="118">
        <f t="shared" si="0"/>
        <v>-0.10371358296577313</v>
      </c>
    </row>
    <row r="8" spans="1:23">
      <c r="A8" t="s">
        <v>5</v>
      </c>
      <c r="C8" s="97">
        <f>+D4</f>
        <v>0.44048320000000002</v>
      </c>
      <c r="V8" s="118">
        <v>30000</v>
      </c>
      <c r="W8" s="118">
        <f t="shared" si="0"/>
        <v>-0.13996698067436061</v>
      </c>
    </row>
    <row r="9" spans="1:23">
      <c r="A9" s="79" t="s">
        <v>164</v>
      </c>
      <c r="B9" s="122">
        <v>165</v>
      </c>
      <c r="C9" s="123" t="str">
        <f>"F"&amp;B9</f>
        <v>F165</v>
      </c>
      <c r="D9" s="79" t="str">
        <f>"G"&amp;B9</f>
        <v>G165</v>
      </c>
      <c r="V9" s="118">
        <v>35000</v>
      </c>
      <c r="W9" s="118">
        <f t="shared" si="0"/>
        <v>-0.18301664303181689</v>
      </c>
    </row>
    <row r="10" spans="1:23" ht="13.5" thickBot="1">
      <c r="C10" s="124" t="s">
        <v>23</v>
      </c>
      <c r="D10" s="124" t="s">
        <v>24</v>
      </c>
      <c r="V10" s="118">
        <v>40000</v>
      </c>
      <c r="W10" s="118">
        <f t="shared" si="0"/>
        <v>-0.23286257003814193</v>
      </c>
    </row>
    <row r="11" spans="1:23">
      <c r="A11" t="s">
        <v>18</v>
      </c>
      <c r="C11" s="114">
        <f ca="1">INTERCEPT(INDIRECT(D9):G988,INDIRECT(C9):$F988)</f>
        <v>0.70270156977033038</v>
      </c>
      <c r="D11" s="97">
        <f>+E11*F11</f>
        <v>-2.4390564155867402E-2</v>
      </c>
      <c r="E11" s="23">
        <v>-2.4390564155867402E-2</v>
      </c>
      <c r="F11">
        <v>1</v>
      </c>
      <c r="V11" s="118">
        <v>45000</v>
      </c>
      <c r="W11" s="118">
        <f t="shared" si="0"/>
        <v>-0.28950476169333578</v>
      </c>
    </row>
    <row r="12" spans="1:23">
      <c r="A12" t="s">
        <v>19</v>
      </c>
      <c r="C12" s="114">
        <f ca="1">SLOPE(INDIRECT(D9):G988,INDIRECT(C9):$F988)</f>
        <v>-1.9722876102992835E-5</v>
      </c>
      <c r="D12" s="97">
        <f>+E12*F12</f>
        <v>2.2521157203816201E-7</v>
      </c>
      <c r="E12" s="24">
        <v>2.2521157203816201E-3</v>
      </c>
      <c r="F12" s="125">
        <v>1E-4</v>
      </c>
      <c r="V12" s="118">
        <v>50000</v>
      </c>
      <c r="W12" s="118">
        <f t="shared" si="0"/>
        <v>-0.35294321799739836</v>
      </c>
    </row>
    <row r="13" spans="1:23" ht="13.5" thickBot="1">
      <c r="A13" t="s">
        <v>22</v>
      </c>
      <c r="C13" s="97" t="s">
        <v>16</v>
      </c>
      <c r="D13" s="97">
        <f>+E13*F13</f>
        <v>-1.3592529297737563E-10</v>
      </c>
      <c r="E13" s="25">
        <v>-1.3592529297737563E-2</v>
      </c>
      <c r="F13" s="125">
        <v>1E-8</v>
      </c>
      <c r="V13" s="118">
        <v>55000</v>
      </c>
      <c r="W13" s="118">
        <f t="shared" si="0"/>
        <v>-0.42317793895032979</v>
      </c>
    </row>
    <row r="14" spans="1:23">
      <c r="A14" t="s">
        <v>27</v>
      </c>
      <c r="E14">
        <f>SUM(T21:T933)</f>
        <v>8.718386786374108E-3</v>
      </c>
      <c r="V14" s="118">
        <v>60000</v>
      </c>
      <c r="W14" s="118">
        <f t="shared" si="0"/>
        <v>-0.50020892455212995</v>
      </c>
    </row>
    <row r="15" spans="1:23">
      <c r="A15" s="4" t="s">
        <v>20</v>
      </c>
      <c r="C15" s="29">
        <f ca="1">(C7+C11)+(C8+C12)*INT(MAX(F21:F3533))</f>
        <v>59111.234276007075</v>
      </c>
      <c r="D15" s="126">
        <f>+C7+INT(MAX(F21:F1571))*C8+D11+D12*INT(MAX(F21:F4006))+D13*INT(MAX(F21:F4033)^2)</f>
        <v>59111.238057931114</v>
      </c>
      <c r="E15" s="109" t="s">
        <v>51</v>
      </c>
      <c r="F15" s="108">
        <v>1</v>
      </c>
      <c r="V15" s="118">
        <v>65000</v>
      </c>
      <c r="W15" s="118">
        <f t="shared" si="0"/>
        <v>-0.58403617480279901</v>
      </c>
    </row>
    <row r="16" spans="1:23">
      <c r="A16" s="8" t="s">
        <v>6</v>
      </c>
      <c r="C16" s="30">
        <f ca="1">+C8+C12</f>
        <v>0.44046347712389705</v>
      </c>
      <c r="D16" s="126">
        <f>+C8+D12+2*D13*MAX(F21:F879)</f>
        <v>0.44046421448213968</v>
      </c>
      <c r="E16" s="109" t="s">
        <v>165</v>
      </c>
      <c r="F16" s="110">
        <f ca="1">NOW()+15018.5+$C$5/24</f>
        <v>59948.741643171292</v>
      </c>
      <c r="V16" s="118">
        <v>70000</v>
      </c>
      <c r="W16" s="118">
        <f t="shared" si="0"/>
        <v>-0.6746596897023367</v>
      </c>
    </row>
    <row r="17" spans="1:23" ht="13.5" thickBot="1">
      <c r="A17" s="31" t="s">
        <v>59</v>
      </c>
      <c r="C17" s="12">
        <f>COUNT(C21:C4722)</f>
        <v>169</v>
      </c>
      <c r="E17" s="109" t="s">
        <v>166</v>
      </c>
      <c r="F17" s="110">
        <f ca="1">ROUND(2*(F16-$C$7)/$C$8,0)/2+F15</f>
        <v>72567</v>
      </c>
      <c r="V17" s="118">
        <v>75000</v>
      </c>
      <c r="W17" s="118">
        <f t="shared" si="0"/>
        <v>-0.77207946925074322</v>
      </c>
    </row>
    <row r="18" spans="1:23" ht="14.25" thickTop="1" thickBot="1">
      <c r="A18" s="8" t="s">
        <v>167</v>
      </c>
      <c r="C18" s="127">
        <f ca="1">+C15</f>
        <v>59111.234276007075</v>
      </c>
      <c r="D18" s="128">
        <f ca="1">C16</f>
        <v>0.44046347712389705</v>
      </c>
      <c r="E18" s="109" t="s">
        <v>168</v>
      </c>
      <c r="F18" s="13">
        <f ca="1">ROUND(2*(F16-$C$15)/$C$16,0)/2+F15</f>
        <v>1902.5</v>
      </c>
    </row>
    <row r="19" spans="1:23" ht="13.5" thickBot="1">
      <c r="A19" s="8" t="s">
        <v>169</v>
      </c>
      <c r="C19" s="129">
        <f>+D15</f>
        <v>59111.238057931114</v>
      </c>
      <c r="D19" s="130">
        <f>+D16</f>
        <v>0.44046421448213968</v>
      </c>
      <c r="E19" s="109" t="s">
        <v>170</v>
      </c>
      <c r="F19" s="111">
        <f ca="1">+$C$15+$C$16*F18-15018.5-$C$5/24</f>
        <v>44931.111874568625</v>
      </c>
    </row>
    <row r="20" spans="1:23" ht="15" thickBot="1">
      <c r="A20" s="7" t="s">
        <v>8</v>
      </c>
      <c r="B20" s="7" t="s">
        <v>9</v>
      </c>
      <c r="C20" s="124" t="s">
        <v>10</v>
      </c>
      <c r="D20" s="124" t="s">
        <v>15</v>
      </c>
      <c r="E20" s="7" t="s">
        <v>11</v>
      </c>
      <c r="F20" s="7" t="s">
        <v>12</v>
      </c>
      <c r="G20" s="124" t="s">
        <v>13</v>
      </c>
      <c r="H20" s="10" t="s">
        <v>179</v>
      </c>
      <c r="I20" s="10" t="s">
        <v>74</v>
      </c>
      <c r="J20" s="10" t="s">
        <v>177</v>
      </c>
      <c r="K20" s="10" t="s">
        <v>72</v>
      </c>
      <c r="L20" s="10" t="s">
        <v>604</v>
      </c>
      <c r="M20" s="10" t="s">
        <v>605</v>
      </c>
      <c r="N20" s="10" t="s">
        <v>31</v>
      </c>
      <c r="O20" s="10" t="s">
        <v>26</v>
      </c>
      <c r="P20" s="131" t="s">
        <v>25</v>
      </c>
      <c r="Q20" s="7" t="s">
        <v>17</v>
      </c>
      <c r="R20" s="132" t="s">
        <v>606</v>
      </c>
      <c r="S20" s="9" t="s">
        <v>602</v>
      </c>
      <c r="T20" s="132" t="s">
        <v>607</v>
      </c>
      <c r="U20" s="133" t="s">
        <v>603</v>
      </c>
    </row>
    <row r="21" spans="1:23">
      <c r="A21" t="s">
        <v>186</v>
      </c>
      <c r="B21" t="s">
        <v>55</v>
      </c>
      <c r="C21" s="97">
        <v>27984.469000000001</v>
      </c>
      <c r="D21" s="97" t="s">
        <v>74</v>
      </c>
      <c r="E21" s="15">
        <f t="shared" ref="E21:E52" si="1">+(C21-C$7)/C$8</f>
        <v>-0.61409833564303795</v>
      </c>
      <c r="F21" s="16">
        <f t="shared" ref="F21:F47" si="2">ROUND(2*E21,0)/2</f>
        <v>-0.5</v>
      </c>
      <c r="G21" s="97">
        <f t="shared" ref="G21:G41" si="3">+C21-(C$7+F21*C$8)</f>
        <v>-5.0258399998710956E-2</v>
      </c>
      <c r="H21">
        <f>G21</f>
        <v>-5.0258399998710956E-2</v>
      </c>
      <c r="O21" s="118"/>
      <c r="P21" s="134">
        <f t="shared" ref="P21:P52" si="4">+D$11+D$12*F21+D$13*F21^2</f>
        <v>-2.4390676795634746E-2</v>
      </c>
      <c r="Q21" s="135">
        <f t="shared" ref="Q21:Q52" si="5">+C21-15018.5</f>
        <v>12965.969000000001</v>
      </c>
      <c r="R21" s="118">
        <f>+(P21-G21)^2</f>
        <v>6.6913910371096735E-4</v>
      </c>
      <c r="S21" s="118">
        <v>0.1</v>
      </c>
      <c r="T21" s="118">
        <f>+S21*R21</f>
        <v>6.6913910371096732E-5</v>
      </c>
      <c r="U21" s="103"/>
    </row>
    <row r="22" spans="1:23">
      <c r="A22" t="s">
        <v>14</v>
      </c>
      <c r="C22" s="97">
        <v>27984.489000000001</v>
      </c>
      <c r="D22" s="97" t="s">
        <v>16</v>
      </c>
      <c r="E22">
        <f t="shared" si="1"/>
        <v>-0.56869365278467565</v>
      </c>
      <c r="F22" s="16">
        <f t="shared" si="2"/>
        <v>-0.5</v>
      </c>
      <c r="G22" s="97">
        <f t="shared" si="3"/>
        <v>-3.0258399998274399E-2</v>
      </c>
      <c r="H22">
        <f>G22</f>
        <v>-3.0258399998274399E-2</v>
      </c>
      <c r="P22" s="134">
        <f t="shared" si="4"/>
        <v>-2.4390676795634746E-2</v>
      </c>
      <c r="Q22" s="2">
        <f t="shared" si="5"/>
        <v>12965.989000000001</v>
      </c>
      <c r="R22" s="118">
        <f>+(P22-G22)^2</f>
        <v>3.4430175582795754E-5</v>
      </c>
      <c r="S22" s="118"/>
      <c r="T22" s="118"/>
    </row>
    <row r="23" spans="1:23">
      <c r="A23" s="16" t="s">
        <v>41</v>
      </c>
      <c r="C23" s="97">
        <v>27984.7395</v>
      </c>
      <c r="E23" s="15">
        <f t="shared" si="1"/>
        <v>0</v>
      </c>
      <c r="F23" s="16">
        <f t="shared" si="2"/>
        <v>0</v>
      </c>
      <c r="G23" s="97">
        <f t="shared" si="3"/>
        <v>0</v>
      </c>
      <c r="H23">
        <f>G23</f>
        <v>0</v>
      </c>
      <c r="P23" s="134">
        <f t="shared" si="4"/>
        <v>-2.4390564155867402E-2</v>
      </c>
      <c r="Q23" s="2">
        <f t="shared" si="5"/>
        <v>12966.2395</v>
      </c>
      <c r="R23" s="118">
        <f>+(P23-U23)^2</f>
        <v>5.9489961984148377E-4</v>
      </c>
      <c r="S23" s="118"/>
      <c r="T23" s="118"/>
    </row>
    <row r="24" spans="1:23">
      <c r="A24" t="s">
        <v>186</v>
      </c>
      <c r="B24" t="s">
        <v>55</v>
      </c>
      <c r="C24" s="97">
        <v>28343.462</v>
      </c>
      <c r="D24" s="97" t="s">
        <v>74</v>
      </c>
      <c r="E24" s="15">
        <f t="shared" si="1"/>
        <v>814.38406731516625</v>
      </c>
      <c r="F24" s="16">
        <f t="shared" si="2"/>
        <v>814.5</v>
      </c>
      <c r="G24" s="97">
        <f t="shared" si="3"/>
        <v>-5.1066399999399437E-2</v>
      </c>
      <c r="I24">
        <f t="shared" ref="I24:I41" si="6">G24</f>
        <v>-5.1066399999399437E-2</v>
      </c>
      <c r="P24" s="134">
        <f t="shared" si="4"/>
        <v>-2.4297303563037765E-2</v>
      </c>
      <c r="Q24" s="2">
        <f t="shared" si="5"/>
        <v>13324.962</v>
      </c>
      <c r="R24" s="118">
        <f t="shared" ref="R24:R41" si="7">+(P24-G24)^2</f>
        <v>7.1658452401923115E-4</v>
      </c>
      <c r="S24" s="118">
        <v>0.1</v>
      </c>
      <c r="T24" s="118">
        <f t="shared" ref="T24:T41" si="8">+S24*R24</f>
        <v>7.1658452401923117E-5</v>
      </c>
    </row>
    <row r="25" spans="1:23">
      <c r="A25" t="s">
        <v>186</v>
      </c>
      <c r="B25" t="s">
        <v>55</v>
      </c>
      <c r="C25" s="97">
        <v>28904.227999999999</v>
      </c>
      <c r="D25" s="97" t="s">
        <v>74</v>
      </c>
      <c r="E25" s="15">
        <f t="shared" si="1"/>
        <v>2087.4541866749955</v>
      </c>
      <c r="F25" s="16">
        <f t="shared" si="2"/>
        <v>2087.5</v>
      </c>
      <c r="G25" s="97">
        <f t="shared" si="3"/>
        <v>-2.0179999999527354E-2</v>
      </c>
      <c r="I25">
        <f t="shared" si="6"/>
        <v>-2.0179999999527354E-2</v>
      </c>
      <c r="P25" s="134">
        <f t="shared" si="4"/>
        <v>-2.451275070171368E-2</v>
      </c>
      <c r="Q25" s="2">
        <f t="shared" si="5"/>
        <v>13885.727999999999</v>
      </c>
      <c r="R25" s="118">
        <f t="shared" si="7"/>
        <v>1.8772728647296104E-5</v>
      </c>
      <c r="S25" s="118">
        <v>0.1</v>
      </c>
      <c r="T25" s="118">
        <f t="shared" si="8"/>
        <v>1.8772728647296105E-6</v>
      </c>
    </row>
    <row r="26" spans="1:23">
      <c r="A26" t="s">
        <v>186</v>
      </c>
      <c r="B26" t="s">
        <v>55</v>
      </c>
      <c r="C26" s="97">
        <v>29106.416000000001</v>
      </c>
      <c r="D26" s="97" t="s">
        <v>74</v>
      </c>
      <c r="E26" s="15">
        <f t="shared" si="1"/>
        <v>2546.4682875533081</v>
      </c>
      <c r="F26" s="16">
        <f t="shared" si="2"/>
        <v>2546.5</v>
      </c>
      <c r="G26" s="97">
        <f t="shared" si="3"/>
        <v>-1.3968799998110626E-2</v>
      </c>
      <c r="I26">
        <f t="shared" si="6"/>
        <v>-1.3968799998110626E-2</v>
      </c>
      <c r="P26" s="134">
        <f t="shared" si="4"/>
        <v>-2.4698492503862801E-2</v>
      </c>
      <c r="Q26" s="2">
        <f t="shared" si="5"/>
        <v>14087.916000000001</v>
      </c>
      <c r="R26" s="118">
        <f t="shared" si="7"/>
        <v>1.1512630126799439E-4</v>
      </c>
      <c r="S26" s="118">
        <v>0.1</v>
      </c>
      <c r="T26" s="118">
        <f t="shared" si="8"/>
        <v>1.1512630126799441E-5</v>
      </c>
    </row>
    <row r="27" spans="1:23">
      <c r="A27" t="s">
        <v>186</v>
      </c>
      <c r="B27" t="s">
        <v>37</v>
      </c>
      <c r="C27" s="97">
        <v>29114.538</v>
      </c>
      <c r="D27" s="97" t="s">
        <v>74</v>
      </c>
      <c r="E27" s="15">
        <f t="shared" si="1"/>
        <v>2564.907129261685</v>
      </c>
      <c r="F27" s="16">
        <f t="shared" si="2"/>
        <v>2565</v>
      </c>
      <c r="G27" s="97">
        <f t="shared" si="3"/>
        <v>-4.0907999999035383E-2</v>
      </c>
      <c r="I27">
        <f t="shared" si="6"/>
        <v>-4.0907999999035383E-2</v>
      </c>
      <c r="P27" s="134">
        <f t="shared" si="4"/>
        <v>-2.4707179559278591E-2</v>
      </c>
      <c r="Q27" s="2">
        <f t="shared" si="5"/>
        <v>14096.038</v>
      </c>
      <c r="R27" s="118">
        <f t="shared" si="7"/>
        <v>2.6246658292124143E-4</v>
      </c>
      <c r="S27" s="118">
        <v>0.1</v>
      </c>
      <c r="T27" s="118">
        <f t="shared" si="8"/>
        <v>2.6246658292124146E-5</v>
      </c>
    </row>
    <row r="28" spans="1:23">
      <c r="A28" t="s">
        <v>186</v>
      </c>
      <c r="B28" t="s">
        <v>37</v>
      </c>
      <c r="C28" s="97">
        <v>29162.585999999999</v>
      </c>
      <c r="D28" s="97" t="s">
        <v>74</v>
      </c>
      <c r="E28" s="15">
        <f t="shared" si="1"/>
        <v>2673.9873393582311</v>
      </c>
      <c r="F28" s="16">
        <f t="shared" si="2"/>
        <v>2674</v>
      </c>
      <c r="G28" s="97">
        <f t="shared" si="3"/>
        <v>-5.5768000020179898E-3</v>
      </c>
      <c r="I28">
        <f t="shared" si="6"/>
        <v>-5.5768000020179898E-3</v>
      </c>
      <c r="P28" s="134">
        <f t="shared" si="4"/>
        <v>-2.4760251772406455E-2</v>
      </c>
      <c r="Q28" s="2">
        <f t="shared" si="5"/>
        <v>14144.085999999999</v>
      </c>
      <c r="R28" s="118">
        <f t="shared" si="7"/>
        <v>3.6800482182682036E-4</v>
      </c>
      <c r="S28" s="118">
        <v>0.1</v>
      </c>
      <c r="T28" s="118">
        <f t="shared" si="8"/>
        <v>3.680048218268204E-5</v>
      </c>
    </row>
    <row r="29" spans="1:23">
      <c r="A29" t="s">
        <v>186</v>
      </c>
      <c r="B29" t="s">
        <v>37</v>
      </c>
      <c r="C29" s="97">
        <v>29164.352999999999</v>
      </c>
      <c r="D29" s="97" t="s">
        <v>74</v>
      </c>
      <c r="E29" s="15">
        <f t="shared" si="1"/>
        <v>2677.9988430886797</v>
      </c>
      <c r="F29" s="16">
        <f t="shared" si="2"/>
        <v>2678</v>
      </c>
      <c r="G29" s="97">
        <f t="shared" si="3"/>
        <v>-5.0960000226041302E-4</v>
      </c>
      <c r="I29">
        <f t="shared" si="6"/>
        <v>-5.0960000226041302E-4</v>
      </c>
      <c r="P29" s="134">
        <f t="shared" si="4"/>
        <v>-2.4762260814790361E-2</v>
      </c>
      <c r="Q29" s="2">
        <f t="shared" si="5"/>
        <v>14145.852999999999</v>
      </c>
      <c r="R29" s="118">
        <f t="shared" si="7"/>
        <v>5.8819155648762579E-4</v>
      </c>
      <c r="S29" s="118">
        <v>0.1</v>
      </c>
      <c r="T29" s="118">
        <f t="shared" si="8"/>
        <v>5.8819155648762583E-5</v>
      </c>
    </row>
    <row r="30" spans="1:23">
      <c r="A30" t="s">
        <v>186</v>
      </c>
      <c r="B30" t="s">
        <v>37</v>
      </c>
      <c r="C30" s="97">
        <v>29229.526999999998</v>
      </c>
      <c r="D30" s="97" t="s">
        <v>74</v>
      </c>
      <c r="E30" s="15">
        <f t="shared" si="1"/>
        <v>2825.9590831159926</v>
      </c>
      <c r="F30" s="16">
        <f t="shared" si="2"/>
        <v>2826</v>
      </c>
      <c r="G30" s="97">
        <f t="shared" si="3"/>
        <v>-1.8023200002062367E-2</v>
      </c>
      <c r="I30">
        <f t="shared" si="6"/>
        <v>-1.8023200002062367E-2</v>
      </c>
      <c r="P30" s="134">
        <f t="shared" si="4"/>
        <v>-2.4839653158385738E-2</v>
      </c>
      <c r="Q30" s="2">
        <f t="shared" si="5"/>
        <v>14211.026999999998</v>
      </c>
      <c r="R30" s="118">
        <f t="shared" si="7"/>
        <v>4.6464033632350845E-5</v>
      </c>
      <c r="S30" s="118">
        <v>0.1</v>
      </c>
      <c r="T30" s="118">
        <f t="shared" si="8"/>
        <v>4.6464033632350852E-6</v>
      </c>
    </row>
    <row r="31" spans="1:23">
      <c r="A31" t="s">
        <v>186</v>
      </c>
      <c r="B31" t="s">
        <v>55</v>
      </c>
      <c r="C31" s="97">
        <v>29339.433000000001</v>
      </c>
      <c r="D31" s="97" t="s">
        <v>74</v>
      </c>
      <c r="E31" s="15">
        <f t="shared" si="1"/>
        <v>3075.4714368221107</v>
      </c>
      <c r="F31" s="16">
        <f t="shared" si="2"/>
        <v>3075.5</v>
      </c>
      <c r="G31" s="97">
        <f t="shared" si="3"/>
        <v>-1.2581599999975879E-2</v>
      </c>
      <c r="I31">
        <f t="shared" si="6"/>
        <v>-1.2581599999975879E-2</v>
      </c>
      <c r="P31" s="134">
        <f t="shared" si="4"/>
        <v>-2.4983602568730463E-2</v>
      </c>
      <c r="Q31" s="2">
        <f t="shared" si="5"/>
        <v>14320.933000000001</v>
      </c>
      <c r="R31" s="118">
        <f t="shared" si="7"/>
        <v>1.5380966771539529E-4</v>
      </c>
      <c r="S31" s="118">
        <v>0.1</v>
      </c>
      <c r="T31" s="118">
        <f t="shared" si="8"/>
        <v>1.5380966771539531E-5</v>
      </c>
    </row>
    <row r="32" spans="1:23">
      <c r="A32" t="s">
        <v>186</v>
      </c>
      <c r="B32" t="s">
        <v>37</v>
      </c>
      <c r="C32" s="97">
        <v>29363.441999999999</v>
      </c>
      <c r="D32" s="97" t="s">
        <v>74</v>
      </c>
      <c r="E32" s="15">
        <f t="shared" si="1"/>
        <v>3129.9774883582377</v>
      </c>
      <c r="F32" s="16">
        <f t="shared" si="2"/>
        <v>3130</v>
      </c>
      <c r="G32" s="97">
        <f t="shared" si="3"/>
        <v>-9.9159999990661163E-3</v>
      </c>
      <c r="I32">
        <f t="shared" si="6"/>
        <v>-9.9159999990661163E-3</v>
      </c>
      <c r="P32" s="134">
        <f t="shared" si="4"/>
        <v>-2.5017298438158007E-2</v>
      </c>
      <c r="Q32" s="2">
        <f t="shared" si="5"/>
        <v>14344.941999999999</v>
      </c>
      <c r="R32" s="118">
        <f t="shared" si="7"/>
        <v>2.2804921454651917E-4</v>
      </c>
      <c r="S32" s="118">
        <v>0.1</v>
      </c>
      <c r="T32" s="118">
        <f t="shared" si="8"/>
        <v>2.2804921454651917E-5</v>
      </c>
    </row>
    <row r="33" spans="1:20">
      <c r="A33" t="s">
        <v>186</v>
      </c>
      <c r="B33" t="s">
        <v>55</v>
      </c>
      <c r="C33" s="97">
        <v>29365.397000000001</v>
      </c>
      <c r="D33" s="97" t="s">
        <v>74</v>
      </c>
      <c r="E33" s="15">
        <f t="shared" si="1"/>
        <v>3134.4157961075498</v>
      </c>
      <c r="F33" s="16">
        <f t="shared" si="2"/>
        <v>3134.5</v>
      </c>
      <c r="G33" s="97">
        <f t="shared" si="3"/>
        <v>-3.7090399997396162E-2</v>
      </c>
      <c r="I33">
        <f t="shared" si="6"/>
        <v>-3.7090399997396162E-2</v>
      </c>
      <c r="P33" s="134">
        <f t="shared" si="4"/>
        <v>-2.502011675407419E-2</v>
      </c>
      <c r="Q33" s="2">
        <f t="shared" si="5"/>
        <v>14346.897000000001</v>
      </c>
      <c r="R33" s="118">
        <f t="shared" si="7"/>
        <v>1.4569173757401918E-4</v>
      </c>
      <c r="S33" s="118">
        <v>0.1</v>
      </c>
      <c r="T33" s="118">
        <f t="shared" si="8"/>
        <v>1.4569173757401919E-5</v>
      </c>
    </row>
    <row r="34" spans="1:20">
      <c r="A34" t="s">
        <v>186</v>
      </c>
      <c r="B34" t="s">
        <v>37</v>
      </c>
      <c r="C34" s="97">
        <v>29374.460999999999</v>
      </c>
      <c r="D34" s="97" t="s">
        <v>74</v>
      </c>
      <c r="E34" s="15">
        <f t="shared" si="1"/>
        <v>3154.9931983785073</v>
      </c>
      <c r="F34" s="16">
        <f t="shared" si="2"/>
        <v>3155</v>
      </c>
      <c r="G34" s="97">
        <f t="shared" si="3"/>
        <v>-2.9959999992570374E-3</v>
      </c>
      <c r="I34">
        <f t="shared" si="6"/>
        <v>-2.9959999992570374E-3</v>
      </c>
      <c r="P34" s="134">
        <f t="shared" si="4"/>
        <v>-2.5033025410516125E-2</v>
      </c>
      <c r="Q34" s="2">
        <f t="shared" si="5"/>
        <v>14355.960999999999</v>
      </c>
      <c r="R34" s="118">
        <f t="shared" si="7"/>
        <v>4.8563048897647874E-4</v>
      </c>
      <c r="S34" s="118">
        <v>0.1</v>
      </c>
      <c r="T34" s="118">
        <f t="shared" si="8"/>
        <v>4.8563048897647876E-5</v>
      </c>
    </row>
    <row r="35" spans="1:20">
      <c r="A35" t="s">
        <v>186</v>
      </c>
      <c r="B35" t="s">
        <v>37</v>
      </c>
      <c r="C35" s="97">
        <v>29466.485000000001</v>
      </c>
      <c r="D35" s="97" t="s">
        <v>74</v>
      </c>
      <c r="E35" s="15">
        <f t="shared" si="1"/>
        <v>3363.909225141846</v>
      </c>
      <c r="F35" s="16">
        <f t="shared" si="2"/>
        <v>3364</v>
      </c>
      <c r="G35" s="97">
        <f t="shared" si="3"/>
        <v>-3.9984799997910159E-2</v>
      </c>
      <c r="I35">
        <f t="shared" si="6"/>
        <v>-3.9984799997910159E-2</v>
      </c>
      <c r="P35" s="134">
        <f t="shared" si="4"/>
        <v>-2.5171150461808327E-2</v>
      </c>
      <c r="Q35" s="2">
        <f t="shared" si="5"/>
        <v>14447.985000000001</v>
      </c>
      <c r="R35" s="118">
        <f t="shared" si="7"/>
        <v>2.1944421257845E-4</v>
      </c>
      <c r="S35" s="118">
        <v>0.1</v>
      </c>
      <c r="T35" s="118">
        <f t="shared" si="8"/>
        <v>2.1944421257845002E-5</v>
      </c>
    </row>
    <row r="36" spans="1:20">
      <c r="A36" t="s">
        <v>186</v>
      </c>
      <c r="B36" t="s">
        <v>37</v>
      </c>
      <c r="C36" s="97">
        <v>29923.263999999999</v>
      </c>
      <c r="D36" s="97" t="s">
        <v>74</v>
      </c>
      <c r="E36" s="15">
        <f t="shared" si="1"/>
        <v>4400.9045066872004</v>
      </c>
      <c r="F36" s="16">
        <f t="shared" si="2"/>
        <v>4401</v>
      </c>
      <c r="G36" s="97">
        <f t="shared" si="3"/>
        <v>-4.2063199998665368E-2</v>
      </c>
      <c r="I36">
        <f t="shared" si="6"/>
        <v>-4.2063199998665368E-2</v>
      </c>
      <c r="P36" s="134">
        <f t="shared" si="4"/>
        <v>-2.6032117977872939E-2</v>
      </c>
      <c r="Q36" s="2">
        <f t="shared" si="5"/>
        <v>14904.763999999999</v>
      </c>
      <c r="R36" s="118">
        <f t="shared" si="7"/>
        <v>2.5699559075737427E-4</v>
      </c>
      <c r="S36" s="118">
        <v>0.1</v>
      </c>
      <c r="T36" s="118">
        <f t="shared" si="8"/>
        <v>2.5699559075737429E-5</v>
      </c>
    </row>
    <row r="37" spans="1:20">
      <c r="A37" t="s">
        <v>186</v>
      </c>
      <c r="B37" t="s">
        <v>37</v>
      </c>
      <c r="C37" s="97">
        <v>29982.298999999999</v>
      </c>
      <c r="D37" s="97" t="s">
        <v>74</v>
      </c>
      <c r="E37" s="15">
        <f t="shared" si="1"/>
        <v>4534.9277793114452</v>
      </c>
      <c r="F37" s="16">
        <f t="shared" si="2"/>
        <v>4535</v>
      </c>
      <c r="G37" s="97">
        <f t="shared" si="3"/>
        <v>-3.1812000001082197E-2</v>
      </c>
      <c r="I37">
        <f t="shared" si="6"/>
        <v>-3.1812000001082197E-2</v>
      </c>
      <c r="P37" s="134">
        <f t="shared" si="4"/>
        <v>-2.6164699835237962E-2</v>
      </c>
      <c r="Q37" s="2">
        <f t="shared" si="5"/>
        <v>14963.798999999999</v>
      </c>
      <c r="R37" s="118">
        <f t="shared" si="7"/>
        <v>3.1891999163144329E-5</v>
      </c>
      <c r="S37" s="118">
        <v>0.1</v>
      </c>
      <c r="T37" s="118">
        <f t="shared" si="8"/>
        <v>3.189199916314433E-6</v>
      </c>
    </row>
    <row r="38" spans="1:20">
      <c r="A38" t="s">
        <v>186</v>
      </c>
      <c r="B38" t="s">
        <v>37</v>
      </c>
      <c r="C38" s="97">
        <v>30378.281999999999</v>
      </c>
      <c r="D38" s="97" t="s">
        <v>74</v>
      </c>
      <c r="E38" s="15">
        <f t="shared" si="1"/>
        <v>5433.901905906966</v>
      </c>
      <c r="F38" s="16">
        <f t="shared" si="2"/>
        <v>5434</v>
      </c>
      <c r="G38" s="97">
        <f t="shared" si="3"/>
        <v>-4.3208800001593772E-2</v>
      </c>
      <c r="I38">
        <f t="shared" si="6"/>
        <v>-4.3208800001593772E-2</v>
      </c>
      <c r="P38" s="134">
        <f t="shared" si="4"/>
        <v>-2.7180414913852279E-2</v>
      </c>
      <c r="Q38" s="2">
        <f t="shared" si="5"/>
        <v>15359.781999999999</v>
      </c>
      <c r="R38" s="118">
        <f t="shared" si="7"/>
        <v>2.569091285209339E-4</v>
      </c>
      <c r="S38" s="118">
        <v>0.1</v>
      </c>
      <c r="T38" s="118">
        <f t="shared" si="8"/>
        <v>2.5690912852093391E-5</v>
      </c>
    </row>
    <row r="39" spans="1:20">
      <c r="A39" t="s">
        <v>186</v>
      </c>
      <c r="B39" t="s">
        <v>55</v>
      </c>
      <c r="C39" s="97">
        <v>30782.44</v>
      </c>
      <c r="D39" s="97" t="s">
        <v>74</v>
      </c>
      <c r="E39" s="15">
        <f t="shared" si="1"/>
        <v>6351.4351966204358</v>
      </c>
      <c r="F39" s="16">
        <f t="shared" si="2"/>
        <v>6351.5</v>
      </c>
      <c r="G39" s="97">
        <f t="shared" si="3"/>
        <v>-2.854480000314652E-2</v>
      </c>
      <c r="I39">
        <f t="shared" si="6"/>
        <v>-2.854480000314652E-2</v>
      </c>
      <c r="P39" s="134">
        <f t="shared" si="4"/>
        <v>-2.8443570164810375E-2</v>
      </c>
      <c r="Q39" s="2">
        <f t="shared" si="5"/>
        <v>15763.939999999999</v>
      </c>
      <c r="R39" s="118">
        <f t="shared" si="7"/>
        <v>1.0247480169562022E-8</v>
      </c>
      <c r="S39" s="118">
        <v>0.1</v>
      </c>
      <c r="T39" s="118">
        <f t="shared" si="8"/>
        <v>1.0247480169562023E-9</v>
      </c>
    </row>
    <row r="40" spans="1:20">
      <c r="A40" t="s">
        <v>186</v>
      </c>
      <c r="B40" t="s">
        <v>55</v>
      </c>
      <c r="C40" s="97">
        <v>31207.534</v>
      </c>
      <c r="D40" s="97" t="s">
        <v>74</v>
      </c>
      <c r="E40" s="15">
        <f t="shared" si="1"/>
        <v>7316.4981093490051</v>
      </c>
      <c r="F40" s="16">
        <f t="shared" si="2"/>
        <v>7316.5</v>
      </c>
      <c r="G40" s="97">
        <f t="shared" si="3"/>
        <v>-8.3280000035301782E-4</v>
      </c>
      <c r="I40">
        <f t="shared" si="6"/>
        <v>-8.3280000035301782E-4</v>
      </c>
      <c r="P40" s="134">
        <f t="shared" si="4"/>
        <v>-3.0019043960553802E-2</v>
      </c>
      <c r="Q40" s="2">
        <f t="shared" si="5"/>
        <v>16189.034</v>
      </c>
      <c r="R40" s="118">
        <f t="shared" si="7"/>
        <v>8.518368365043568E-4</v>
      </c>
      <c r="S40" s="118">
        <v>0.1</v>
      </c>
      <c r="T40" s="118">
        <f t="shared" si="8"/>
        <v>8.5183683650435688E-5</v>
      </c>
    </row>
    <row r="41" spans="1:20">
      <c r="A41" t="s">
        <v>186</v>
      </c>
      <c r="B41" t="s">
        <v>37</v>
      </c>
      <c r="C41" s="97">
        <v>31353.508999999998</v>
      </c>
      <c r="D41" s="97" t="s">
        <v>74</v>
      </c>
      <c r="E41" s="15">
        <f t="shared" si="1"/>
        <v>7647.8955383542398</v>
      </c>
      <c r="F41" s="16">
        <f t="shared" si="2"/>
        <v>7648</v>
      </c>
      <c r="G41" s="97">
        <f t="shared" si="3"/>
        <v>-4.60136000001512E-2</v>
      </c>
      <c r="I41">
        <f t="shared" si="6"/>
        <v>-4.60136000001512E-2</v>
      </c>
      <c r="P41" s="134">
        <f t="shared" si="4"/>
        <v>-3.061867524092407E-2</v>
      </c>
      <c r="Q41" s="2">
        <f t="shared" si="5"/>
        <v>16335.008999999998</v>
      </c>
      <c r="R41" s="118">
        <f t="shared" si="7"/>
        <v>2.3700370834226449E-4</v>
      </c>
      <c r="S41" s="118">
        <v>0.1</v>
      </c>
      <c r="T41" s="118">
        <f t="shared" si="8"/>
        <v>2.3700370834226452E-5</v>
      </c>
    </row>
    <row r="42" spans="1:20">
      <c r="A42" s="80" t="s">
        <v>70</v>
      </c>
      <c r="B42" s="81"/>
      <c r="C42" s="82">
        <v>46654.490100000003</v>
      </c>
      <c r="D42" s="36" t="s">
        <v>71</v>
      </c>
      <c r="E42" s="15">
        <f t="shared" si="1"/>
        <v>42384.705250960767</v>
      </c>
      <c r="F42" s="16">
        <f t="shared" si="2"/>
        <v>42384.5</v>
      </c>
      <c r="O42">
        <f t="shared" ref="O42:O47" ca="1" si="9">+C$11+C$12*F42</f>
        <v>-0.13324267241696941</v>
      </c>
      <c r="P42">
        <f t="shared" si="4"/>
        <v>-0.25902751143478492</v>
      </c>
      <c r="Q42" s="2">
        <f t="shared" si="5"/>
        <v>31635.990100000003</v>
      </c>
      <c r="S42" s="118"/>
      <c r="T42" s="118"/>
    </row>
    <row r="43" spans="1:20">
      <c r="A43" s="80" t="s">
        <v>70</v>
      </c>
      <c r="B43" s="81"/>
      <c r="C43" s="82">
        <v>46654.561900000001</v>
      </c>
      <c r="D43" s="36" t="s">
        <v>71</v>
      </c>
      <c r="E43" s="15">
        <f t="shared" si="1"/>
        <v>42384.86825377222</v>
      </c>
      <c r="F43" s="16">
        <f t="shared" si="2"/>
        <v>42385</v>
      </c>
      <c r="O43">
        <f t="shared" ca="1" si="9"/>
        <v>-0.13325253385502089</v>
      </c>
      <c r="P43">
        <f t="shared" si="4"/>
        <v>-0.25903315998856041</v>
      </c>
      <c r="Q43" s="2">
        <f t="shared" si="5"/>
        <v>31636.061900000001</v>
      </c>
      <c r="S43" s="118"/>
      <c r="T43" s="118"/>
    </row>
    <row r="44" spans="1:20">
      <c r="A44" s="80" t="s">
        <v>70</v>
      </c>
      <c r="B44" s="81"/>
      <c r="C44" s="82">
        <v>46654.635199999997</v>
      </c>
      <c r="D44" s="36" t="s">
        <v>71</v>
      </c>
      <c r="E44" s="15">
        <f t="shared" si="1"/>
        <v>42385.034661934886</v>
      </c>
      <c r="F44" s="16">
        <f t="shared" si="2"/>
        <v>42385</v>
      </c>
      <c r="O44">
        <f t="shared" ca="1" si="9"/>
        <v>-0.13325253385502089</v>
      </c>
      <c r="P44">
        <f t="shared" si="4"/>
        <v>-0.25903315998856041</v>
      </c>
      <c r="Q44" s="2">
        <f t="shared" si="5"/>
        <v>31636.135199999997</v>
      </c>
      <c r="S44" s="118"/>
      <c r="T44" s="118"/>
    </row>
    <row r="45" spans="1:20">
      <c r="A45" s="80" t="s">
        <v>70</v>
      </c>
      <c r="B45" s="81"/>
      <c r="C45" s="82">
        <v>46655.657099999997</v>
      </c>
      <c r="D45" s="36" t="s">
        <v>71</v>
      </c>
      <c r="E45" s="15">
        <f t="shared" si="1"/>
        <v>42387.354614205484</v>
      </c>
      <c r="F45" s="16">
        <f t="shared" si="2"/>
        <v>42387.5</v>
      </c>
      <c r="O45">
        <f t="shared" ca="1" si="9"/>
        <v>-0.13330184104527842</v>
      </c>
      <c r="P45">
        <f t="shared" si="4"/>
        <v>-0.25906140377687764</v>
      </c>
      <c r="Q45" s="2">
        <f t="shared" si="5"/>
        <v>31637.157099999997</v>
      </c>
      <c r="S45" s="118"/>
      <c r="T45" s="118"/>
    </row>
    <row r="46" spans="1:20">
      <c r="A46" s="80" t="s">
        <v>70</v>
      </c>
      <c r="B46" s="81"/>
      <c r="C46" s="82">
        <v>46656.458100000003</v>
      </c>
      <c r="D46" s="36" t="s">
        <v>71</v>
      </c>
      <c r="E46" s="15">
        <f t="shared" si="1"/>
        <v>42389.173071753932</v>
      </c>
      <c r="F46" s="16">
        <f t="shared" si="2"/>
        <v>42389</v>
      </c>
      <c r="O46">
        <f t="shared" ca="1" si="9"/>
        <v>-0.13333142535943288</v>
      </c>
      <c r="P46">
        <f t="shared" si="4"/>
        <v>-0.25907835086541969</v>
      </c>
      <c r="Q46" s="2">
        <f t="shared" si="5"/>
        <v>31637.958100000003</v>
      </c>
      <c r="S46" s="118"/>
      <c r="T46" s="118"/>
    </row>
    <row r="47" spans="1:20">
      <c r="A47" s="80" t="s">
        <v>70</v>
      </c>
      <c r="B47" s="81"/>
      <c r="C47" s="82">
        <v>46656.605199999998</v>
      </c>
      <c r="D47" s="36" t="s">
        <v>71</v>
      </c>
      <c r="E47" s="15">
        <f t="shared" si="1"/>
        <v>42389.50702319634</v>
      </c>
      <c r="F47" s="16">
        <f t="shared" si="2"/>
        <v>42389.5</v>
      </c>
      <c r="O47">
        <f t="shared" ca="1" si="9"/>
        <v>-0.13334128679748436</v>
      </c>
      <c r="P47">
        <f t="shared" si="4"/>
        <v>-0.25908400003085907</v>
      </c>
      <c r="Q47" s="2">
        <f t="shared" si="5"/>
        <v>31638.105199999998</v>
      </c>
      <c r="S47" s="118"/>
      <c r="T47" s="118"/>
    </row>
    <row r="48" spans="1:20">
      <c r="A48" t="s">
        <v>246</v>
      </c>
      <c r="B48" t="s">
        <v>55</v>
      </c>
      <c r="C48" s="97">
        <v>47819.409</v>
      </c>
      <c r="D48" s="97" t="s">
        <v>74</v>
      </c>
      <c r="E48" s="15">
        <f t="shared" si="1"/>
        <v>45029.343911413649</v>
      </c>
      <c r="F48" s="136">
        <f>ROUND(2*E48,0)/2+0.5</f>
        <v>45030</v>
      </c>
      <c r="G48" s="97">
        <f t="shared" ref="G48:G66" si="10">+C48-(C$7+F48*C$8)</f>
        <v>-0.28899600000295322</v>
      </c>
      <c r="I48">
        <f>G48</f>
        <v>-0.28899600000295322</v>
      </c>
      <c r="P48" s="134">
        <f t="shared" si="4"/>
        <v>-0.28986512596997721</v>
      </c>
      <c r="Q48" s="2">
        <f t="shared" si="5"/>
        <v>32800.909</v>
      </c>
      <c r="R48" s="118">
        <f t="shared" ref="R48:R66" si="11">+(P48-G48)^2</f>
        <v>7.5537994655538055E-7</v>
      </c>
      <c r="S48" s="118">
        <v>0.1</v>
      </c>
      <c r="T48" s="118">
        <f t="shared" ref="T48:T66" si="12">+S48*R48</f>
        <v>7.5537994655538057E-8</v>
      </c>
    </row>
    <row r="49" spans="1:31">
      <c r="A49" t="s">
        <v>246</v>
      </c>
      <c r="B49" t="s">
        <v>37</v>
      </c>
      <c r="C49" s="97">
        <v>48509.409</v>
      </c>
      <c r="D49" s="97" t="s">
        <v>74</v>
      </c>
      <c r="E49" s="15">
        <f t="shared" si="1"/>
        <v>46595.805469992949</v>
      </c>
      <c r="F49" s="136">
        <f>ROUND(2*E49,0)/2+0.5</f>
        <v>46596.5</v>
      </c>
      <c r="G49" s="97">
        <f t="shared" si="10"/>
        <v>-0.30592880000040168</v>
      </c>
      <c r="I49">
        <f>G49</f>
        <v>-0.30592880000040168</v>
      </c>
      <c r="P49" s="134">
        <f t="shared" si="4"/>
        <v>-0.30902208519185664</v>
      </c>
      <c r="Q49" s="2">
        <f t="shared" si="5"/>
        <v>33490.909</v>
      </c>
      <c r="R49" s="118">
        <f t="shared" si="11"/>
        <v>9.5684132756745742E-6</v>
      </c>
      <c r="S49" s="118">
        <v>0.1</v>
      </c>
      <c r="T49" s="118">
        <f t="shared" si="12"/>
        <v>9.5684132756745742E-7</v>
      </c>
    </row>
    <row r="50" spans="1:31">
      <c r="A50" t="s">
        <v>246</v>
      </c>
      <c r="B50" t="s">
        <v>55</v>
      </c>
      <c r="C50" s="97">
        <v>48533.415999999997</v>
      </c>
      <c r="D50" s="97" t="s">
        <v>74</v>
      </c>
      <c r="E50" s="15">
        <f t="shared" si="1"/>
        <v>46650.306981060792</v>
      </c>
      <c r="F50" s="136">
        <f>ROUND(2*E50,0)/2+0.5</f>
        <v>46651</v>
      </c>
      <c r="G50" s="97">
        <f t="shared" si="10"/>
        <v>-0.30526320000353735</v>
      </c>
      <c r="I50">
        <f>G50</f>
        <v>-0.30526320000353735</v>
      </c>
      <c r="P50" s="134">
        <f t="shared" si="4"/>
        <v>-0.30970058197093203</v>
      </c>
      <c r="Q50" s="2">
        <f t="shared" si="5"/>
        <v>33514.915999999997</v>
      </c>
      <c r="R50" s="118">
        <f t="shared" si="11"/>
        <v>1.9690358724559504E-5</v>
      </c>
      <c r="S50" s="118">
        <v>0.1</v>
      </c>
      <c r="T50" s="118">
        <f t="shared" si="12"/>
        <v>1.9690358724559504E-6</v>
      </c>
    </row>
    <row r="51" spans="1:31">
      <c r="A51" t="s">
        <v>246</v>
      </c>
      <c r="B51" t="s">
        <v>37</v>
      </c>
      <c r="C51" s="97">
        <v>48533.631999999998</v>
      </c>
      <c r="D51" s="97" t="s">
        <v>74</v>
      </c>
      <c r="E51" s="15">
        <f t="shared" si="1"/>
        <v>46650.797351635651</v>
      </c>
      <c r="F51" s="136">
        <f>ROUND(2*E51,0)/2+0.5</f>
        <v>46651.5</v>
      </c>
      <c r="G51" s="97">
        <f t="shared" si="10"/>
        <v>-0.30950480000319658</v>
      </c>
      <c r="I51">
        <f>G51</f>
        <v>-0.30950480000319658</v>
      </c>
      <c r="P51" s="134">
        <f t="shared" si="4"/>
        <v>-0.30970681044997006</v>
      </c>
      <c r="Q51" s="2">
        <f t="shared" si="5"/>
        <v>33515.131999999998</v>
      </c>
      <c r="R51" s="118">
        <f t="shared" si="11"/>
        <v>4.0808220605621716E-8</v>
      </c>
      <c r="S51" s="118">
        <v>0.1</v>
      </c>
      <c r="T51" s="118">
        <f t="shared" si="12"/>
        <v>4.0808220605621714E-9</v>
      </c>
    </row>
    <row r="52" spans="1:31">
      <c r="A52" t="s">
        <v>246</v>
      </c>
      <c r="B52" t="s">
        <v>55</v>
      </c>
      <c r="C52" s="97">
        <v>48562.491000000002</v>
      </c>
      <c r="D52" s="97" t="s">
        <v>74</v>
      </c>
      <c r="E52" s="15">
        <f t="shared" si="1"/>
        <v>46716.314038764707</v>
      </c>
      <c r="F52" s="136">
        <f>ROUND(2*E52,0)/2+0.5</f>
        <v>46717</v>
      </c>
      <c r="G52" s="97">
        <f t="shared" si="10"/>
        <v>-0.30215440000029048</v>
      </c>
      <c r="I52">
        <f>G52</f>
        <v>-0.30215440000029048</v>
      </c>
      <c r="P52" s="134">
        <f t="shared" si="4"/>
        <v>-0.31052332880898847</v>
      </c>
      <c r="Q52" s="2">
        <f t="shared" si="5"/>
        <v>33543.991000000002</v>
      </c>
      <c r="R52" s="118">
        <f t="shared" si="11"/>
        <v>7.0038969405055248E-5</v>
      </c>
      <c r="S52" s="118">
        <v>0.1</v>
      </c>
      <c r="T52" s="118">
        <f t="shared" si="12"/>
        <v>7.0038969405055248E-6</v>
      </c>
    </row>
    <row r="53" spans="1:31">
      <c r="A53" s="18" t="s">
        <v>44</v>
      </c>
      <c r="B53" s="19"/>
      <c r="C53" s="98">
        <v>49528.436699999998</v>
      </c>
      <c r="D53" s="98">
        <v>5.0000000000000001E-4</v>
      </c>
      <c r="E53" s="15">
        <f t="shared" ref="E53:E84" si="13">+(C53-C$7)/C$8</f>
        <v>48909.23694706177</v>
      </c>
      <c r="F53" s="13">
        <f t="shared" ref="F53:F66" si="14">ROUND(2*E53,0)/2+1</f>
        <v>48910</v>
      </c>
      <c r="G53" s="97">
        <f t="shared" si="10"/>
        <v>-0.33611199999722885</v>
      </c>
      <c r="J53">
        <f t="shared" ref="J53:J66" si="15">G53</f>
        <v>-0.33611199999722885</v>
      </c>
      <c r="P53" s="134">
        <f t="shared" ref="P53:P84" si="16">+D$11+D$12*F53+D$13*F53^2</f>
        <v>-0.33853433451697246</v>
      </c>
      <c r="Q53" s="2">
        <f t="shared" ref="Q53:Q84" si="17">+C53-15018.5</f>
        <v>34509.936699999998</v>
      </c>
      <c r="R53" s="118">
        <f t="shared" si="11"/>
        <v>5.8677045255414937E-6</v>
      </c>
      <c r="S53" s="118">
        <v>1</v>
      </c>
      <c r="T53" s="118">
        <f t="shared" si="12"/>
        <v>5.8677045255414937E-6</v>
      </c>
    </row>
    <row r="54" spans="1:31">
      <c r="A54" s="18" t="s">
        <v>44</v>
      </c>
      <c r="B54" s="6" t="s">
        <v>37</v>
      </c>
      <c r="C54" s="98">
        <v>49563.456200000001</v>
      </c>
      <c r="D54" s="98">
        <v>8.0000000000000004E-4</v>
      </c>
      <c r="E54" s="15">
        <f t="shared" si="13"/>
        <v>48988.739411627961</v>
      </c>
      <c r="F54" s="13">
        <f t="shared" si="14"/>
        <v>48989.5</v>
      </c>
      <c r="G54" s="97">
        <f t="shared" si="10"/>
        <v>-0.33502640000369865</v>
      </c>
      <c r="J54">
        <f t="shared" si="15"/>
        <v>-0.33502640000369865</v>
      </c>
      <c r="P54" s="134">
        <f t="shared" si="16"/>
        <v>-0.33957433814547261</v>
      </c>
      <c r="Q54" s="2">
        <f t="shared" si="17"/>
        <v>34544.956200000001</v>
      </c>
      <c r="R54" s="118">
        <f t="shared" si="11"/>
        <v>2.0683741341402334E-5</v>
      </c>
      <c r="S54" s="118">
        <v>1</v>
      </c>
      <c r="T54" s="118">
        <f t="shared" si="12"/>
        <v>2.0683741341402334E-5</v>
      </c>
    </row>
    <row r="55" spans="1:31">
      <c r="A55" s="18" t="s">
        <v>44</v>
      </c>
      <c r="B55" s="19"/>
      <c r="C55" s="98">
        <v>49565.4372</v>
      </c>
      <c r="D55" s="98">
        <v>1E-3</v>
      </c>
      <c r="E55" s="15">
        <f t="shared" si="13"/>
        <v>48993.236745464979</v>
      </c>
      <c r="F55" s="13">
        <f t="shared" si="14"/>
        <v>48994</v>
      </c>
      <c r="G55" s="97">
        <f t="shared" si="10"/>
        <v>-0.3362007999967318</v>
      </c>
      <c r="J55">
        <f t="shared" si="15"/>
        <v>-0.3362007999967318</v>
      </c>
      <c r="P55" s="134">
        <f t="shared" si="16"/>
        <v>-0.33963325765514846</v>
      </c>
      <c r="Q55" s="2">
        <f t="shared" si="17"/>
        <v>34546.9372</v>
      </c>
      <c r="R55" s="118">
        <f t="shared" si="11"/>
        <v>1.1781765576823142E-5</v>
      </c>
      <c r="S55" s="118">
        <v>1</v>
      </c>
      <c r="T55" s="118">
        <f t="shared" si="12"/>
        <v>1.1781765576823142E-5</v>
      </c>
    </row>
    <row r="56" spans="1:31">
      <c r="A56" s="18" t="s">
        <v>44</v>
      </c>
      <c r="B56" s="19"/>
      <c r="C56" s="98">
        <v>49568.520900000003</v>
      </c>
      <c r="D56" s="98">
        <v>2.0000000000000001E-4</v>
      </c>
      <c r="E56" s="15">
        <f t="shared" si="13"/>
        <v>49000.237466491351</v>
      </c>
      <c r="F56" s="13">
        <f t="shared" si="14"/>
        <v>49001</v>
      </c>
      <c r="G56" s="97">
        <f t="shared" si="10"/>
        <v>-0.33588319999398664</v>
      </c>
      <c r="J56">
        <f t="shared" si="15"/>
        <v>-0.33588319999398664</v>
      </c>
      <c r="P56" s="134">
        <f t="shared" si="16"/>
        <v>-0.33972492116774139</v>
      </c>
      <c r="Q56" s="2">
        <f t="shared" si="17"/>
        <v>34550.020900000003</v>
      </c>
      <c r="R56" s="118">
        <f t="shared" si="11"/>
        <v>1.4758821576875596E-5</v>
      </c>
      <c r="S56" s="118">
        <v>1</v>
      </c>
      <c r="T56" s="118">
        <f t="shared" si="12"/>
        <v>1.4758821576875596E-5</v>
      </c>
    </row>
    <row r="57" spans="1:31">
      <c r="A57" s="18" t="s">
        <v>44</v>
      </c>
      <c r="B57" s="19"/>
      <c r="C57" s="98">
        <v>49569.401400000002</v>
      </c>
      <c r="D57" s="98">
        <v>1E-4</v>
      </c>
      <c r="E57" s="15">
        <f t="shared" si="13"/>
        <v>49002.236407654142</v>
      </c>
      <c r="F57" s="13">
        <f t="shared" si="14"/>
        <v>49003</v>
      </c>
      <c r="G57" s="97">
        <f t="shared" si="10"/>
        <v>-0.33634959999471903</v>
      </c>
      <c r="J57">
        <f t="shared" si="15"/>
        <v>-0.33634959999471903</v>
      </c>
      <c r="P57" s="134">
        <f t="shared" si="16"/>
        <v>-0.33975111318942325</v>
      </c>
      <c r="Q57" s="2">
        <f t="shared" si="17"/>
        <v>34550.901400000002</v>
      </c>
      <c r="R57" s="118">
        <f t="shared" si="11"/>
        <v>1.1570292013746907E-5</v>
      </c>
      <c r="S57" s="118">
        <v>1</v>
      </c>
      <c r="T57" s="118">
        <f t="shared" si="12"/>
        <v>1.1570292013746907E-5</v>
      </c>
    </row>
    <row r="58" spans="1:31">
      <c r="A58" s="18" t="s">
        <v>44</v>
      </c>
      <c r="B58" s="6" t="s">
        <v>37</v>
      </c>
      <c r="C58" s="98">
        <v>49574.465900000003</v>
      </c>
      <c r="D58" s="98">
        <v>2.9999999999999997E-4</v>
      </c>
      <c r="E58" s="15">
        <f t="shared" si="13"/>
        <v>49013.734008470703</v>
      </c>
      <c r="F58" s="13">
        <f t="shared" si="14"/>
        <v>49014.5</v>
      </c>
      <c r="G58" s="97">
        <f t="shared" si="10"/>
        <v>-0.33740640000178246</v>
      </c>
      <c r="J58">
        <f t="shared" si="15"/>
        <v>-0.33740640000178246</v>
      </c>
      <c r="P58" s="134">
        <f t="shared" si="16"/>
        <v>-0.33990173841649551</v>
      </c>
      <c r="Q58" s="2">
        <f t="shared" si="17"/>
        <v>34555.965900000003</v>
      </c>
      <c r="R58" s="118">
        <f t="shared" si="11"/>
        <v>6.226713803942664E-6</v>
      </c>
      <c r="S58" s="118">
        <v>1</v>
      </c>
      <c r="T58" s="118">
        <f t="shared" si="12"/>
        <v>6.226713803942664E-6</v>
      </c>
    </row>
    <row r="59" spans="1:31">
      <c r="A59" s="18" t="s">
        <v>44</v>
      </c>
      <c r="B59" s="6" t="s">
        <v>37</v>
      </c>
      <c r="C59" s="98">
        <v>49578.43</v>
      </c>
      <c r="D59" s="98">
        <v>2.0000000000000001E-4</v>
      </c>
      <c r="E59" s="15">
        <f t="shared" si="13"/>
        <v>49022.73344363644</v>
      </c>
      <c r="F59" s="13">
        <f t="shared" si="14"/>
        <v>49023.5</v>
      </c>
      <c r="G59" s="97">
        <f t="shared" si="10"/>
        <v>-0.33765520000451943</v>
      </c>
      <c r="J59">
        <f t="shared" si="15"/>
        <v>-0.33765520000451943</v>
      </c>
      <c r="P59" s="134">
        <f t="shared" si="16"/>
        <v>-0.34001964410720342</v>
      </c>
      <c r="Q59" s="2">
        <f t="shared" si="17"/>
        <v>34559.93</v>
      </c>
      <c r="R59" s="118">
        <f t="shared" si="11"/>
        <v>5.5905959147171156E-6</v>
      </c>
      <c r="S59" s="118">
        <v>1</v>
      </c>
      <c r="T59" s="118">
        <f t="shared" si="12"/>
        <v>5.5905959147171156E-6</v>
      </c>
    </row>
    <row r="60" spans="1:31">
      <c r="A60" s="16" t="s">
        <v>33</v>
      </c>
      <c r="B60" s="6" t="s">
        <v>37</v>
      </c>
      <c r="C60" s="99">
        <v>50397.263500000001</v>
      </c>
      <c r="D60" s="97">
        <v>8.0000000000000004E-4</v>
      </c>
      <c r="E60">
        <f t="shared" si="13"/>
        <v>50881.677212661009</v>
      </c>
      <c r="F60" s="13">
        <f t="shared" si="14"/>
        <v>50882.5</v>
      </c>
      <c r="G60" s="97">
        <f t="shared" si="10"/>
        <v>-0.36242399999900954</v>
      </c>
      <c r="J60">
        <f t="shared" si="15"/>
        <v>-0.36242399999900954</v>
      </c>
      <c r="P60" s="134">
        <f t="shared" si="16"/>
        <v>-0.36484573535803194</v>
      </c>
      <c r="Q60" s="2">
        <f t="shared" si="17"/>
        <v>35378.763500000001</v>
      </c>
      <c r="R60" s="118">
        <f t="shared" si="11"/>
        <v>5.8648021491393685E-6</v>
      </c>
      <c r="S60" s="118">
        <v>1</v>
      </c>
      <c r="T60" s="118">
        <f t="shared" si="12"/>
        <v>5.8648021491393685E-6</v>
      </c>
      <c r="AA60">
        <v>41</v>
      </c>
      <c r="AC60" t="s">
        <v>32</v>
      </c>
      <c r="AE60" t="s">
        <v>34</v>
      </c>
    </row>
    <row r="61" spans="1:31">
      <c r="A61" s="18" t="s">
        <v>44</v>
      </c>
      <c r="B61" s="19"/>
      <c r="C61" s="98">
        <v>50440.209499999997</v>
      </c>
      <c r="D61" s="98">
        <v>3.0999999999999999E-3</v>
      </c>
      <c r="E61" s="15">
        <f t="shared" si="13"/>
        <v>50979.17468816063</v>
      </c>
      <c r="F61" s="13">
        <f t="shared" si="14"/>
        <v>50980</v>
      </c>
      <c r="G61" s="97">
        <f t="shared" si="10"/>
        <v>-0.36353600000438746</v>
      </c>
      <c r="J61">
        <f t="shared" si="15"/>
        <v>-0.36353600000438746</v>
      </c>
      <c r="P61" s="134">
        <f t="shared" si="16"/>
        <v>-0.36617373201995929</v>
      </c>
      <c r="Q61" s="2">
        <f t="shared" si="17"/>
        <v>35421.709499999997</v>
      </c>
      <c r="R61" s="118">
        <f t="shared" si="11"/>
        <v>6.9576301859726045E-6</v>
      </c>
      <c r="S61" s="118">
        <v>1</v>
      </c>
      <c r="T61" s="118">
        <f t="shared" si="12"/>
        <v>6.9576301859726045E-6</v>
      </c>
    </row>
    <row r="62" spans="1:31">
      <c r="A62" s="18" t="s">
        <v>44</v>
      </c>
      <c r="B62" s="6" t="s">
        <v>37</v>
      </c>
      <c r="C62" s="98">
        <v>50676.521399999998</v>
      </c>
      <c r="D62" s="98">
        <v>6.9999999999999999E-4</v>
      </c>
      <c r="E62" s="15">
        <f t="shared" si="13"/>
        <v>51515.658031906773</v>
      </c>
      <c r="F62" s="13">
        <f t="shared" si="14"/>
        <v>51516.5</v>
      </c>
      <c r="G62" s="97">
        <f t="shared" si="10"/>
        <v>-0.37087280000559986</v>
      </c>
      <c r="J62">
        <f t="shared" si="15"/>
        <v>-0.37087280000559986</v>
      </c>
      <c r="P62" s="134">
        <f t="shared" si="16"/>
        <v>-0.37352735254528402</v>
      </c>
      <c r="Q62" s="2">
        <f t="shared" si="17"/>
        <v>35658.021399999998</v>
      </c>
      <c r="R62" s="118">
        <f t="shared" si="11"/>
        <v>7.0466491859436392E-6</v>
      </c>
      <c r="S62" s="118">
        <v>1</v>
      </c>
      <c r="T62" s="118">
        <f t="shared" si="12"/>
        <v>7.0466491859436392E-6</v>
      </c>
    </row>
    <row r="63" spans="1:31">
      <c r="A63" s="16" t="s">
        <v>36</v>
      </c>
      <c r="C63" s="99">
        <v>50824.297200000001</v>
      </c>
      <c r="D63" s="97">
        <v>1.2999999999999999E-3</v>
      </c>
      <c r="E63">
        <f t="shared" si="13"/>
        <v>51851.143698556494</v>
      </c>
      <c r="F63" s="13">
        <f t="shared" si="14"/>
        <v>51852</v>
      </c>
      <c r="G63" s="97">
        <f t="shared" si="10"/>
        <v>-0.37718640000093728</v>
      </c>
      <c r="J63">
        <f t="shared" si="15"/>
        <v>-0.37718640000093728</v>
      </c>
      <c r="P63" s="134">
        <f t="shared" si="16"/>
        <v>-0.37816570113147796</v>
      </c>
      <c r="Q63" s="2">
        <f t="shared" si="17"/>
        <v>35805.797200000001</v>
      </c>
      <c r="R63" s="118">
        <f t="shared" si="11"/>
        <v>9.5903070427824889E-7</v>
      </c>
      <c r="S63" s="118">
        <v>1</v>
      </c>
      <c r="T63" s="118">
        <f t="shared" si="12"/>
        <v>9.5903070427824889E-7</v>
      </c>
      <c r="AA63">
        <v>12</v>
      </c>
      <c r="AC63" t="s">
        <v>35</v>
      </c>
      <c r="AE63" t="s">
        <v>34</v>
      </c>
    </row>
    <row r="64" spans="1:31">
      <c r="A64" s="16" t="s">
        <v>36</v>
      </c>
      <c r="C64" s="99">
        <v>50824.2978</v>
      </c>
      <c r="D64" s="97">
        <v>4.0000000000000002E-4</v>
      </c>
      <c r="E64">
        <f t="shared" si="13"/>
        <v>51851.145060696981</v>
      </c>
      <c r="F64" s="13">
        <f t="shared" si="14"/>
        <v>51852</v>
      </c>
      <c r="G64" s="97">
        <f t="shared" si="10"/>
        <v>-0.37658640000154264</v>
      </c>
      <c r="J64">
        <f t="shared" si="15"/>
        <v>-0.37658640000154264</v>
      </c>
      <c r="P64" s="134">
        <f t="shared" si="16"/>
        <v>-0.37816570113147796</v>
      </c>
      <c r="Q64" s="2">
        <f t="shared" si="17"/>
        <v>35805.7978</v>
      </c>
      <c r="R64" s="118">
        <f t="shared" si="11"/>
        <v>2.4941920590149712E-6</v>
      </c>
      <c r="S64" s="118">
        <v>1</v>
      </c>
      <c r="T64" s="118">
        <f t="shared" si="12"/>
        <v>2.4941920590149712E-6</v>
      </c>
      <c r="AA64">
        <v>31</v>
      </c>
      <c r="AC64" t="s">
        <v>32</v>
      </c>
      <c r="AE64" t="s">
        <v>34</v>
      </c>
    </row>
    <row r="65" spans="1:20">
      <c r="A65" s="18" t="s">
        <v>44</v>
      </c>
      <c r="B65" s="6" t="s">
        <v>37</v>
      </c>
      <c r="C65" s="98">
        <v>51487.421900000001</v>
      </c>
      <c r="D65" s="98">
        <v>1E-4</v>
      </c>
      <c r="E65" s="15">
        <f t="shared" si="13"/>
        <v>53356.592033475965</v>
      </c>
      <c r="F65" s="13">
        <f t="shared" si="14"/>
        <v>53357.5</v>
      </c>
      <c r="G65" s="97">
        <f t="shared" si="10"/>
        <v>-0.39994400000432506</v>
      </c>
      <c r="J65">
        <f t="shared" si="15"/>
        <v>-0.39994400000432506</v>
      </c>
      <c r="P65" s="134">
        <f t="shared" si="16"/>
        <v>-0.39935624675364256</v>
      </c>
      <c r="Q65" s="2">
        <f t="shared" si="17"/>
        <v>36468.921900000001</v>
      </c>
      <c r="R65" s="118">
        <f t="shared" si="11"/>
        <v>3.4545388368784445E-7</v>
      </c>
      <c r="S65" s="118">
        <v>1</v>
      </c>
      <c r="T65" s="118">
        <f t="shared" si="12"/>
        <v>3.4545388368784445E-7</v>
      </c>
    </row>
    <row r="66" spans="1:20">
      <c r="A66" s="18" t="s">
        <v>44</v>
      </c>
      <c r="B66" s="6" t="s">
        <v>37</v>
      </c>
      <c r="C66" s="98">
        <v>51510.324999999997</v>
      </c>
      <c r="D66" s="98">
        <v>5.0000000000000001E-4</v>
      </c>
      <c r="E66" s="15">
        <f t="shared" si="13"/>
        <v>53408.587433073488</v>
      </c>
      <c r="F66" s="13">
        <f t="shared" si="14"/>
        <v>53409.5</v>
      </c>
      <c r="G66" s="97">
        <f t="shared" si="10"/>
        <v>-0.40197040000202833</v>
      </c>
      <c r="J66">
        <f t="shared" si="15"/>
        <v>-0.40197040000202833</v>
      </c>
      <c r="P66" s="134">
        <f t="shared" si="16"/>
        <v>-0.400099177211173</v>
      </c>
      <c r="Q66" s="2">
        <f t="shared" si="17"/>
        <v>36491.824999999997</v>
      </c>
      <c r="R66" s="118">
        <f t="shared" si="11"/>
        <v>3.5014747330164151E-6</v>
      </c>
      <c r="S66" s="118">
        <v>1</v>
      </c>
      <c r="T66" s="118">
        <f t="shared" si="12"/>
        <v>3.5014747330164151E-6</v>
      </c>
    </row>
    <row r="67" spans="1:20">
      <c r="A67" s="85" t="s">
        <v>66</v>
      </c>
      <c r="B67" s="86" t="s">
        <v>37</v>
      </c>
      <c r="C67" s="85">
        <v>51602.63</v>
      </c>
      <c r="D67" s="85" t="s">
        <v>74</v>
      </c>
      <c r="E67" s="15">
        <f t="shared" si="13"/>
        <v>53618.14139563097</v>
      </c>
      <c r="F67" s="16">
        <f>ROUND(2*E67,0)/2</f>
        <v>53618</v>
      </c>
      <c r="O67">
        <f t="shared" ref="O67:O98" ca="1" si="18">+C$11+C$12*F67</f>
        <v>-0.35479960111993936</v>
      </c>
      <c r="P67">
        <f t="shared" si="16"/>
        <v>-0.40308542528373037</v>
      </c>
      <c r="Q67" s="2">
        <f t="shared" si="17"/>
        <v>36584.129999999997</v>
      </c>
      <c r="S67" s="118"/>
      <c r="T67" s="118"/>
    </row>
    <row r="68" spans="1:20">
      <c r="A68" s="85" t="s">
        <v>66</v>
      </c>
      <c r="B68" s="86" t="s">
        <v>55</v>
      </c>
      <c r="C68" s="85">
        <v>51627.23</v>
      </c>
      <c r="D68" s="85" t="s">
        <v>74</v>
      </c>
      <c r="E68" s="15">
        <f t="shared" si="13"/>
        <v>53673.989155545554</v>
      </c>
      <c r="F68" s="16">
        <f>ROUND(2*E68,0)/2</f>
        <v>53674</v>
      </c>
      <c r="O68">
        <f t="shared" ca="1" si="18"/>
        <v>-0.3559040821817071</v>
      </c>
      <c r="P68">
        <f t="shared" si="16"/>
        <v>-0.40388950044160743</v>
      </c>
      <c r="Q68" s="2">
        <f t="shared" si="17"/>
        <v>36608.730000000003</v>
      </c>
      <c r="S68" s="118"/>
      <c r="T68" s="118"/>
    </row>
    <row r="69" spans="1:20">
      <c r="A69" s="85" t="s">
        <v>66</v>
      </c>
      <c r="B69" s="86" t="s">
        <v>55</v>
      </c>
      <c r="C69" s="85">
        <v>51815.55573</v>
      </c>
      <c r="D69" s="85">
        <v>1.1999999999999999E-3</v>
      </c>
      <c r="E69" s="15">
        <f t="shared" si="13"/>
        <v>54101.532657772193</v>
      </c>
      <c r="F69" s="13">
        <f>ROUND(2*E69,0)/2+1</f>
        <v>54102.5</v>
      </c>
      <c r="G69" s="97">
        <f>+C69-(C$7+F69*C$8)</f>
        <v>-0.4260980000035488</v>
      </c>
      <c r="K69">
        <f>G69</f>
        <v>-0.4260980000035488</v>
      </c>
      <c r="O69">
        <f t="shared" ca="1" si="18"/>
        <v>-0.36435533459183944</v>
      </c>
      <c r="P69">
        <f t="shared" si="16"/>
        <v>-0.41007033046006902</v>
      </c>
      <c r="Q69" s="2">
        <f t="shared" si="17"/>
        <v>36797.05573</v>
      </c>
      <c r="S69" s="118"/>
      <c r="T69" s="118"/>
    </row>
    <row r="70" spans="1:20">
      <c r="A70" s="18" t="s">
        <v>44</v>
      </c>
      <c r="B70" s="6" t="s">
        <v>37</v>
      </c>
      <c r="C70" s="98">
        <v>51834.5095</v>
      </c>
      <c r="D70" s="98">
        <v>2.5999999999999999E-3</v>
      </c>
      <c r="E70" s="15">
        <f t="shared" si="13"/>
        <v>54144.56215356227</v>
      </c>
      <c r="F70" s="13">
        <f>ROUND(2*E70,0)/2+1</f>
        <v>54145.5</v>
      </c>
      <c r="G70" s="97">
        <f>+C70-(C$7+F70*C$8)</f>
        <v>-0.41310560000420082</v>
      </c>
      <c r="J70">
        <f>G70</f>
        <v>-0.41310560000420082</v>
      </c>
      <c r="O70">
        <f t="shared" ca="1" si="18"/>
        <v>-0.36520341826426816</v>
      </c>
      <c r="P70" s="134">
        <f t="shared" si="16"/>
        <v>-0.41069333293038257</v>
      </c>
      <c r="Q70" s="2">
        <f t="shared" si="17"/>
        <v>36816.0095</v>
      </c>
      <c r="R70" s="118">
        <f>+(P70-G70)^2</f>
        <v>5.819032435427676E-6</v>
      </c>
      <c r="S70" s="118">
        <v>1</v>
      </c>
      <c r="T70" s="118">
        <f>+S70*R70</f>
        <v>5.819032435427676E-6</v>
      </c>
    </row>
    <row r="71" spans="1:20">
      <c r="A71" s="85" t="s">
        <v>66</v>
      </c>
      <c r="B71" s="86" t="s">
        <v>55</v>
      </c>
      <c r="C71" s="85">
        <v>51838.297019999998</v>
      </c>
      <c r="D71" s="85">
        <v>2.5000000000000001E-3</v>
      </c>
      <c r="E71" s="15">
        <f t="shared" si="13"/>
        <v>54153.160710783064</v>
      </c>
      <c r="F71" s="16">
        <f>ROUND(2*E71,0)/2</f>
        <v>54153</v>
      </c>
      <c r="O71">
        <f t="shared" ca="1" si="18"/>
        <v>-0.36535133983504064</v>
      </c>
      <c r="P71">
        <f t="shared" si="16"/>
        <v>-0.41080204763365363</v>
      </c>
      <c r="Q71" s="2">
        <f t="shared" si="17"/>
        <v>36819.797019999998</v>
      </c>
      <c r="S71" s="118"/>
      <c r="T71" s="118"/>
    </row>
    <row r="72" spans="1:20">
      <c r="A72" s="85" t="s">
        <v>66</v>
      </c>
      <c r="B72" s="86" t="s">
        <v>55</v>
      </c>
      <c r="C72" s="85">
        <v>51878.332829999999</v>
      </c>
      <c r="D72" s="85">
        <v>2.7000000000000001E-3</v>
      </c>
      <c r="E72" s="15">
        <f t="shared" si="13"/>
        <v>54244.051373582464</v>
      </c>
      <c r="F72" s="13">
        <f t="shared" ref="F72:F86" si="19">ROUND(2*E72,0)/2+1</f>
        <v>54245</v>
      </c>
      <c r="G72" s="97">
        <f t="shared" ref="G72:G86" si="20">+C72-(C$7+F72*C$8)</f>
        <v>-0.4178539999993518</v>
      </c>
      <c r="K72">
        <f>G72</f>
        <v>-0.4178539999993518</v>
      </c>
      <c r="O72">
        <f t="shared" ca="1" si="18"/>
        <v>-0.3671658444365159</v>
      </c>
      <c r="P72">
        <f t="shared" si="16"/>
        <v>-0.412136858920577</v>
      </c>
      <c r="Q72" s="2">
        <f t="shared" si="17"/>
        <v>36859.832829999999</v>
      </c>
      <c r="S72" s="118"/>
      <c r="T72" s="118"/>
    </row>
    <row r="73" spans="1:20">
      <c r="A73" t="s">
        <v>317</v>
      </c>
      <c r="B73" t="s">
        <v>55</v>
      </c>
      <c r="C73" s="97">
        <v>52026.332900000001</v>
      </c>
      <c r="D73" s="97" t="s">
        <v>74</v>
      </c>
      <c r="E73" s="15">
        <f t="shared" si="13"/>
        <v>54580.046185643405</v>
      </c>
      <c r="F73" s="13">
        <f t="shared" si="19"/>
        <v>54581</v>
      </c>
      <c r="G73" s="97">
        <f t="shared" si="20"/>
        <v>-0.42013920000317739</v>
      </c>
      <c r="K73">
        <f>G73</f>
        <v>-0.42013920000317739</v>
      </c>
      <c r="O73">
        <f t="shared" ca="1" si="18"/>
        <v>-0.3737927308071215</v>
      </c>
      <c r="P73" s="134">
        <f t="shared" si="16"/>
        <v>-0.41703136902604693</v>
      </c>
      <c r="Q73" s="2">
        <f t="shared" si="17"/>
        <v>37007.832900000001</v>
      </c>
      <c r="R73" s="118">
        <f>+(P73-G73)^2</f>
        <v>9.6586133824117061E-6</v>
      </c>
      <c r="S73">
        <v>1</v>
      </c>
      <c r="T73" s="118">
        <f>+S73*R73</f>
        <v>9.6586133824117061E-6</v>
      </c>
    </row>
    <row r="74" spans="1:20">
      <c r="A74" s="18" t="s">
        <v>44</v>
      </c>
      <c r="B74" s="19"/>
      <c r="C74" s="98">
        <v>52188.425600000002</v>
      </c>
      <c r="D74" s="98">
        <v>2.0000000000000001E-4</v>
      </c>
      <c r="E74" s="15">
        <f t="shared" si="13"/>
        <v>54948.03456749316</v>
      </c>
      <c r="F74" s="13">
        <f t="shared" si="19"/>
        <v>54949</v>
      </c>
      <c r="G74" s="97">
        <f t="shared" si="20"/>
        <v>-0.42525679999380372</v>
      </c>
      <c r="J74">
        <f>G74</f>
        <v>-0.42525679999380372</v>
      </c>
      <c r="O74">
        <f t="shared" ca="1" si="18"/>
        <v>-0.38105074921302295</v>
      </c>
      <c r="P74" s="134">
        <f t="shared" si="16"/>
        <v>-0.42242723738858767</v>
      </c>
      <c r="Q74" s="2">
        <f t="shared" si="17"/>
        <v>37169.925600000002</v>
      </c>
      <c r="R74" s="118">
        <f>+(P74-G74)^2</f>
        <v>8.00642453683705E-6</v>
      </c>
      <c r="S74" s="118">
        <v>1</v>
      </c>
      <c r="T74" s="118">
        <f>+S74*R74</f>
        <v>8.00642453683705E-6</v>
      </c>
    </row>
    <row r="75" spans="1:20">
      <c r="A75" s="16" t="s">
        <v>39</v>
      </c>
      <c r="C75" s="97">
        <v>52527.805500000002</v>
      </c>
      <c r="D75" s="97">
        <v>4.0000000000000002E-4</v>
      </c>
      <c r="E75">
        <f t="shared" si="13"/>
        <v>55718.506403876476</v>
      </c>
      <c r="F75" s="13">
        <f t="shared" si="19"/>
        <v>55719.5</v>
      </c>
      <c r="G75" s="97">
        <f t="shared" si="20"/>
        <v>-0.43766239999968093</v>
      </c>
      <c r="K75">
        <f t="shared" ref="K75:K86" si="21">G75</f>
        <v>-0.43766239999968093</v>
      </c>
      <c r="O75">
        <f t="shared" ca="1" si="18"/>
        <v>-0.39624722525037892</v>
      </c>
      <c r="P75" s="134">
        <f t="shared" si="16"/>
        <v>-0.43384407237659256</v>
      </c>
      <c r="Q75" s="2">
        <f t="shared" si="17"/>
        <v>37509.305500000002</v>
      </c>
      <c r="R75" s="118">
        <f>+(P75-G75)^2</f>
        <v>1.4579625837239673E-5</v>
      </c>
      <c r="S75" s="118">
        <v>1</v>
      </c>
      <c r="T75" s="118">
        <f>+S75*R75</f>
        <v>1.4579625837239673E-5</v>
      </c>
    </row>
    <row r="76" spans="1:20">
      <c r="A76" s="87" t="s">
        <v>66</v>
      </c>
      <c r="B76" s="88" t="s">
        <v>55</v>
      </c>
      <c r="C76" s="87">
        <v>52855.51339</v>
      </c>
      <c r="D76" s="87" t="s">
        <v>72</v>
      </c>
      <c r="E76" s="15">
        <f t="shared" si="13"/>
        <v>56462.480044641881</v>
      </c>
      <c r="F76" s="13">
        <f t="shared" si="19"/>
        <v>56463.5</v>
      </c>
      <c r="G76" s="97">
        <f t="shared" si="20"/>
        <v>-0.44927319999987958</v>
      </c>
      <c r="K76">
        <f t="shared" si="21"/>
        <v>-0.44927319999987958</v>
      </c>
      <c r="O76">
        <f t="shared" ca="1" si="18"/>
        <v>-0.41092104507100558</v>
      </c>
      <c r="P76">
        <f t="shared" si="16"/>
        <v>-0.44502140428070441</v>
      </c>
      <c r="Q76" s="2">
        <f t="shared" si="17"/>
        <v>37837.01339</v>
      </c>
      <c r="S76" s="118"/>
      <c r="T76" s="118"/>
    </row>
    <row r="77" spans="1:20">
      <c r="A77" s="17" t="s">
        <v>43</v>
      </c>
      <c r="B77" s="6" t="s">
        <v>42</v>
      </c>
      <c r="C77" s="97">
        <v>52927.310899999997</v>
      </c>
      <c r="D77" s="97">
        <v>2.9999999999999997E-4</v>
      </c>
      <c r="E77" s="15">
        <f t="shared" si="13"/>
        <v>56625.477203216818</v>
      </c>
      <c r="F77" s="13">
        <f t="shared" si="19"/>
        <v>56626.5</v>
      </c>
      <c r="G77" s="97">
        <f t="shared" si="20"/>
        <v>-0.45052480000595096</v>
      </c>
      <c r="K77">
        <f t="shared" si="21"/>
        <v>-0.45052480000595096</v>
      </c>
      <c r="O77">
        <f t="shared" ca="1" si="18"/>
        <v>-0.41413587387579331</v>
      </c>
      <c r="P77" s="134">
        <f t="shared" si="16"/>
        <v>-0.44749029678986041</v>
      </c>
      <c r="Q77" s="2">
        <f t="shared" si="17"/>
        <v>37908.810899999997</v>
      </c>
      <c r="R77" s="118">
        <f t="shared" ref="R77:R84" si="22">+(P77-G77)^2</f>
        <v>9.2082097684639285E-6</v>
      </c>
      <c r="S77" s="118">
        <v>1</v>
      </c>
      <c r="T77" s="118">
        <f t="shared" ref="T77:T84" si="23">+S77*R77</f>
        <v>9.2082097684639285E-6</v>
      </c>
    </row>
    <row r="78" spans="1:20">
      <c r="A78" t="s">
        <v>336</v>
      </c>
      <c r="B78" t="s">
        <v>55</v>
      </c>
      <c r="C78" s="97">
        <v>53234.536800000002</v>
      </c>
      <c r="D78" s="137" t="s">
        <v>74</v>
      </c>
      <c r="E78" s="15">
        <f t="shared" si="13"/>
        <v>57322.951930970354</v>
      </c>
      <c r="F78" s="13">
        <f t="shared" si="19"/>
        <v>57324</v>
      </c>
      <c r="G78" s="97">
        <f t="shared" si="20"/>
        <v>-0.461656799998309</v>
      </c>
      <c r="K78">
        <f t="shared" si="21"/>
        <v>-0.461656799998309</v>
      </c>
      <c r="O78">
        <f t="shared" ca="1" si="18"/>
        <v>-0.42789257995763086</v>
      </c>
      <c r="P78" s="134">
        <f t="shared" si="16"/>
        <v>-0.4581366183988132</v>
      </c>
      <c r="Q78" s="2">
        <f t="shared" si="17"/>
        <v>38216.036800000002</v>
      </c>
      <c r="R78" s="118">
        <f t="shared" si="22"/>
        <v>1.2391678493428791E-5</v>
      </c>
      <c r="S78" s="118">
        <v>1</v>
      </c>
      <c r="T78" s="118">
        <f t="shared" si="23"/>
        <v>1.2391678493428791E-5</v>
      </c>
    </row>
    <row r="79" spans="1:20">
      <c r="A79" t="s">
        <v>336</v>
      </c>
      <c r="B79" t="s">
        <v>37</v>
      </c>
      <c r="C79" s="97">
        <v>53236.519399999997</v>
      </c>
      <c r="D79" s="137" t="s">
        <v>74</v>
      </c>
      <c r="E79" s="15">
        <f t="shared" si="13"/>
        <v>57327.452897181996</v>
      </c>
      <c r="F79" s="13">
        <f t="shared" si="19"/>
        <v>57328.5</v>
      </c>
      <c r="G79" s="97">
        <f t="shared" si="20"/>
        <v>-0.46123120000265772</v>
      </c>
      <c r="K79">
        <f t="shared" si="21"/>
        <v>-0.46123120000265772</v>
      </c>
      <c r="O79">
        <f t="shared" ca="1" si="18"/>
        <v>-0.42798133290009444</v>
      </c>
      <c r="P79" s="134">
        <f t="shared" si="16"/>
        <v>-0.45820573373267787</v>
      </c>
      <c r="Q79" s="2">
        <f t="shared" si="17"/>
        <v>38218.019399999997</v>
      </c>
      <c r="R79" s="118">
        <f t="shared" si="22"/>
        <v>9.1534461507857766E-6</v>
      </c>
      <c r="S79" s="118">
        <v>1</v>
      </c>
      <c r="T79" s="118">
        <f t="shared" si="23"/>
        <v>9.1534461507857766E-6</v>
      </c>
    </row>
    <row r="80" spans="1:20">
      <c r="A80" t="s">
        <v>336</v>
      </c>
      <c r="B80" t="s">
        <v>55</v>
      </c>
      <c r="C80" s="97">
        <v>53245.548600000002</v>
      </c>
      <c r="D80" s="137" t="s">
        <v>74</v>
      </c>
      <c r="E80" s="15">
        <f t="shared" si="13"/>
        <v>57347.951295304796</v>
      </c>
      <c r="F80" s="13">
        <f t="shared" si="19"/>
        <v>57349</v>
      </c>
      <c r="G80" s="97">
        <f t="shared" si="20"/>
        <v>-0.46193679999851156</v>
      </c>
      <c r="K80">
        <f t="shared" si="21"/>
        <v>-0.46193679999851156</v>
      </c>
      <c r="O80">
        <f t="shared" ca="1" si="18"/>
        <v>-0.42838565186020572</v>
      </c>
      <c r="P80" s="134">
        <f t="shared" si="16"/>
        <v>-0.4585206621375521</v>
      </c>
      <c r="Q80" s="2">
        <f t="shared" si="17"/>
        <v>38227.048600000002</v>
      </c>
      <c r="R80" s="118">
        <f t="shared" si="22"/>
        <v>1.1669997885080649E-5</v>
      </c>
      <c r="S80" s="118">
        <v>1</v>
      </c>
      <c r="T80" s="118">
        <f t="shared" si="23"/>
        <v>1.1669997885080649E-5</v>
      </c>
    </row>
    <row r="81" spans="1:20">
      <c r="A81" t="s">
        <v>336</v>
      </c>
      <c r="B81" t="s">
        <v>55</v>
      </c>
      <c r="C81" s="97">
        <v>53256.5599</v>
      </c>
      <c r="D81" s="137" t="s">
        <v>74</v>
      </c>
      <c r="E81" s="15">
        <f t="shared" si="13"/>
        <v>57372.949524522162</v>
      </c>
      <c r="F81" s="13">
        <f t="shared" si="19"/>
        <v>57374</v>
      </c>
      <c r="G81" s="97">
        <f t="shared" si="20"/>
        <v>-0.46271680000063498</v>
      </c>
      <c r="K81">
        <f t="shared" si="21"/>
        <v>-0.46271680000063498</v>
      </c>
      <c r="O81">
        <f t="shared" ca="1" si="18"/>
        <v>-0.42887872376278058</v>
      </c>
      <c r="P81" s="134">
        <f t="shared" si="16"/>
        <v>-0.45890487578290723</v>
      </c>
      <c r="Q81" s="2">
        <f t="shared" si="17"/>
        <v>38238.0599</v>
      </c>
      <c r="R81" s="118">
        <f t="shared" si="22"/>
        <v>1.4530766241699295E-5</v>
      </c>
      <c r="S81" s="118">
        <v>1</v>
      </c>
      <c r="T81" s="118">
        <f t="shared" si="23"/>
        <v>1.4530766241699295E-5</v>
      </c>
    </row>
    <row r="82" spans="1:20">
      <c r="A82" t="s">
        <v>349</v>
      </c>
      <c r="B82" t="s">
        <v>55</v>
      </c>
      <c r="C82" s="97">
        <v>53258.322399999997</v>
      </c>
      <c r="D82" s="97" t="s">
        <v>74</v>
      </c>
      <c r="E82" s="15">
        <f t="shared" si="13"/>
        <v>57376.950812198957</v>
      </c>
      <c r="F82" s="13">
        <f t="shared" si="19"/>
        <v>57378</v>
      </c>
      <c r="G82" s="97">
        <f t="shared" si="20"/>
        <v>-0.46214960000361316</v>
      </c>
      <c r="K82">
        <f t="shared" si="21"/>
        <v>-0.46214960000361316</v>
      </c>
      <c r="O82">
        <f t="shared" ca="1" si="18"/>
        <v>-0.42895761526719245</v>
      </c>
      <c r="P82" s="134">
        <f t="shared" si="16"/>
        <v>-0.45896636573349803</v>
      </c>
      <c r="Q82" s="2">
        <f t="shared" si="17"/>
        <v>38239.822399999997</v>
      </c>
      <c r="R82" s="118">
        <f t="shared" si="22"/>
        <v>1.0132980418435416E-5</v>
      </c>
      <c r="S82" s="118">
        <v>1</v>
      </c>
      <c r="T82" s="118">
        <f t="shared" si="23"/>
        <v>1.0132980418435416E-5</v>
      </c>
    </row>
    <row r="83" spans="1:20">
      <c r="A83" t="s">
        <v>336</v>
      </c>
      <c r="B83" t="s">
        <v>37</v>
      </c>
      <c r="C83" s="97">
        <v>53259.422899999998</v>
      </c>
      <c r="D83" s="137" t="s">
        <v>74</v>
      </c>
      <c r="E83" s="15">
        <f t="shared" si="13"/>
        <v>57379.449204873184</v>
      </c>
      <c r="F83" s="13">
        <f t="shared" si="19"/>
        <v>57380.5</v>
      </c>
      <c r="G83" s="97">
        <f t="shared" si="20"/>
        <v>-0.46285760000318987</v>
      </c>
      <c r="K83">
        <f t="shared" si="21"/>
        <v>-0.46285760000318987</v>
      </c>
      <c r="O83">
        <f t="shared" ca="1" si="18"/>
        <v>-0.42900692245744987</v>
      </c>
      <c r="P83" s="134">
        <f t="shared" si="16"/>
        <v>-0.4590047991614033</v>
      </c>
      <c r="Q83" s="2">
        <f t="shared" si="17"/>
        <v>38240.922899999998</v>
      </c>
      <c r="R83" s="118">
        <f t="shared" si="22"/>
        <v>1.4844074326471336E-5</v>
      </c>
      <c r="S83" s="118">
        <v>1</v>
      </c>
      <c r="T83" s="118">
        <f t="shared" si="23"/>
        <v>1.4844074326471336E-5</v>
      </c>
    </row>
    <row r="84" spans="1:20">
      <c r="A84" t="s">
        <v>336</v>
      </c>
      <c r="B84" t="s">
        <v>37</v>
      </c>
      <c r="C84" s="97">
        <v>53281.446400000001</v>
      </c>
      <c r="D84" s="137" t="s">
        <v>74</v>
      </c>
      <c r="E84" s="15">
        <f t="shared" si="13"/>
        <v>57429.447706518658</v>
      </c>
      <c r="F84" s="13">
        <f t="shared" si="19"/>
        <v>57430.5</v>
      </c>
      <c r="G84" s="97">
        <f t="shared" si="20"/>
        <v>-0.46351760000106879</v>
      </c>
      <c r="K84">
        <f t="shared" si="21"/>
        <v>-0.46351760000106879</v>
      </c>
      <c r="O84">
        <f t="shared" ca="1" si="18"/>
        <v>-0.42999306626259959</v>
      </c>
      <c r="P84" s="134">
        <f t="shared" si="16"/>
        <v>-0.45977382452340265</v>
      </c>
      <c r="Q84" s="2">
        <f t="shared" si="17"/>
        <v>38262.946400000001</v>
      </c>
      <c r="R84" s="118">
        <f t="shared" si="22"/>
        <v>1.4015854827174287E-5</v>
      </c>
      <c r="S84" s="118">
        <v>1</v>
      </c>
      <c r="T84" s="118">
        <f t="shared" si="23"/>
        <v>1.4015854827174287E-5</v>
      </c>
    </row>
    <row r="85" spans="1:20">
      <c r="A85" s="87" t="s">
        <v>66</v>
      </c>
      <c r="B85" s="88" t="s">
        <v>55</v>
      </c>
      <c r="C85" s="87">
        <v>53433.635950000004</v>
      </c>
      <c r="D85" s="87">
        <v>4.0000000000000002E-4</v>
      </c>
      <c r="E85" s="15">
        <f t="shared" ref="E85:E116" si="24">+(C85-C$7)/C$8</f>
        <v>57774.953619116466</v>
      </c>
      <c r="F85" s="13">
        <f t="shared" si="19"/>
        <v>57776</v>
      </c>
      <c r="G85" s="97">
        <f t="shared" si="20"/>
        <v>-0.46091319999686675</v>
      </c>
      <c r="K85">
        <f t="shared" si="21"/>
        <v>-0.46091319999686675</v>
      </c>
      <c r="O85">
        <f t="shared" ca="1" si="18"/>
        <v>-0.4368073199561836</v>
      </c>
      <c r="P85">
        <f t="shared" ref="P85:P116" si="25">+D$11+D$12*F85+D$13*F85^2</f>
        <v>-0.46510636332045846</v>
      </c>
      <c r="Q85" s="2">
        <f t="shared" ref="Q85:Q116" si="26">+C85-15018.5</f>
        <v>38415.135950000004</v>
      </c>
      <c r="S85" s="118"/>
      <c r="T85" s="118"/>
    </row>
    <row r="86" spans="1:20">
      <c r="A86" s="87" t="s">
        <v>66</v>
      </c>
      <c r="B86" s="88" t="s">
        <v>37</v>
      </c>
      <c r="C86" s="87">
        <v>53444.441030000002</v>
      </c>
      <c r="D86" s="87" t="s">
        <v>68</v>
      </c>
      <c r="E86" s="15">
        <f t="shared" si="24"/>
        <v>57799.483680648889</v>
      </c>
      <c r="F86" s="13">
        <f t="shared" si="19"/>
        <v>57800.5</v>
      </c>
      <c r="G86" s="97">
        <f t="shared" si="20"/>
        <v>-0.44767159999901196</v>
      </c>
      <c r="K86">
        <f t="shared" si="21"/>
        <v>-0.44767159999901196</v>
      </c>
      <c r="O86">
        <f t="shared" ca="1" si="18"/>
        <v>-0.43729053042070698</v>
      </c>
      <c r="P86">
        <f t="shared" si="25"/>
        <v>-0.46548573499272666</v>
      </c>
      <c r="Q86" s="2">
        <f t="shared" si="26"/>
        <v>38425.941030000002</v>
      </c>
      <c r="S86" s="118"/>
      <c r="T86" s="118"/>
    </row>
    <row r="87" spans="1:20">
      <c r="A87" s="87" t="s">
        <v>66</v>
      </c>
      <c r="B87" s="88" t="s">
        <v>55</v>
      </c>
      <c r="C87" s="87">
        <v>53449.349119999999</v>
      </c>
      <c r="D87" s="87" t="s">
        <v>68</v>
      </c>
      <c r="E87" s="15">
        <f t="shared" si="24"/>
        <v>57810.626194143159</v>
      </c>
      <c r="F87" s="16">
        <f>ROUND(2*E87,0)/2</f>
        <v>57810.5</v>
      </c>
      <c r="O87">
        <f t="shared" ca="1" si="18"/>
        <v>-0.43748775918173688</v>
      </c>
      <c r="P87">
        <f t="shared" si="25"/>
        <v>-0.46564062746747037</v>
      </c>
      <c r="Q87" s="2">
        <f t="shared" si="26"/>
        <v>38430.849119999999</v>
      </c>
    </row>
    <row r="88" spans="1:20">
      <c r="A88" s="87" t="s">
        <v>66</v>
      </c>
      <c r="B88" s="88" t="s">
        <v>37</v>
      </c>
      <c r="C88" s="87">
        <v>53449.551160000003</v>
      </c>
      <c r="D88" s="87">
        <v>4.0000000000000002E-4</v>
      </c>
      <c r="E88" s="15">
        <f t="shared" si="24"/>
        <v>57811.08487224939</v>
      </c>
      <c r="F88" s="16">
        <f>ROUND(2*E88,0)/2</f>
        <v>57811</v>
      </c>
      <c r="O88">
        <f t="shared" ca="1" si="18"/>
        <v>-0.43749762061978836</v>
      </c>
      <c r="P88">
        <f t="shared" si="25"/>
        <v>-0.4656483728048153</v>
      </c>
      <c r="Q88" s="2">
        <f t="shared" si="26"/>
        <v>38431.051160000003</v>
      </c>
    </row>
    <row r="89" spans="1:20">
      <c r="A89" s="87" t="s">
        <v>66</v>
      </c>
      <c r="B89" s="88" t="s">
        <v>37</v>
      </c>
      <c r="C89" s="87">
        <v>53449.553249999997</v>
      </c>
      <c r="D89" s="87" t="s">
        <v>68</v>
      </c>
      <c r="E89" s="15">
        <f t="shared" si="24"/>
        <v>57811.089617038735</v>
      </c>
      <c r="F89" s="16">
        <f>ROUND(2*E89,0)/2</f>
        <v>57811</v>
      </c>
      <c r="O89">
        <f t="shared" ca="1" si="18"/>
        <v>-0.43749762061978836</v>
      </c>
      <c r="P89">
        <f t="shared" si="25"/>
        <v>-0.4656483728048153</v>
      </c>
      <c r="Q89" s="2">
        <f t="shared" si="26"/>
        <v>38431.053249999997</v>
      </c>
    </row>
    <row r="90" spans="1:20">
      <c r="A90" s="87" t="s">
        <v>66</v>
      </c>
      <c r="B90" s="88" t="s">
        <v>37</v>
      </c>
      <c r="C90" s="87">
        <v>53450.33797</v>
      </c>
      <c r="D90" s="87" t="s">
        <v>69</v>
      </c>
      <c r="E90" s="15">
        <f t="shared" si="24"/>
        <v>57812.87111517533</v>
      </c>
      <c r="F90" s="13">
        <f>ROUND(2*E90,0)/2+1</f>
        <v>57814</v>
      </c>
      <c r="G90" s="97">
        <f>+C90-(C$7+F90*C$8)</f>
        <v>-0.49725480000051903</v>
      </c>
      <c r="K90">
        <f>G90</f>
        <v>-0.49725480000051903</v>
      </c>
      <c r="O90">
        <f t="shared" ca="1" si="18"/>
        <v>-0.43755678924809727</v>
      </c>
      <c r="P90">
        <f t="shared" si="25"/>
        <v>-0.46569484625610075</v>
      </c>
      <c r="Q90" s="2">
        <f t="shared" si="26"/>
        <v>38431.83797</v>
      </c>
    </row>
    <row r="91" spans="1:20">
      <c r="A91" t="s">
        <v>361</v>
      </c>
      <c r="B91" t="s">
        <v>55</v>
      </c>
      <c r="C91" s="97">
        <v>53552.114300000001</v>
      </c>
      <c r="D91" s="137" t="s">
        <v>74</v>
      </c>
      <c r="E91" s="15">
        <f t="shared" si="24"/>
        <v>58043.927214477189</v>
      </c>
      <c r="F91" s="13">
        <f>ROUND(2*E91,0)/2+1</f>
        <v>58045</v>
      </c>
      <c r="G91" s="97">
        <f>+C91-(C$7+F91*C$8)</f>
        <v>-0.47254400000383612</v>
      </c>
      <c r="K91">
        <f>G91</f>
        <v>-0.47254400000383612</v>
      </c>
      <c r="O91">
        <f t="shared" ca="1" si="18"/>
        <v>-0.44211277362788881</v>
      </c>
      <c r="P91" s="134">
        <f t="shared" si="25"/>
        <v>-0.46928064931086411</v>
      </c>
      <c r="Q91" s="2">
        <f t="shared" si="26"/>
        <v>38533.614300000001</v>
      </c>
      <c r="R91" s="118">
        <f>+(P91-G91)^2</f>
        <v>1.0649457745320907E-5</v>
      </c>
      <c r="S91" s="118">
        <v>1</v>
      </c>
      <c r="T91" s="118">
        <f>+S91*R91</f>
        <v>1.0649457745320907E-5</v>
      </c>
    </row>
    <row r="92" spans="1:20">
      <c r="A92" t="s">
        <v>361</v>
      </c>
      <c r="B92" t="s">
        <v>37</v>
      </c>
      <c r="C92" s="97">
        <v>53554.978999999999</v>
      </c>
      <c r="D92" s="137" t="s">
        <v>74</v>
      </c>
      <c r="E92" s="15">
        <f t="shared" si="24"/>
        <v>58050.430754226261</v>
      </c>
      <c r="F92" s="13">
        <f>ROUND(2*E92,0)/2+1</f>
        <v>58051.5</v>
      </c>
      <c r="G92" s="97">
        <f>+C92-(C$7+F92*C$8)</f>
        <v>-0.47098479999840492</v>
      </c>
      <c r="K92">
        <f>G92</f>
        <v>-0.47098479999840492</v>
      </c>
      <c r="O92">
        <f t="shared" ca="1" si="18"/>
        <v>-0.4422409723225581</v>
      </c>
      <c r="P92" s="134">
        <f t="shared" si="25"/>
        <v>-0.46938175836569079</v>
      </c>
      <c r="Q92" s="2">
        <f t="shared" si="26"/>
        <v>38536.478999999999</v>
      </c>
      <c r="R92" s="118">
        <f>+(P92-G92)^2</f>
        <v>2.5697424762147856E-6</v>
      </c>
      <c r="S92" s="118">
        <v>1</v>
      </c>
      <c r="T92" s="118">
        <f>+S92*R92</f>
        <v>2.5697424762147856E-6</v>
      </c>
    </row>
    <row r="93" spans="1:20">
      <c r="A93" t="s">
        <v>361</v>
      </c>
      <c r="B93" t="s">
        <v>55</v>
      </c>
      <c r="C93" s="97">
        <v>53557.396999999997</v>
      </c>
      <c r="D93" s="137" t="s">
        <v>74</v>
      </c>
      <c r="E93" s="15">
        <f t="shared" si="24"/>
        <v>58055.920180383713</v>
      </c>
      <c r="F93" s="13">
        <f>ROUND(2*E93,0)/2+1</f>
        <v>58057</v>
      </c>
      <c r="G93" s="97">
        <f>+C93-(C$7+F93*C$8)</f>
        <v>-0.47564240000792779</v>
      </c>
      <c r="K93">
        <f>G93</f>
        <v>-0.47564240000792779</v>
      </c>
      <c r="O93">
        <f t="shared" ca="1" si="18"/>
        <v>-0.44234944814112465</v>
      </c>
      <c r="P93" s="134">
        <f t="shared" si="25"/>
        <v>-0.46946732115238277</v>
      </c>
      <c r="Q93" s="2">
        <f t="shared" si="26"/>
        <v>38538.896999999997</v>
      </c>
      <c r="R93" s="118">
        <f>+(P93-G93)^2</f>
        <v>3.8131598872199245E-5</v>
      </c>
      <c r="S93" s="118">
        <v>1</v>
      </c>
      <c r="T93" s="118">
        <f>+S93*R93</f>
        <v>3.8131598872199245E-5</v>
      </c>
    </row>
    <row r="94" spans="1:20">
      <c r="A94" s="87" t="s">
        <v>66</v>
      </c>
      <c r="B94" s="88" t="s">
        <v>37</v>
      </c>
      <c r="C94" s="87">
        <v>53614.597730000001</v>
      </c>
      <c r="D94" s="87">
        <v>2.9999999999999997E-4</v>
      </c>
      <c r="E94" s="15">
        <f t="shared" si="24"/>
        <v>58185.779230626729</v>
      </c>
      <c r="F94" s="16">
        <f>ROUND(2*E94,0)/2</f>
        <v>58186</v>
      </c>
      <c r="O94">
        <f t="shared" ca="1" si="18"/>
        <v>-0.44489369915841082</v>
      </c>
      <c r="P94">
        <f t="shared" si="25"/>
        <v>-0.47147651579386224</v>
      </c>
      <c r="Q94" s="2">
        <f t="shared" si="26"/>
        <v>38596.097730000001</v>
      </c>
    </row>
    <row r="95" spans="1:20">
      <c r="A95" t="s">
        <v>371</v>
      </c>
      <c r="B95" t="s">
        <v>37</v>
      </c>
      <c r="C95" s="97">
        <v>53630.737699999998</v>
      </c>
      <c r="D95" s="137" t="s">
        <v>74</v>
      </c>
      <c r="E95" s="15">
        <f t="shared" si="24"/>
        <v>58222.4207415856</v>
      </c>
      <c r="F95" s="13">
        <f t="shared" ref="F95:F103" si="27">ROUND(2*E95,0)/2+1</f>
        <v>58223.5</v>
      </c>
      <c r="G95" s="97">
        <f>+C95-(C$7+F95*C$8)</f>
        <v>-0.47539520000282209</v>
      </c>
      <c r="K95">
        <f>G95</f>
        <v>-0.47539520000282209</v>
      </c>
      <c r="O95">
        <f t="shared" ca="1" si="18"/>
        <v>-0.44563330701227299</v>
      </c>
      <c r="P95" s="134">
        <f t="shared" si="25"/>
        <v>-0.47206143268714268</v>
      </c>
      <c r="Q95" s="2">
        <f t="shared" si="26"/>
        <v>38612.237699999998</v>
      </c>
      <c r="R95" s="118">
        <f>+(P95-G95)^2</f>
        <v>1.1114004515092329E-5</v>
      </c>
      <c r="S95" s="118">
        <v>1</v>
      </c>
      <c r="T95" s="118">
        <f>+S95*R95</f>
        <v>1.1114004515092329E-5</v>
      </c>
    </row>
    <row r="96" spans="1:20">
      <c r="A96" t="s">
        <v>376</v>
      </c>
      <c r="B96" t="s">
        <v>55</v>
      </c>
      <c r="C96" s="97">
        <v>53638.005499999999</v>
      </c>
      <c r="D96" s="137" t="s">
        <v>74</v>
      </c>
      <c r="E96" s="15">
        <f t="shared" si="24"/>
        <v>58238.920349289139</v>
      </c>
      <c r="F96" s="13">
        <f t="shared" si="27"/>
        <v>58240</v>
      </c>
      <c r="G96" s="97">
        <f>+C96-(C$7+F96*C$8)</f>
        <v>-0.47556800000165822</v>
      </c>
      <c r="K96">
        <f>G96</f>
        <v>-0.47556800000165822</v>
      </c>
      <c r="O96">
        <f t="shared" ca="1" si="18"/>
        <v>-0.44595873446797241</v>
      </c>
      <c r="P96" s="134">
        <f t="shared" si="25"/>
        <v>-0.4723189172296221</v>
      </c>
      <c r="Q96" s="2">
        <f t="shared" si="26"/>
        <v>38619.505499999999</v>
      </c>
      <c r="R96" s="118">
        <f>+(P96-G96)^2</f>
        <v>1.0556538859541891E-5</v>
      </c>
      <c r="S96" s="118">
        <v>1</v>
      </c>
      <c r="T96" s="118">
        <f>+S96*R96</f>
        <v>1.0556538859541891E-5</v>
      </c>
    </row>
    <row r="97" spans="1:21">
      <c r="A97" t="s">
        <v>376</v>
      </c>
      <c r="B97" t="s">
        <v>55</v>
      </c>
      <c r="C97" s="97">
        <v>53667.958299999998</v>
      </c>
      <c r="D97" s="137" t="s">
        <v>74</v>
      </c>
      <c r="E97" s="15">
        <f t="shared" si="24"/>
        <v>58306.92021852365</v>
      </c>
      <c r="F97" s="13">
        <f t="shared" si="27"/>
        <v>58308</v>
      </c>
      <c r="G97" s="97">
        <f>+C97-(C$7+F97*C$8)</f>
        <v>-0.47562560000369558</v>
      </c>
      <c r="K97">
        <f>G97</f>
        <v>-0.47562560000369558</v>
      </c>
      <c r="O97">
        <f t="shared" ca="1" si="18"/>
        <v>-0.44729989004297577</v>
      </c>
      <c r="P97" s="134">
        <f t="shared" si="25"/>
        <v>-0.47338084667384661</v>
      </c>
      <c r="Q97" s="2">
        <f t="shared" si="26"/>
        <v>38649.458299999998</v>
      </c>
      <c r="R97" s="118">
        <f>+(P97-G97)^2</f>
        <v>5.0389175118680375E-6</v>
      </c>
      <c r="S97" s="118">
        <v>1</v>
      </c>
      <c r="T97" s="118">
        <f>+S97*R97</f>
        <v>5.0389175118680375E-6</v>
      </c>
    </row>
    <row r="98" spans="1:21">
      <c r="A98" s="87" t="s">
        <v>66</v>
      </c>
      <c r="B98" s="88" t="s">
        <v>55</v>
      </c>
      <c r="C98" s="87">
        <v>53715.393069999998</v>
      </c>
      <c r="D98" s="87">
        <v>3.5000000000000001E-3</v>
      </c>
      <c r="E98" s="15">
        <f t="shared" si="24"/>
        <v>58414.60825293677</v>
      </c>
      <c r="F98" s="13">
        <f t="shared" si="27"/>
        <v>58415.5</v>
      </c>
      <c r="O98">
        <f t="shared" ca="1" si="18"/>
        <v>-0.44942009922404746</v>
      </c>
      <c r="P98">
        <f t="shared" si="25"/>
        <v>-0.47506219659284826</v>
      </c>
      <c r="Q98" s="2">
        <f t="shared" si="26"/>
        <v>38696.893069999998</v>
      </c>
      <c r="U98" s="97">
        <f>+C98-(C$7+F98*C$8)</f>
        <v>-0.39279960000567371</v>
      </c>
    </row>
    <row r="99" spans="1:21">
      <c r="A99" s="87" t="s">
        <v>66</v>
      </c>
      <c r="B99" s="88" t="s">
        <v>55</v>
      </c>
      <c r="C99" s="87">
        <v>53715.393759999999</v>
      </c>
      <c r="D99" s="87">
        <v>3.5000000000000001E-3</v>
      </c>
      <c r="E99" s="15">
        <f t="shared" si="24"/>
        <v>58414.609819398327</v>
      </c>
      <c r="F99" s="13">
        <f t="shared" si="27"/>
        <v>58415.5</v>
      </c>
      <c r="O99">
        <f t="shared" ref="O99:O130" ca="1" si="28">+C$11+C$12*F99</f>
        <v>-0.44942009922404746</v>
      </c>
      <c r="P99">
        <f t="shared" si="25"/>
        <v>-0.47506219659284826</v>
      </c>
      <c r="Q99" s="2">
        <f t="shared" si="26"/>
        <v>38696.893759999999</v>
      </c>
      <c r="U99" s="97">
        <f>+C99-(C$7+F99*C$8)</f>
        <v>-0.39210960000491468</v>
      </c>
    </row>
    <row r="100" spans="1:21">
      <c r="A100" s="87" t="s">
        <v>66</v>
      </c>
      <c r="B100" s="88" t="s">
        <v>37</v>
      </c>
      <c r="C100" s="87">
        <v>53730.522040000003</v>
      </c>
      <c r="D100" s="87">
        <v>4.1000000000000003E-3</v>
      </c>
      <c r="E100" s="15">
        <f t="shared" si="24"/>
        <v>58448.954557177218</v>
      </c>
      <c r="F100" s="13">
        <f t="shared" si="27"/>
        <v>58450</v>
      </c>
      <c r="G100" s="97">
        <f>+C100-(C$7+F100*C$8)</f>
        <v>-0.46049999999377178</v>
      </c>
      <c r="K100">
        <f>G100</f>
        <v>-0.46049999999377178</v>
      </c>
      <c r="O100">
        <f t="shared" ca="1" si="28"/>
        <v>-0.45010053844960074</v>
      </c>
      <c r="P100">
        <f t="shared" si="25"/>
        <v>-0.47560245851137539</v>
      </c>
      <c r="Q100" s="2">
        <f t="shared" si="26"/>
        <v>38712.022040000003</v>
      </c>
    </row>
    <row r="101" spans="1:21">
      <c r="A101" s="87" t="s">
        <v>66</v>
      </c>
      <c r="B101" s="88" t="s">
        <v>37</v>
      </c>
      <c r="C101" s="87">
        <v>53730.524129999998</v>
      </c>
      <c r="D101" s="87">
        <v>2.8999999999999998E-3</v>
      </c>
      <c r="E101" s="15">
        <f t="shared" si="24"/>
        <v>58448.959301966563</v>
      </c>
      <c r="F101" s="13">
        <f t="shared" si="27"/>
        <v>58450</v>
      </c>
      <c r="G101" s="97">
        <f>+C101-(C$7+F101*C$8)</f>
        <v>-0.4584099999992759</v>
      </c>
      <c r="K101">
        <f>G101</f>
        <v>-0.4584099999992759</v>
      </c>
      <c r="O101">
        <f t="shared" ca="1" si="28"/>
        <v>-0.45010053844960074</v>
      </c>
      <c r="P101">
        <f t="shared" si="25"/>
        <v>-0.47560245851137539</v>
      </c>
      <c r="Q101" s="2">
        <f t="shared" si="26"/>
        <v>38712.024129999998</v>
      </c>
    </row>
    <row r="102" spans="1:21">
      <c r="A102" t="s">
        <v>384</v>
      </c>
      <c r="B102" t="s">
        <v>37</v>
      </c>
      <c r="C102" s="97">
        <v>53745.259400000003</v>
      </c>
      <c r="D102" s="97" t="s">
        <v>74</v>
      </c>
      <c r="E102" s="15">
        <f t="shared" si="24"/>
        <v>58482.411815024956</v>
      </c>
      <c r="F102" s="13">
        <f t="shared" si="27"/>
        <v>58483.5</v>
      </c>
      <c r="G102" s="97">
        <f>+C102-(C$7+F102*C$8)</f>
        <v>-0.47932720000244444</v>
      </c>
      <c r="K102">
        <f>G102</f>
        <v>-0.47932720000244444</v>
      </c>
      <c r="O102">
        <f t="shared" ca="1" si="28"/>
        <v>-0.45076125479905105</v>
      </c>
      <c r="P102" s="134">
        <f t="shared" si="25"/>
        <v>-0.4761273703019655</v>
      </c>
      <c r="Q102" s="2">
        <f t="shared" si="26"/>
        <v>38726.759400000003</v>
      </c>
      <c r="R102" s="118">
        <f>+(P102-G102)^2</f>
        <v>1.0238910112067143E-5</v>
      </c>
      <c r="S102" s="118">
        <v>1</v>
      </c>
      <c r="T102" s="118">
        <f>+S102*R102</f>
        <v>1.0238910112067143E-5</v>
      </c>
    </row>
    <row r="103" spans="1:21">
      <c r="A103" t="s">
        <v>392</v>
      </c>
      <c r="B103" t="s">
        <v>55</v>
      </c>
      <c r="C103" s="97">
        <v>53745.479899999998</v>
      </c>
      <c r="D103" s="97" t="s">
        <v>74</v>
      </c>
      <c r="E103" s="15">
        <f t="shared" si="24"/>
        <v>58482.912401653455</v>
      </c>
      <c r="F103" s="13">
        <f t="shared" si="27"/>
        <v>58484</v>
      </c>
      <c r="G103" s="97">
        <f>+C103-(C$7+F103*C$8)</f>
        <v>-0.47906879999936791</v>
      </c>
      <c r="K103">
        <f>G103</f>
        <v>-0.47906879999936791</v>
      </c>
      <c r="O103">
        <f t="shared" ca="1" si="28"/>
        <v>-0.45077111623710253</v>
      </c>
      <c r="P103" s="134">
        <f t="shared" si="25"/>
        <v>-0.47613520711703267</v>
      </c>
      <c r="Q103" s="2">
        <f t="shared" si="26"/>
        <v>38726.979899999998</v>
      </c>
      <c r="R103" s="118">
        <f>+(P103-G103)^2</f>
        <v>8.6059671992880128E-6</v>
      </c>
      <c r="S103" s="118">
        <v>1</v>
      </c>
      <c r="T103" s="118">
        <f>+S103*R103</f>
        <v>8.6059671992880128E-6</v>
      </c>
    </row>
    <row r="104" spans="1:21">
      <c r="A104" s="91" t="s">
        <v>73</v>
      </c>
      <c r="B104" s="84" t="s">
        <v>55</v>
      </c>
      <c r="C104" s="91">
        <v>53974.796300000002</v>
      </c>
      <c r="D104" s="91">
        <v>4.0000000000000002E-4</v>
      </c>
      <c r="E104" s="15">
        <f t="shared" si="24"/>
        <v>59003.514322453164</v>
      </c>
      <c r="F104" s="16">
        <f>ROUND(2*E104,0)/2</f>
        <v>59003.5</v>
      </c>
      <c r="O104">
        <f t="shared" ca="1" si="28"/>
        <v>-0.46101715037260738</v>
      </c>
      <c r="P104">
        <f t="shared" si="25"/>
        <v>-0.48431437683044276</v>
      </c>
      <c r="Q104" s="2">
        <f t="shared" si="26"/>
        <v>38956.296300000002</v>
      </c>
      <c r="S104" s="118"/>
      <c r="T104" s="118"/>
    </row>
    <row r="105" spans="1:21">
      <c r="A105" t="s">
        <v>399</v>
      </c>
      <c r="B105" t="s">
        <v>37</v>
      </c>
      <c r="C105" s="97">
        <v>53988.397199999999</v>
      </c>
      <c r="D105" s="137" t="s">
        <v>74</v>
      </c>
      <c r="E105" s="15">
        <f t="shared" si="24"/>
        <v>59034.391550006898</v>
      </c>
      <c r="F105" s="13">
        <f t="shared" ref="F105:F120" si="29">ROUND(2*E105,0)/2+1</f>
        <v>59035.5</v>
      </c>
      <c r="G105" s="97">
        <f t="shared" ref="G105:G117" si="30">+C105-(C$7+F105*C$8)</f>
        <v>-0.48825360000046203</v>
      </c>
      <c r="K105">
        <f t="shared" ref="K105:K117" si="31">G105</f>
        <v>-0.48825360000046203</v>
      </c>
      <c r="O105">
        <f t="shared" ca="1" si="28"/>
        <v>-0.46164828240790301</v>
      </c>
      <c r="P105" s="134">
        <f t="shared" si="25"/>
        <v>-0.48482059360118579</v>
      </c>
      <c r="Q105" s="2">
        <f t="shared" si="26"/>
        <v>38969.897199999999</v>
      </c>
      <c r="R105" s="118">
        <f t="shared" ref="R105:R111" si="32">+(P105-G105)^2</f>
        <v>1.1785532937471611E-5</v>
      </c>
      <c r="S105" s="118">
        <v>1</v>
      </c>
      <c r="T105" s="118">
        <f t="shared" ref="T105:T111" si="33">+S105*R105</f>
        <v>1.1785532937471611E-5</v>
      </c>
    </row>
    <row r="106" spans="1:21">
      <c r="A106" t="s">
        <v>399</v>
      </c>
      <c r="B106" t="s">
        <v>37</v>
      </c>
      <c r="C106" s="97">
        <v>53990.599800000004</v>
      </c>
      <c r="D106" s="137" t="s">
        <v>74</v>
      </c>
      <c r="E106" s="15">
        <f t="shared" si="24"/>
        <v>59039.391967729993</v>
      </c>
      <c r="F106" s="13">
        <f t="shared" si="29"/>
        <v>59040.5</v>
      </c>
      <c r="G106" s="97">
        <f t="shared" si="30"/>
        <v>-0.48806959999637911</v>
      </c>
      <c r="K106">
        <f t="shared" si="31"/>
        <v>-0.48806959999637911</v>
      </c>
      <c r="O106">
        <f t="shared" ca="1" si="28"/>
        <v>-0.46174689678841807</v>
      </c>
      <c r="P106" s="134">
        <f t="shared" si="25"/>
        <v>-0.48489971511779356</v>
      </c>
      <c r="Q106" s="2">
        <f t="shared" si="26"/>
        <v>38972.099800000004</v>
      </c>
      <c r="R106" s="118">
        <f t="shared" si="32"/>
        <v>1.0048170143485322E-5</v>
      </c>
      <c r="S106" s="118">
        <v>1</v>
      </c>
      <c r="T106" s="118">
        <f t="shared" si="33"/>
        <v>1.0048170143485322E-5</v>
      </c>
    </row>
    <row r="107" spans="1:21">
      <c r="A107" t="s">
        <v>409</v>
      </c>
      <c r="B107" t="s">
        <v>37</v>
      </c>
      <c r="C107" s="97">
        <v>54074.2906</v>
      </c>
      <c r="D107" s="137" t="s">
        <v>74</v>
      </c>
      <c r="E107" s="15">
        <f t="shared" si="24"/>
        <v>59229.389679333966</v>
      </c>
      <c r="F107" s="13">
        <f t="shared" si="29"/>
        <v>59230.5</v>
      </c>
      <c r="G107" s="97">
        <f t="shared" si="30"/>
        <v>-0.4890776000029291</v>
      </c>
      <c r="K107">
        <f t="shared" si="31"/>
        <v>-0.4890776000029291</v>
      </c>
      <c r="O107">
        <f t="shared" ca="1" si="28"/>
        <v>-0.46549424324798683</v>
      </c>
      <c r="P107" s="134">
        <f t="shared" si="25"/>
        <v>-0.4879113687809945</v>
      </c>
      <c r="Q107" s="2">
        <f t="shared" si="26"/>
        <v>39055.7906</v>
      </c>
      <c r="R107" s="118">
        <f t="shared" si="32"/>
        <v>1.3600952630150687E-6</v>
      </c>
      <c r="S107" s="118">
        <v>1</v>
      </c>
      <c r="T107" s="118">
        <f t="shared" si="33"/>
        <v>1.3600952630150687E-6</v>
      </c>
    </row>
    <row r="108" spans="1:21">
      <c r="A108" t="s">
        <v>384</v>
      </c>
      <c r="B108" t="s">
        <v>37</v>
      </c>
      <c r="C108" s="97">
        <v>54092.348299999998</v>
      </c>
      <c r="D108" s="97" t="s">
        <v>74</v>
      </c>
      <c r="E108" s="15">
        <f t="shared" si="24"/>
        <v>59270.384886415639</v>
      </c>
      <c r="F108" s="13">
        <f t="shared" si="29"/>
        <v>59271.5</v>
      </c>
      <c r="G108" s="97">
        <f t="shared" si="30"/>
        <v>-0.49118880000605714</v>
      </c>
      <c r="K108">
        <f t="shared" si="31"/>
        <v>-0.49118880000605714</v>
      </c>
      <c r="O108">
        <f t="shared" ca="1" si="28"/>
        <v>-0.46630288116820939</v>
      </c>
      <c r="P108" s="134">
        <f t="shared" si="25"/>
        <v>-0.48856253928834548</v>
      </c>
      <c r="Q108" s="2">
        <f t="shared" si="26"/>
        <v>39073.848299999998</v>
      </c>
      <c r="R108" s="118">
        <f t="shared" si="32"/>
        <v>6.8972453573953593E-6</v>
      </c>
      <c r="S108" s="118">
        <v>1</v>
      </c>
      <c r="T108" s="118">
        <f t="shared" si="33"/>
        <v>6.8972453573953593E-6</v>
      </c>
    </row>
    <row r="109" spans="1:21">
      <c r="A109" t="s">
        <v>384</v>
      </c>
      <c r="B109" t="s">
        <v>55</v>
      </c>
      <c r="C109" s="97">
        <v>54092.568399999996</v>
      </c>
      <c r="D109" s="97" t="s">
        <v>74</v>
      </c>
      <c r="E109" s="15">
        <f t="shared" si="24"/>
        <v>59270.88456495048</v>
      </c>
      <c r="F109" s="13">
        <f t="shared" si="29"/>
        <v>59272</v>
      </c>
      <c r="G109" s="97">
        <f t="shared" si="30"/>
        <v>-0.49133040000015171</v>
      </c>
      <c r="K109">
        <f t="shared" si="31"/>
        <v>-0.49133040000015171</v>
      </c>
      <c r="O109">
        <f t="shared" ca="1" si="28"/>
        <v>-0.46631274260626088</v>
      </c>
      <c r="P109" s="134">
        <f t="shared" si="25"/>
        <v>-0.48857048321254348</v>
      </c>
      <c r="Q109" s="2">
        <f t="shared" si="26"/>
        <v>39074.068399999996</v>
      </c>
      <c r="R109" s="118">
        <f t="shared" si="32"/>
        <v>7.6171406745217302E-6</v>
      </c>
      <c r="S109" s="118">
        <v>1</v>
      </c>
      <c r="T109" s="118">
        <f t="shared" si="33"/>
        <v>7.6171406745217302E-6</v>
      </c>
    </row>
    <row r="110" spans="1:21">
      <c r="A110" t="s">
        <v>423</v>
      </c>
      <c r="B110" t="s">
        <v>55</v>
      </c>
      <c r="C110" s="97">
        <v>54308.399100000002</v>
      </c>
      <c r="D110" s="97" t="s">
        <v>74</v>
      </c>
      <c r="E110" s="15">
        <f t="shared" si="24"/>
        <v>59760.870789169712</v>
      </c>
      <c r="F110" s="13">
        <f t="shared" si="29"/>
        <v>59762</v>
      </c>
      <c r="G110" s="97">
        <f t="shared" si="30"/>
        <v>-0.49739840000256663</v>
      </c>
      <c r="K110">
        <f t="shared" si="31"/>
        <v>-0.49739840000256663</v>
      </c>
      <c r="O110">
        <f t="shared" ca="1" si="28"/>
        <v>-0.47597695189672751</v>
      </c>
      <c r="P110" s="134">
        <f t="shared" si="25"/>
        <v>-0.49638819789113664</v>
      </c>
      <c r="Q110" s="2">
        <f t="shared" si="26"/>
        <v>39289.899100000002</v>
      </c>
      <c r="R110" s="118">
        <f t="shared" si="32"/>
        <v>1.0205083059376138E-6</v>
      </c>
      <c r="S110" s="118">
        <v>1</v>
      </c>
      <c r="T110" s="118">
        <f t="shared" si="33"/>
        <v>1.0205083059376138E-6</v>
      </c>
    </row>
    <row r="111" spans="1:21">
      <c r="A111" t="s">
        <v>423</v>
      </c>
      <c r="B111" t="s">
        <v>55</v>
      </c>
      <c r="C111" s="97">
        <v>54319.410499999998</v>
      </c>
      <c r="D111" s="97" t="s">
        <v>74</v>
      </c>
      <c r="E111" s="15">
        <f t="shared" si="24"/>
        <v>59785.869245410489</v>
      </c>
      <c r="F111" s="13">
        <f t="shared" si="29"/>
        <v>59787</v>
      </c>
      <c r="G111" s="97">
        <f t="shared" si="30"/>
        <v>-0.49807840000721626</v>
      </c>
      <c r="K111">
        <f t="shared" si="31"/>
        <v>-0.49807840000721626</v>
      </c>
      <c r="O111">
        <f t="shared" ca="1" si="28"/>
        <v>-0.47647002379930214</v>
      </c>
      <c r="P111" s="134">
        <f t="shared" si="25"/>
        <v>-0.49678881092308946</v>
      </c>
      <c r="Q111" s="2">
        <f t="shared" si="26"/>
        <v>39300.910499999998</v>
      </c>
      <c r="R111" s="118">
        <f t="shared" si="32"/>
        <v>1.6630400058989899E-6</v>
      </c>
      <c r="S111" s="118">
        <v>1</v>
      </c>
      <c r="T111" s="118">
        <f t="shared" si="33"/>
        <v>1.6630400058989899E-6</v>
      </c>
    </row>
    <row r="112" spans="1:21">
      <c r="A112" s="13" t="s">
        <v>159</v>
      </c>
      <c r="B112" s="84" t="s">
        <v>37</v>
      </c>
      <c r="C112" s="91">
        <v>54335.485610000003</v>
      </c>
      <c r="D112" s="91">
        <v>1.3999999999999999E-4</v>
      </c>
      <c r="E112" s="15">
        <f t="shared" si="24"/>
        <v>59822.363508982868</v>
      </c>
      <c r="F112" s="13">
        <f t="shared" si="29"/>
        <v>59823.5</v>
      </c>
      <c r="G112" s="97">
        <f t="shared" si="30"/>
        <v>-0.50060519999533426</v>
      </c>
      <c r="K112">
        <f t="shared" si="31"/>
        <v>-0.50060519999533426</v>
      </c>
      <c r="O112">
        <f t="shared" ca="1" si="28"/>
        <v>-0.47718990877706158</v>
      </c>
      <c r="P112">
        <f t="shared" si="25"/>
        <v>-0.49737401106804208</v>
      </c>
      <c r="Q112" s="2">
        <f t="shared" si="26"/>
        <v>39316.985610000003</v>
      </c>
      <c r="S112" s="118"/>
      <c r="T112" s="118"/>
    </row>
    <row r="113" spans="1:20">
      <c r="A113" t="s">
        <v>433</v>
      </c>
      <c r="B113" t="s">
        <v>37</v>
      </c>
      <c r="C113" s="97">
        <v>54335.486400000002</v>
      </c>
      <c r="D113" s="137" t="s">
        <v>74</v>
      </c>
      <c r="E113" s="15">
        <f t="shared" si="24"/>
        <v>59822.365302467835</v>
      </c>
      <c r="F113" s="13">
        <f t="shared" si="29"/>
        <v>59823.5</v>
      </c>
      <c r="G113" s="97">
        <f t="shared" si="30"/>
        <v>-0.49981519999710144</v>
      </c>
      <c r="K113">
        <f t="shared" si="31"/>
        <v>-0.49981519999710144</v>
      </c>
      <c r="O113">
        <f t="shared" ca="1" si="28"/>
        <v>-0.47718990877706158</v>
      </c>
      <c r="P113" s="134">
        <f t="shared" si="25"/>
        <v>-0.49737401106804208</v>
      </c>
      <c r="Q113" s="2">
        <f t="shared" si="26"/>
        <v>39316.986400000002</v>
      </c>
      <c r="R113" s="118">
        <f>+(P113-G113)^2</f>
        <v>5.9594033873620242E-6</v>
      </c>
      <c r="S113" s="118">
        <v>1</v>
      </c>
      <c r="T113" s="118">
        <f>+S113*R113</f>
        <v>5.9594033873620242E-6</v>
      </c>
    </row>
    <row r="114" spans="1:20">
      <c r="A114" s="13" t="s">
        <v>159</v>
      </c>
      <c r="B114" s="84" t="s">
        <v>37</v>
      </c>
      <c r="C114" s="91">
        <v>54339.448230000002</v>
      </c>
      <c r="D114" s="91">
        <v>3.4000000000000002E-4</v>
      </c>
      <c r="E114" s="15">
        <f t="shared" si="24"/>
        <v>59831.35958420208</v>
      </c>
      <c r="F114" s="13">
        <f t="shared" si="29"/>
        <v>59832.5</v>
      </c>
      <c r="G114" s="97">
        <f t="shared" si="30"/>
        <v>-0.50233399999706307</v>
      </c>
      <c r="K114">
        <f t="shared" si="31"/>
        <v>-0.50233399999706307</v>
      </c>
      <c r="O114">
        <f t="shared" ca="1" si="28"/>
        <v>-0.47736741466198851</v>
      </c>
      <c r="P114">
        <f t="shared" si="25"/>
        <v>-0.49751836265560223</v>
      </c>
      <c r="Q114" s="2">
        <f t="shared" si="26"/>
        <v>39320.948230000002</v>
      </c>
      <c r="S114" s="118"/>
      <c r="T114" s="118"/>
    </row>
    <row r="115" spans="1:20">
      <c r="A115" t="s">
        <v>433</v>
      </c>
      <c r="B115" t="s">
        <v>37</v>
      </c>
      <c r="C115" s="97">
        <v>54339.449419999997</v>
      </c>
      <c r="D115" s="97" t="s">
        <v>72</v>
      </c>
      <c r="E115" s="15">
        <f t="shared" si="24"/>
        <v>59831.362285780699</v>
      </c>
      <c r="F115" s="13">
        <f t="shared" si="29"/>
        <v>59832.5</v>
      </c>
      <c r="G115" s="97">
        <f t="shared" si="30"/>
        <v>-0.50114400000165915</v>
      </c>
      <c r="K115">
        <f t="shared" si="31"/>
        <v>-0.50114400000165915</v>
      </c>
      <c r="O115">
        <f t="shared" ca="1" si="28"/>
        <v>-0.47736741466198851</v>
      </c>
      <c r="P115" s="134">
        <f t="shared" si="25"/>
        <v>-0.49751836265560223</v>
      </c>
      <c r="Q115" s="2">
        <f t="shared" si="26"/>
        <v>39320.949419999997</v>
      </c>
      <c r="R115" s="118">
        <f>+(P115-G115)^2</f>
        <v>1.3145246165122668E-5</v>
      </c>
      <c r="S115" s="118">
        <v>1</v>
      </c>
      <c r="T115" s="118">
        <f>+S115*R115</f>
        <v>1.3145246165122668E-5</v>
      </c>
    </row>
    <row r="116" spans="1:20">
      <c r="A116" s="13" t="s">
        <v>159</v>
      </c>
      <c r="B116" s="84" t="s">
        <v>37</v>
      </c>
      <c r="C116" s="91">
        <v>54357.508170000001</v>
      </c>
      <c r="D116" s="91">
        <v>2.1000000000000001E-4</v>
      </c>
      <c r="E116" s="15">
        <f t="shared" si="24"/>
        <v>59872.359876608236</v>
      </c>
      <c r="F116" s="13">
        <f t="shared" si="29"/>
        <v>59873.5</v>
      </c>
      <c r="G116" s="97">
        <f t="shared" si="30"/>
        <v>-0.50220519999857061</v>
      </c>
      <c r="K116">
        <f t="shared" si="31"/>
        <v>-0.50220519999857061</v>
      </c>
      <c r="O116">
        <f t="shared" ca="1" si="28"/>
        <v>-0.47817605258221108</v>
      </c>
      <c r="P116">
        <f t="shared" si="25"/>
        <v>-0.49817624297911578</v>
      </c>
      <c r="Q116" s="2">
        <f t="shared" si="26"/>
        <v>39339.008170000001</v>
      </c>
      <c r="S116" s="118"/>
      <c r="T116" s="118"/>
    </row>
    <row r="117" spans="1:20">
      <c r="A117" t="s">
        <v>433</v>
      </c>
      <c r="B117" t="s">
        <v>37</v>
      </c>
      <c r="C117" s="97">
        <v>54357.510430000002</v>
      </c>
      <c r="D117" s="97" t="s">
        <v>72</v>
      </c>
      <c r="E117" s="15">
        <f t="shared" ref="E117:E148" si="34">+(C117-C$7)/C$8</f>
        <v>59872.365007337401</v>
      </c>
      <c r="F117" s="13">
        <f t="shared" si="29"/>
        <v>59873.5</v>
      </c>
      <c r="G117" s="97">
        <f t="shared" si="30"/>
        <v>-0.49994519999745535</v>
      </c>
      <c r="K117">
        <f t="shared" si="31"/>
        <v>-0.49994519999745535</v>
      </c>
      <c r="O117">
        <f t="shared" ca="1" si="28"/>
        <v>-0.47817605258221108</v>
      </c>
      <c r="P117" s="134">
        <f t="shared" ref="P117:P148" si="35">+D$11+D$12*F117+D$13*F117^2</f>
        <v>-0.49817624297911578</v>
      </c>
      <c r="Q117" s="2">
        <f t="shared" ref="Q117:Q148" si="36">+C117-15018.5</f>
        <v>39339.010430000002</v>
      </c>
      <c r="R117" s="118">
        <f>+(P117-G117)^2</f>
        <v>3.1292089327328129E-6</v>
      </c>
      <c r="S117" s="118">
        <v>1</v>
      </c>
      <c r="T117" s="118">
        <f>+S117*R117</f>
        <v>3.1292089327328129E-6</v>
      </c>
    </row>
    <row r="118" spans="1:20">
      <c r="A118" s="103" t="s">
        <v>159</v>
      </c>
      <c r="B118" s="84" t="s">
        <v>37</v>
      </c>
      <c r="C118" s="91">
        <v>54368.51917</v>
      </c>
      <c r="D118" s="91">
        <v>1.6000000000000001E-4</v>
      </c>
      <c r="E118" s="15">
        <f t="shared" si="34"/>
        <v>59897.357424755355</v>
      </c>
      <c r="F118" s="13">
        <f t="shared" si="29"/>
        <v>59898.5</v>
      </c>
      <c r="O118">
        <f t="shared" ca="1" si="28"/>
        <v>-0.47866912448478594</v>
      </c>
      <c r="P118">
        <f t="shared" si="35"/>
        <v>-0.49857761379457699</v>
      </c>
      <c r="Q118" s="2">
        <f t="shared" si="36"/>
        <v>39350.01917</v>
      </c>
      <c r="S118" s="118"/>
      <c r="T118" s="118"/>
    </row>
    <row r="119" spans="1:20">
      <c r="A119" t="s">
        <v>433</v>
      </c>
      <c r="B119" t="s">
        <v>37</v>
      </c>
      <c r="C119" s="97">
        <v>54368.521780000003</v>
      </c>
      <c r="D119" s="97" t="s">
        <v>72</v>
      </c>
      <c r="E119" s="15">
        <f t="shared" si="34"/>
        <v>59897.36335006648</v>
      </c>
      <c r="F119" s="13">
        <f t="shared" si="29"/>
        <v>59898.5</v>
      </c>
      <c r="G119" s="97">
        <f>+C119-(C$7+F119*C$8)</f>
        <v>-0.50067519999720389</v>
      </c>
      <c r="K119">
        <f>G119</f>
        <v>-0.50067519999720389</v>
      </c>
      <c r="O119">
        <f t="shared" ca="1" si="28"/>
        <v>-0.47866912448478594</v>
      </c>
      <c r="P119" s="134">
        <f t="shared" si="35"/>
        <v>-0.49857761379457699</v>
      </c>
      <c r="Q119" s="2">
        <f t="shared" si="36"/>
        <v>39350.021780000003</v>
      </c>
      <c r="R119" s="118">
        <f>+(P119-G119)^2</f>
        <v>4.3998678774507378E-6</v>
      </c>
      <c r="S119" s="118">
        <v>1</v>
      </c>
      <c r="T119" s="118">
        <f>+S119*R119</f>
        <v>4.3998678774507378E-6</v>
      </c>
    </row>
    <row r="120" spans="1:20">
      <c r="A120" t="s">
        <v>433</v>
      </c>
      <c r="B120" t="s">
        <v>37</v>
      </c>
      <c r="C120" s="97">
        <v>54368.522100000002</v>
      </c>
      <c r="D120" s="97" t="s">
        <v>72</v>
      </c>
      <c r="E120" s="15">
        <f t="shared" si="34"/>
        <v>59897.364076541402</v>
      </c>
      <c r="F120" s="13">
        <f t="shared" si="29"/>
        <v>59898.5</v>
      </c>
      <c r="G120" s="97">
        <f>+C120-(C$7+F120*C$8)</f>
        <v>-0.50035519999801181</v>
      </c>
      <c r="K120">
        <f>G120</f>
        <v>-0.50035519999801181</v>
      </c>
      <c r="O120">
        <f t="shared" ca="1" si="28"/>
        <v>-0.47866912448478594</v>
      </c>
      <c r="P120" s="134">
        <f t="shared" si="35"/>
        <v>-0.49857761379457699</v>
      </c>
      <c r="Q120" s="2">
        <f t="shared" si="36"/>
        <v>39350.022100000002</v>
      </c>
      <c r="R120" s="118">
        <f>+(P120-G120)^2</f>
        <v>3.1598127106418252E-6</v>
      </c>
      <c r="S120" s="118">
        <v>1</v>
      </c>
      <c r="T120" s="118">
        <f>+S120*R120</f>
        <v>3.1598127106418252E-6</v>
      </c>
    </row>
    <row r="121" spans="1:20">
      <c r="A121" s="103" t="s">
        <v>159</v>
      </c>
      <c r="B121" s="84" t="s">
        <v>55</v>
      </c>
      <c r="C121" s="91">
        <v>54389.440309999998</v>
      </c>
      <c r="D121" s="91">
        <v>3.5E-4</v>
      </c>
      <c r="E121" s="15">
        <f t="shared" si="34"/>
        <v>59944.853311091087</v>
      </c>
      <c r="F121" s="16">
        <f>ROUND(2*E121,0)/2</f>
        <v>59945</v>
      </c>
      <c r="O121">
        <f t="shared" ca="1" si="28"/>
        <v>-0.47958623822357505</v>
      </c>
      <c r="P121">
        <f t="shared" si="35"/>
        <v>-0.49932461542895262</v>
      </c>
      <c r="Q121" s="2">
        <f t="shared" si="36"/>
        <v>39370.940309999998</v>
      </c>
      <c r="S121" s="118"/>
      <c r="T121" s="118"/>
    </row>
    <row r="122" spans="1:20">
      <c r="A122" s="103" t="s">
        <v>159</v>
      </c>
      <c r="B122" s="84" t="s">
        <v>55</v>
      </c>
      <c r="C122" s="91">
        <v>54389.44068</v>
      </c>
      <c r="D122" s="91">
        <v>5.0000000000000001E-4</v>
      </c>
      <c r="E122" s="15">
        <f t="shared" si="34"/>
        <v>59944.854151077721</v>
      </c>
      <c r="F122" s="16">
        <f>ROUND(2*E122,0)/2</f>
        <v>59945</v>
      </c>
      <c r="O122">
        <f t="shared" ca="1" si="28"/>
        <v>-0.47958623822357505</v>
      </c>
      <c r="P122">
        <f t="shared" si="35"/>
        <v>-0.49932461542895262</v>
      </c>
      <c r="Q122" s="2">
        <f t="shared" si="36"/>
        <v>39370.94068</v>
      </c>
      <c r="S122" s="118"/>
      <c r="T122" s="118"/>
    </row>
    <row r="123" spans="1:20">
      <c r="A123" s="103" t="s">
        <v>159</v>
      </c>
      <c r="B123" s="84" t="s">
        <v>55</v>
      </c>
      <c r="C123" s="91">
        <v>54389.440759999998</v>
      </c>
      <c r="D123" s="91">
        <v>3.6000000000000002E-4</v>
      </c>
      <c r="E123" s="15">
        <f t="shared" si="34"/>
        <v>59944.85433269645</v>
      </c>
      <c r="F123" s="16">
        <f>ROUND(2*E123,0)/2</f>
        <v>59945</v>
      </c>
      <c r="O123">
        <f t="shared" ca="1" si="28"/>
        <v>-0.47958623822357505</v>
      </c>
      <c r="P123">
        <f t="shared" si="35"/>
        <v>-0.49932461542895262</v>
      </c>
      <c r="Q123" s="2">
        <f t="shared" si="36"/>
        <v>39370.940759999998</v>
      </c>
      <c r="S123" s="118"/>
      <c r="T123" s="118"/>
    </row>
    <row r="124" spans="1:20">
      <c r="A124" s="91" t="s">
        <v>75</v>
      </c>
      <c r="B124" s="84" t="s">
        <v>55</v>
      </c>
      <c r="C124" s="91">
        <v>54389.444179999999</v>
      </c>
      <c r="D124" s="91">
        <v>2.0000000000000001E-4</v>
      </c>
      <c r="E124" s="15">
        <f t="shared" si="34"/>
        <v>59944.862096897217</v>
      </c>
      <c r="F124" s="13">
        <f>ROUND(2*E124,0)/2+1</f>
        <v>59946</v>
      </c>
      <c r="G124" s="97">
        <f>+C124-(C$7+F124*C$8)</f>
        <v>-0.50122720000217669</v>
      </c>
      <c r="K124">
        <f>G124</f>
        <v>-0.50122720000217669</v>
      </c>
      <c r="O124">
        <f t="shared" ca="1" si="28"/>
        <v>-0.47960596109967801</v>
      </c>
      <c r="P124">
        <f t="shared" si="35"/>
        <v>-0.49934068643668095</v>
      </c>
      <c r="Q124" s="2">
        <f t="shared" si="36"/>
        <v>39370.944179999999</v>
      </c>
    </row>
    <row r="125" spans="1:20">
      <c r="A125" s="91" t="s">
        <v>75</v>
      </c>
      <c r="B125" s="84" t="s">
        <v>55</v>
      </c>
      <c r="C125" s="91">
        <v>54389.444490000002</v>
      </c>
      <c r="D125" s="91">
        <v>2.0000000000000001E-4</v>
      </c>
      <c r="E125" s="15">
        <f t="shared" si="34"/>
        <v>59944.862800669813</v>
      </c>
      <c r="F125" s="13">
        <f>ROUND(2*E125,0)/2+1</f>
        <v>59946</v>
      </c>
      <c r="G125" s="97">
        <f>+C125-(C$7+F125*C$8)</f>
        <v>-0.50091719999909401</v>
      </c>
      <c r="K125">
        <f>G125</f>
        <v>-0.50091719999909401</v>
      </c>
      <c r="O125">
        <f t="shared" ca="1" si="28"/>
        <v>-0.47960596109967801</v>
      </c>
      <c r="P125">
        <f t="shared" si="35"/>
        <v>-0.49934068643668095</v>
      </c>
      <c r="Q125" s="2">
        <f t="shared" si="36"/>
        <v>39370.944490000002</v>
      </c>
    </row>
    <row r="126" spans="1:20">
      <c r="A126" s="103" t="s">
        <v>159</v>
      </c>
      <c r="B126" s="84" t="s">
        <v>37</v>
      </c>
      <c r="C126" s="91">
        <v>54389.658940000001</v>
      </c>
      <c r="D126" s="91">
        <v>8.5999999999999998E-4</v>
      </c>
      <c r="E126" s="15">
        <f t="shared" si="34"/>
        <v>59945.349652381752</v>
      </c>
      <c r="F126" s="16">
        <f>ROUND(2*E126,0)/2</f>
        <v>59945.5</v>
      </c>
      <c r="O126">
        <f t="shared" ca="1" si="28"/>
        <v>-0.47959609966162653</v>
      </c>
      <c r="P126">
        <f t="shared" si="35"/>
        <v>-0.49933265089883544</v>
      </c>
      <c r="Q126" s="2">
        <f t="shared" si="36"/>
        <v>39371.158940000001</v>
      </c>
      <c r="S126" s="118"/>
      <c r="T126" s="118"/>
    </row>
    <row r="127" spans="1:20">
      <c r="A127" s="103" t="s">
        <v>159</v>
      </c>
      <c r="B127" s="84" t="s">
        <v>37</v>
      </c>
      <c r="C127" s="91">
        <v>54389.659959999997</v>
      </c>
      <c r="D127" s="91">
        <v>9.8999999999999999E-4</v>
      </c>
      <c r="E127" s="15">
        <f t="shared" si="34"/>
        <v>59945.351968020565</v>
      </c>
      <c r="F127" s="16">
        <f>ROUND(2*E127,0)/2</f>
        <v>59945.5</v>
      </c>
      <c r="O127">
        <f t="shared" ca="1" si="28"/>
        <v>-0.47959609966162653</v>
      </c>
      <c r="P127">
        <f t="shared" si="35"/>
        <v>-0.49933265089883544</v>
      </c>
      <c r="Q127" s="2">
        <f t="shared" si="36"/>
        <v>39371.159959999997</v>
      </c>
      <c r="S127" s="118"/>
      <c r="T127" s="118"/>
    </row>
    <row r="128" spans="1:20">
      <c r="A128" s="103" t="s">
        <v>159</v>
      </c>
      <c r="B128" s="84" t="s">
        <v>37</v>
      </c>
      <c r="C128" s="91">
        <v>54424.458120000003</v>
      </c>
      <c r="D128" s="91">
        <v>3.6000000000000002E-4</v>
      </c>
      <c r="E128" s="15">
        <f t="shared" si="34"/>
        <v>60024.351938961583</v>
      </c>
      <c r="F128" s="16">
        <f>ROUND(2*E128,0)/2</f>
        <v>60024.5</v>
      </c>
      <c r="O128">
        <f t="shared" ca="1" si="28"/>
        <v>-0.48115420687376298</v>
      </c>
      <c r="P128">
        <f t="shared" si="35"/>
        <v>-0.50060310881912562</v>
      </c>
      <c r="Q128" s="2">
        <f t="shared" si="36"/>
        <v>39405.958120000003</v>
      </c>
      <c r="S128" s="118"/>
      <c r="T128" s="118"/>
    </row>
    <row r="129" spans="1:23">
      <c r="A129" s="103" t="s">
        <v>159</v>
      </c>
      <c r="B129" s="84" t="s">
        <v>37</v>
      </c>
      <c r="C129" s="91">
        <v>54424.458870000002</v>
      </c>
      <c r="D129" s="91">
        <v>2.7999999999999998E-4</v>
      </c>
      <c r="E129" s="15">
        <f t="shared" si="34"/>
        <v>60024.353641637186</v>
      </c>
      <c r="F129" s="16">
        <f>ROUND(2*E129,0)/2</f>
        <v>60024.5</v>
      </c>
      <c r="O129">
        <f t="shared" ca="1" si="28"/>
        <v>-0.48115420687376298</v>
      </c>
      <c r="P129">
        <f t="shared" si="35"/>
        <v>-0.50060310881912562</v>
      </c>
      <c r="Q129" s="2">
        <f t="shared" si="36"/>
        <v>39405.958870000002</v>
      </c>
      <c r="S129" s="118"/>
      <c r="T129" s="118"/>
    </row>
    <row r="130" spans="1:23">
      <c r="A130" t="s">
        <v>454</v>
      </c>
      <c r="B130" t="s">
        <v>37</v>
      </c>
      <c r="C130" s="97">
        <v>54424.462</v>
      </c>
      <c r="D130" s="137" t="s">
        <v>74</v>
      </c>
      <c r="E130" s="15">
        <f t="shared" si="34"/>
        <v>60024.360747470047</v>
      </c>
      <c r="F130" s="13">
        <f t="shared" ref="F130:F159" si="37">ROUND(2*E130,0)/2+1</f>
        <v>60025.5</v>
      </c>
      <c r="G130" s="97">
        <f t="shared" ref="G130:G159" si="38">+C130-(C$7+F130*C$8)</f>
        <v>-0.50182160000258591</v>
      </c>
      <c r="K130">
        <f t="shared" ref="K130:K159" si="39">G130</f>
        <v>-0.50182160000258591</v>
      </c>
      <c r="O130">
        <f t="shared" ca="1" si="28"/>
        <v>-0.48117392974986595</v>
      </c>
      <c r="P130" s="134">
        <f t="shared" si="35"/>
        <v>-0.50061920143897554</v>
      </c>
      <c r="Q130" s="2">
        <f t="shared" si="36"/>
        <v>39405.962</v>
      </c>
      <c r="R130" s="118">
        <f t="shared" ref="R130:R141" si="40">+(P130-G130)^2</f>
        <v>1.4457623057722907E-6</v>
      </c>
      <c r="S130" s="118">
        <v>1</v>
      </c>
      <c r="T130" s="118">
        <f t="shared" ref="T130:T141" si="41">+S130*R130</f>
        <v>1.4457623057722907E-6</v>
      </c>
    </row>
    <row r="131" spans="1:23">
      <c r="A131" t="s">
        <v>454</v>
      </c>
      <c r="B131" t="s">
        <v>37</v>
      </c>
      <c r="C131" s="97">
        <v>54424.462099999997</v>
      </c>
      <c r="D131" s="91">
        <v>2.0000000000000001E-4</v>
      </c>
      <c r="E131" s="15">
        <f t="shared" si="34"/>
        <v>60024.360974493458</v>
      </c>
      <c r="F131" s="13">
        <f t="shared" si="37"/>
        <v>60025.5</v>
      </c>
      <c r="G131" s="97">
        <f t="shared" si="38"/>
        <v>-0.50172160000511212</v>
      </c>
      <c r="K131">
        <f t="shared" si="39"/>
        <v>-0.50172160000511212</v>
      </c>
      <c r="O131">
        <f t="shared" ref="O131:O159" ca="1" si="42">+C$11+C$12*F131</f>
        <v>-0.48117392974986595</v>
      </c>
      <c r="P131" s="134">
        <f t="shared" si="35"/>
        <v>-0.50061920143897554</v>
      </c>
      <c r="Q131" s="2">
        <f t="shared" si="36"/>
        <v>39405.962099999997</v>
      </c>
      <c r="R131" s="118">
        <f t="shared" si="40"/>
        <v>1.2152825986200019E-6</v>
      </c>
      <c r="S131" s="118">
        <v>1</v>
      </c>
      <c r="T131" s="118">
        <f t="shared" si="41"/>
        <v>1.2152825986200019E-6</v>
      </c>
    </row>
    <row r="132" spans="1:23">
      <c r="A132" t="s">
        <v>471</v>
      </c>
      <c r="B132" t="s">
        <v>55</v>
      </c>
      <c r="C132" s="97">
        <v>54673.549200000001</v>
      </c>
      <c r="D132" s="97" t="s">
        <v>74</v>
      </c>
      <c r="E132" s="15">
        <f t="shared" si="34"/>
        <v>60589.847013461578</v>
      </c>
      <c r="F132" s="13">
        <f t="shared" si="37"/>
        <v>60591</v>
      </c>
      <c r="G132" s="97">
        <f t="shared" si="38"/>
        <v>-0.50787120000313735</v>
      </c>
      <c r="K132">
        <f t="shared" si="39"/>
        <v>-0.50787120000313735</v>
      </c>
      <c r="O132">
        <f t="shared" ca="1" si="42"/>
        <v>-0.49232721618610842</v>
      </c>
      <c r="P132" s="134">
        <f t="shared" si="35"/>
        <v>-0.50976312241326738</v>
      </c>
      <c r="Q132" s="2">
        <f t="shared" si="36"/>
        <v>39655.049200000001</v>
      </c>
      <c r="R132" s="118">
        <f t="shared" si="40"/>
        <v>3.5793704059522265E-6</v>
      </c>
      <c r="S132" s="118">
        <v>1</v>
      </c>
      <c r="T132" s="118">
        <f t="shared" si="41"/>
        <v>3.5793704059522265E-6</v>
      </c>
    </row>
    <row r="133" spans="1:23">
      <c r="A133" t="s">
        <v>475</v>
      </c>
      <c r="B133" t="s">
        <v>55</v>
      </c>
      <c r="C133" s="97">
        <v>54677.512199999997</v>
      </c>
      <c r="D133" s="137" t="s">
        <v>74</v>
      </c>
      <c r="E133" s="15">
        <f t="shared" si="34"/>
        <v>60598.843951369759</v>
      </c>
      <c r="F133" s="13">
        <f t="shared" si="37"/>
        <v>60600</v>
      </c>
      <c r="G133" s="97">
        <f t="shared" si="38"/>
        <v>-0.50922000000718981</v>
      </c>
      <c r="K133">
        <f t="shared" si="39"/>
        <v>-0.50922000000718981</v>
      </c>
      <c r="O133">
        <f t="shared" ca="1" si="42"/>
        <v>-0.49250472207103535</v>
      </c>
      <c r="P133" s="134">
        <f t="shared" si="35"/>
        <v>-0.50990935180874997</v>
      </c>
      <c r="Q133" s="2">
        <f t="shared" si="36"/>
        <v>39659.012199999997</v>
      </c>
      <c r="R133" s="118">
        <f t="shared" si="40"/>
        <v>4.7520590631423308E-7</v>
      </c>
      <c r="S133" s="118">
        <v>1</v>
      </c>
      <c r="T133" s="118">
        <f t="shared" si="41"/>
        <v>4.7520590631423308E-7</v>
      </c>
    </row>
    <row r="134" spans="1:23">
      <c r="A134" t="s">
        <v>454</v>
      </c>
      <c r="B134" t="s">
        <v>37</v>
      </c>
      <c r="C134" s="97">
        <v>54683.458299999998</v>
      </c>
      <c r="D134" s="91">
        <v>2.0000000000000001E-4</v>
      </c>
      <c r="E134" s="15">
        <f t="shared" si="34"/>
        <v>60612.342990606674</v>
      </c>
      <c r="F134" s="13">
        <f t="shared" si="37"/>
        <v>60613.5</v>
      </c>
      <c r="G134" s="97">
        <f t="shared" si="38"/>
        <v>-0.50964319999911822</v>
      </c>
      <c r="K134">
        <f t="shared" si="39"/>
        <v>-0.50964319999911822</v>
      </c>
      <c r="O134">
        <f t="shared" ca="1" si="42"/>
        <v>-0.49277098089842586</v>
      </c>
      <c r="P134" s="134">
        <f t="shared" si="35"/>
        <v>-0.51012873718928164</v>
      </c>
      <c r="Q134" s="2">
        <f t="shared" si="36"/>
        <v>39664.958299999998</v>
      </c>
      <c r="R134" s="118">
        <f t="shared" si="40"/>
        <v>2.3574636303178993E-7</v>
      </c>
      <c r="S134" s="118">
        <v>1</v>
      </c>
      <c r="T134" s="118">
        <f t="shared" si="41"/>
        <v>2.3574636303178993E-7</v>
      </c>
    </row>
    <row r="135" spans="1:23">
      <c r="A135" t="s">
        <v>475</v>
      </c>
      <c r="B135" t="s">
        <v>55</v>
      </c>
      <c r="C135" s="97">
        <v>54689.405299999999</v>
      </c>
      <c r="D135" s="137" t="s">
        <v>74</v>
      </c>
      <c r="E135" s="15">
        <f t="shared" si="34"/>
        <v>60625.844073054315</v>
      </c>
      <c r="F135" s="13">
        <f t="shared" si="37"/>
        <v>60627</v>
      </c>
      <c r="G135" s="97">
        <f t="shared" si="38"/>
        <v>-0.50916640000650659</v>
      </c>
      <c r="K135">
        <f t="shared" si="39"/>
        <v>-0.50916640000650659</v>
      </c>
      <c r="O135">
        <f t="shared" ca="1" si="42"/>
        <v>-0.49303723972581615</v>
      </c>
      <c r="P135" s="134">
        <f t="shared" si="35"/>
        <v>-0.51034817211458272</v>
      </c>
      <c r="Q135" s="2">
        <f t="shared" si="36"/>
        <v>39670.905299999999</v>
      </c>
      <c r="R135" s="118">
        <f t="shared" si="40"/>
        <v>1.3965853154266978E-6</v>
      </c>
      <c r="S135" s="118">
        <v>1</v>
      </c>
      <c r="T135" s="118">
        <f t="shared" si="41"/>
        <v>1.3965853154266978E-6</v>
      </c>
    </row>
    <row r="136" spans="1:23">
      <c r="A136" t="s">
        <v>454</v>
      </c>
      <c r="B136" t="s">
        <v>37</v>
      </c>
      <c r="C136" s="97">
        <v>54697.552799999998</v>
      </c>
      <c r="D136" s="91">
        <v>1E-4</v>
      </c>
      <c r="E136" s="15">
        <f t="shared" si="34"/>
        <v>60644.340805733336</v>
      </c>
      <c r="F136" s="13">
        <f t="shared" si="37"/>
        <v>60645.5</v>
      </c>
      <c r="G136" s="97">
        <f t="shared" si="38"/>
        <v>-0.51060560000041733</v>
      </c>
      <c r="K136">
        <f t="shared" si="39"/>
        <v>-0.51060560000041733</v>
      </c>
      <c r="O136">
        <f t="shared" ca="1" si="42"/>
        <v>-0.49340211293372149</v>
      </c>
      <c r="P136" s="134">
        <f t="shared" si="35"/>
        <v>-0.51064895970221302</v>
      </c>
      <c r="Q136" s="2">
        <f t="shared" si="36"/>
        <v>39679.052799999998</v>
      </c>
      <c r="R136" s="118">
        <f t="shared" si="40"/>
        <v>1.8800637398118304E-9</v>
      </c>
      <c r="S136" s="118">
        <v>1</v>
      </c>
      <c r="T136" s="118">
        <f t="shared" si="41"/>
        <v>1.8800637398118304E-9</v>
      </c>
    </row>
    <row r="137" spans="1:23">
      <c r="A137" t="s">
        <v>471</v>
      </c>
      <c r="B137" t="s">
        <v>55</v>
      </c>
      <c r="C137" s="97">
        <v>54736.533600000002</v>
      </c>
      <c r="D137" s="97" t="s">
        <v>74</v>
      </c>
      <c r="E137" s="15">
        <f t="shared" si="34"/>
        <v>60732.836348809673</v>
      </c>
      <c r="F137" s="13">
        <f t="shared" si="37"/>
        <v>60734</v>
      </c>
      <c r="G137" s="97">
        <f t="shared" si="38"/>
        <v>-0.51256879999709781</v>
      </c>
      <c r="K137">
        <f t="shared" si="39"/>
        <v>-0.51256879999709781</v>
      </c>
      <c r="O137">
        <f t="shared" ca="1" si="42"/>
        <v>-0.49514758746883636</v>
      </c>
      <c r="P137" s="134">
        <f t="shared" si="35"/>
        <v>-0.51208914963084451</v>
      </c>
      <c r="Q137" s="2">
        <f t="shared" si="36"/>
        <v>39718.033600000002</v>
      </c>
      <c r="R137" s="118">
        <f t="shared" si="40"/>
        <v>2.3006447384692827E-7</v>
      </c>
      <c r="S137" s="118">
        <v>1</v>
      </c>
      <c r="T137" s="118">
        <f t="shared" si="41"/>
        <v>2.3006447384692827E-7</v>
      </c>
    </row>
    <row r="138" spans="1:23">
      <c r="A138" t="s">
        <v>471</v>
      </c>
      <c r="B138" t="s">
        <v>55</v>
      </c>
      <c r="C138" s="97">
        <v>54760.320599999999</v>
      </c>
      <c r="D138" s="97" t="s">
        <v>74</v>
      </c>
      <c r="E138" s="15">
        <f t="shared" si="34"/>
        <v>60786.838408366079</v>
      </c>
      <c r="F138" s="13">
        <f t="shared" si="37"/>
        <v>60788</v>
      </c>
      <c r="G138" s="97">
        <f t="shared" si="38"/>
        <v>-0.51166160000138916</v>
      </c>
      <c r="K138">
        <f t="shared" si="39"/>
        <v>-0.51166160000138916</v>
      </c>
      <c r="O138">
        <f t="shared" ca="1" si="42"/>
        <v>-0.49621262277839817</v>
      </c>
      <c r="P138" s="134">
        <f t="shared" si="35"/>
        <v>-0.51296895553242705</v>
      </c>
      <c r="Q138" s="2">
        <f t="shared" si="36"/>
        <v>39741.820599999999</v>
      </c>
      <c r="R138" s="118">
        <f t="shared" si="40"/>
        <v>1.7091784845353644E-6</v>
      </c>
      <c r="S138" s="118">
        <v>1</v>
      </c>
      <c r="T138" s="118">
        <f t="shared" si="41"/>
        <v>1.7091784845353644E-6</v>
      </c>
    </row>
    <row r="139" spans="1:23">
      <c r="A139" t="s">
        <v>495</v>
      </c>
      <c r="B139" t="s">
        <v>55</v>
      </c>
      <c r="C139" s="97">
        <v>54780.582499999997</v>
      </c>
      <c r="D139" s="137" t="s">
        <v>74</v>
      </c>
      <c r="E139" s="15">
        <f t="shared" si="34"/>
        <v>60832.837665545463</v>
      </c>
      <c r="F139" s="13">
        <f t="shared" si="37"/>
        <v>60834</v>
      </c>
      <c r="G139" s="97">
        <f t="shared" si="38"/>
        <v>-0.51198880000447389</v>
      </c>
      <c r="K139">
        <f t="shared" si="39"/>
        <v>-0.51198880000447389</v>
      </c>
      <c r="O139">
        <f t="shared" ca="1" si="42"/>
        <v>-0.4971198750791358</v>
      </c>
      <c r="P139" s="134">
        <f t="shared" si="35"/>
        <v>-0.51371904507530808</v>
      </c>
      <c r="Q139" s="2">
        <f t="shared" si="36"/>
        <v>39762.082499999997</v>
      </c>
      <c r="R139" s="118">
        <f t="shared" si="40"/>
        <v>2.9937480051460147E-6</v>
      </c>
      <c r="S139" s="118">
        <v>1</v>
      </c>
      <c r="T139" s="118">
        <f t="shared" si="41"/>
        <v>2.9937480051460147E-6</v>
      </c>
    </row>
    <row r="140" spans="1:23">
      <c r="A140" t="s">
        <v>499</v>
      </c>
      <c r="B140" t="s">
        <v>55</v>
      </c>
      <c r="C140" s="97">
        <v>54783.666700000002</v>
      </c>
      <c r="D140" s="137" t="s">
        <v>74</v>
      </c>
      <c r="E140" s="15">
        <f t="shared" si="34"/>
        <v>60839.839521688911</v>
      </c>
      <c r="F140" s="13">
        <f t="shared" si="37"/>
        <v>60841</v>
      </c>
      <c r="G140" s="97">
        <f t="shared" si="38"/>
        <v>-0.51117119999980787</v>
      </c>
      <c r="K140">
        <f t="shared" si="39"/>
        <v>-0.51117119999980787</v>
      </c>
      <c r="O140">
        <f t="shared" ca="1" si="42"/>
        <v>-0.49725793521185679</v>
      </c>
      <c r="P140" s="134">
        <f t="shared" si="35"/>
        <v>-0.51383323956446503</v>
      </c>
      <c r="Q140" s="2">
        <f t="shared" si="36"/>
        <v>39765.166700000002</v>
      </c>
      <c r="R140" s="118">
        <f t="shared" si="40"/>
        <v>7.0864546438000783E-6</v>
      </c>
      <c r="S140" s="118">
        <v>1</v>
      </c>
      <c r="T140" s="118">
        <f t="shared" si="41"/>
        <v>7.0864546438000783E-6</v>
      </c>
    </row>
    <row r="141" spans="1:23">
      <c r="A141" t="s">
        <v>503</v>
      </c>
      <c r="B141" t="s">
        <v>55</v>
      </c>
      <c r="C141" s="97">
        <v>54844.446900000003</v>
      </c>
      <c r="D141" s="137" t="s">
        <v>74</v>
      </c>
      <c r="E141" s="15">
        <f t="shared" si="34"/>
        <v>60977.824806939294</v>
      </c>
      <c r="F141" s="13">
        <f t="shared" si="37"/>
        <v>60979</v>
      </c>
      <c r="G141" s="97">
        <f t="shared" si="38"/>
        <v>-0.51765279999381164</v>
      </c>
      <c r="K141">
        <f t="shared" si="39"/>
        <v>-0.51765279999381164</v>
      </c>
      <c r="O141">
        <f t="shared" ca="1" si="42"/>
        <v>-0.49997969211406967</v>
      </c>
      <c r="P141" s="134">
        <f t="shared" si="35"/>
        <v>-0.51608722221581316</v>
      </c>
      <c r="Q141" s="2">
        <f t="shared" si="36"/>
        <v>39825.946900000003</v>
      </c>
      <c r="R141" s="118">
        <f t="shared" si="40"/>
        <v>2.4510337789626693E-6</v>
      </c>
      <c r="S141" s="118">
        <v>1</v>
      </c>
      <c r="T141" s="118">
        <f t="shared" si="41"/>
        <v>2.4510337789626693E-6</v>
      </c>
    </row>
    <row r="142" spans="1:23">
      <c r="A142" s="35" t="s">
        <v>156</v>
      </c>
      <c r="B142" s="84" t="s">
        <v>55</v>
      </c>
      <c r="C142" s="91">
        <v>54844.446969999997</v>
      </c>
      <c r="D142" s="91">
        <v>2.9999999999999997E-4</v>
      </c>
      <c r="E142" s="15">
        <f t="shared" si="34"/>
        <v>60977.824965855667</v>
      </c>
      <c r="F142" s="13">
        <f t="shared" si="37"/>
        <v>60979</v>
      </c>
      <c r="G142" s="97">
        <f t="shared" si="38"/>
        <v>-0.51758279999921797</v>
      </c>
      <c r="K142">
        <f t="shared" si="39"/>
        <v>-0.51758279999921797</v>
      </c>
      <c r="O142">
        <f t="shared" ca="1" si="42"/>
        <v>-0.49997969211406967</v>
      </c>
      <c r="P142">
        <f t="shared" si="35"/>
        <v>-0.51608722221581316</v>
      </c>
      <c r="Q142" s="2">
        <f t="shared" si="36"/>
        <v>39825.946969999997</v>
      </c>
      <c r="W142" s="6"/>
    </row>
    <row r="143" spans="1:23">
      <c r="A143" s="35" t="s">
        <v>156</v>
      </c>
      <c r="B143" s="84" t="s">
        <v>55</v>
      </c>
      <c r="C143" s="91">
        <v>54844.447469999999</v>
      </c>
      <c r="D143" s="91">
        <v>2.9999999999999997E-4</v>
      </c>
      <c r="E143" s="15">
        <f t="shared" si="34"/>
        <v>60977.826100972743</v>
      </c>
      <c r="F143" s="13">
        <f t="shared" si="37"/>
        <v>60979</v>
      </c>
      <c r="G143" s="97">
        <f t="shared" si="38"/>
        <v>-0.51708279999729712</v>
      </c>
      <c r="K143">
        <f t="shared" si="39"/>
        <v>-0.51708279999729712</v>
      </c>
      <c r="O143">
        <f t="shared" ca="1" si="42"/>
        <v>-0.49997969211406967</v>
      </c>
      <c r="P143">
        <f t="shared" si="35"/>
        <v>-0.51608722221581316</v>
      </c>
      <c r="Q143" s="2">
        <f t="shared" si="36"/>
        <v>39825.947469999999</v>
      </c>
      <c r="W143" s="6"/>
    </row>
    <row r="144" spans="1:23">
      <c r="A144" t="s">
        <v>503</v>
      </c>
      <c r="B144" t="s">
        <v>55</v>
      </c>
      <c r="C144" s="97">
        <v>54844.4522</v>
      </c>
      <c r="D144" s="137" t="s">
        <v>74</v>
      </c>
      <c r="E144" s="15">
        <f t="shared" si="34"/>
        <v>60977.836839180243</v>
      </c>
      <c r="F144" s="13">
        <f t="shared" si="37"/>
        <v>60979</v>
      </c>
      <c r="G144" s="97">
        <f t="shared" si="38"/>
        <v>-0.51235279999673367</v>
      </c>
      <c r="K144">
        <f t="shared" si="39"/>
        <v>-0.51235279999673367</v>
      </c>
      <c r="O144">
        <f t="shared" ca="1" si="42"/>
        <v>-0.49997969211406967</v>
      </c>
      <c r="P144" s="134">
        <f t="shared" si="35"/>
        <v>-0.51608722221581316</v>
      </c>
      <c r="Q144" s="2">
        <f t="shared" si="36"/>
        <v>39825.9522</v>
      </c>
      <c r="R144" s="118">
        <f t="shared" ref="R144:R159" si="43">+(P144-G144)^2</f>
        <v>1.3945909310354596E-5</v>
      </c>
      <c r="S144" s="118">
        <v>1</v>
      </c>
      <c r="T144" s="118">
        <f t="shared" ref="T144:T159" si="44">+S144*R144</f>
        <v>1.3945909310354596E-5</v>
      </c>
      <c r="W144" s="6"/>
    </row>
    <row r="145" spans="1:23">
      <c r="A145" t="s">
        <v>475</v>
      </c>
      <c r="B145" t="s">
        <v>37</v>
      </c>
      <c r="C145" s="97">
        <v>55042.441200000001</v>
      </c>
      <c r="D145" s="137" t="s">
        <v>74</v>
      </c>
      <c r="E145" s="15">
        <f t="shared" si="34"/>
        <v>61427.318226892647</v>
      </c>
      <c r="F145" s="13">
        <f t="shared" si="37"/>
        <v>61428.5</v>
      </c>
      <c r="G145" s="97">
        <f t="shared" si="38"/>
        <v>-0.52055119999567978</v>
      </c>
      <c r="K145">
        <f t="shared" si="39"/>
        <v>-0.52055119999567978</v>
      </c>
      <c r="O145">
        <f t="shared" ca="1" si="42"/>
        <v>-0.508845124922365</v>
      </c>
      <c r="P145" s="134">
        <f t="shared" si="35"/>
        <v>-0.52346489436158972</v>
      </c>
      <c r="Q145" s="2">
        <f t="shared" si="36"/>
        <v>40023.941200000001</v>
      </c>
      <c r="R145" s="118">
        <f t="shared" si="43"/>
        <v>8.4896148579353023E-6</v>
      </c>
      <c r="S145" s="118">
        <v>1</v>
      </c>
      <c r="T145" s="118">
        <f t="shared" si="44"/>
        <v>8.4896148579353023E-6</v>
      </c>
      <c r="W145" s="6"/>
    </row>
    <row r="146" spans="1:23">
      <c r="A146" t="s">
        <v>517</v>
      </c>
      <c r="B146" t="s">
        <v>37</v>
      </c>
      <c r="C146" s="97">
        <v>55049.489699999998</v>
      </c>
      <c r="D146" s="97" t="s">
        <v>74</v>
      </c>
      <c r="E146" s="15">
        <f t="shared" si="34"/>
        <v>61443.319972248653</v>
      </c>
      <c r="F146" s="13">
        <f t="shared" si="37"/>
        <v>61444.5</v>
      </c>
      <c r="G146" s="97">
        <f t="shared" si="38"/>
        <v>-0.51978239999880316</v>
      </c>
      <c r="K146">
        <f t="shared" si="39"/>
        <v>-0.51978239999880316</v>
      </c>
      <c r="O146">
        <f t="shared" ca="1" si="42"/>
        <v>-0.50916069094001293</v>
      </c>
      <c r="P146" s="134">
        <f t="shared" si="35"/>
        <v>-0.5237285157528212</v>
      </c>
      <c r="Q146" s="2">
        <f t="shared" si="36"/>
        <v>40030.989699999998</v>
      </c>
      <c r="R146" s="118">
        <f t="shared" si="43"/>
        <v>1.5571829544109383E-5</v>
      </c>
      <c r="S146" s="118">
        <v>1</v>
      </c>
      <c r="T146" s="118">
        <f t="shared" si="44"/>
        <v>1.5571829544109383E-5</v>
      </c>
      <c r="W146" s="6"/>
    </row>
    <row r="147" spans="1:23">
      <c r="A147" t="s">
        <v>521</v>
      </c>
      <c r="B147" t="s">
        <v>55</v>
      </c>
      <c r="C147" s="97">
        <v>55052.352200000001</v>
      </c>
      <c r="D147" s="137" t="s">
        <v>74</v>
      </c>
      <c r="E147" s="15">
        <f t="shared" si="34"/>
        <v>61449.818517482621</v>
      </c>
      <c r="F147" s="13">
        <f t="shared" si="37"/>
        <v>61451</v>
      </c>
      <c r="G147" s="97">
        <f t="shared" si="38"/>
        <v>-0.52042320000327891</v>
      </c>
      <c r="K147">
        <f t="shared" si="39"/>
        <v>-0.52042320000327891</v>
      </c>
      <c r="O147">
        <f t="shared" ca="1" si="42"/>
        <v>-0.50928888963468222</v>
      </c>
      <c r="P147" s="134">
        <f t="shared" si="35"/>
        <v>-0.52383563182208315</v>
      </c>
      <c r="Q147" s="2">
        <f t="shared" si="36"/>
        <v>40033.852200000001</v>
      </c>
      <c r="R147" s="118">
        <f t="shared" si="43"/>
        <v>1.1644690917987615E-5</v>
      </c>
      <c r="S147" s="118">
        <v>1</v>
      </c>
      <c r="T147" s="118">
        <f t="shared" si="44"/>
        <v>1.1644690917987615E-5</v>
      </c>
      <c r="W147" s="6"/>
    </row>
    <row r="148" spans="1:23">
      <c r="A148" t="s">
        <v>521</v>
      </c>
      <c r="B148" t="s">
        <v>37</v>
      </c>
      <c r="C148" s="97">
        <v>55052.573100000001</v>
      </c>
      <c r="D148" s="137" t="s">
        <v>74</v>
      </c>
      <c r="E148" s="15">
        <f t="shared" si="34"/>
        <v>61450.320012204778</v>
      </c>
      <c r="F148" s="13">
        <f t="shared" si="37"/>
        <v>61451.5</v>
      </c>
      <c r="G148" s="97">
        <f t="shared" si="38"/>
        <v>-0.51976479999575531</v>
      </c>
      <c r="K148">
        <f t="shared" si="39"/>
        <v>-0.51976479999575531</v>
      </c>
      <c r="O148">
        <f t="shared" ca="1" si="42"/>
        <v>-0.5092987510727337</v>
      </c>
      <c r="P148" s="134">
        <f t="shared" si="35"/>
        <v>-0.52384387199545712</v>
      </c>
      <c r="Q148" s="2">
        <f t="shared" si="36"/>
        <v>40034.073100000001</v>
      </c>
      <c r="R148" s="118">
        <f t="shared" si="43"/>
        <v>1.6638828378751332E-5</v>
      </c>
      <c r="S148" s="118">
        <v>1</v>
      </c>
      <c r="T148" s="118">
        <f t="shared" si="44"/>
        <v>1.6638828378751332E-5</v>
      </c>
      <c r="W148" s="6"/>
    </row>
    <row r="149" spans="1:23">
      <c r="A149" t="s">
        <v>521</v>
      </c>
      <c r="B149" t="s">
        <v>55</v>
      </c>
      <c r="C149" s="97">
        <v>55054.554300000003</v>
      </c>
      <c r="D149" s="137" t="s">
        <v>74</v>
      </c>
      <c r="E149" s="15">
        <f t="shared" ref="E149:E179" si="45">+(C149-C$7)/C$8</f>
        <v>61454.817800088633</v>
      </c>
      <c r="F149" s="13">
        <f t="shared" si="37"/>
        <v>61456</v>
      </c>
      <c r="G149" s="97">
        <f t="shared" si="38"/>
        <v>-0.52073920000111684</v>
      </c>
      <c r="K149">
        <f t="shared" si="39"/>
        <v>-0.52073920000111684</v>
      </c>
      <c r="O149">
        <f t="shared" ca="1" si="42"/>
        <v>-0.50938750401519728</v>
      </c>
      <c r="P149" s="134">
        <f t="shared" ref="P149:P179" si="46">+D$11+D$12*F149+D$13*F149^2</f>
        <v>-0.52391803661414282</v>
      </c>
      <c r="Q149" s="2">
        <f t="shared" ref="Q149:Q179" si="47">+C149-15018.5</f>
        <v>40036.054300000003</v>
      </c>
      <c r="R149" s="118">
        <f t="shared" si="43"/>
        <v>1.0105002212314495E-5</v>
      </c>
      <c r="S149" s="118">
        <v>1</v>
      </c>
      <c r="T149" s="118">
        <f t="shared" si="44"/>
        <v>1.0105002212314495E-5</v>
      </c>
      <c r="W149" s="6"/>
    </row>
    <row r="150" spans="1:23">
      <c r="A150" t="s">
        <v>521</v>
      </c>
      <c r="B150" t="s">
        <v>55</v>
      </c>
      <c r="C150" s="97">
        <v>55059.399899999997</v>
      </c>
      <c r="D150" s="137" t="s">
        <v>74</v>
      </c>
      <c r="E150" s="15">
        <f t="shared" si="45"/>
        <v>61465.818446651305</v>
      </c>
      <c r="F150" s="13">
        <f t="shared" si="37"/>
        <v>61467</v>
      </c>
      <c r="G150" s="97">
        <f t="shared" si="38"/>
        <v>-0.52045440000802046</v>
      </c>
      <c r="K150">
        <f t="shared" si="39"/>
        <v>-0.52045440000802046</v>
      </c>
      <c r="O150">
        <f t="shared" ca="1" si="42"/>
        <v>-0.50960445565233015</v>
      </c>
      <c r="P150" s="134">
        <f t="shared" si="46"/>
        <v>-0.52409935107952565</v>
      </c>
      <c r="Q150" s="2">
        <f t="shared" si="47"/>
        <v>40040.899899999997</v>
      </c>
      <c r="R150" s="118">
        <f t="shared" si="43"/>
        <v>1.3285668313666891E-5</v>
      </c>
      <c r="S150" s="118">
        <v>1</v>
      </c>
      <c r="T150" s="118">
        <f t="shared" si="44"/>
        <v>1.3285668313666891E-5</v>
      </c>
      <c r="W150" s="6"/>
    </row>
    <row r="151" spans="1:23">
      <c r="A151" t="s">
        <v>521</v>
      </c>
      <c r="B151" t="s">
        <v>37</v>
      </c>
      <c r="C151" s="97">
        <v>55061.381200000003</v>
      </c>
      <c r="D151" s="137" t="s">
        <v>74</v>
      </c>
      <c r="E151" s="15">
        <f t="shared" si="45"/>
        <v>61470.316461558585</v>
      </c>
      <c r="F151" s="13">
        <f t="shared" si="37"/>
        <v>61471.5</v>
      </c>
      <c r="G151" s="97">
        <f t="shared" si="38"/>
        <v>-0.52132879999408033</v>
      </c>
      <c r="K151">
        <f t="shared" si="39"/>
        <v>-0.52132879999408033</v>
      </c>
      <c r="O151">
        <f t="shared" ca="1" si="42"/>
        <v>-0.50969320859479372</v>
      </c>
      <c r="P151" s="134">
        <f t="shared" si="46"/>
        <v>-0.52417353465978955</v>
      </c>
      <c r="Q151" s="2">
        <f t="shared" si="47"/>
        <v>40042.881200000003</v>
      </c>
      <c r="R151" s="118">
        <f t="shared" si="43"/>
        <v>8.0925153182877785E-6</v>
      </c>
      <c r="S151" s="118">
        <v>1</v>
      </c>
      <c r="T151" s="118">
        <f t="shared" si="44"/>
        <v>8.0925153182877785E-6</v>
      </c>
      <c r="W151" s="6"/>
    </row>
    <row r="152" spans="1:23">
      <c r="A152" t="s">
        <v>521</v>
      </c>
      <c r="B152" t="s">
        <v>55</v>
      </c>
      <c r="C152" s="97">
        <v>55062.482000000004</v>
      </c>
      <c r="D152" s="137" t="s">
        <v>74</v>
      </c>
      <c r="E152" s="15">
        <f t="shared" si="45"/>
        <v>61472.815535303052</v>
      </c>
      <c r="F152" s="13">
        <f t="shared" si="37"/>
        <v>61474</v>
      </c>
      <c r="G152" s="97">
        <f t="shared" si="38"/>
        <v>-0.52173680000123568</v>
      </c>
      <c r="K152">
        <f t="shared" si="39"/>
        <v>-0.52173680000123568</v>
      </c>
      <c r="O152">
        <f t="shared" ca="1" si="42"/>
        <v>-0.50974251578505114</v>
      </c>
      <c r="P152" s="134">
        <f t="shared" si="46"/>
        <v>-0.52421475013862884</v>
      </c>
      <c r="Q152" s="2">
        <f t="shared" si="47"/>
        <v>40043.982000000004</v>
      </c>
      <c r="R152" s="118">
        <f t="shared" si="43"/>
        <v>6.140236883406775E-6</v>
      </c>
      <c r="S152" s="118">
        <v>1</v>
      </c>
      <c r="T152" s="118">
        <f t="shared" si="44"/>
        <v>6.140236883406775E-6</v>
      </c>
      <c r="W152" s="6"/>
    </row>
    <row r="153" spans="1:23">
      <c r="A153" t="s">
        <v>517</v>
      </c>
      <c r="B153" t="s">
        <v>37</v>
      </c>
      <c r="C153" s="97">
        <v>55124.367299999998</v>
      </c>
      <c r="D153" s="97" t="s">
        <v>74</v>
      </c>
      <c r="E153" s="15">
        <f t="shared" si="45"/>
        <v>61613.309656304707</v>
      </c>
      <c r="F153" s="13">
        <f t="shared" si="37"/>
        <v>61614.5</v>
      </c>
      <c r="G153" s="97">
        <f t="shared" si="38"/>
        <v>-0.52432640000188258</v>
      </c>
      <c r="K153">
        <f t="shared" si="39"/>
        <v>-0.52432640000188258</v>
      </c>
      <c r="O153">
        <f t="shared" ca="1" si="42"/>
        <v>-0.51251357987752166</v>
      </c>
      <c r="P153" s="134">
        <f t="shared" si="46"/>
        <v>-0.52653379099242015</v>
      </c>
      <c r="Q153" s="2">
        <f t="shared" si="47"/>
        <v>40105.867299999998</v>
      </c>
      <c r="R153" s="118">
        <f t="shared" si="43"/>
        <v>4.872574985106444E-6</v>
      </c>
      <c r="S153" s="118">
        <v>1</v>
      </c>
      <c r="T153" s="118">
        <f t="shared" si="44"/>
        <v>4.872574985106444E-6</v>
      </c>
      <c r="W153" s="6"/>
    </row>
    <row r="154" spans="1:23">
      <c r="A154" s="109" t="s">
        <v>174</v>
      </c>
      <c r="B154" s="109"/>
      <c r="C154" s="114">
        <v>55499.427199999998</v>
      </c>
      <c r="D154" s="114">
        <v>2.8E-3</v>
      </c>
      <c r="E154" s="15">
        <f t="shared" si="45"/>
        <v>62464.783446905574</v>
      </c>
      <c r="F154" s="13">
        <f t="shared" si="37"/>
        <v>62466</v>
      </c>
      <c r="G154" s="97">
        <f t="shared" si="38"/>
        <v>-0.53587120000156574</v>
      </c>
      <c r="K154">
        <f t="shared" si="39"/>
        <v>-0.53587120000156574</v>
      </c>
      <c r="O154">
        <f t="shared" ca="1" si="42"/>
        <v>-0.52930760887922002</v>
      </c>
      <c r="P154">
        <f t="shared" si="46"/>
        <v>-0.5407031484242899</v>
      </c>
      <c r="Q154" s="2">
        <f t="shared" si="47"/>
        <v>40480.927199999998</v>
      </c>
      <c r="R154">
        <f t="shared" si="43"/>
        <v>2.3347725559866534E-5</v>
      </c>
      <c r="S154" s="118">
        <v>1</v>
      </c>
      <c r="T154" s="118">
        <f t="shared" si="44"/>
        <v>2.3347725559866534E-5</v>
      </c>
      <c r="W154" s="6"/>
    </row>
    <row r="155" spans="1:23">
      <c r="A155" s="109" t="s">
        <v>174</v>
      </c>
      <c r="B155" s="109"/>
      <c r="C155" s="114">
        <v>55499.648300000001</v>
      </c>
      <c r="D155" s="114">
        <v>1.9E-3</v>
      </c>
      <c r="E155" s="15">
        <f t="shared" si="45"/>
        <v>62465.285395674568</v>
      </c>
      <c r="F155" s="13">
        <f t="shared" si="37"/>
        <v>62466.5</v>
      </c>
      <c r="G155" s="97">
        <f t="shared" si="38"/>
        <v>-0.53501279999909457</v>
      </c>
      <c r="K155">
        <f t="shared" si="39"/>
        <v>-0.53501279999909457</v>
      </c>
      <c r="O155">
        <f t="shared" ca="1" si="42"/>
        <v>-0.5293174703172715</v>
      </c>
      <c r="P155">
        <f t="shared" si="46"/>
        <v>-0.54071152656183641</v>
      </c>
      <c r="Q155" s="2">
        <f t="shared" si="47"/>
        <v>40481.148300000001</v>
      </c>
      <c r="R155">
        <f t="shared" si="43"/>
        <v>3.2475484436899432E-5</v>
      </c>
      <c r="S155" s="118">
        <v>1</v>
      </c>
      <c r="T155" s="118">
        <f t="shared" si="44"/>
        <v>3.2475484436899432E-5</v>
      </c>
      <c r="W155" s="6"/>
    </row>
    <row r="156" spans="1:23">
      <c r="A156" s="8" t="s">
        <v>550</v>
      </c>
      <c r="B156" t="s">
        <v>37</v>
      </c>
      <c r="C156" s="97">
        <v>55521.672700000003</v>
      </c>
      <c r="D156" s="137" t="s">
        <v>74</v>
      </c>
      <c r="E156" s="15">
        <f t="shared" si="45"/>
        <v>62515.285940530768</v>
      </c>
      <c r="F156" s="13">
        <f t="shared" si="37"/>
        <v>62516.5</v>
      </c>
      <c r="G156" s="97">
        <f t="shared" si="38"/>
        <v>-0.53477279999788152</v>
      </c>
      <c r="K156">
        <f t="shared" si="39"/>
        <v>-0.53477279999788152</v>
      </c>
      <c r="O156">
        <f t="shared" ca="1" si="42"/>
        <v>-0.53030361412242122</v>
      </c>
      <c r="P156" s="134">
        <f t="shared" si="46"/>
        <v>-0.54154968352784405</v>
      </c>
      <c r="Q156" s="2">
        <f t="shared" si="47"/>
        <v>40503.172700000003</v>
      </c>
      <c r="R156" s="118">
        <f t="shared" si="43"/>
        <v>4.59261503786774E-5</v>
      </c>
      <c r="S156" s="118">
        <v>1</v>
      </c>
      <c r="T156" s="118">
        <f t="shared" si="44"/>
        <v>4.59261503786774E-5</v>
      </c>
      <c r="W156" s="6"/>
    </row>
    <row r="157" spans="1:23">
      <c r="A157" t="s">
        <v>554</v>
      </c>
      <c r="B157" t="s">
        <v>55</v>
      </c>
      <c r="C157" s="97">
        <v>55828.897700000001</v>
      </c>
      <c r="D157" s="137" t="s">
        <v>74</v>
      </c>
      <c r="E157" s="15">
        <f t="shared" si="45"/>
        <v>63212.758625073555</v>
      </c>
      <c r="F157" s="13">
        <f t="shared" si="37"/>
        <v>63214</v>
      </c>
      <c r="G157" s="97">
        <f t="shared" si="38"/>
        <v>-0.54680480000388343</v>
      </c>
      <c r="K157">
        <f t="shared" si="39"/>
        <v>-0.54680480000388343</v>
      </c>
      <c r="O157">
        <f t="shared" ca="1" si="42"/>
        <v>-0.54406032020425876</v>
      </c>
      <c r="P157" s="134">
        <f t="shared" si="46"/>
        <v>-0.55331284210281007</v>
      </c>
      <c r="Q157" s="2">
        <f t="shared" si="47"/>
        <v>40810.397700000001</v>
      </c>
      <c r="R157" s="118">
        <f t="shared" si="43"/>
        <v>4.2354611961401416E-5</v>
      </c>
      <c r="S157" s="118">
        <v>1</v>
      </c>
      <c r="T157" s="118">
        <f t="shared" si="44"/>
        <v>4.2354611961401416E-5</v>
      </c>
      <c r="W157" s="6"/>
    </row>
    <row r="158" spans="1:23">
      <c r="A158" t="s">
        <v>558</v>
      </c>
      <c r="B158" t="s">
        <v>55</v>
      </c>
      <c r="C158" s="97">
        <v>55840.789799999999</v>
      </c>
      <c r="D158" s="137" t="s">
        <v>74</v>
      </c>
      <c r="E158" s="15">
        <f t="shared" si="45"/>
        <v>63239.756476523959</v>
      </c>
      <c r="F158" s="13">
        <f t="shared" si="37"/>
        <v>63241</v>
      </c>
      <c r="G158" s="97">
        <f t="shared" si="38"/>
        <v>-0.54775120000704192</v>
      </c>
      <c r="K158">
        <f t="shared" si="39"/>
        <v>-0.54775120000704192</v>
      </c>
      <c r="O158">
        <f t="shared" ca="1" si="42"/>
        <v>-0.54459283785903956</v>
      </c>
      <c r="P158" s="134">
        <f t="shared" si="46"/>
        <v>-0.5537708490792983</v>
      </c>
      <c r="Q158" s="2">
        <f t="shared" si="47"/>
        <v>40822.289799999999</v>
      </c>
      <c r="R158" s="118">
        <f t="shared" si="43"/>
        <v>3.6236174953117135E-5</v>
      </c>
      <c r="S158" s="118">
        <v>1</v>
      </c>
      <c r="T158" s="118">
        <f t="shared" si="44"/>
        <v>3.6236174953117135E-5</v>
      </c>
      <c r="W158" s="6"/>
    </row>
    <row r="159" spans="1:23">
      <c r="A159" t="s">
        <v>562</v>
      </c>
      <c r="B159" t="s">
        <v>55</v>
      </c>
      <c r="C159" s="97">
        <v>55858.409299999999</v>
      </c>
      <c r="D159" s="97" t="s">
        <v>74</v>
      </c>
      <c r="E159" s="15">
        <f t="shared" si="45"/>
        <v>63279.756867004231</v>
      </c>
      <c r="F159" s="13">
        <f t="shared" si="37"/>
        <v>63281</v>
      </c>
      <c r="G159" s="97">
        <f t="shared" si="38"/>
        <v>-0.54757919999974547</v>
      </c>
      <c r="K159">
        <f t="shared" si="39"/>
        <v>-0.54757919999974547</v>
      </c>
      <c r="O159">
        <f t="shared" ca="1" si="42"/>
        <v>-0.54538175290315916</v>
      </c>
      <c r="P159" s="134">
        <f t="shared" si="46"/>
        <v>-0.55444974221314014</v>
      </c>
      <c r="Q159" s="2">
        <f t="shared" si="47"/>
        <v>40839.909299999999</v>
      </c>
      <c r="R159" s="118">
        <f t="shared" si="43"/>
        <v>4.7204350306038135E-5</v>
      </c>
      <c r="S159" s="118">
        <v>1</v>
      </c>
      <c r="T159" s="118">
        <f t="shared" si="44"/>
        <v>4.7204350306038135E-5</v>
      </c>
      <c r="W159" s="6"/>
    </row>
    <row r="160" spans="1:23">
      <c r="A160" t="s">
        <v>562</v>
      </c>
      <c r="B160" t="s">
        <v>37</v>
      </c>
      <c r="C160" s="97">
        <v>55858.63</v>
      </c>
      <c r="D160" s="97" t="s">
        <v>74</v>
      </c>
      <c r="E160" s="15">
        <f t="shared" si="45"/>
        <v>63280.257907679559</v>
      </c>
      <c r="F160" s="13">
        <f>ROUND(2*E160,0)/2+1</f>
        <v>63281.5</v>
      </c>
      <c r="G160" s="97">
        <f>+C160-(C$7+F160*C$8)</f>
        <v>-0.54712080000172136</v>
      </c>
      <c r="K160">
        <f>G160</f>
        <v>-0.54712080000172136</v>
      </c>
      <c r="O160">
        <f t="shared" ref="O160:O179" ca="1" si="48">+C$11+C$12*F160</f>
        <v>-0.54539161434121064</v>
      </c>
      <c r="P160" s="134">
        <f t="shared" si="46"/>
        <v>-0.55445823112980031</v>
      </c>
      <c r="Q160" s="2">
        <f t="shared" si="47"/>
        <v>40840.129999999997</v>
      </c>
      <c r="R160" s="118">
        <f>+(P160-G160)^2</f>
        <v>5.3837895559301813E-5</v>
      </c>
      <c r="S160" s="118">
        <v>1</v>
      </c>
      <c r="T160" s="118">
        <f t="shared" ref="T160:T179" si="49">+S160*R160</f>
        <v>5.3837895559301813E-5</v>
      </c>
      <c r="W160" s="6"/>
    </row>
    <row r="161" spans="1:23">
      <c r="A161" t="s">
        <v>562</v>
      </c>
      <c r="B161" t="s">
        <v>55</v>
      </c>
      <c r="C161" s="97">
        <v>55859.290500000003</v>
      </c>
      <c r="D161" s="97" t="s">
        <v>74</v>
      </c>
      <c r="E161" s="15">
        <f t="shared" si="45"/>
        <v>63281.757397330934</v>
      </c>
      <c r="F161" s="13">
        <f>ROUND(2*E161,0)/2+1</f>
        <v>63283</v>
      </c>
      <c r="G161" s="97">
        <f>+C161-(C$7+F161*C$8)</f>
        <v>-0.54734559999633348</v>
      </c>
      <c r="K161">
        <f>G161</f>
        <v>-0.54734559999633348</v>
      </c>
      <c r="O161">
        <f t="shared" ca="1" si="48"/>
        <v>-0.54542119865536509</v>
      </c>
      <c r="P161" s="134">
        <f t="shared" si="46"/>
        <v>-0.55448369828755673</v>
      </c>
      <c r="Q161" s="2">
        <f t="shared" si="47"/>
        <v>40840.790500000003</v>
      </c>
      <c r="R161" s="118">
        <f>+(P161-G161)^2</f>
        <v>5.095244721516427E-5</v>
      </c>
      <c r="S161" s="118">
        <v>1</v>
      </c>
      <c r="T161" s="118">
        <f t="shared" si="49"/>
        <v>5.095244721516427E-5</v>
      </c>
      <c r="W161" s="6"/>
    </row>
    <row r="162" spans="1:23">
      <c r="A162" t="s">
        <v>562</v>
      </c>
      <c r="B162" t="s">
        <v>37</v>
      </c>
      <c r="C162" s="97">
        <v>55859.510399999999</v>
      </c>
      <c r="D162" s="97" t="s">
        <v>74</v>
      </c>
      <c r="E162" s="15">
        <f t="shared" si="45"/>
        <v>63282.256621818946</v>
      </c>
      <c r="F162" s="13">
        <f>ROUND(2*E162,0)/2+1</f>
        <v>63283.5</v>
      </c>
      <c r="G162" s="97">
        <f>+C162-(C$7+F162*C$8)</f>
        <v>-0.54768719999992754</v>
      </c>
      <c r="K162">
        <f>G162</f>
        <v>-0.54768719999992754</v>
      </c>
      <c r="O162">
        <f t="shared" ca="1" si="48"/>
        <v>-0.54543106009341658</v>
      </c>
      <c r="P162" s="134">
        <f t="shared" si="46"/>
        <v>-0.55449218747606766</v>
      </c>
      <c r="Q162" s="2">
        <f t="shared" si="47"/>
        <v>40841.010399999999</v>
      </c>
      <c r="R162" s="118">
        <f>+(P162-G162)^2</f>
        <v>4.6307854550423773E-5</v>
      </c>
      <c r="S162" s="118">
        <v>1</v>
      </c>
      <c r="T162" s="118">
        <f t="shared" si="49"/>
        <v>4.6307854550423773E-5</v>
      </c>
      <c r="W162" s="6"/>
    </row>
    <row r="163" spans="1:23">
      <c r="A163" t="s">
        <v>576</v>
      </c>
      <c r="B163" t="s">
        <v>55</v>
      </c>
      <c r="C163" s="97">
        <v>55885.277300000002</v>
      </c>
      <c r="D163" s="97" t="s">
        <v>74</v>
      </c>
      <c r="E163" s="15">
        <f t="shared" si="45"/>
        <v>63340.753517954829</v>
      </c>
      <c r="F163" s="13">
        <f>ROUND(2*E163,0)/2+1</f>
        <v>63342</v>
      </c>
      <c r="G163" s="97">
        <f>+C163-(C$7+F163*C$8)</f>
        <v>-0.54905439999856753</v>
      </c>
      <c r="K163">
        <f>G163</f>
        <v>-0.54905439999856753</v>
      </c>
      <c r="O163">
        <f t="shared" ca="1" si="48"/>
        <v>-0.54658484834544174</v>
      </c>
      <c r="P163" s="134">
        <f t="shared" si="46"/>
        <v>-0.5554858916779789</v>
      </c>
      <c r="Q163" s="2">
        <f t="shared" si="47"/>
        <v>40866.777300000002</v>
      </c>
      <c r="R163" s="118">
        <f>+(P163-G163)^2</f>
        <v>4.136408522233771E-5</v>
      </c>
      <c r="S163" s="118">
        <v>1</v>
      </c>
      <c r="T163" s="118">
        <f t="shared" si="49"/>
        <v>4.136408522233771E-5</v>
      </c>
      <c r="W163" s="6"/>
    </row>
    <row r="164" spans="1:23">
      <c r="A164" t="s">
        <v>580</v>
      </c>
      <c r="B164" t="s">
        <v>55</v>
      </c>
      <c r="C164" s="97">
        <v>56202.852299999999</v>
      </c>
      <c r="D164" s="137" t="s">
        <v>74</v>
      </c>
      <c r="E164" s="15">
        <f t="shared" si="45"/>
        <v>64061.723125876306</v>
      </c>
      <c r="F164" s="138">
        <f t="shared" ref="F164:F188" si="50">ROUND(2*E164,0)/2+1.5</f>
        <v>64063</v>
      </c>
      <c r="G164" s="97">
        <f>+C164-(C$7+F164*C$8)</f>
        <v>-0.56244160000642296</v>
      </c>
      <c r="K164">
        <f>G164</f>
        <v>-0.56244160000642296</v>
      </c>
      <c r="O164">
        <f t="shared" ca="1" si="48"/>
        <v>-0.5608050420156997</v>
      </c>
      <c r="P164" s="134">
        <f t="shared" si="46"/>
        <v>-0.56780947630177458</v>
      </c>
      <c r="Q164" s="2">
        <f t="shared" si="47"/>
        <v>41184.352299999999</v>
      </c>
      <c r="R164" s="118">
        <f>+(P164-G164)^2</f>
        <v>2.8814095922197894E-5</v>
      </c>
      <c r="S164" s="118">
        <v>1</v>
      </c>
      <c r="T164" s="118">
        <f t="shared" si="49"/>
        <v>2.8814095922197894E-5</v>
      </c>
      <c r="W164" s="6"/>
    </row>
    <row r="165" spans="1:23">
      <c r="A165" s="35" t="s">
        <v>160</v>
      </c>
      <c r="B165" s="84" t="s">
        <v>55</v>
      </c>
      <c r="C165" s="91">
        <v>56245.709000000003</v>
      </c>
      <c r="D165" s="91">
        <v>5.0000000000000001E-4</v>
      </c>
      <c r="E165" s="15">
        <f t="shared" si="45"/>
        <v>64159.017869466988</v>
      </c>
      <c r="F165" s="138">
        <f t="shared" si="50"/>
        <v>64160.5</v>
      </c>
      <c r="O165">
        <f t="shared" ca="1" si="48"/>
        <v>-0.56272802243574149</v>
      </c>
      <c r="P165">
        <f t="shared" si="46"/>
        <v>-0.56948682781189908</v>
      </c>
      <c r="Q165" s="2">
        <f t="shared" si="47"/>
        <v>41227.209000000003</v>
      </c>
      <c r="R165" s="118">
        <f>+(P165-U165)^2</f>
        <v>6.9500187045438561E-3</v>
      </c>
      <c r="S165" s="118">
        <v>1</v>
      </c>
      <c r="T165" s="118">
        <f t="shared" si="49"/>
        <v>6.9500187045438561E-3</v>
      </c>
      <c r="U165" s="97">
        <f>+C165-(C$7+F165*C$8)</f>
        <v>-0.65285359999688808</v>
      </c>
      <c r="W165" s="6"/>
    </row>
    <row r="166" spans="1:23">
      <c r="A166" t="s">
        <v>584</v>
      </c>
      <c r="B166" t="s">
        <v>37</v>
      </c>
      <c r="C166" s="97">
        <v>56507.435400000002</v>
      </c>
      <c r="D166" s="97" t="s">
        <v>74</v>
      </c>
      <c r="E166" s="15">
        <f t="shared" si="45"/>
        <v>64753.198078837064</v>
      </c>
      <c r="F166" s="138">
        <f t="shared" si="50"/>
        <v>64754.5</v>
      </c>
      <c r="G166" s="97">
        <f t="shared" ref="G166:G179" si="51">+C166-(C$7+F166*C$8)</f>
        <v>-0.57347440000012284</v>
      </c>
      <c r="K166">
        <f t="shared" ref="K166:K179" si="52">G166</f>
        <v>-0.57347440000012284</v>
      </c>
      <c r="O166">
        <f t="shared" ca="1" si="48"/>
        <v>-0.57444341084091921</v>
      </c>
      <c r="P166" s="134">
        <f t="shared" si="46"/>
        <v>-0.57976160076975047</v>
      </c>
      <c r="Q166" s="2">
        <f t="shared" si="47"/>
        <v>41488.935400000002</v>
      </c>
      <c r="R166" s="118">
        <f t="shared" ref="R166:R179" si="53">+(P166-G166)^2</f>
        <v>3.952889351760629E-5</v>
      </c>
      <c r="S166" s="118">
        <v>1</v>
      </c>
      <c r="T166" s="118">
        <f t="shared" si="49"/>
        <v>3.952889351760629E-5</v>
      </c>
      <c r="W166" s="6"/>
    </row>
    <row r="167" spans="1:23">
      <c r="A167" t="s">
        <v>588</v>
      </c>
      <c r="B167" t="s">
        <v>37</v>
      </c>
      <c r="C167" s="97">
        <v>56525.934300000001</v>
      </c>
      <c r="D167" s="137" t="s">
        <v>74</v>
      </c>
      <c r="E167" s="15">
        <f t="shared" si="45"/>
        <v>64795.194913222571</v>
      </c>
      <c r="F167" s="138">
        <f t="shared" si="50"/>
        <v>64796.5</v>
      </c>
      <c r="G167" s="97">
        <f t="shared" si="51"/>
        <v>-0.57486879999487428</v>
      </c>
      <c r="K167">
        <f t="shared" si="52"/>
        <v>-0.57486879999487428</v>
      </c>
      <c r="O167">
        <f t="shared" ca="1" si="48"/>
        <v>-0.57527177163724474</v>
      </c>
      <c r="P167" s="134">
        <f t="shared" si="46"/>
        <v>-0.58049173070420634</v>
      </c>
      <c r="Q167" s="2">
        <f t="shared" si="47"/>
        <v>41507.434300000001</v>
      </c>
      <c r="R167" s="118">
        <f t="shared" si="53"/>
        <v>3.1617349761949586E-5</v>
      </c>
      <c r="S167" s="118">
        <v>1</v>
      </c>
      <c r="T167" s="118">
        <f t="shared" si="49"/>
        <v>3.1617349761949586E-5</v>
      </c>
      <c r="W167" s="6"/>
    </row>
    <row r="168" spans="1:23">
      <c r="A168" t="s">
        <v>584</v>
      </c>
      <c r="B168" t="s">
        <v>55</v>
      </c>
      <c r="C168" s="97">
        <v>56526.594799999999</v>
      </c>
      <c r="D168" s="97" t="s">
        <v>74</v>
      </c>
      <c r="E168" s="15">
        <f t="shared" si="45"/>
        <v>64796.694402873931</v>
      </c>
      <c r="F168" s="138">
        <f t="shared" si="50"/>
        <v>64798</v>
      </c>
      <c r="G168" s="97">
        <f t="shared" si="51"/>
        <v>-0.57509360000403831</v>
      </c>
      <c r="K168">
        <f t="shared" si="52"/>
        <v>-0.57509360000403831</v>
      </c>
      <c r="O168">
        <f t="shared" ca="1" si="48"/>
        <v>-0.57530135595139942</v>
      </c>
      <c r="P168" s="134">
        <f t="shared" si="46"/>
        <v>-0.58051781564241933</v>
      </c>
      <c r="Q168" s="2">
        <f t="shared" si="47"/>
        <v>41508.094799999999</v>
      </c>
      <c r="R168" s="118">
        <f t="shared" si="53"/>
        <v>2.9422115291657267E-5</v>
      </c>
      <c r="S168" s="118">
        <v>1</v>
      </c>
      <c r="T168" s="118">
        <f t="shared" si="49"/>
        <v>2.9422115291657267E-5</v>
      </c>
      <c r="W168" s="6"/>
    </row>
    <row r="169" spans="1:23">
      <c r="A169" t="s">
        <v>584</v>
      </c>
      <c r="B169" t="s">
        <v>37</v>
      </c>
      <c r="C169" s="97">
        <v>56540.469299999997</v>
      </c>
      <c r="D169" s="97" t="s">
        <v>74</v>
      </c>
      <c r="E169" s="15">
        <f t="shared" si="45"/>
        <v>64828.192766489155</v>
      </c>
      <c r="F169" s="138">
        <f t="shared" si="50"/>
        <v>64829.5</v>
      </c>
      <c r="G169" s="97">
        <f t="shared" si="51"/>
        <v>-0.57581439999921713</v>
      </c>
      <c r="K169">
        <f t="shared" si="52"/>
        <v>-0.57581439999921713</v>
      </c>
      <c r="O169">
        <f t="shared" ca="1" si="48"/>
        <v>-0.57592262654864357</v>
      </c>
      <c r="P169" s="134">
        <f t="shared" si="46"/>
        <v>-0.58106574063923611</v>
      </c>
      <c r="Q169" s="2">
        <f t="shared" si="47"/>
        <v>41521.969299999997</v>
      </c>
      <c r="R169" s="118">
        <f t="shared" si="53"/>
        <v>2.7576578517514904E-5</v>
      </c>
      <c r="S169" s="118">
        <v>1</v>
      </c>
      <c r="T169" s="118">
        <f t="shared" si="49"/>
        <v>2.7576578517514904E-5</v>
      </c>
      <c r="W169" s="6"/>
    </row>
    <row r="170" spans="1:23">
      <c r="A170" t="s">
        <v>599</v>
      </c>
      <c r="B170" t="s">
        <v>55</v>
      </c>
      <c r="C170" s="97">
        <v>56558.306859999997</v>
      </c>
      <c r="D170" s="137" t="s">
        <v>74</v>
      </c>
      <c r="E170" s="15">
        <f t="shared" si="45"/>
        <v>64868.688204226622</v>
      </c>
      <c r="F170" s="138">
        <f t="shared" si="50"/>
        <v>64870</v>
      </c>
      <c r="G170" s="97">
        <f t="shared" si="51"/>
        <v>-0.5778240000072401</v>
      </c>
      <c r="K170">
        <f t="shared" si="52"/>
        <v>-0.5778240000072401</v>
      </c>
      <c r="O170">
        <f t="shared" ca="1" si="48"/>
        <v>-0.57672140303081487</v>
      </c>
      <c r="P170" s="134">
        <f t="shared" si="46"/>
        <v>-0.58177061199329749</v>
      </c>
      <c r="Q170" s="2">
        <f t="shared" si="47"/>
        <v>41539.806859999997</v>
      </c>
      <c r="R170" s="118">
        <f t="shared" si="53"/>
        <v>1.5575746168491865E-5</v>
      </c>
      <c r="S170" s="118">
        <v>1</v>
      </c>
      <c r="T170" s="118">
        <f t="shared" si="49"/>
        <v>1.5575746168491865E-5</v>
      </c>
      <c r="W170" s="6"/>
    </row>
    <row r="171" spans="1:23">
      <c r="A171" s="115" t="s">
        <v>175</v>
      </c>
      <c r="B171" s="116"/>
      <c r="C171" s="115">
        <v>56905.393199999999</v>
      </c>
      <c r="D171" s="115">
        <v>1.2999999999999999E-3</v>
      </c>
      <c r="E171" s="15">
        <f t="shared" si="45"/>
        <v>65656.655463817908</v>
      </c>
      <c r="F171" s="138">
        <f t="shared" si="50"/>
        <v>65658</v>
      </c>
      <c r="G171" s="97">
        <f t="shared" si="51"/>
        <v>-0.59224560000438942</v>
      </c>
      <c r="K171">
        <f t="shared" si="52"/>
        <v>-0.59224560000438942</v>
      </c>
      <c r="O171">
        <f t="shared" ca="1" si="48"/>
        <v>-0.59226302939997322</v>
      </c>
      <c r="P171">
        <f t="shared" si="46"/>
        <v>-0.59557388590823113</v>
      </c>
      <c r="Q171" s="2">
        <f t="shared" si="47"/>
        <v>41886.893199999999</v>
      </c>
      <c r="R171">
        <f t="shared" si="53"/>
        <v>1.1077487057711429E-5</v>
      </c>
      <c r="S171" s="118">
        <v>1</v>
      </c>
      <c r="T171" s="118">
        <f t="shared" si="49"/>
        <v>1.1077487057711429E-5</v>
      </c>
      <c r="W171" s="6"/>
    </row>
    <row r="172" spans="1:23">
      <c r="A172" s="115" t="s">
        <v>175</v>
      </c>
      <c r="B172" s="116"/>
      <c r="C172" s="115">
        <v>56905.613100000002</v>
      </c>
      <c r="D172" s="115">
        <v>5.9999999999999995E-4</v>
      </c>
      <c r="E172" s="15">
        <f t="shared" si="45"/>
        <v>65657.154688305935</v>
      </c>
      <c r="F172" s="138">
        <f t="shared" si="50"/>
        <v>65658.5</v>
      </c>
      <c r="G172" s="97">
        <f t="shared" si="51"/>
        <v>-0.59258719999343157</v>
      </c>
      <c r="K172">
        <f t="shared" si="52"/>
        <v>-0.59258719999343157</v>
      </c>
      <c r="O172">
        <f t="shared" ca="1" si="48"/>
        <v>-0.5922728908380247</v>
      </c>
      <c r="P172">
        <f t="shared" si="46"/>
        <v>-0.59558269791931273</v>
      </c>
      <c r="Q172" s="2">
        <f t="shared" si="47"/>
        <v>41887.113100000002</v>
      </c>
      <c r="R172">
        <f t="shared" si="53"/>
        <v>8.9730078239583496E-6</v>
      </c>
      <c r="S172" s="118">
        <v>1</v>
      </c>
      <c r="T172" s="118">
        <f t="shared" si="49"/>
        <v>8.9730078239583496E-6</v>
      </c>
      <c r="W172" s="6"/>
    </row>
    <row r="173" spans="1:23">
      <c r="A173" s="170" t="s">
        <v>611</v>
      </c>
      <c r="B173" s="171" t="s">
        <v>37</v>
      </c>
      <c r="C173" s="172">
        <v>57265.471469999997</v>
      </c>
      <c r="D173" s="172">
        <v>1E-4</v>
      </c>
      <c r="E173" s="15">
        <f t="shared" si="45"/>
        <v>66474.117446476957</v>
      </c>
      <c r="F173" s="138">
        <f t="shared" si="50"/>
        <v>66475.5</v>
      </c>
      <c r="G173" s="97">
        <f t="shared" si="51"/>
        <v>-0.6089916000055382</v>
      </c>
      <c r="K173">
        <f t="shared" si="52"/>
        <v>-0.6089916000055382</v>
      </c>
      <c r="O173">
        <f t="shared" ca="1" si="48"/>
        <v>-0.60838648061416978</v>
      </c>
      <c r="P173">
        <f t="shared" si="46"/>
        <v>-0.61007230819003422</v>
      </c>
      <c r="Q173" s="2">
        <f t="shared" si="47"/>
        <v>42246.971469999997</v>
      </c>
      <c r="R173">
        <f t="shared" si="53"/>
        <v>1.1679301800366736E-6</v>
      </c>
      <c r="S173" s="118">
        <v>1</v>
      </c>
      <c r="T173" s="118">
        <f t="shared" si="49"/>
        <v>1.1679301800366736E-6</v>
      </c>
      <c r="W173" s="6"/>
    </row>
    <row r="174" spans="1:23">
      <c r="A174" s="173" t="s">
        <v>1</v>
      </c>
      <c r="B174" s="174" t="s">
        <v>55</v>
      </c>
      <c r="C174" s="175">
        <v>57265.4715</v>
      </c>
      <c r="D174" s="175">
        <v>8.0000000000000004E-4</v>
      </c>
      <c r="E174" s="15">
        <f t="shared" si="45"/>
        <v>66474.117514583981</v>
      </c>
      <c r="F174" s="138">
        <f t="shared" si="50"/>
        <v>66475.5</v>
      </c>
      <c r="G174" s="97">
        <f t="shared" si="51"/>
        <v>-0.60896160000265809</v>
      </c>
      <c r="K174">
        <f t="shared" si="52"/>
        <v>-0.60896160000265809</v>
      </c>
      <c r="O174">
        <f t="shared" ca="1" si="48"/>
        <v>-0.60838648061416978</v>
      </c>
      <c r="P174">
        <f t="shared" si="46"/>
        <v>-0.61007230819003422</v>
      </c>
      <c r="Q174" s="2">
        <f t="shared" si="47"/>
        <v>42246.9715</v>
      </c>
      <c r="R174">
        <f t="shared" si="53"/>
        <v>1.2336726775043692E-6</v>
      </c>
      <c r="S174" s="118">
        <v>1</v>
      </c>
      <c r="T174" s="118">
        <f t="shared" si="49"/>
        <v>1.2336726775043692E-6</v>
      </c>
      <c r="W174" s="6"/>
    </row>
    <row r="175" spans="1:23">
      <c r="A175" s="170" t="s">
        <v>611</v>
      </c>
      <c r="B175" s="171" t="s">
        <v>37</v>
      </c>
      <c r="C175" s="172">
        <v>57351.361660000002</v>
      </c>
      <c r="D175" s="172">
        <v>1E-4</v>
      </c>
      <c r="E175" s="15">
        <f t="shared" si="45"/>
        <v>66669.108288352436</v>
      </c>
      <c r="F175" s="138">
        <f t="shared" si="50"/>
        <v>66670.5</v>
      </c>
      <c r="G175" s="97">
        <f t="shared" si="51"/>
        <v>-0.61302559999603545</v>
      </c>
      <c r="K175">
        <f t="shared" si="52"/>
        <v>-0.61302559999603545</v>
      </c>
      <c r="O175">
        <f t="shared" ca="1" si="48"/>
        <v>-0.61223244145425337</v>
      </c>
      <c r="P175">
        <f t="shared" si="46"/>
        <v>-0.61355748419994616</v>
      </c>
      <c r="Q175" s="2">
        <f t="shared" si="47"/>
        <v>42332.861660000002</v>
      </c>
      <c r="R175">
        <f t="shared" si="53"/>
        <v>2.8290080636972346E-7</v>
      </c>
      <c r="S175" s="118">
        <v>1</v>
      </c>
      <c r="T175" s="118">
        <f t="shared" si="49"/>
        <v>2.8290080636972346E-7</v>
      </c>
      <c r="W175" s="6"/>
    </row>
    <row r="176" spans="1:23">
      <c r="A176" s="170" t="s">
        <v>611</v>
      </c>
      <c r="B176" s="171" t="s">
        <v>55</v>
      </c>
      <c r="C176" s="172">
        <v>57351.581980000003</v>
      </c>
      <c r="D176" s="172">
        <v>1E-4</v>
      </c>
      <c r="E176" s="15">
        <f t="shared" si="45"/>
        <v>66669.608466338788</v>
      </c>
      <c r="F176" s="138">
        <f t="shared" si="50"/>
        <v>66671</v>
      </c>
      <c r="G176" s="97">
        <f t="shared" si="51"/>
        <v>-0.61294720000296365</v>
      </c>
      <c r="K176">
        <f t="shared" si="52"/>
        <v>-0.61294720000296365</v>
      </c>
      <c r="O176">
        <f t="shared" ca="1" si="48"/>
        <v>-0.61224230289230486</v>
      </c>
      <c r="P176">
        <f t="shared" si="46"/>
        <v>-0.61356643383538689</v>
      </c>
      <c r="Q176" s="2">
        <f t="shared" si="47"/>
        <v>42333.081980000003</v>
      </c>
      <c r="R176">
        <f t="shared" si="53"/>
        <v>3.8345053921757111E-7</v>
      </c>
      <c r="S176" s="118">
        <v>1</v>
      </c>
      <c r="T176" s="118">
        <f t="shared" si="49"/>
        <v>3.8345053921757111E-7</v>
      </c>
      <c r="W176" s="6"/>
    </row>
    <row r="177" spans="1:23">
      <c r="A177" s="173" t="s">
        <v>1</v>
      </c>
      <c r="B177" s="174" t="s">
        <v>55</v>
      </c>
      <c r="C177" s="175">
        <v>57364.357199999999</v>
      </c>
      <c r="D177" s="175">
        <v>1.1999999999999999E-3</v>
      </c>
      <c r="E177" s="15">
        <f t="shared" si="45"/>
        <v>66698.611206965434</v>
      </c>
      <c r="F177" s="138">
        <f t="shared" si="50"/>
        <v>66700</v>
      </c>
      <c r="G177" s="97">
        <f t="shared" si="51"/>
        <v>-0.61174000000755768</v>
      </c>
      <c r="K177">
        <f t="shared" si="52"/>
        <v>-0.61174000000755768</v>
      </c>
      <c r="O177">
        <f t="shared" ca="1" si="48"/>
        <v>-0.61281426629929181</v>
      </c>
      <c r="P177">
        <f t="shared" si="46"/>
        <v>-0.61408562897503871</v>
      </c>
      <c r="Q177" s="2">
        <f t="shared" si="47"/>
        <v>42345.857199999999</v>
      </c>
      <c r="R177">
        <f t="shared" si="53"/>
        <v>5.5019752530861144E-6</v>
      </c>
      <c r="S177" s="118">
        <v>1</v>
      </c>
      <c r="T177" s="118">
        <f t="shared" si="49"/>
        <v>5.5019752530861144E-6</v>
      </c>
      <c r="W177" s="6"/>
    </row>
    <row r="178" spans="1:23">
      <c r="A178" s="173" t="s">
        <v>1</v>
      </c>
      <c r="B178" s="174" t="s">
        <v>55</v>
      </c>
      <c r="C178" s="175">
        <v>57457.293599999997</v>
      </c>
      <c r="D178" s="175">
        <v>2.9999999999999997E-4</v>
      </c>
      <c r="E178" s="15">
        <f t="shared" si="45"/>
        <v>66909.598595360716</v>
      </c>
      <c r="F178" s="138">
        <f t="shared" si="50"/>
        <v>66911</v>
      </c>
      <c r="G178" s="97">
        <f t="shared" si="51"/>
        <v>-0.61729520000517368</v>
      </c>
      <c r="K178">
        <f t="shared" si="52"/>
        <v>-0.61729520000517368</v>
      </c>
      <c r="O178">
        <f t="shared" ca="1" si="48"/>
        <v>-0.61697579315702311</v>
      </c>
      <c r="P178">
        <f t="shared" si="46"/>
        <v>-0.61787010445485868</v>
      </c>
      <c r="Q178" s="2">
        <f t="shared" si="47"/>
        <v>42438.793599999997</v>
      </c>
      <c r="R178">
        <f t="shared" si="53"/>
        <v>3.3051512626761114E-7</v>
      </c>
      <c r="S178" s="118">
        <v>1</v>
      </c>
      <c r="T178" s="118">
        <f t="shared" si="49"/>
        <v>3.3051512626761114E-7</v>
      </c>
      <c r="W178" s="6"/>
    </row>
    <row r="179" spans="1:23">
      <c r="A179" s="168" t="s">
        <v>610</v>
      </c>
      <c r="B179" s="176"/>
      <c r="C179" s="177">
        <v>57615.8603</v>
      </c>
      <c r="D179" s="177">
        <v>1E-4</v>
      </c>
      <c r="E179" s="15">
        <f t="shared" si="45"/>
        <v>67269.582131622723</v>
      </c>
      <c r="F179" s="138">
        <f t="shared" si="50"/>
        <v>67271</v>
      </c>
      <c r="G179" s="97">
        <f t="shared" si="51"/>
        <v>-0.62454720000096131</v>
      </c>
      <c r="K179">
        <f t="shared" si="52"/>
        <v>-0.62454720000096131</v>
      </c>
      <c r="O179">
        <f t="shared" ca="1" si="48"/>
        <v>-0.6240760285541006</v>
      </c>
      <c r="P179">
        <f t="shared" si="46"/>
        <v>-0.62435497024734943</v>
      </c>
      <c r="Q179" s="2">
        <f t="shared" si="47"/>
        <v>42597.3603</v>
      </c>
      <c r="R179">
        <f t="shared" si="53"/>
        <v>3.6952278173685371E-8</v>
      </c>
      <c r="S179" s="118">
        <v>1</v>
      </c>
      <c r="T179" s="118">
        <f t="shared" si="49"/>
        <v>3.6952278173685371E-8</v>
      </c>
      <c r="W179" s="6"/>
    </row>
    <row r="180" spans="1:23">
      <c r="A180" s="170" t="s">
        <v>0</v>
      </c>
      <c r="B180" s="178" t="s">
        <v>55</v>
      </c>
      <c r="C180" s="179">
        <v>57799.3145</v>
      </c>
      <c r="D180" s="179">
        <v>2.0000000000000001E-4</v>
      </c>
      <c r="E180" s="15">
        <f t="shared" ref="E180:E188" si="54">+(C180-C$7)/C$8</f>
        <v>67686.066120115356</v>
      </c>
      <c r="F180" s="138">
        <f t="shared" si="50"/>
        <v>67687.5</v>
      </c>
      <c r="G180" s="97">
        <f t="shared" ref="G180:G188" si="55">+C180-(C$7+F180*C$8)</f>
        <v>-0.631600000000617</v>
      </c>
      <c r="K180">
        <f t="shared" ref="K180:K188" si="56">G180</f>
        <v>-0.631600000000617</v>
      </c>
      <c r="O180">
        <f t="shared" ref="O180:O188" ca="1" si="57">+C$11+C$12*F180</f>
        <v>-0.63229060645099711</v>
      </c>
      <c r="P180">
        <f t="shared" ref="P180:P188" si="58">+D$11+D$12*F180+D$13*F180^2</f>
        <v>-0.63190155960377314</v>
      </c>
      <c r="Q180" s="2">
        <f t="shared" ref="Q180:Q188" si="59">+C180-15018.5</f>
        <v>42780.8145</v>
      </c>
      <c r="R180">
        <f t="shared" ref="R180:R188" si="60">+(P180-G180)^2</f>
        <v>9.0938194255690414E-8</v>
      </c>
      <c r="S180" s="118">
        <v>1</v>
      </c>
      <c r="T180" s="118">
        <f t="shared" ref="T180:T188" si="61">+S180*R180</f>
        <v>9.0938194255690414E-8</v>
      </c>
      <c r="W180" s="6"/>
    </row>
    <row r="181" spans="1:23">
      <c r="A181" s="170" t="s">
        <v>0</v>
      </c>
      <c r="B181" s="178" t="s">
        <v>55</v>
      </c>
      <c r="C181" s="179">
        <v>57800.4156</v>
      </c>
      <c r="D181" s="179">
        <v>1E-4</v>
      </c>
      <c r="E181" s="15">
        <f t="shared" si="54"/>
        <v>67688.565874930078</v>
      </c>
      <c r="F181" s="138">
        <f t="shared" si="50"/>
        <v>67690</v>
      </c>
      <c r="G181" s="97">
        <f t="shared" si="55"/>
        <v>-0.63170800000079907</v>
      </c>
      <c r="K181">
        <f t="shared" si="56"/>
        <v>-0.63170800000079907</v>
      </c>
      <c r="O181">
        <f t="shared" ca="1" si="57"/>
        <v>-0.63233991364125453</v>
      </c>
      <c r="P181">
        <f t="shared" si="58"/>
        <v>-0.63194699964071821</v>
      </c>
      <c r="Q181" s="2">
        <f t="shared" si="59"/>
        <v>42781.9156</v>
      </c>
      <c r="R181">
        <f t="shared" si="60"/>
        <v>5.7120827881476285E-8</v>
      </c>
      <c r="S181" s="118">
        <v>1</v>
      </c>
      <c r="T181" s="118">
        <f t="shared" si="61"/>
        <v>5.7120827881476285E-8</v>
      </c>
      <c r="W181" s="6"/>
    </row>
    <row r="182" spans="1:23">
      <c r="A182" s="170" t="s">
        <v>0</v>
      </c>
      <c r="B182" s="178" t="s">
        <v>55</v>
      </c>
      <c r="C182" s="179">
        <v>57800.637199999997</v>
      </c>
      <c r="D182" s="179">
        <v>1E-4</v>
      </c>
      <c r="E182" s="15">
        <f t="shared" si="54"/>
        <v>67689.068958816133</v>
      </c>
      <c r="F182" s="138">
        <f t="shared" si="50"/>
        <v>67690.5</v>
      </c>
      <c r="G182" s="97">
        <f t="shared" si="55"/>
        <v>-0.63034960000368301</v>
      </c>
      <c r="K182">
        <f t="shared" si="56"/>
        <v>-0.63034960000368301</v>
      </c>
      <c r="O182">
        <f t="shared" ca="1" si="57"/>
        <v>-0.63234977507930601</v>
      </c>
      <c r="P182">
        <f t="shared" si="58"/>
        <v>-0.63195608785199509</v>
      </c>
      <c r="Q182" s="2">
        <f t="shared" si="59"/>
        <v>42782.137199999997</v>
      </c>
      <c r="R182">
        <f t="shared" si="60"/>
        <v>2.5808032067743672E-6</v>
      </c>
      <c r="S182" s="118">
        <v>1</v>
      </c>
      <c r="T182" s="118">
        <f t="shared" si="61"/>
        <v>2.5808032067743672E-6</v>
      </c>
      <c r="W182" s="6"/>
    </row>
    <row r="183" spans="1:23">
      <c r="A183" s="38" t="s">
        <v>612</v>
      </c>
      <c r="B183" s="176"/>
      <c r="C183" s="177">
        <v>58825.592900000003</v>
      </c>
      <c r="D183" s="177">
        <v>2.9999999999999997E-4</v>
      </c>
      <c r="E183" s="15">
        <f t="shared" si="54"/>
        <v>70015.958383883888</v>
      </c>
      <c r="F183" s="138">
        <f t="shared" si="50"/>
        <v>70017.5</v>
      </c>
      <c r="G183" s="97">
        <f t="shared" si="55"/>
        <v>-0.67905599999357946</v>
      </c>
      <c r="K183">
        <f t="shared" si="56"/>
        <v>-0.67905599999357946</v>
      </c>
      <c r="O183">
        <f t="shared" ca="1" si="57"/>
        <v>-0.67824490777097035</v>
      </c>
      <c r="P183">
        <f t="shared" si="58"/>
        <v>-0.67498880709474163</v>
      </c>
      <c r="Q183" s="2">
        <f t="shared" si="59"/>
        <v>43807.092900000003</v>
      </c>
      <c r="R183">
        <f t="shared" si="60"/>
        <v>1.654205807635691E-5</v>
      </c>
      <c r="S183" s="118">
        <v>1</v>
      </c>
      <c r="T183" s="118">
        <f t="shared" si="61"/>
        <v>1.654205807635691E-5</v>
      </c>
      <c r="W183" s="6"/>
    </row>
    <row r="184" spans="1:23">
      <c r="A184" s="180" t="s">
        <v>613</v>
      </c>
      <c r="B184" s="181" t="s">
        <v>37</v>
      </c>
      <c r="C184" s="182">
        <v>57740.291439999826</v>
      </c>
      <c r="D184" s="182">
        <v>1E-4</v>
      </c>
      <c r="E184" s="15">
        <f t="shared" si="54"/>
        <v>67552.069954086386</v>
      </c>
      <c r="F184" s="138">
        <f t="shared" si="50"/>
        <v>67553.5</v>
      </c>
      <c r="G184" s="97">
        <f t="shared" si="55"/>
        <v>-0.62991120017250068</v>
      </c>
      <c r="K184">
        <f t="shared" si="56"/>
        <v>-0.62991120017250068</v>
      </c>
      <c r="O184">
        <f t="shared" ca="1" si="57"/>
        <v>-0.6296477410531961</v>
      </c>
      <c r="P184">
        <f t="shared" si="58"/>
        <v>-0.62946845983305411</v>
      </c>
      <c r="Q184" s="2">
        <f t="shared" si="59"/>
        <v>42721.791439999826</v>
      </c>
      <c r="R184">
        <f t="shared" si="60"/>
        <v>1.9601900817327198E-7</v>
      </c>
      <c r="S184" s="118">
        <v>1</v>
      </c>
      <c r="T184" s="118">
        <f t="shared" si="61"/>
        <v>1.9601900817327198E-7</v>
      </c>
      <c r="W184" s="6"/>
    </row>
    <row r="185" spans="1:23">
      <c r="A185" s="180" t="s">
        <v>613</v>
      </c>
      <c r="B185" s="181" t="s">
        <v>55</v>
      </c>
      <c r="C185" s="182">
        <v>57811.425879999995</v>
      </c>
      <c r="D185" s="182">
        <v>2.9999999999999997E-4</v>
      </c>
      <c r="E185" s="15">
        <f t="shared" si="54"/>
        <v>67713.56178850861</v>
      </c>
      <c r="F185" s="138">
        <f t="shared" si="50"/>
        <v>67715</v>
      </c>
      <c r="G185" s="97">
        <f t="shared" si="55"/>
        <v>-0.63350800000625895</v>
      </c>
      <c r="K185">
        <f t="shared" si="56"/>
        <v>-0.63350800000625895</v>
      </c>
      <c r="O185">
        <f t="shared" ca="1" si="57"/>
        <v>-0.63283298554382938</v>
      </c>
      <c r="P185">
        <f t="shared" si="58"/>
        <v>-0.63240149345880725</v>
      </c>
      <c r="Q185" s="2">
        <f t="shared" si="59"/>
        <v>42792.925879999995</v>
      </c>
      <c r="R185">
        <f t="shared" si="60"/>
        <v>1.224356739553486E-6</v>
      </c>
      <c r="S185" s="118">
        <v>1</v>
      </c>
      <c r="T185" s="118">
        <f t="shared" si="61"/>
        <v>1.224356739553486E-6</v>
      </c>
      <c r="W185" s="6"/>
    </row>
    <row r="186" spans="1:23">
      <c r="A186" s="180" t="s">
        <v>613</v>
      </c>
      <c r="B186" s="181" t="s">
        <v>55</v>
      </c>
      <c r="C186" s="182">
        <v>57811.426039999817</v>
      </c>
      <c r="D186" s="182">
        <v>2.9999999999999997E-4</v>
      </c>
      <c r="E186" s="15">
        <f t="shared" si="54"/>
        <v>67713.56215174566</v>
      </c>
      <c r="F186" s="138">
        <f t="shared" si="50"/>
        <v>67715</v>
      </c>
      <c r="G186" s="97">
        <f t="shared" si="55"/>
        <v>-0.63334800018492388</v>
      </c>
      <c r="K186">
        <f t="shared" si="56"/>
        <v>-0.63334800018492388</v>
      </c>
      <c r="O186">
        <f t="shared" ca="1" si="57"/>
        <v>-0.63283298554382938</v>
      </c>
      <c r="P186">
        <f t="shared" si="58"/>
        <v>-0.63240149345880725</v>
      </c>
      <c r="Q186" s="2">
        <f t="shared" si="59"/>
        <v>42792.926039999817</v>
      </c>
      <c r="R186">
        <f t="shared" si="60"/>
        <v>8.958749825840116E-7</v>
      </c>
      <c r="S186" s="118">
        <v>1</v>
      </c>
      <c r="T186" s="118">
        <f t="shared" si="61"/>
        <v>8.958749825840116E-7</v>
      </c>
      <c r="W186" s="6"/>
    </row>
    <row r="187" spans="1:23">
      <c r="A187" s="180" t="s">
        <v>613</v>
      </c>
      <c r="B187" s="181" t="s">
        <v>37</v>
      </c>
      <c r="C187" s="182">
        <v>57811.647330000065</v>
      </c>
      <c r="D187" s="182">
        <v>5.0000000000000001E-4</v>
      </c>
      <c r="E187" s="15">
        <f t="shared" si="54"/>
        <v>67714.064531859709</v>
      </c>
      <c r="F187" s="138">
        <f t="shared" si="50"/>
        <v>67715.5</v>
      </c>
      <c r="G187" s="97">
        <f t="shared" si="55"/>
        <v>-0.63229959993623197</v>
      </c>
      <c r="K187">
        <f t="shared" si="56"/>
        <v>-0.63229959993623197</v>
      </c>
      <c r="O187">
        <f t="shared" ca="1" si="57"/>
        <v>-0.63284284698188087</v>
      </c>
      <c r="P187">
        <f t="shared" si="58"/>
        <v>-0.63241058506821646</v>
      </c>
      <c r="Q187" s="2">
        <f t="shared" si="59"/>
        <v>42793.147330000065</v>
      </c>
      <c r="R187">
        <f t="shared" si="60"/>
        <v>1.2317699521613951E-8</v>
      </c>
      <c r="S187" s="118">
        <v>1</v>
      </c>
      <c r="T187" s="118">
        <f t="shared" si="61"/>
        <v>1.2317699521613951E-8</v>
      </c>
      <c r="W187" s="6"/>
    </row>
    <row r="188" spans="1:23">
      <c r="A188" s="180" t="s">
        <v>613</v>
      </c>
      <c r="B188" s="181" t="s">
        <v>37</v>
      </c>
      <c r="C188" s="182">
        <v>58028.35513000004</v>
      </c>
      <c r="D188" s="182">
        <v>1E-4</v>
      </c>
      <c r="E188" s="15">
        <f t="shared" si="54"/>
        <v>68206.041978445573</v>
      </c>
      <c r="F188" s="138">
        <f t="shared" si="50"/>
        <v>68207.5</v>
      </c>
      <c r="G188" s="97">
        <f t="shared" si="55"/>
        <v>-0.64223399996262742</v>
      </c>
      <c r="K188">
        <f t="shared" si="56"/>
        <v>-0.64223399996262742</v>
      </c>
      <c r="O188">
        <f t="shared" ca="1" si="57"/>
        <v>-0.64254650202455343</v>
      </c>
      <c r="P188">
        <f t="shared" si="58"/>
        <v>-0.64138966478467674</v>
      </c>
      <c r="Q188" s="2">
        <f t="shared" si="59"/>
        <v>43009.85513000004</v>
      </c>
      <c r="R188">
        <f t="shared" si="60"/>
        <v>7.1290189272501252E-7</v>
      </c>
      <c r="S188" s="118">
        <v>1</v>
      </c>
      <c r="T188" s="118">
        <f t="shared" si="61"/>
        <v>7.1290189272501252E-7</v>
      </c>
      <c r="W188" s="6"/>
    </row>
    <row r="189" spans="1:23">
      <c r="A189" s="184" t="s">
        <v>614</v>
      </c>
      <c r="B189" s="185" t="s">
        <v>55</v>
      </c>
      <c r="C189" s="186">
        <v>59111.454700000002</v>
      </c>
      <c r="D189" s="184">
        <v>5.0000000000000001E-4</v>
      </c>
      <c r="E189" s="15">
        <f t="shared" ref="E189" si="62">+(C189-C$7)/C$8</f>
        <v>70664.931602385739</v>
      </c>
      <c r="F189" s="138">
        <f t="shared" ref="F189" si="63">ROUND(2*E189,0)/2+1.5</f>
        <v>70666.5</v>
      </c>
      <c r="G189" s="97">
        <f t="shared" ref="G189" si="64">+C189-(C$7+F189*C$8)</f>
        <v>-0.6908527999985381</v>
      </c>
      <c r="K189">
        <f t="shared" ref="K189" si="65">G189</f>
        <v>-0.6908527999985381</v>
      </c>
      <c r="O189">
        <f t="shared" ref="O189" ca="1" si="66">+C$11+C$12*F189</f>
        <v>-0.69104505436181285</v>
      </c>
      <c r="P189">
        <f t="shared" ref="P189" si="67">+D$11+D$12*F189+D$13*F189^2</f>
        <v>-0.68725315631677053</v>
      </c>
      <c r="Q189" s="2">
        <f t="shared" ref="Q189" si="68">+C189-15018.5</f>
        <v>44092.954700000002</v>
      </c>
      <c r="R189">
        <f t="shared" ref="R189" si="69">+(P189-G189)^2</f>
        <v>1.2957434635689205E-5</v>
      </c>
      <c r="S189" s="118">
        <v>1</v>
      </c>
      <c r="T189" s="118">
        <f t="shared" ref="T189" si="70">+S189*R189</f>
        <v>1.2957434635689205E-5</v>
      </c>
      <c r="W189" s="6"/>
    </row>
    <row r="190" spans="1:23">
      <c r="W190" s="6"/>
    </row>
    <row r="191" spans="1:23">
      <c r="W191" s="6"/>
    </row>
    <row r="192" spans="1:23">
      <c r="W192" s="6"/>
    </row>
    <row r="193" spans="23:23">
      <c r="W193" s="6"/>
    </row>
    <row r="194" spans="23:23">
      <c r="W194" s="6"/>
    </row>
    <row r="195" spans="23:23">
      <c r="W195" s="6"/>
    </row>
    <row r="196" spans="23:23">
      <c r="W196" s="6"/>
    </row>
    <row r="197" spans="23:23">
      <c r="W197" s="6"/>
    </row>
    <row r="198" spans="23:23">
      <c r="W198" s="6"/>
    </row>
    <row r="199" spans="23:23">
      <c r="W199" s="6"/>
    </row>
    <row r="200" spans="23:23">
      <c r="W200" s="6"/>
    </row>
    <row r="201" spans="23:23">
      <c r="W201" s="6"/>
    </row>
    <row r="202" spans="23:23">
      <c r="W202" s="6"/>
    </row>
    <row r="203" spans="23:23">
      <c r="W203" s="6"/>
    </row>
    <row r="204" spans="23:23">
      <c r="W204" s="6"/>
    </row>
    <row r="205" spans="23:23">
      <c r="W205" s="6"/>
    </row>
    <row r="206" spans="23:23">
      <c r="W206" s="6"/>
    </row>
    <row r="207" spans="23:23">
      <c r="W207" s="6"/>
    </row>
    <row r="208" spans="23:23">
      <c r="W208" s="6"/>
    </row>
    <row r="209" spans="23:23">
      <c r="W209" s="6"/>
    </row>
    <row r="210" spans="23:23">
      <c r="W210" s="6"/>
    </row>
    <row r="211" spans="23:23">
      <c r="W211" s="6"/>
    </row>
    <row r="212" spans="23:23">
      <c r="W212" s="6"/>
    </row>
    <row r="213" spans="23:23">
      <c r="W213" s="6"/>
    </row>
    <row r="214" spans="23:23">
      <c r="W214" s="6"/>
    </row>
    <row r="215" spans="23:23">
      <c r="W215" s="6"/>
    </row>
    <row r="216" spans="23:23">
      <c r="W216" s="6"/>
    </row>
    <row r="217" spans="23:23">
      <c r="W217" s="6"/>
    </row>
    <row r="218" spans="23:23">
      <c r="W218" s="6"/>
    </row>
    <row r="219" spans="23:23">
      <c r="W219" s="6"/>
    </row>
    <row r="220" spans="23:23">
      <c r="W220" s="6"/>
    </row>
    <row r="221" spans="23:23">
      <c r="W221" s="6"/>
    </row>
    <row r="222" spans="23:23">
      <c r="W222" s="6"/>
    </row>
    <row r="223" spans="23:23">
      <c r="W223" s="6"/>
    </row>
    <row r="224" spans="23:23">
      <c r="W224" s="6"/>
    </row>
    <row r="225" spans="23:23">
      <c r="W225" s="6"/>
    </row>
    <row r="226" spans="23:23">
      <c r="W226" s="6"/>
    </row>
    <row r="227" spans="23:23">
      <c r="W227" s="6"/>
    </row>
    <row r="228" spans="23:23">
      <c r="W228" s="6"/>
    </row>
    <row r="229" spans="23:23">
      <c r="W229" s="6"/>
    </row>
    <row r="230" spans="23:23">
      <c r="W230" s="6"/>
    </row>
    <row r="231" spans="23:23">
      <c r="W231" s="6"/>
    </row>
    <row r="232" spans="23:23">
      <c r="W232" s="6"/>
    </row>
    <row r="233" spans="23:23">
      <c r="W233" s="6"/>
    </row>
    <row r="234" spans="23:23">
      <c r="W234" s="6"/>
    </row>
    <row r="235" spans="23:23">
      <c r="W235" s="6"/>
    </row>
    <row r="236" spans="23:23">
      <c r="W236" s="6"/>
    </row>
    <row r="237" spans="23:23">
      <c r="W237" s="6"/>
    </row>
    <row r="238" spans="23:23">
      <c r="W238" s="6"/>
    </row>
    <row r="239" spans="23:23">
      <c r="W239" s="6"/>
    </row>
    <row r="240" spans="23:23">
      <c r="W240" s="6"/>
    </row>
    <row r="241" spans="23:23">
      <c r="W241" s="6"/>
    </row>
    <row r="242" spans="23:23">
      <c r="W242" s="6"/>
    </row>
    <row r="243" spans="23:23">
      <c r="W243" s="6"/>
    </row>
    <row r="244" spans="23:23">
      <c r="W244" s="6"/>
    </row>
    <row r="245" spans="23:23">
      <c r="W245" s="6"/>
    </row>
    <row r="246" spans="23:23">
      <c r="W246" s="6"/>
    </row>
    <row r="247" spans="23:23">
      <c r="W247" s="6"/>
    </row>
    <row r="248" spans="23:23">
      <c r="W248" s="6"/>
    </row>
    <row r="249" spans="23:23">
      <c r="W249" s="6"/>
    </row>
    <row r="250" spans="23:23">
      <c r="W250" s="6"/>
    </row>
    <row r="251" spans="23:23">
      <c r="W251" s="6"/>
    </row>
    <row r="252" spans="23:23">
      <c r="W252" s="6"/>
    </row>
    <row r="253" spans="23:23">
      <c r="W253" s="6"/>
    </row>
    <row r="254" spans="23:23">
      <c r="W254" s="6"/>
    </row>
    <row r="255" spans="23:23">
      <c r="W255" s="6"/>
    </row>
    <row r="256" spans="23:23">
      <c r="W256" s="6"/>
    </row>
  </sheetData>
  <protectedRanges>
    <protectedRange sqref="A184:D188" name="Range1"/>
  </protectedRanges>
  <phoneticPr fontId="8" type="noConversion"/>
  <hyperlinks>
    <hyperlink ref="H2597" r:id="rId1" display="http://vsolj.cetus-net.org/bulletin.html"/>
    <hyperlink ref="H64758" r:id="rId2" display="http://vsolj.cetus-net.org/bulletin.html"/>
    <hyperlink ref="H64751" r:id="rId3" display="https://www.aavso.org/ejaavso"/>
    <hyperlink ref="AP1609" r:id="rId4" display="http://cdsbib.u-strasbg.fr/cgi-bin/cdsbib?1990RMxAA..21..381G"/>
    <hyperlink ref="AP1606" r:id="rId5" display="http://cdsbib.u-strasbg.fr/cgi-bin/cdsbib?1990RMxAA..21..381G"/>
    <hyperlink ref="AP1608" r:id="rId6" display="http://cdsbib.u-strasbg.fr/cgi-bin/cdsbib?1990RMxAA..21..381G"/>
    <hyperlink ref="AP1584" r:id="rId7" display="http://cdsbib.u-strasbg.fr/cgi-bin/cdsbib?1990RMxAA..21..381G"/>
    <hyperlink ref="I64758" r:id="rId8" display="http://vsolj.cetus-net.org/bulletin.html"/>
    <hyperlink ref="AQ1745" r:id="rId9" display="http://cdsbib.u-strasbg.fr/cgi-bin/cdsbib?1990RMxAA..21..381G"/>
    <hyperlink ref="AQ3389" r:id="rId10" display="http://cdsbib.u-strasbg.fr/cgi-bin/cdsbib?1990RMxAA..21..381G"/>
    <hyperlink ref="AQ1746" r:id="rId11" display="http://cdsbib.u-strasbg.fr/cgi-bin/cdsbib?1990RMxAA..21..381G"/>
    <hyperlink ref="H64755" r:id="rId12" display="https://www.aavso.org/ejaavso"/>
    <hyperlink ref="H2596" r:id="rId13" display="http://vsolj.cetus-net.org/bulletin.html"/>
    <hyperlink ref="AP5834" r:id="rId14" display="http://cdsbib.u-strasbg.fr/cgi-bin/cdsbib?1990RMxAA..21..381G"/>
    <hyperlink ref="AP5837" r:id="rId15" display="http://cdsbib.u-strasbg.fr/cgi-bin/cdsbib?1990RMxAA..21..381G"/>
    <hyperlink ref="AP5835" r:id="rId16" display="http://cdsbib.u-strasbg.fr/cgi-bin/cdsbib?1990RMxAA..21..381G"/>
    <hyperlink ref="AP5813" r:id="rId17" display="http://cdsbib.u-strasbg.fr/cgi-bin/cdsbib?1990RMxAA..21..381G"/>
    <hyperlink ref="I2596" r:id="rId18" display="http://vsolj.cetus-net.org/bulletin.html"/>
    <hyperlink ref="AQ5947" r:id="rId19" display="http://cdsbib.u-strasbg.fr/cgi-bin/cdsbib?1990RMxAA..21..381G"/>
    <hyperlink ref="AQ499" r:id="rId20" display="http://cdsbib.u-strasbg.fr/cgi-bin/cdsbib?1990RMxAA..21..381G"/>
    <hyperlink ref="AQ594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>
      <selection activeCell="B2" sqref="B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600</v>
      </c>
      <c r="C1" s="14"/>
    </row>
    <row r="2" spans="1:4">
      <c r="A2" t="s">
        <v>28</v>
      </c>
      <c r="B2" s="169" t="s">
        <v>52</v>
      </c>
    </row>
    <row r="4" spans="1:4">
      <c r="A4" s="8" t="s">
        <v>2</v>
      </c>
      <c r="C4" s="22">
        <v>27984.489000000001</v>
      </c>
      <c r="D4" s="3">
        <v>0.44048320000000002</v>
      </c>
    </row>
    <row r="6" spans="1:4">
      <c r="A6" s="8" t="s">
        <v>3</v>
      </c>
    </row>
    <row r="7" spans="1:4">
      <c r="A7" t="s">
        <v>4</v>
      </c>
      <c r="C7">
        <v>27984.7395</v>
      </c>
      <c r="D7" s="14" t="s">
        <v>45</v>
      </c>
    </row>
    <row r="8" spans="1:4">
      <c r="A8" t="s">
        <v>5</v>
      </c>
      <c r="C8">
        <f>+D4</f>
        <v>0.44048320000000002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INTERCEPT(G21:G988,F21:F988)</f>
        <v>-4.3938349939221744E-2</v>
      </c>
      <c r="D11" s="6"/>
    </row>
    <row r="12" spans="1:4">
      <c r="A12" t="s">
        <v>19</v>
      </c>
      <c r="C12">
        <f>SLOPE(G21:G988,F21:F988)</f>
        <v>-1.494381919097613E-5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4" t="s">
        <v>20</v>
      </c>
      <c r="C15">
        <v>52927.310899999997</v>
      </c>
    </row>
    <row r="16" spans="1:4">
      <c r="A16" s="8" t="s">
        <v>6</v>
      </c>
      <c r="C16">
        <f>+C8+C12</f>
        <v>0.44046825618080904</v>
      </c>
    </row>
    <row r="17" spans="1:31" ht="13.5" thickBot="1"/>
    <row r="18" spans="1:31">
      <c r="A18" s="8" t="s">
        <v>7</v>
      </c>
      <c r="C18" s="5">
        <f>+C15</f>
        <v>52927.310899999997</v>
      </c>
      <c r="D18" s="3">
        <f>+C16</f>
        <v>0.44046825618080904</v>
      </c>
    </row>
    <row r="19" spans="1:31" ht="13.5" thickTop="1">
      <c r="C19">
        <f>COUNT(C21:C2360)</f>
        <v>20</v>
      </c>
    </row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40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1">
      <c r="A21" t="s">
        <v>14</v>
      </c>
      <c r="C21">
        <v>27984.489000000001</v>
      </c>
      <c r="D21" s="6" t="s">
        <v>16</v>
      </c>
      <c r="E21">
        <f t="shared" ref="E21:E40" si="0">+(C21-C$7)/C$8</f>
        <v>-0.56869365278467565</v>
      </c>
      <c r="F21" s="16">
        <f>ROUND(2*E21,0)/2</f>
        <v>-0.5</v>
      </c>
      <c r="H21">
        <f>+G21</f>
        <v>0</v>
      </c>
      <c r="O21">
        <f t="shared" ref="O21:O40" si="1">+C$11+C$12*F21</f>
        <v>-4.3930878029626252E-2</v>
      </c>
      <c r="Q21" s="2">
        <f t="shared" ref="Q21:Q40" si="2">+C21-15018.5</f>
        <v>12965.989000000001</v>
      </c>
    </row>
    <row r="22" spans="1:31">
      <c r="A22" s="16" t="s">
        <v>41</v>
      </c>
      <c r="C22">
        <v>27984.7395</v>
      </c>
      <c r="D22" s="6"/>
      <c r="E22" s="15">
        <f t="shared" si="0"/>
        <v>0</v>
      </c>
      <c r="F22" s="16">
        <f>ROUND(2*E22,0)/2</f>
        <v>0</v>
      </c>
      <c r="N22">
        <f>G22</f>
        <v>0</v>
      </c>
      <c r="O22">
        <f t="shared" si="1"/>
        <v>-4.3938349939221744E-2</v>
      </c>
      <c r="Q22" s="2">
        <f t="shared" si="2"/>
        <v>12966.2395</v>
      </c>
    </row>
    <row r="23" spans="1:31">
      <c r="A23" s="18" t="s">
        <v>44</v>
      </c>
      <c r="B23" s="19"/>
      <c r="C23" s="20">
        <v>49528.436699999998</v>
      </c>
      <c r="D23" s="20">
        <v>5.0000000000000001E-4</v>
      </c>
      <c r="E23" s="15">
        <f t="shared" si="0"/>
        <v>48909.23694706177</v>
      </c>
      <c r="F23" s="21">
        <f>ROUND(2*E23,0)/2+2</f>
        <v>48911</v>
      </c>
      <c r="G23">
        <f t="shared" ref="G23:G40" si="3">+C23-(C$7+F23*C$8)</f>
        <v>-0.7765951999972458</v>
      </c>
      <c r="J23">
        <f t="shared" ref="J23:J29" si="4">G23</f>
        <v>-0.7765951999972458</v>
      </c>
      <c r="O23">
        <f t="shared" si="1"/>
        <v>-0.77485549038905521</v>
      </c>
      <c r="Q23" s="2">
        <f t="shared" si="2"/>
        <v>34509.936699999998</v>
      </c>
    </row>
    <row r="24" spans="1:31">
      <c r="A24" s="18" t="s">
        <v>44</v>
      </c>
      <c r="B24" s="6" t="s">
        <v>37</v>
      </c>
      <c r="C24" s="20">
        <v>49563.456200000001</v>
      </c>
      <c r="D24" s="20">
        <v>8.0000000000000004E-4</v>
      </c>
      <c r="E24" s="15">
        <f t="shared" si="0"/>
        <v>48988.739411627961</v>
      </c>
      <c r="F24" s="21">
        <f t="shared" ref="F24:F29" si="5">ROUND(2*E24,0)/2+2</f>
        <v>48990.5</v>
      </c>
      <c r="G24">
        <f t="shared" si="3"/>
        <v>-0.7755096000037156</v>
      </c>
      <c r="J24">
        <f t="shared" si="4"/>
        <v>-0.7755096000037156</v>
      </c>
      <c r="O24">
        <f t="shared" si="1"/>
        <v>-0.77604352401473786</v>
      </c>
      <c r="Q24" s="2">
        <f t="shared" si="2"/>
        <v>34544.956200000001</v>
      </c>
    </row>
    <row r="25" spans="1:31">
      <c r="A25" s="18" t="s">
        <v>44</v>
      </c>
      <c r="B25" s="19"/>
      <c r="C25" s="20">
        <v>49565.4372</v>
      </c>
      <c r="D25" s="20">
        <v>1E-3</v>
      </c>
      <c r="E25" s="15">
        <f t="shared" si="0"/>
        <v>48993.236745464979</v>
      </c>
      <c r="F25" s="21">
        <f t="shared" si="5"/>
        <v>48995</v>
      </c>
      <c r="G25">
        <f t="shared" si="3"/>
        <v>-0.77668399999674875</v>
      </c>
      <c r="J25">
        <f t="shared" si="4"/>
        <v>-0.77668399999674875</v>
      </c>
      <c r="O25">
        <f t="shared" si="1"/>
        <v>-0.77611077120109728</v>
      </c>
      <c r="Q25" s="2">
        <f t="shared" si="2"/>
        <v>34546.9372</v>
      </c>
    </row>
    <row r="26" spans="1:31">
      <c r="A26" s="18" t="s">
        <v>44</v>
      </c>
      <c r="B26" s="19"/>
      <c r="C26" s="20">
        <v>49568.520900000003</v>
      </c>
      <c r="D26" s="20">
        <v>2.0000000000000001E-4</v>
      </c>
      <c r="E26" s="15">
        <f t="shared" si="0"/>
        <v>49000.237466491351</v>
      </c>
      <c r="F26" s="21">
        <f t="shared" si="5"/>
        <v>49002</v>
      </c>
      <c r="G26">
        <f t="shared" si="3"/>
        <v>-0.77636639999400359</v>
      </c>
      <c r="J26">
        <f t="shared" si="4"/>
        <v>-0.77636639999400359</v>
      </c>
      <c r="O26">
        <f t="shared" si="1"/>
        <v>-0.77621537793543405</v>
      </c>
      <c r="Q26" s="2">
        <f t="shared" si="2"/>
        <v>34550.020900000003</v>
      </c>
    </row>
    <row r="27" spans="1:31">
      <c r="A27" s="18" t="s">
        <v>44</v>
      </c>
      <c r="B27" s="19"/>
      <c r="C27" s="20">
        <v>49569.401400000002</v>
      </c>
      <c r="D27" s="20">
        <v>1E-4</v>
      </c>
      <c r="E27" s="15">
        <f t="shared" si="0"/>
        <v>49002.236407654142</v>
      </c>
      <c r="F27" s="21">
        <f t="shared" si="5"/>
        <v>49004</v>
      </c>
      <c r="G27">
        <f t="shared" si="3"/>
        <v>-0.77683279999473598</v>
      </c>
      <c r="J27">
        <f t="shared" si="4"/>
        <v>-0.77683279999473598</v>
      </c>
      <c r="O27">
        <f t="shared" si="1"/>
        <v>-0.77624526557381601</v>
      </c>
      <c r="Q27" s="2">
        <f t="shared" si="2"/>
        <v>34550.901400000002</v>
      </c>
    </row>
    <row r="28" spans="1:31">
      <c r="A28" s="18" t="s">
        <v>44</v>
      </c>
      <c r="B28" s="6" t="s">
        <v>37</v>
      </c>
      <c r="C28" s="20">
        <v>49574.465900000003</v>
      </c>
      <c r="D28" s="20">
        <v>2.9999999999999997E-4</v>
      </c>
      <c r="E28" s="15">
        <f t="shared" si="0"/>
        <v>49013.734008470703</v>
      </c>
      <c r="F28" s="21">
        <f t="shared" si="5"/>
        <v>49015.5</v>
      </c>
      <c r="G28">
        <f t="shared" si="3"/>
        <v>-0.77788960000179941</v>
      </c>
      <c r="J28">
        <f t="shared" si="4"/>
        <v>-0.77788960000179941</v>
      </c>
      <c r="O28">
        <f t="shared" si="1"/>
        <v>-0.77641711949451231</v>
      </c>
      <c r="Q28" s="2">
        <f t="shared" si="2"/>
        <v>34555.965900000003</v>
      </c>
    </row>
    <row r="29" spans="1:31">
      <c r="A29" s="18" t="s">
        <v>44</v>
      </c>
      <c r="B29" s="6" t="s">
        <v>37</v>
      </c>
      <c r="C29" s="20">
        <v>49578.43</v>
      </c>
      <c r="D29" s="20">
        <v>2.0000000000000001E-4</v>
      </c>
      <c r="E29" s="15">
        <f t="shared" si="0"/>
        <v>49022.73344363644</v>
      </c>
      <c r="F29" s="21">
        <f t="shared" si="5"/>
        <v>49024.5</v>
      </c>
      <c r="G29">
        <f t="shared" si="3"/>
        <v>-0.77813840000453638</v>
      </c>
      <c r="J29">
        <f t="shared" si="4"/>
        <v>-0.77813840000453638</v>
      </c>
      <c r="O29">
        <f t="shared" si="1"/>
        <v>-0.77655161386723104</v>
      </c>
      <c r="Q29" s="2">
        <f t="shared" si="2"/>
        <v>34559.93</v>
      </c>
    </row>
    <row r="30" spans="1:31">
      <c r="A30" s="16" t="s">
        <v>33</v>
      </c>
      <c r="B30" s="6" t="s">
        <v>37</v>
      </c>
      <c r="C30" s="11">
        <v>50397.263500000001</v>
      </c>
      <c r="D30">
        <v>8.0000000000000004E-4</v>
      </c>
      <c r="E30">
        <f t="shared" si="0"/>
        <v>50881.677212661009</v>
      </c>
      <c r="F30" s="13">
        <f>ROUND(2*E30,0)/2+2</f>
        <v>50883.5</v>
      </c>
      <c r="G30">
        <f t="shared" si="3"/>
        <v>-0.80290719999902649</v>
      </c>
      <c r="I30">
        <f>G30</f>
        <v>-0.80290719999902649</v>
      </c>
      <c r="O30">
        <f t="shared" si="1"/>
        <v>-0.80433217374325572</v>
      </c>
      <c r="Q30" s="2">
        <f t="shared" si="2"/>
        <v>35378.763500000001</v>
      </c>
      <c r="AA30">
        <v>41</v>
      </c>
      <c r="AC30" t="s">
        <v>32</v>
      </c>
      <c r="AE30" t="s">
        <v>34</v>
      </c>
    </row>
    <row r="31" spans="1:31">
      <c r="A31" s="18" t="s">
        <v>44</v>
      </c>
      <c r="B31" s="19"/>
      <c r="C31" s="20">
        <v>50440.209499999997</v>
      </c>
      <c r="D31" s="20">
        <v>3.0999999999999999E-3</v>
      </c>
      <c r="E31" s="15">
        <f t="shared" si="0"/>
        <v>50979.17468816063</v>
      </c>
      <c r="F31" s="13">
        <f t="shared" ref="F31:F40" si="6">ROUND(2*E31,0)/2+2</f>
        <v>50981</v>
      </c>
      <c r="G31">
        <f t="shared" si="3"/>
        <v>-0.80401920000440441</v>
      </c>
      <c r="J31">
        <f>G31</f>
        <v>-0.80401920000440441</v>
      </c>
      <c r="O31">
        <f t="shared" si="1"/>
        <v>-0.80578919611437583</v>
      </c>
      <c r="Q31" s="2">
        <f t="shared" si="2"/>
        <v>35421.709499999997</v>
      </c>
    </row>
    <row r="32" spans="1:31">
      <c r="A32" s="18" t="s">
        <v>44</v>
      </c>
      <c r="B32" s="6" t="s">
        <v>37</v>
      </c>
      <c r="C32" s="20">
        <v>50676.521399999998</v>
      </c>
      <c r="D32" s="20">
        <v>6.9999999999999999E-4</v>
      </c>
      <c r="E32" s="15">
        <f t="shared" si="0"/>
        <v>51515.658031906773</v>
      </c>
      <c r="F32" s="13">
        <f t="shared" si="6"/>
        <v>51517.5</v>
      </c>
      <c r="G32">
        <f t="shared" si="3"/>
        <v>-0.81135600000561681</v>
      </c>
      <c r="J32">
        <f>G32</f>
        <v>-0.81135600000561681</v>
      </c>
      <c r="O32">
        <f t="shared" si="1"/>
        <v>-0.81380655511033451</v>
      </c>
      <c r="Q32" s="2">
        <f t="shared" si="2"/>
        <v>35658.021399999998</v>
      </c>
    </row>
    <row r="33" spans="1:31">
      <c r="A33" s="16" t="s">
        <v>36</v>
      </c>
      <c r="C33" s="11">
        <v>50824.297200000001</v>
      </c>
      <c r="D33">
        <v>1.2999999999999999E-3</v>
      </c>
      <c r="E33">
        <f t="shared" si="0"/>
        <v>51851.143698556494</v>
      </c>
      <c r="F33" s="13">
        <f t="shared" si="6"/>
        <v>51853</v>
      </c>
      <c r="G33">
        <f t="shared" si="3"/>
        <v>-0.81766960000095423</v>
      </c>
      <c r="I33">
        <f>G33</f>
        <v>-0.81766960000095423</v>
      </c>
      <c r="O33">
        <f t="shared" si="1"/>
        <v>-0.81882020644890707</v>
      </c>
      <c r="Q33" s="2">
        <f t="shared" si="2"/>
        <v>35805.797200000001</v>
      </c>
      <c r="AA33">
        <v>12</v>
      </c>
      <c r="AC33" t="s">
        <v>35</v>
      </c>
      <c r="AE33" t="s">
        <v>34</v>
      </c>
    </row>
    <row r="34" spans="1:31">
      <c r="A34" s="16" t="s">
        <v>36</v>
      </c>
      <c r="C34" s="11">
        <v>50824.2978</v>
      </c>
      <c r="D34">
        <v>4.0000000000000002E-4</v>
      </c>
      <c r="E34">
        <f t="shared" si="0"/>
        <v>51851.145060696981</v>
      </c>
      <c r="F34" s="13">
        <f t="shared" si="6"/>
        <v>51853</v>
      </c>
      <c r="G34">
        <f t="shared" si="3"/>
        <v>-0.81706960000155959</v>
      </c>
      <c r="I34">
        <f>G34</f>
        <v>-0.81706960000155959</v>
      </c>
      <c r="O34">
        <f t="shared" si="1"/>
        <v>-0.81882020644890707</v>
      </c>
      <c r="Q34" s="2">
        <f t="shared" si="2"/>
        <v>35805.7978</v>
      </c>
      <c r="AA34">
        <v>31</v>
      </c>
      <c r="AC34" t="s">
        <v>32</v>
      </c>
      <c r="AE34" t="s">
        <v>34</v>
      </c>
    </row>
    <row r="35" spans="1:31">
      <c r="A35" s="18" t="s">
        <v>44</v>
      </c>
      <c r="B35" s="6" t="s">
        <v>37</v>
      </c>
      <c r="C35" s="20">
        <v>51487.421900000001</v>
      </c>
      <c r="D35" s="20">
        <v>1E-4</v>
      </c>
      <c r="E35" s="15">
        <f t="shared" si="0"/>
        <v>53356.592033475965</v>
      </c>
      <c r="F35" s="13">
        <f t="shared" si="6"/>
        <v>53358.5</v>
      </c>
      <c r="G35">
        <f t="shared" si="3"/>
        <v>-0.84042720000434201</v>
      </c>
      <c r="J35">
        <f t="shared" ref="J35:J40" si="7">G35</f>
        <v>-0.84042720000434201</v>
      </c>
      <c r="O35">
        <f t="shared" si="1"/>
        <v>-0.84131812624092162</v>
      </c>
      <c r="Q35" s="2">
        <f t="shared" si="2"/>
        <v>36468.921900000001</v>
      </c>
    </row>
    <row r="36" spans="1:31">
      <c r="A36" s="18" t="s">
        <v>44</v>
      </c>
      <c r="B36" s="6" t="s">
        <v>37</v>
      </c>
      <c r="C36" s="20">
        <v>51510.324999999997</v>
      </c>
      <c r="D36" s="20">
        <v>5.0000000000000001E-4</v>
      </c>
      <c r="E36" s="15">
        <f t="shared" si="0"/>
        <v>53408.587433073488</v>
      </c>
      <c r="F36" s="13">
        <f t="shared" si="6"/>
        <v>53410.5</v>
      </c>
      <c r="G36">
        <f t="shared" si="3"/>
        <v>-0.84245360000204528</v>
      </c>
      <c r="J36">
        <f t="shared" si="7"/>
        <v>-0.84245360000204528</v>
      </c>
      <c r="O36">
        <f t="shared" si="1"/>
        <v>-0.84209520483885236</v>
      </c>
      <c r="Q36" s="2">
        <f t="shared" si="2"/>
        <v>36491.824999999997</v>
      </c>
    </row>
    <row r="37" spans="1:31">
      <c r="A37" s="18" t="s">
        <v>44</v>
      </c>
      <c r="B37" s="6" t="s">
        <v>37</v>
      </c>
      <c r="C37" s="20">
        <v>51834.5095</v>
      </c>
      <c r="D37" s="20">
        <v>2.5999999999999999E-3</v>
      </c>
      <c r="E37" s="15">
        <f t="shared" si="0"/>
        <v>54144.56215356227</v>
      </c>
      <c r="F37" s="13">
        <f t="shared" si="6"/>
        <v>54146.5</v>
      </c>
      <c r="G37">
        <f t="shared" si="3"/>
        <v>-0.85358880000421777</v>
      </c>
      <c r="J37">
        <f t="shared" si="7"/>
        <v>-0.85358880000421777</v>
      </c>
      <c r="O37">
        <f t="shared" si="1"/>
        <v>-0.85309385576341079</v>
      </c>
      <c r="Q37" s="2">
        <f t="shared" si="2"/>
        <v>36816.0095</v>
      </c>
    </row>
    <row r="38" spans="1:31">
      <c r="A38" s="18" t="s">
        <v>44</v>
      </c>
      <c r="B38" s="19"/>
      <c r="C38" s="20">
        <v>52188.425600000002</v>
      </c>
      <c r="D38" s="20">
        <v>2.0000000000000001E-4</v>
      </c>
      <c r="E38" s="15">
        <f t="shared" si="0"/>
        <v>54948.03456749316</v>
      </c>
      <c r="F38" s="13">
        <f t="shared" si="6"/>
        <v>54950</v>
      </c>
      <c r="G38">
        <f t="shared" si="3"/>
        <v>-0.86573999999382067</v>
      </c>
      <c r="J38">
        <f t="shared" si="7"/>
        <v>-0.86573999999382067</v>
      </c>
      <c r="O38">
        <f t="shared" si="1"/>
        <v>-0.86510121448336008</v>
      </c>
      <c r="Q38" s="2">
        <f t="shared" si="2"/>
        <v>37169.925600000002</v>
      </c>
    </row>
    <row r="39" spans="1:31">
      <c r="A39" s="16" t="s">
        <v>39</v>
      </c>
      <c r="C39">
        <v>52527.805500000002</v>
      </c>
      <c r="D39" s="12">
        <v>4.0000000000000002E-4</v>
      </c>
      <c r="E39">
        <f t="shared" si="0"/>
        <v>55718.506403876476</v>
      </c>
      <c r="F39" s="13">
        <f t="shared" si="6"/>
        <v>55720.5</v>
      </c>
      <c r="G39">
        <f t="shared" si="3"/>
        <v>-0.87814559999969788</v>
      </c>
      <c r="J39">
        <f t="shared" si="7"/>
        <v>-0.87814559999969788</v>
      </c>
      <c r="O39">
        <f t="shared" si="1"/>
        <v>-0.87661542717000718</v>
      </c>
      <c r="Q39" s="2">
        <f t="shared" si="2"/>
        <v>37509.305500000002</v>
      </c>
    </row>
    <row r="40" spans="1:31">
      <c r="A40" s="17" t="s">
        <v>43</v>
      </c>
      <c r="B40" s="6" t="s">
        <v>42</v>
      </c>
      <c r="C40">
        <v>52927.310899999997</v>
      </c>
      <c r="D40" s="6">
        <v>2.9999999999999997E-4</v>
      </c>
      <c r="E40" s="15">
        <f t="shared" si="0"/>
        <v>56625.477203216818</v>
      </c>
      <c r="F40" s="13">
        <f t="shared" si="6"/>
        <v>56627.5</v>
      </c>
      <c r="G40">
        <f t="shared" si="3"/>
        <v>-0.89100800000596792</v>
      </c>
      <c r="J40">
        <f t="shared" si="7"/>
        <v>-0.89100800000596792</v>
      </c>
      <c r="O40">
        <f t="shared" si="1"/>
        <v>-0.89016947117622258</v>
      </c>
      <c r="Q40" s="2">
        <f t="shared" si="2"/>
        <v>37908.810899999997</v>
      </c>
    </row>
    <row r="41" spans="1:31">
      <c r="D41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>
      <selection activeCell="G14" sqref="G14"/>
    </sheetView>
  </sheetViews>
  <sheetFormatPr defaultRowHeight="12.75"/>
  <sheetData>
    <row r="1" spans="1:20" ht="18">
      <c r="A1" s="37" t="s">
        <v>77</v>
      </c>
      <c r="B1" s="28"/>
      <c r="C1" s="28"/>
      <c r="D1" s="38" t="s">
        <v>78</v>
      </c>
      <c r="E1" s="28"/>
      <c r="F1" s="28"/>
      <c r="G1" s="28"/>
      <c r="H1" s="28"/>
      <c r="K1" s="39" t="s">
        <v>79</v>
      </c>
      <c r="L1" s="28" t="s">
        <v>80</v>
      </c>
      <c r="M1" s="28">
        <f ca="1">F18*H18-G18*G18</f>
        <v>1113313.3595724106</v>
      </c>
      <c r="N1" s="28"/>
      <c r="O1" s="28"/>
      <c r="P1" s="28"/>
      <c r="Q1" s="28"/>
      <c r="R1" s="28">
        <v>1</v>
      </c>
      <c r="S1" s="28" t="s">
        <v>81</v>
      </c>
      <c r="T1" s="28"/>
    </row>
    <row r="2" spans="1:20">
      <c r="A2" s="28"/>
      <c r="B2" s="28"/>
      <c r="C2" s="28"/>
      <c r="D2" s="28"/>
      <c r="E2" s="28"/>
      <c r="F2" s="28"/>
      <c r="G2" s="28"/>
      <c r="H2" s="28"/>
      <c r="K2" s="39" t="s">
        <v>82</v>
      </c>
      <c r="L2" s="28" t="s">
        <v>83</v>
      </c>
      <c r="M2" s="28">
        <f ca="1">+D18*H18-F18*G18</f>
        <v>823488.95898930728</v>
      </c>
      <c r="N2" s="28"/>
      <c r="O2" s="28"/>
      <c r="P2" s="28"/>
      <c r="Q2" s="28"/>
      <c r="R2" s="28">
        <v>2</v>
      </c>
      <c r="S2" s="28" t="s">
        <v>34</v>
      </c>
      <c r="T2" s="28"/>
    </row>
    <row r="3" spans="1:20" ht="13.5" thickBot="1">
      <c r="A3" s="28" t="s">
        <v>84</v>
      </c>
      <c r="B3" s="28" t="s">
        <v>85</v>
      </c>
      <c r="C3" s="28"/>
      <c r="D3" s="28"/>
      <c r="E3" s="40" t="s">
        <v>86</v>
      </c>
      <c r="F3" s="40" t="s">
        <v>87</v>
      </c>
      <c r="G3" s="40" t="s">
        <v>88</v>
      </c>
      <c r="H3" s="40" t="s">
        <v>89</v>
      </c>
      <c r="K3" s="39" t="s">
        <v>90</v>
      </c>
      <c r="L3" s="28" t="s">
        <v>91</v>
      </c>
      <c r="M3" s="28">
        <f ca="1">+D18*G18-F18*F18</f>
        <v>109910.42133147363</v>
      </c>
      <c r="N3" s="28"/>
      <c r="O3" s="28"/>
      <c r="P3" s="28"/>
      <c r="Q3" s="28"/>
      <c r="R3" s="28">
        <v>3</v>
      </c>
      <c r="S3" s="28" t="s">
        <v>92</v>
      </c>
      <c r="T3" s="28"/>
    </row>
    <row r="4" spans="1:20">
      <c r="A4" s="28" t="s">
        <v>93</v>
      </c>
      <c r="B4" s="28" t="s">
        <v>94</v>
      </c>
      <c r="C4" s="28"/>
      <c r="D4" s="41" t="s">
        <v>95</v>
      </c>
      <c r="E4" s="42">
        <f ca="1">(E18*M1-I18*M2+J18*M3)/M7</f>
        <v>-0.46427365301387169</v>
      </c>
      <c r="F4" s="43">
        <f ca="1">+E7/M7*M18</f>
        <v>4.3044630159242824E-3</v>
      </c>
      <c r="G4" s="44">
        <f>+B18</f>
        <v>1</v>
      </c>
      <c r="H4" s="45">
        <f ca="1">ABS(F4/E4)</f>
        <v>9.2713919645913499E-3</v>
      </c>
      <c r="K4" s="39" t="s">
        <v>96</v>
      </c>
      <c r="L4" s="28" t="s">
        <v>97</v>
      </c>
      <c r="M4" s="28">
        <f ca="1">+D17*H18-F18*F18</f>
        <v>1597201.5164140109</v>
      </c>
      <c r="N4" s="28"/>
      <c r="O4" s="28"/>
      <c r="P4" s="28"/>
      <c r="Q4" s="28"/>
      <c r="R4" s="28">
        <v>4</v>
      </c>
      <c r="S4" s="28" t="s">
        <v>98</v>
      </c>
      <c r="T4" s="28"/>
    </row>
    <row r="5" spans="1:20">
      <c r="A5" s="28" t="s">
        <v>99</v>
      </c>
      <c r="B5" s="46">
        <v>40323</v>
      </c>
      <c r="C5" s="28"/>
      <c r="D5" s="47" t="s">
        <v>100</v>
      </c>
      <c r="E5" s="48">
        <f ca="1">+(-E18*M2+I18*M4-J18*M5)/M7</f>
        <v>0.15212088781685396</v>
      </c>
      <c r="F5" s="49">
        <f ca="1">N18*E7/M7</f>
        <v>5.1557295441189534E-3</v>
      </c>
      <c r="G5" s="50">
        <f>+B18/A18</f>
        <v>1E-4</v>
      </c>
      <c r="H5" s="45">
        <f ca="1">ABS(F5/E5)</f>
        <v>3.3892318261553915E-2</v>
      </c>
      <c r="K5" s="39" t="s">
        <v>101</v>
      </c>
      <c r="L5" s="28" t="s">
        <v>102</v>
      </c>
      <c r="M5" s="28">
        <f ca="1">+D17*G18-D18*F18</f>
        <v>254436.51442388399</v>
      </c>
      <c r="N5" s="28"/>
      <c r="O5" s="28"/>
      <c r="P5" s="28"/>
      <c r="Q5" s="28"/>
      <c r="R5" s="28">
        <v>5</v>
      </c>
      <c r="S5" s="28" t="s">
        <v>103</v>
      </c>
      <c r="T5" s="28"/>
    </row>
    <row r="6" spans="1:20" ht="13.5" thickBot="1">
      <c r="A6" s="28"/>
      <c r="B6" s="28"/>
      <c r="D6" s="51" t="s">
        <v>104</v>
      </c>
      <c r="E6" s="52">
        <f ca="1">+(E18*M3-I18*M5+J18*M6)/M7</f>
        <v>-1.3626967243368817E-2</v>
      </c>
      <c r="F6" s="53">
        <f ca="1">O18*E7/M7</f>
        <v>8.2975287876327277E-4</v>
      </c>
      <c r="G6" s="54">
        <f>+B18/A18^2</f>
        <v>1E-8</v>
      </c>
      <c r="H6" s="45">
        <f ca="1">ABS(F6/E6)</f>
        <v>6.0890502189109526E-2</v>
      </c>
      <c r="K6" s="55" t="s">
        <v>105</v>
      </c>
      <c r="L6" s="56" t="s">
        <v>106</v>
      </c>
      <c r="M6" s="56">
        <f ca="1">+D17*F18-D18*D18</f>
        <v>41369.187832624943</v>
      </c>
      <c r="N6" s="28"/>
      <c r="O6" s="28"/>
      <c r="P6" s="28"/>
      <c r="Q6" s="28"/>
      <c r="R6" s="28">
        <v>6</v>
      </c>
      <c r="S6" s="28" t="s">
        <v>107</v>
      </c>
      <c r="T6" s="28"/>
    </row>
    <row r="7" spans="1:20">
      <c r="B7" s="28"/>
      <c r="C7" s="28"/>
      <c r="D7" s="57" t="s">
        <v>108</v>
      </c>
      <c r="E7" s="58">
        <f ca="1">SQRT(L18/(D17-3))</f>
        <v>1.5304265566653314E-2</v>
      </c>
      <c r="F7" s="28"/>
      <c r="G7" s="59">
        <f>+B22</f>
        <v>-0.47936291545192944</v>
      </c>
      <c r="H7" s="28"/>
      <c r="K7" s="39" t="s">
        <v>109</v>
      </c>
      <c r="L7" s="60" t="s">
        <v>110</v>
      </c>
      <c r="M7" s="28">
        <f ca="1">+D17*M1-D18*M2+F18*M3</f>
        <v>14073575.441150188</v>
      </c>
      <c r="N7" s="28"/>
      <c r="O7" s="28"/>
      <c r="P7" s="28"/>
      <c r="Q7" s="28"/>
      <c r="R7" s="28">
        <v>7</v>
      </c>
      <c r="S7" s="28" t="s">
        <v>111</v>
      </c>
      <c r="T7" s="28"/>
    </row>
    <row r="8" spans="1:20">
      <c r="B8" s="28"/>
      <c r="C8" s="28"/>
      <c r="D8" s="57" t="s">
        <v>112</v>
      </c>
      <c r="E8" s="28"/>
      <c r="F8" s="61">
        <f ca="1">CORREL(INDIRECT(E12):INDIRECT(E13),INDIRECT(K12):INDIRECT(K13))</f>
        <v>0.99489690823153887</v>
      </c>
      <c r="G8" s="58"/>
      <c r="H8" s="28"/>
      <c r="I8" s="59"/>
      <c r="J8" s="28"/>
      <c r="K8" s="28"/>
      <c r="L8" s="60"/>
      <c r="M8" s="28"/>
      <c r="N8" s="28"/>
      <c r="O8" s="28"/>
      <c r="P8" s="28"/>
      <c r="Q8" s="28"/>
      <c r="R8" s="28">
        <v>8</v>
      </c>
      <c r="S8" s="28" t="s">
        <v>113</v>
      </c>
      <c r="T8" s="28"/>
    </row>
    <row r="9" spans="1:20">
      <c r="A9" s="28"/>
      <c r="B9" s="28"/>
      <c r="C9" s="28"/>
      <c r="D9" s="28"/>
      <c r="E9" s="62">
        <f ca="1">E6*G6</f>
        <v>-1.3626967243368816E-10</v>
      </c>
      <c r="F9" s="63">
        <f ca="1">H6</f>
        <v>6.0890502189109526E-2</v>
      </c>
      <c r="G9" s="64">
        <f ca="1">F8</f>
        <v>0.99489690823153887</v>
      </c>
      <c r="I9" s="59"/>
      <c r="J9" s="28"/>
      <c r="K9" s="28"/>
      <c r="L9" s="60"/>
      <c r="M9" s="28"/>
      <c r="N9" s="28"/>
      <c r="O9" s="28"/>
      <c r="P9" s="28"/>
      <c r="Q9" s="28"/>
      <c r="R9" s="28">
        <v>9</v>
      </c>
      <c r="S9" s="28" t="s">
        <v>55</v>
      </c>
      <c r="T9" s="28"/>
    </row>
    <row r="10" spans="1:20">
      <c r="A10" s="65"/>
      <c r="B10" s="6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10</v>
      </c>
      <c r="S10" s="28" t="s">
        <v>114</v>
      </c>
      <c r="T10" s="28"/>
    </row>
    <row r="11" spans="1:20">
      <c r="A11" s="65"/>
      <c r="B11" s="6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11</v>
      </c>
      <c r="S11" s="28" t="s">
        <v>115</v>
      </c>
      <c r="T11" s="28"/>
    </row>
    <row r="12" spans="1:20">
      <c r="A12" s="66">
        <v>21</v>
      </c>
      <c r="B12" s="28" t="s">
        <v>116</v>
      </c>
      <c r="C12" s="67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8"/>
      <c r="Q12" s="28"/>
      <c r="R12" s="28">
        <v>12</v>
      </c>
      <c r="S12" s="28" t="s">
        <v>117</v>
      </c>
      <c r="T12" s="28"/>
    </row>
    <row r="13" spans="1:20">
      <c r="A13" s="66">
        <f>20+COUNT(A21:A1449)</f>
        <v>115</v>
      </c>
      <c r="B13" s="28" t="s">
        <v>118</v>
      </c>
      <c r="C13" s="67">
        <f>A13</f>
        <v>115</v>
      </c>
      <c r="D13" s="6" t="str">
        <f>D$15&amp;$C13</f>
        <v>D115</v>
      </c>
      <c r="E13" s="6" t="str">
        <f t="shared" ref="E13:O13" si="1">E$15&amp;$C13</f>
        <v>E115</v>
      </c>
      <c r="F13" s="6" t="str">
        <f t="shared" si="1"/>
        <v>F115</v>
      </c>
      <c r="G13" s="6" t="str">
        <f t="shared" si="1"/>
        <v>G115</v>
      </c>
      <c r="H13" s="6" t="str">
        <f t="shared" si="1"/>
        <v>H115</v>
      </c>
      <c r="I13" s="6" t="str">
        <f t="shared" si="1"/>
        <v>I115</v>
      </c>
      <c r="J13" s="6" t="str">
        <f t="shared" si="1"/>
        <v>J115</v>
      </c>
      <c r="K13" s="6" t="str">
        <f t="shared" si="1"/>
        <v>K115</v>
      </c>
      <c r="L13" s="6" t="str">
        <f t="shared" si="1"/>
        <v>L115</v>
      </c>
      <c r="M13" s="6" t="str">
        <f t="shared" si="1"/>
        <v>M115</v>
      </c>
      <c r="N13" s="6" t="str">
        <f t="shared" si="1"/>
        <v>N115</v>
      </c>
      <c r="O13" s="6" t="str">
        <f t="shared" si="1"/>
        <v>O115</v>
      </c>
      <c r="P13" s="28"/>
      <c r="Q13" s="28"/>
      <c r="R13" s="28">
        <v>13</v>
      </c>
      <c r="S13" s="28" t="s">
        <v>119</v>
      </c>
      <c r="T13" s="28"/>
    </row>
    <row r="14" spans="1:20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60"/>
      <c r="N14" s="28"/>
      <c r="O14" s="28"/>
      <c r="P14" s="28"/>
      <c r="Q14" s="28"/>
      <c r="R14" s="28">
        <v>14</v>
      </c>
      <c r="S14" s="28" t="s">
        <v>120</v>
      </c>
      <c r="T14" s="28"/>
    </row>
    <row r="15" spans="1:20">
      <c r="A15" s="6"/>
      <c r="B15" s="28"/>
      <c r="C15" s="28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8"/>
      <c r="Q15" s="28"/>
      <c r="R15" s="28">
        <v>15</v>
      </c>
      <c r="S15" s="28" t="s">
        <v>121</v>
      </c>
      <c r="T15" s="28"/>
    </row>
    <row r="16" spans="1:20">
      <c r="A16" s="6"/>
      <c r="B16" s="65"/>
      <c r="C16" s="2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8"/>
      <c r="Q16" s="28"/>
      <c r="R16" s="28">
        <v>16</v>
      </c>
      <c r="S16" s="28" t="s">
        <v>122</v>
      </c>
      <c r="T16" s="28"/>
    </row>
    <row r="17" spans="1:20">
      <c r="A17" s="38" t="s">
        <v>123</v>
      </c>
      <c r="B17" s="28"/>
      <c r="C17" s="28" t="s">
        <v>124</v>
      </c>
      <c r="D17" s="28">
        <f>C13-C12+1</f>
        <v>95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>
        <v>17</v>
      </c>
      <c r="S17" s="28" t="s">
        <v>125</v>
      </c>
      <c r="T17" s="28"/>
    </row>
    <row r="18" spans="1:20">
      <c r="A18" s="68">
        <v>10000</v>
      </c>
      <c r="B18" s="68">
        <v>1</v>
      </c>
      <c r="C18" s="28" t="s">
        <v>126</v>
      </c>
      <c r="D18" s="28">
        <f ca="1">SUM(INDIRECT(D12):INDIRECT(D13))</f>
        <v>433.5675</v>
      </c>
      <c r="E18" s="28">
        <f ca="1">SUM(INDIRECT(E12):INDIRECT(E13))</f>
        <v>-11.049686732083501</v>
      </c>
      <c r="F18" s="28">
        <f ca="1">SUM(INDIRECT(F12):INDIRECT(F13))</f>
        <v>2414.2101567249993</v>
      </c>
      <c r="G18" s="28">
        <f ca="1">SUM(INDIRECT(G12):INDIRECT(G13))</f>
        <v>13696.416595260527</v>
      </c>
      <c r="H18" s="28">
        <f ca="1">SUM(INDIRECT(H12):INDIRECT(H13))</f>
        <v>78164.338918401641</v>
      </c>
      <c r="I18" s="28">
        <f ca="1">SUM(INDIRECT(I12):INDIRECT(I13))</f>
        <v>-20.682794930764469</v>
      </c>
      <c r="J18" s="28">
        <f ca="1">SUM(INDIRECT(J12):INDIRECT(J13))</f>
        <v>-102.48600226600608</v>
      </c>
      <c r="K18" s="28"/>
      <c r="L18" s="28">
        <f ca="1">SUM(INDIRECT(L12):INDIRECT(L13))</f>
        <v>2.1548290097187825E-2</v>
      </c>
      <c r="M18" s="28">
        <f ca="1">SQRT(SUM(INDIRECT(M12):INDIRECT(M13)))</f>
        <v>3958320.2947188867</v>
      </c>
      <c r="N18" s="28">
        <f ca="1">SQRT(SUM(INDIRECT(N12):INDIRECT(N13)))</f>
        <v>4741132.3579895282</v>
      </c>
      <c r="O18" s="28">
        <f ca="1">SQRT(SUM(INDIRECT(O12):INDIRECT(O13)))</f>
        <v>763028.43059852114</v>
      </c>
      <c r="P18" s="28"/>
      <c r="Q18" s="28"/>
      <c r="R18" s="28">
        <v>18</v>
      </c>
      <c r="S18" s="28" t="s">
        <v>127</v>
      </c>
      <c r="T18" s="28"/>
    </row>
    <row r="19" spans="1:20">
      <c r="A19" s="69" t="s">
        <v>128</v>
      </c>
      <c r="B19" s="28"/>
      <c r="C19" s="28"/>
      <c r="D19" s="70" t="s">
        <v>129</v>
      </c>
      <c r="E19" s="70" t="s">
        <v>130</v>
      </c>
      <c r="F19" s="70" t="s">
        <v>131</v>
      </c>
      <c r="G19" s="70" t="s">
        <v>132</v>
      </c>
      <c r="H19" s="70" t="s">
        <v>133</v>
      </c>
      <c r="I19" s="70" t="s">
        <v>134</v>
      </c>
      <c r="J19" s="70" t="s">
        <v>135</v>
      </c>
      <c r="K19" s="71"/>
      <c r="L19" s="71"/>
      <c r="M19" s="71"/>
      <c r="N19" s="71"/>
      <c r="O19" s="71"/>
      <c r="P19" s="28"/>
      <c r="Q19" s="28"/>
      <c r="R19" s="28">
        <v>19</v>
      </c>
      <c r="S19" s="28" t="s">
        <v>136</v>
      </c>
      <c r="T19" s="28"/>
    </row>
    <row r="20" spans="1:20" ht="15" thickBot="1">
      <c r="A20" s="9" t="s">
        <v>137</v>
      </c>
      <c r="B20" s="9" t="s">
        <v>138</v>
      </c>
      <c r="C20" s="28"/>
      <c r="D20" s="9" t="s">
        <v>137</v>
      </c>
      <c r="E20" s="9" t="s">
        <v>138</v>
      </c>
      <c r="F20" s="9" t="s">
        <v>139</v>
      </c>
      <c r="G20" s="9" t="s">
        <v>140</v>
      </c>
      <c r="H20" s="9" t="s">
        <v>141</v>
      </c>
      <c r="I20" s="72" t="s">
        <v>142</v>
      </c>
      <c r="J20" s="9" t="s">
        <v>143</v>
      </c>
      <c r="K20" s="73" t="s">
        <v>144</v>
      </c>
      <c r="L20" s="72" t="s">
        <v>145</v>
      </c>
      <c r="M20" s="72" t="s">
        <v>146</v>
      </c>
      <c r="N20" s="72" t="s">
        <v>147</v>
      </c>
      <c r="O20" s="72" t="s">
        <v>148</v>
      </c>
      <c r="P20" s="74" t="s">
        <v>149</v>
      </c>
      <c r="Q20" s="28"/>
      <c r="R20" s="28">
        <v>20</v>
      </c>
      <c r="S20" s="28" t="s">
        <v>150</v>
      </c>
      <c r="T20" s="28"/>
    </row>
    <row r="21" spans="1:20">
      <c r="A21">
        <v>0.5</v>
      </c>
      <c r="B21">
        <v>-0.47073412808822468</v>
      </c>
      <c r="C21" s="28"/>
      <c r="D21" s="76">
        <f t="shared" ref="D21:E52" si="3">A21/A$18</f>
        <v>5.0000000000000002E-5</v>
      </c>
      <c r="E21" s="76">
        <f t="shared" si="3"/>
        <v>-0.47073412808822468</v>
      </c>
      <c r="F21" s="77">
        <f>D21*D21</f>
        <v>2.5000000000000001E-9</v>
      </c>
      <c r="G21" s="77">
        <f>D21*F21</f>
        <v>1.25E-13</v>
      </c>
      <c r="H21" s="77">
        <f>F21*F21</f>
        <v>6.2500000000000006E-18</v>
      </c>
      <c r="I21" s="77">
        <f>E21*D21</f>
        <v>-2.3536706404411236E-5</v>
      </c>
      <c r="J21" s="77">
        <f>I21*D21</f>
        <v>-1.1768353202205618E-9</v>
      </c>
      <c r="K21" s="77">
        <f t="shared" ref="K21:K84" ca="1" si="4">+E$4+E$5*D21+E$6*D21^2</f>
        <v>-0.46426604700354829</v>
      </c>
      <c r="L21" s="77">
        <f ca="1">+(K21-E21)^2</f>
        <v>4.1836072917948525E-5</v>
      </c>
      <c r="M21" s="77">
        <f t="shared" ref="M21:M84" ca="1" si="5">(M$1-M$2*D21+M$3*F21)^2</f>
        <v>1239374958783.5933</v>
      </c>
      <c r="N21" s="77">
        <f t="shared" ref="N21:N84" ca="1" si="6">(-M$2+M$4*D21-M$5*F21)^2</f>
        <v>678002545221.04675</v>
      </c>
      <c r="O21" s="77">
        <f t="shared" ref="O21:O84" ca="1" si="7">+(M$3-D21*M$5+F21*M$6)^2</f>
        <v>12077504379.38855</v>
      </c>
      <c r="P21" s="28">
        <f ca="1">+E21-K21</f>
        <v>-6.4680810846763914E-3</v>
      </c>
      <c r="Q21" s="28"/>
      <c r="R21" s="28">
        <v>21</v>
      </c>
      <c r="S21" s="28" t="s">
        <v>151</v>
      </c>
      <c r="T21" s="28"/>
    </row>
    <row r="22" spans="1:20">
      <c r="A22">
        <v>815.5</v>
      </c>
      <c r="B22">
        <v>-0.47936291545192944</v>
      </c>
      <c r="C22" s="28"/>
      <c r="D22" s="76">
        <f t="shared" si="3"/>
        <v>8.1549999999999997E-2</v>
      </c>
      <c r="E22" s="76">
        <f t="shared" si="3"/>
        <v>-0.47936291545192944</v>
      </c>
      <c r="F22" s="77">
        <f t="shared" ref="F22:F85" si="8">D22*D22</f>
        <v>6.6504024999999994E-3</v>
      </c>
      <c r="G22" s="77">
        <f t="shared" ref="G22:G85" si="9">D22*F22</f>
        <v>5.4234032387499994E-4</v>
      </c>
      <c r="H22" s="77">
        <f t="shared" ref="H22:H85" si="10">F22*F22</f>
        <v>4.422785341200624E-5</v>
      </c>
      <c r="I22" s="77">
        <f t="shared" ref="I22:I85" si="11">E22*D22</f>
        <v>-3.9092045755104846E-2</v>
      </c>
      <c r="J22" s="77">
        <f t="shared" ref="J22:J85" si="12">I22*D22</f>
        <v>-3.1879563313287999E-3</v>
      </c>
      <c r="K22" s="77">
        <f t="shared" ca="1" si="4"/>
        <v>-0.45195881942942995</v>
      </c>
      <c r="L22" s="77">
        <f t="shared" ref="L22:L85" ca="1" si="13">+(K22-E22)^2</f>
        <v>7.5098447881037243E-4</v>
      </c>
      <c r="M22" s="77">
        <f t="shared" ca="1" si="5"/>
        <v>1095976125034.0883</v>
      </c>
      <c r="N22" s="77">
        <f t="shared" ca="1" si="6"/>
        <v>482926704975.97064</v>
      </c>
      <c r="O22" s="77">
        <f t="shared" ca="1" si="7"/>
        <v>7998841978.7978783</v>
      </c>
      <c r="P22" s="28">
        <f t="shared" ref="P22:P85" ca="1" si="14">+E22-K22</f>
        <v>-2.7404096022499491E-2</v>
      </c>
      <c r="Q22" s="28"/>
      <c r="R22" s="28">
        <v>22</v>
      </c>
      <c r="S22" s="28" t="s">
        <v>152</v>
      </c>
      <c r="T22" s="28"/>
    </row>
    <row r="23" spans="1:20">
      <c r="A23">
        <v>2088.5</v>
      </c>
      <c r="B23">
        <v>-0.42945303362284903</v>
      </c>
      <c r="C23" s="28"/>
      <c r="D23" s="76">
        <f t="shared" si="3"/>
        <v>0.20885000000000001</v>
      </c>
      <c r="E23" s="76">
        <f t="shared" si="3"/>
        <v>-0.42945303362284903</v>
      </c>
      <c r="F23" s="77">
        <f t="shared" si="8"/>
        <v>4.3618322500000001E-2</v>
      </c>
      <c r="G23" s="77">
        <f t="shared" si="9"/>
        <v>9.1096866541250012E-3</v>
      </c>
      <c r="H23" s="77">
        <f t="shared" si="10"/>
        <v>1.9025580577140063E-3</v>
      </c>
      <c r="I23" s="77">
        <f t="shared" si="11"/>
        <v>-8.9691266072132028E-2</v>
      </c>
      <c r="J23" s="77">
        <f t="shared" si="12"/>
        <v>-1.8732020919164774E-2</v>
      </c>
      <c r="K23" s="77">
        <f t="shared" ca="1" si="4"/>
        <v>-0.43309759104523993</v>
      </c>
      <c r="L23" s="77">
        <f t="shared" ca="1" si="13"/>
        <v>1.3282798805104547E-5</v>
      </c>
      <c r="M23" s="77">
        <f t="shared" ca="1" si="5"/>
        <v>895146457958.7489</v>
      </c>
      <c r="N23" s="77">
        <f t="shared" ca="1" si="6"/>
        <v>251012539393.23779</v>
      </c>
      <c r="O23" s="77">
        <f t="shared" ca="1" si="7"/>
        <v>3431125501.9840236</v>
      </c>
      <c r="P23" s="28">
        <f t="shared" ca="1" si="14"/>
        <v>3.6445574223908928E-3</v>
      </c>
      <c r="Q23" s="28"/>
      <c r="R23" s="28">
        <v>23</v>
      </c>
      <c r="S23" s="28" t="s">
        <v>153</v>
      </c>
      <c r="T23" s="28"/>
    </row>
    <row r="24" spans="1:20">
      <c r="A24">
        <v>2547.5</v>
      </c>
      <c r="B24">
        <v>-0.41638262060951092</v>
      </c>
      <c r="C24" s="28"/>
      <c r="D24" s="76">
        <f t="shared" si="3"/>
        <v>0.25474999999999998</v>
      </c>
      <c r="E24" s="76">
        <f t="shared" si="3"/>
        <v>-0.41638262060951092</v>
      </c>
      <c r="F24" s="77">
        <f t="shared" si="8"/>
        <v>6.4897562499999992E-2</v>
      </c>
      <c r="G24" s="77">
        <f t="shared" si="9"/>
        <v>1.6532654046874998E-2</v>
      </c>
      <c r="H24" s="77">
        <f t="shared" si="10"/>
        <v>4.2116936184414056E-3</v>
      </c>
      <c r="I24" s="77">
        <f t="shared" si="11"/>
        <v>-0.1060734726002729</v>
      </c>
      <c r="J24" s="77">
        <f t="shared" si="12"/>
        <v>-2.7022217144919519E-2</v>
      </c>
      <c r="K24" s="77">
        <f t="shared" ca="1" si="4"/>
        <v>-0.42640521380089014</v>
      </c>
      <c r="L24" s="77">
        <f t="shared" ca="1" si="13"/>
        <v>1.0045237427988098E-4</v>
      </c>
      <c r="M24" s="77">
        <f t="shared" ca="1" si="5"/>
        <v>829306126448.72827</v>
      </c>
      <c r="N24" s="77">
        <f t="shared" ca="1" si="6"/>
        <v>187587894892.02478</v>
      </c>
      <c r="O24" s="77">
        <f t="shared" ca="1" si="7"/>
        <v>2282687474.2668033</v>
      </c>
      <c r="P24" s="28">
        <f t="shared" ca="1" si="14"/>
        <v>1.0022593191379214E-2</v>
      </c>
      <c r="Q24" s="28"/>
      <c r="R24" s="28">
        <v>24</v>
      </c>
      <c r="S24" s="28" t="s">
        <v>137</v>
      </c>
      <c r="T24" s="28"/>
    </row>
    <row r="25" spans="1:20">
      <c r="A25">
        <v>2566</v>
      </c>
      <c r="B25">
        <v>-0.44304535995615879</v>
      </c>
      <c r="C25" s="28"/>
      <c r="D25" s="76">
        <f t="shared" si="3"/>
        <v>0.25659999999999999</v>
      </c>
      <c r="E25" s="76">
        <f t="shared" si="3"/>
        <v>-0.44304535995615879</v>
      </c>
      <c r="F25" s="77">
        <f t="shared" si="8"/>
        <v>6.5843559999999995E-2</v>
      </c>
      <c r="G25" s="77">
        <f t="shared" si="9"/>
        <v>1.6895457495999997E-2</v>
      </c>
      <c r="H25" s="77">
        <f t="shared" si="10"/>
        <v>4.3353743934735995E-3</v>
      </c>
      <c r="I25" s="77">
        <f t="shared" si="11"/>
        <v>-0.11368543936475034</v>
      </c>
      <c r="J25" s="77">
        <f t="shared" si="12"/>
        <v>-2.9171683740994936E-2</v>
      </c>
      <c r="K25" s="77">
        <f t="shared" ca="1" si="4"/>
        <v>-0.42613668123537374</v>
      </c>
      <c r="L25" s="77">
        <f t="shared" ca="1" si="13"/>
        <v>2.8590341608272926E-4</v>
      </c>
      <c r="M25" s="77">
        <f t="shared" ca="1" si="5"/>
        <v>826722807803.53821</v>
      </c>
      <c r="N25" s="77">
        <f t="shared" ca="1" si="6"/>
        <v>185244208016.40149</v>
      </c>
      <c r="O25" s="77">
        <f t="shared" ca="1" si="7"/>
        <v>2241634846.3524699</v>
      </c>
      <c r="P25" s="28">
        <f t="shared" ca="1" si="14"/>
        <v>-1.6908678720785053E-2</v>
      </c>
      <c r="Q25" s="28"/>
      <c r="R25" s="28">
        <v>25</v>
      </c>
      <c r="S25" s="28" t="s">
        <v>138</v>
      </c>
      <c r="T25" s="28"/>
    </row>
    <row r="26" spans="1:20">
      <c r="A26">
        <v>2675</v>
      </c>
      <c r="B26">
        <v>-0.40608528366647079</v>
      </c>
      <c r="C26" s="28"/>
      <c r="D26" s="76">
        <f t="shared" si="3"/>
        <v>0.26750000000000002</v>
      </c>
      <c r="E26" s="76">
        <f t="shared" si="3"/>
        <v>-0.40608528366647079</v>
      </c>
      <c r="F26" s="77">
        <f t="shared" si="8"/>
        <v>7.1556250000000002E-2</v>
      </c>
      <c r="G26" s="77">
        <f t="shared" si="9"/>
        <v>1.9141296875000002E-2</v>
      </c>
      <c r="H26" s="77">
        <f t="shared" si="10"/>
        <v>5.1202969140625E-3</v>
      </c>
      <c r="I26" s="77">
        <f t="shared" si="11"/>
        <v>-0.10862781338078094</v>
      </c>
      <c r="J26" s="77">
        <f t="shared" si="12"/>
        <v>-2.9057940079358902E-2</v>
      </c>
      <c r="K26" s="77">
        <f t="shared" ca="1" si="4"/>
        <v>-0.4245564101976716</v>
      </c>
      <c r="L26" s="77">
        <f t="shared" ca="1" si="13"/>
        <v>3.4118251533163049E-4</v>
      </c>
      <c r="M26" s="77">
        <f t="shared" ca="1" si="5"/>
        <v>811611513872.25964</v>
      </c>
      <c r="N26" s="77">
        <f t="shared" ca="1" si="6"/>
        <v>171763892283.84628</v>
      </c>
      <c r="O26" s="77">
        <f t="shared" ca="1" si="7"/>
        <v>2007835518.0390134</v>
      </c>
      <c r="P26" s="28">
        <f t="shared" ca="1" si="14"/>
        <v>1.847112653120081E-2</v>
      </c>
      <c r="Q26" s="28"/>
      <c r="R26" s="28">
        <v>26</v>
      </c>
      <c r="S26" s="28" t="s">
        <v>154</v>
      </c>
      <c r="T26" s="28"/>
    </row>
    <row r="27" spans="1:20">
      <c r="A27">
        <v>2679</v>
      </c>
      <c r="B27">
        <v>-0.40095830838981783</v>
      </c>
      <c r="C27" s="28"/>
      <c r="D27" s="76">
        <f t="shared" si="3"/>
        <v>0.26790000000000003</v>
      </c>
      <c r="E27" s="76">
        <f t="shared" si="3"/>
        <v>-0.40095830838981783</v>
      </c>
      <c r="F27" s="77">
        <f t="shared" si="8"/>
        <v>7.1770410000000021E-2</v>
      </c>
      <c r="G27" s="77">
        <f t="shared" si="9"/>
        <v>1.9227292839000008E-2</v>
      </c>
      <c r="H27" s="77">
        <f t="shared" si="10"/>
        <v>5.1509917515681026E-3</v>
      </c>
      <c r="I27" s="77">
        <f t="shared" si="11"/>
        <v>-0.10741673081763221</v>
      </c>
      <c r="J27" s="77">
        <f t="shared" si="12"/>
        <v>-2.8776942186043673E-2</v>
      </c>
      <c r="K27" s="77">
        <f t="shared" ca="1" si="4"/>
        <v>-0.42449848019384967</v>
      </c>
      <c r="L27" s="77">
        <f t="shared" ca="1" si="13"/>
        <v>5.5413968856333562E-4</v>
      </c>
      <c r="M27" s="77">
        <f t="shared" ca="1" si="5"/>
        <v>811060517132.05164</v>
      </c>
      <c r="N27" s="77">
        <f t="shared" ca="1" si="6"/>
        <v>171279839448.66858</v>
      </c>
      <c r="O27" s="77">
        <f t="shared" ca="1" si="7"/>
        <v>1999517319.2424603</v>
      </c>
      <c r="P27" s="28">
        <f t="shared" ca="1" si="14"/>
        <v>2.354017180403184E-2</v>
      </c>
      <c r="Q27" s="28"/>
      <c r="R27" s="28"/>
      <c r="S27" s="28"/>
      <c r="T27" s="28"/>
    </row>
    <row r="28" spans="1:20">
      <c r="A28">
        <v>2827</v>
      </c>
      <c r="B28">
        <v>-0.4162602231517667</v>
      </c>
      <c r="C28" s="28"/>
      <c r="D28" s="76">
        <f t="shared" si="3"/>
        <v>0.28270000000000001</v>
      </c>
      <c r="E28" s="76">
        <f t="shared" si="3"/>
        <v>-0.4162602231517667</v>
      </c>
      <c r="F28" s="77">
        <f t="shared" si="8"/>
        <v>7.9919290000000004E-2</v>
      </c>
      <c r="G28" s="77">
        <f t="shared" si="9"/>
        <v>2.2593183283000001E-2</v>
      </c>
      <c r="H28" s="77">
        <f t="shared" si="10"/>
        <v>6.387092914104101E-3</v>
      </c>
      <c r="I28" s="77">
        <f t="shared" si="11"/>
        <v>-0.11767676508500445</v>
      </c>
      <c r="J28" s="77">
        <f t="shared" si="12"/>
        <v>-3.3267221489530756E-2</v>
      </c>
      <c r="K28" s="77">
        <f t="shared" ca="1" si="4"/>
        <v>-0.42235813557499036</v>
      </c>
      <c r="L28" s="77">
        <f t="shared" ca="1" si="13"/>
        <v>3.7184535921305463E-5</v>
      </c>
      <c r="M28" s="77">
        <f t="shared" ca="1" si="5"/>
        <v>790849143008.3855</v>
      </c>
      <c r="N28" s="77">
        <f t="shared" ca="1" si="6"/>
        <v>153894955807.45303</v>
      </c>
      <c r="O28" s="77">
        <f t="shared" ca="1" si="7"/>
        <v>1704650622.7913878</v>
      </c>
      <c r="P28" s="28">
        <f t="shared" ca="1" si="14"/>
        <v>6.0979124232236614E-3</v>
      </c>
      <c r="Q28" s="28"/>
      <c r="R28" s="28"/>
      <c r="S28" s="28"/>
      <c r="T28" s="28"/>
    </row>
    <row r="29" spans="1:20">
      <c r="A29">
        <v>3076.5</v>
      </c>
      <c r="B29">
        <v>-0.40709014025924262</v>
      </c>
      <c r="C29" s="28"/>
      <c r="D29" s="76">
        <f t="shared" si="3"/>
        <v>0.30764999999999998</v>
      </c>
      <c r="E29" s="76">
        <f t="shared" si="3"/>
        <v>-0.40709014025924262</v>
      </c>
      <c r="F29" s="77">
        <f t="shared" si="8"/>
        <v>9.4648522499999985E-2</v>
      </c>
      <c r="G29" s="77">
        <f t="shared" si="9"/>
        <v>2.9118617947124992E-2</v>
      </c>
      <c r="H29" s="77">
        <f t="shared" si="10"/>
        <v>8.9583428114330035E-3</v>
      </c>
      <c r="I29" s="77">
        <f t="shared" si="11"/>
        <v>-0.12524128165075599</v>
      </c>
      <c r="J29" s="77">
        <f t="shared" si="12"/>
        <v>-3.8530480299855077E-2</v>
      </c>
      <c r="K29" s="77">
        <f t="shared" ca="1" si="4"/>
        <v>-0.4187634341927573</v>
      </c>
      <c r="L29" s="77">
        <f t="shared" ca="1" si="13"/>
        <v>1.362657912582307E-4</v>
      </c>
      <c r="M29" s="77">
        <f t="shared" ca="1" si="5"/>
        <v>757543658948.63098</v>
      </c>
      <c r="N29" s="77">
        <f t="shared" ca="1" si="6"/>
        <v>126872707114.67302</v>
      </c>
      <c r="O29" s="77">
        <f t="shared" ca="1" si="7"/>
        <v>1263700130.4692867</v>
      </c>
      <c r="P29" s="28">
        <f t="shared" ca="1" si="14"/>
        <v>1.1673293933514683E-2</v>
      </c>
      <c r="Q29" s="28"/>
      <c r="R29" s="28"/>
      <c r="S29" s="28"/>
      <c r="T29" s="28"/>
    </row>
    <row r="30" spans="1:20">
      <c r="A30">
        <v>3131</v>
      </c>
      <c r="B30">
        <v>-0.40361010211563553</v>
      </c>
      <c r="C30" s="28"/>
      <c r="D30" s="76">
        <f t="shared" si="3"/>
        <v>0.31309999999999999</v>
      </c>
      <c r="E30" s="76">
        <f t="shared" si="3"/>
        <v>-0.40361010211563553</v>
      </c>
      <c r="F30" s="77">
        <f t="shared" si="8"/>
        <v>9.8031609999999991E-2</v>
      </c>
      <c r="G30" s="77">
        <f t="shared" si="9"/>
        <v>3.0693697090999995E-2</v>
      </c>
      <c r="H30" s="77">
        <f t="shared" si="10"/>
        <v>9.6101965591920985E-3</v>
      </c>
      <c r="I30" s="77">
        <f t="shared" si="11"/>
        <v>-0.12637032297240547</v>
      </c>
      <c r="J30" s="77">
        <f t="shared" si="12"/>
        <v>-3.9566548122660153E-2</v>
      </c>
      <c r="K30" s="77">
        <f t="shared" ca="1" si="4"/>
        <v>-0.4179804765766994</v>
      </c>
      <c r="L30" s="77">
        <f t="shared" ca="1" si="13"/>
        <v>2.0650766215119678E-4</v>
      </c>
      <c r="M30" s="77">
        <f t="shared" ca="1" si="5"/>
        <v>750395407052.73706</v>
      </c>
      <c r="N30" s="77">
        <f t="shared" ca="1" si="6"/>
        <v>121346318898.68718</v>
      </c>
      <c r="O30" s="77">
        <f t="shared" ca="1" si="7"/>
        <v>1176616004.6281025</v>
      </c>
      <c r="P30" s="28">
        <f t="shared" ca="1" si="14"/>
        <v>1.4370374461063873E-2</v>
      </c>
      <c r="Q30" s="28"/>
      <c r="R30" s="28"/>
      <c r="S30" s="28"/>
      <c r="T30" s="28"/>
    </row>
    <row r="31" spans="1:20">
      <c r="A31">
        <v>3135.5</v>
      </c>
      <c r="B31">
        <v>-0.43071725492700352</v>
      </c>
      <c r="C31" s="28"/>
      <c r="D31" s="76">
        <f t="shared" si="3"/>
        <v>0.31355</v>
      </c>
      <c r="E31" s="76">
        <f t="shared" si="3"/>
        <v>-0.43071725492700352</v>
      </c>
      <c r="F31" s="77">
        <f t="shared" si="8"/>
        <v>9.83136025E-2</v>
      </c>
      <c r="G31" s="77">
        <f t="shared" si="9"/>
        <v>3.0826230063874999E-2</v>
      </c>
      <c r="H31" s="77">
        <f t="shared" si="10"/>
        <v>9.6655644365280062E-3</v>
      </c>
      <c r="I31" s="77">
        <f t="shared" si="11"/>
        <v>-0.13505139528236196</v>
      </c>
      <c r="J31" s="77">
        <f t="shared" si="12"/>
        <v>-4.234536499078459E-2</v>
      </c>
      <c r="K31" s="77">
        <f t="shared" ca="1" si="4"/>
        <v>-0.41791586487974219</v>
      </c>
      <c r="L31" s="77">
        <f t="shared" ca="1" si="13"/>
        <v>1.6387558714212142E-4</v>
      </c>
      <c r="M31" s="77">
        <f t="shared" ca="1" si="5"/>
        <v>749807204254.76929</v>
      </c>
      <c r="N31" s="77">
        <f t="shared" ca="1" si="6"/>
        <v>120895981130.01439</v>
      </c>
      <c r="O31" s="77">
        <f t="shared" ca="1" si="7"/>
        <v>1169572019.745543</v>
      </c>
      <c r="P31" s="28">
        <f t="shared" ca="1" si="14"/>
        <v>-1.280139004726133E-2</v>
      </c>
      <c r="Q31" s="28"/>
      <c r="R31" s="28"/>
      <c r="S31" s="28"/>
      <c r="T31" s="28"/>
    </row>
    <row r="32" spans="1:20">
      <c r="A32">
        <v>3156</v>
      </c>
      <c r="B32">
        <v>-0.39631650663432083</v>
      </c>
      <c r="C32" s="28"/>
      <c r="D32" s="76">
        <f t="shared" si="3"/>
        <v>0.31559999999999999</v>
      </c>
      <c r="E32" s="76">
        <f t="shared" si="3"/>
        <v>-0.39631650663432083</v>
      </c>
      <c r="F32" s="77">
        <f t="shared" si="8"/>
        <v>9.9603359999999988E-2</v>
      </c>
      <c r="G32" s="77">
        <f t="shared" si="9"/>
        <v>3.1434820415999994E-2</v>
      </c>
      <c r="H32" s="77">
        <f t="shared" si="10"/>
        <v>9.9208293232895973E-3</v>
      </c>
      <c r="I32" s="77">
        <f t="shared" si="11"/>
        <v>-0.12507748949379166</v>
      </c>
      <c r="J32" s="77">
        <f t="shared" si="12"/>
        <v>-3.9474455684240649E-2</v>
      </c>
      <c r="K32" s="77">
        <f t="shared" ca="1" si="4"/>
        <v>-0.41762159254292203</v>
      </c>
      <c r="L32" s="77">
        <f t="shared" ca="1" si="13"/>
        <v>4.5390668557287724E-4</v>
      </c>
      <c r="M32" s="77">
        <f t="shared" ca="1" si="5"/>
        <v>747131505899.88928</v>
      </c>
      <c r="N32" s="77">
        <f t="shared" ca="1" si="6"/>
        <v>118855935662.98039</v>
      </c>
      <c r="O32" s="77">
        <f t="shared" ca="1" si="7"/>
        <v>1137764675.3225291</v>
      </c>
      <c r="P32" s="28">
        <f t="shared" ca="1" si="14"/>
        <v>2.1305085908601196E-2</v>
      </c>
      <c r="Q32" s="28"/>
      <c r="R32" s="28"/>
      <c r="S32" s="28"/>
      <c r="T32" s="28"/>
    </row>
    <row r="33" spans="1:20">
      <c r="A33">
        <v>3365</v>
      </c>
      <c r="B33">
        <v>-0.43018204842519481</v>
      </c>
      <c r="C33" s="28"/>
      <c r="D33" s="76">
        <f t="shared" si="3"/>
        <v>0.33650000000000002</v>
      </c>
      <c r="E33" s="76">
        <f t="shared" si="3"/>
        <v>-0.43018204842519481</v>
      </c>
      <c r="F33" s="77">
        <f t="shared" si="8"/>
        <v>0.11323225000000002</v>
      </c>
      <c r="G33" s="77">
        <f t="shared" si="9"/>
        <v>3.8102652125000011E-2</v>
      </c>
      <c r="H33" s="77">
        <f t="shared" si="10"/>
        <v>1.2821542440062504E-2</v>
      </c>
      <c r="I33" s="77">
        <f t="shared" si="11"/>
        <v>-0.14475625929507807</v>
      </c>
      <c r="J33" s="77">
        <f t="shared" si="12"/>
        <v>-4.8710481252793772E-2</v>
      </c>
      <c r="K33" s="77">
        <f t="shared" ca="1" si="4"/>
        <v>-0.41462798642514326</v>
      </c>
      <c r="L33" s="77">
        <f t="shared" ca="1" si="13"/>
        <v>2.419288447014476E-4</v>
      </c>
      <c r="M33" s="77">
        <f t="shared" ca="1" si="5"/>
        <v>720214849356.72668</v>
      </c>
      <c r="N33" s="77">
        <f t="shared" ca="1" si="6"/>
        <v>99124897927.07843</v>
      </c>
      <c r="O33" s="77">
        <f t="shared" ca="1" si="7"/>
        <v>839658441.35317206</v>
      </c>
      <c r="P33" s="28">
        <f t="shared" ca="1" si="14"/>
        <v>-1.5554062000051549E-2</v>
      </c>
      <c r="Q33" s="28"/>
      <c r="R33" s="28"/>
      <c r="S33" s="28"/>
      <c r="T33" s="28"/>
    </row>
    <row r="34" spans="1:20">
      <c r="A34">
        <v>4402</v>
      </c>
      <c r="B34">
        <v>-0.41676370792629314</v>
      </c>
      <c r="C34" s="28"/>
      <c r="D34" s="76">
        <f t="shared" si="3"/>
        <v>0.44019999999999998</v>
      </c>
      <c r="E34" s="76">
        <f t="shared" si="3"/>
        <v>-0.41676370792629314</v>
      </c>
      <c r="F34" s="77">
        <f t="shared" si="8"/>
        <v>0.19377603999999998</v>
      </c>
      <c r="G34" s="77">
        <f t="shared" si="9"/>
        <v>8.5300212807999987E-2</v>
      </c>
      <c r="H34" s="77">
        <f t="shared" si="10"/>
        <v>3.7549153678081593E-2</v>
      </c>
      <c r="I34" s="77">
        <f t="shared" si="11"/>
        <v>-0.18345938422915423</v>
      </c>
      <c r="J34" s="77">
        <f t="shared" si="12"/>
        <v>-8.0758820937673684E-2</v>
      </c>
      <c r="K34" s="77">
        <f t="shared" ca="1" si="4"/>
        <v>-0.39995061794652231</v>
      </c>
      <c r="L34" s="77">
        <f t="shared" ca="1" si="13"/>
        <v>2.8267999466787008E-4</v>
      </c>
      <c r="M34" s="77">
        <f t="shared" ca="1" si="5"/>
        <v>596156208621.67664</v>
      </c>
      <c r="N34" s="77">
        <f t="shared" ca="1" si="6"/>
        <v>28799634854.231167</v>
      </c>
      <c r="O34" s="77">
        <f t="shared" ca="1" si="7"/>
        <v>35091703.558321476</v>
      </c>
      <c r="P34" s="28">
        <f t="shared" ca="1" si="14"/>
        <v>-1.6813089979770823E-2</v>
      </c>
      <c r="Q34" s="28"/>
      <c r="R34" s="28"/>
      <c r="S34" s="28"/>
      <c r="T34" s="28"/>
    </row>
    <row r="35" spans="1:20">
      <c r="A35">
        <v>4536</v>
      </c>
      <c r="B35">
        <v>-0.40451003615453374</v>
      </c>
      <c r="C35" s="28"/>
      <c r="D35" s="76">
        <f t="shared" si="3"/>
        <v>0.4536</v>
      </c>
      <c r="E35" s="76">
        <f t="shared" si="3"/>
        <v>-0.40451003615453374</v>
      </c>
      <c r="F35" s="77">
        <f t="shared" si="8"/>
        <v>0.20575296000000001</v>
      </c>
      <c r="G35" s="77">
        <f t="shared" si="9"/>
        <v>9.3329542656000006E-2</v>
      </c>
      <c r="H35" s="77">
        <f t="shared" si="10"/>
        <v>4.2334280548761608E-2</v>
      </c>
      <c r="I35" s="77">
        <f t="shared" si="11"/>
        <v>-0.1834857523996965</v>
      </c>
      <c r="J35" s="77">
        <f t="shared" si="12"/>
        <v>-8.3229137288502328E-2</v>
      </c>
      <c r="K35" s="77">
        <f t="shared" ca="1" si="4"/>
        <v>-0.39807540714629291</v>
      </c>
      <c r="L35" s="77">
        <f t="shared" ca="1" si="13"/>
        <v>4.1404450473694261E-5</v>
      </c>
      <c r="M35" s="77">
        <f t="shared" ca="1" si="5"/>
        <v>581243333919.74878</v>
      </c>
      <c r="N35" s="77">
        <f t="shared" ca="1" si="6"/>
        <v>22906646062.172897</v>
      </c>
      <c r="O35" s="77">
        <f t="shared" ca="1" si="7"/>
        <v>9059204.4758437108</v>
      </c>
      <c r="P35" s="28">
        <f t="shared" ca="1" si="14"/>
        <v>-6.434629008240822E-3</v>
      </c>
      <c r="Q35" s="28"/>
      <c r="R35" s="28"/>
      <c r="S35" s="28"/>
      <c r="T35" s="28"/>
    </row>
    <row r="36" spans="1:20">
      <c r="A36">
        <v>5435</v>
      </c>
      <c r="B36">
        <v>-0.40247234269918408</v>
      </c>
      <c r="C36" s="28"/>
      <c r="D36" s="76">
        <f t="shared" si="3"/>
        <v>0.54349999999999998</v>
      </c>
      <c r="E36" s="76">
        <f t="shared" si="3"/>
        <v>-0.40247234269918408</v>
      </c>
      <c r="F36" s="77">
        <f t="shared" si="8"/>
        <v>0.29539224999999997</v>
      </c>
      <c r="G36" s="77">
        <f t="shared" si="9"/>
        <v>0.16054568787499998</v>
      </c>
      <c r="H36" s="77">
        <f t="shared" si="10"/>
        <v>8.725658136006248E-2</v>
      </c>
      <c r="I36" s="77">
        <f t="shared" si="11"/>
        <v>-0.21874371825700653</v>
      </c>
      <c r="J36" s="77">
        <f t="shared" si="12"/>
        <v>-0.11888721087268304</v>
      </c>
      <c r="K36" s="77">
        <f t="shared" ca="1" si="4"/>
        <v>-0.38562125100010658</v>
      </c>
      <c r="L36" s="77">
        <f t="shared" ca="1" si="13"/>
        <v>2.8395929145071873E-4</v>
      </c>
      <c r="M36" s="77">
        <f t="shared" ca="1" si="5"/>
        <v>487502506345.27917</v>
      </c>
      <c r="N36" s="77">
        <f t="shared" ca="1" si="6"/>
        <v>934433760.58703089</v>
      </c>
      <c r="O36" s="77">
        <f t="shared" ca="1" si="7"/>
        <v>261006215.44189107</v>
      </c>
      <c r="P36" s="28">
        <f t="shared" ca="1" si="14"/>
        <v>-1.6851091699077503E-2</v>
      </c>
      <c r="Q36" s="28"/>
      <c r="R36" s="28"/>
      <c r="S36" s="28"/>
      <c r="T36" s="28"/>
    </row>
    <row r="37" spans="1:20">
      <c r="A37">
        <v>6352.5</v>
      </c>
      <c r="B37">
        <v>-0.37409738859423669</v>
      </c>
      <c r="C37" s="28"/>
      <c r="D37" s="76">
        <f t="shared" si="3"/>
        <v>0.63524999999999998</v>
      </c>
      <c r="E37" s="76">
        <f t="shared" si="3"/>
        <v>-0.37409738859423669</v>
      </c>
      <c r="F37" s="77">
        <f t="shared" si="8"/>
        <v>0.40354256249999998</v>
      </c>
      <c r="G37" s="77">
        <f t="shared" si="9"/>
        <v>0.25635041282812498</v>
      </c>
      <c r="H37" s="77">
        <f t="shared" si="10"/>
        <v>0.1628465997490664</v>
      </c>
      <c r="I37" s="77">
        <f t="shared" si="11"/>
        <v>-0.23764536610448886</v>
      </c>
      <c r="J37" s="77">
        <f t="shared" si="12"/>
        <v>-0.15096421881787656</v>
      </c>
      <c r="K37" s="77">
        <f t="shared" ca="1" si="4"/>
        <v>-0.37313792030870785</v>
      </c>
      <c r="L37" s="77">
        <f t="shared" ca="1" si="13"/>
        <v>9.2057939093565484E-7</v>
      </c>
      <c r="M37" s="77">
        <f t="shared" ca="1" si="5"/>
        <v>402648031475.56195</v>
      </c>
      <c r="N37" s="77">
        <f t="shared" ca="1" si="6"/>
        <v>7824701227.8320646</v>
      </c>
      <c r="O37" s="77">
        <f t="shared" ca="1" si="7"/>
        <v>1226830930.9181159</v>
      </c>
      <c r="P37" s="28">
        <f t="shared" ca="1" si="14"/>
        <v>-9.5946828552884167E-4</v>
      </c>
      <c r="Q37" s="28"/>
      <c r="R37" s="28"/>
      <c r="S37" s="28"/>
      <c r="T37" s="28"/>
    </row>
    <row r="38" spans="1:20">
      <c r="A38">
        <v>7317.5</v>
      </c>
      <c r="B38">
        <v>-0.33196460307590314</v>
      </c>
      <c r="C38" s="28"/>
      <c r="D38" s="76">
        <f t="shared" si="3"/>
        <v>0.73175000000000001</v>
      </c>
      <c r="E38" s="76">
        <f t="shared" si="3"/>
        <v>-0.33196460307590314</v>
      </c>
      <c r="F38" s="77">
        <f t="shared" si="8"/>
        <v>0.53545806250000005</v>
      </c>
      <c r="G38" s="77">
        <f t="shared" si="9"/>
        <v>0.39182143723437507</v>
      </c>
      <c r="H38" s="77">
        <f t="shared" si="10"/>
        <v>0.28671533669625399</v>
      </c>
      <c r="I38" s="77">
        <f t="shared" si="11"/>
        <v>-0.24291509830079214</v>
      </c>
      <c r="J38" s="77">
        <f t="shared" si="12"/>
        <v>-0.17775312318160466</v>
      </c>
      <c r="K38" s="77">
        <f t="shared" ca="1" si="4"/>
        <v>-0.36025586283177402</v>
      </c>
      <c r="L38" s="77">
        <f t="shared" ca="1" si="13"/>
        <v>8.0039537857415919E-4</v>
      </c>
      <c r="M38" s="77">
        <f t="shared" ca="1" si="5"/>
        <v>324418796306.48883</v>
      </c>
      <c r="N38" s="77">
        <f t="shared" ca="1" si="6"/>
        <v>43690684595.201088</v>
      </c>
      <c r="O38" s="77">
        <f t="shared" ca="1" si="7"/>
        <v>2929194448.9249516</v>
      </c>
      <c r="P38" s="28">
        <f t="shared" ca="1" si="14"/>
        <v>2.8291259755870879E-2</v>
      </c>
      <c r="Q38" s="28"/>
      <c r="R38" s="28"/>
      <c r="S38" s="28"/>
      <c r="T38" s="28"/>
    </row>
    <row r="39" spans="1:20">
      <c r="A39">
        <v>7649</v>
      </c>
      <c r="B39">
        <v>-0.37219152701436542</v>
      </c>
      <c r="C39" s="28"/>
      <c r="D39" s="76">
        <f t="shared" si="3"/>
        <v>0.76490000000000002</v>
      </c>
      <c r="E39" s="76">
        <f t="shared" si="3"/>
        <v>-0.37219152701436542</v>
      </c>
      <c r="F39" s="77">
        <f t="shared" si="8"/>
        <v>0.58507201000000009</v>
      </c>
      <c r="G39" s="77">
        <f t="shared" si="9"/>
        <v>0.44752158044900009</v>
      </c>
      <c r="H39" s="77">
        <f t="shared" si="10"/>
        <v>0.34230925688544023</v>
      </c>
      <c r="I39" s="77">
        <f t="shared" si="11"/>
        <v>-0.2846892990132881</v>
      </c>
      <c r="J39" s="77">
        <f t="shared" si="12"/>
        <v>-0.21775884481526409</v>
      </c>
      <c r="K39" s="77">
        <f t="shared" ca="1" si="4"/>
        <v>-0.35588914303804203</v>
      </c>
      <c r="L39" s="77">
        <f t="shared" ca="1" si="13"/>
        <v>2.657677233114855E-4</v>
      </c>
      <c r="M39" s="77">
        <f t="shared" ca="1" si="5"/>
        <v>300010525638.01404</v>
      </c>
      <c r="N39" s="77">
        <f t="shared" ca="1" si="6"/>
        <v>62173825675.043999</v>
      </c>
      <c r="O39" s="77">
        <f t="shared" ca="1" si="7"/>
        <v>3660747892.4910555</v>
      </c>
      <c r="P39" s="28">
        <f t="shared" ca="1" si="14"/>
        <v>-1.6302383976323387E-2</v>
      </c>
      <c r="Q39" s="28"/>
      <c r="R39" s="28"/>
      <c r="S39" s="28"/>
      <c r="T39" s="28"/>
    </row>
    <row r="40" spans="1:20">
      <c r="A40">
        <v>45031</v>
      </c>
      <c r="B40">
        <v>-5.6544078041042667E-2</v>
      </c>
      <c r="C40" s="28"/>
      <c r="D40" s="76">
        <f t="shared" si="3"/>
        <v>4.5030999999999999</v>
      </c>
      <c r="E40" s="76">
        <f t="shared" si="3"/>
        <v>-5.6544078041042667E-2</v>
      </c>
      <c r="F40" s="77">
        <f t="shared" si="8"/>
        <v>20.277909609999998</v>
      </c>
      <c r="G40" s="77">
        <f t="shared" si="9"/>
        <v>91.31345476479099</v>
      </c>
      <c r="H40" s="77">
        <f t="shared" si="10"/>
        <v>411.19361815133027</v>
      </c>
      <c r="I40" s="77">
        <f t="shared" si="11"/>
        <v>-0.25462363782661923</v>
      </c>
      <c r="J40" s="77">
        <f t="shared" si="12"/>
        <v>-1.1465957034970491</v>
      </c>
      <c r="K40" s="77">
        <f t="shared" ca="1" si="4"/>
        <v>-5.5584493105260424E-2</v>
      </c>
      <c r="L40" s="77">
        <f t="shared" ca="1" si="13"/>
        <v>9.2080324898021105E-7</v>
      </c>
      <c r="M40" s="77">
        <f t="shared" ca="1" si="5"/>
        <v>134092320397.2495</v>
      </c>
      <c r="N40" s="77">
        <f t="shared" ca="1" si="6"/>
        <v>1462717414177.5205</v>
      </c>
      <c r="O40" s="77">
        <f t="shared" ca="1" si="7"/>
        <v>38794027577.445496</v>
      </c>
      <c r="P40" s="28">
        <f t="shared" ca="1" si="14"/>
        <v>-9.595849357822428E-4</v>
      </c>
      <c r="Q40" s="28"/>
      <c r="R40" s="28"/>
      <c r="S40" s="28"/>
      <c r="T40" s="28"/>
    </row>
    <row r="41" spans="1:20">
      <c r="A41">
        <v>46597.5</v>
      </c>
      <c r="B41">
        <v>-5.0067385280271992E-2</v>
      </c>
      <c r="C41" s="28"/>
      <c r="D41" s="76">
        <f t="shared" si="3"/>
        <v>4.6597499999999998</v>
      </c>
      <c r="E41" s="76">
        <f t="shared" si="3"/>
        <v>-5.0067385280271992E-2</v>
      </c>
      <c r="F41" s="77">
        <f t="shared" si="8"/>
        <v>21.713270062499998</v>
      </c>
      <c r="G41" s="77">
        <f t="shared" si="9"/>
        <v>101.17841017373436</v>
      </c>
      <c r="H41" s="77">
        <f t="shared" si="10"/>
        <v>471.46609680705865</v>
      </c>
      <c r="I41" s="77">
        <f t="shared" si="11"/>
        <v>-0.23330149855974741</v>
      </c>
      <c r="J41" s="77">
        <f t="shared" si="12"/>
        <v>-1.087126657913783</v>
      </c>
      <c r="K41" s="77">
        <f t="shared" ca="1" si="4"/>
        <v>-5.1314365897394798E-2</v>
      </c>
      <c r="L41" s="77">
        <f t="shared" ca="1" si="13"/>
        <v>1.554960659479974E-6</v>
      </c>
      <c r="M41" s="77">
        <f t="shared" ca="1" si="5"/>
        <v>113855398493.29695</v>
      </c>
      <c r="N41" s="77">
        <f t="shared" ca="1" si="6"/>
        <v>1197759635945.5098</v>
      </c>
      <c r="O41" s="77">
        <f t="shared" ca="1" si="7"/>
        <v>31484875199.655884</v>
      </c>
      <c r="P41" s="28">
        <f t="shared" ca="1" si="14"/>
        <v>1.2469806171228059E-3</v>
      </c>
      <c r="Q41" s="28"/>
      <c r="R41" s="28"/>
      <c r="S41" s="28"/>
      <c r="T41" s="28"/>
    </row>
    <row r="42" spans="1:20">
      <c r="A42">
        <v>46652</v>
      </c>
      <c r="B42">
        <v>-4.8587347133434378E-2</v>
      </c>
      <c r="C42" s="28"/>
      <c r="D42" s="76">
        <f t="shared" si="3"/>
        <v>4.6651999999999996</v>
      </c>
      <c r="E42" s="76">
        <f t="shared" si="3"/>
        <v>-4.8587347133434378E-2</v>
      </c>
      <c r="F42" s="77">
        <f t="shared" si="8"/>
        <v>21.764091039999997</v>
      </c>
      <c r="G42" s="77">
        <f t="shared" si="9"/>
        <v>101.53383751980797</v>
      </c>
      <c r="H42" s="77">
        <f t="shared" si="10"/>
        <v>473.67565879740812</v>
      </c>
      <c r="I42" s="77">
        <f t="shared" si="11"/>
        <v>-0.22666969184689803</v>
      </c>
      <c r="J42" s="77">
        <f t="shared" si="12"/>
        <v>-1.0574594464041487</v>
      </c>
      <c r="K42" s="77">
        <f t="shared" ca="1" si="4"/>
        <v>-5.1177842854461419E-2</v>
      </c>
      <c r="L42" s="77">
        <f t="shared" ca="1" si="13"/>
        <v>6.7106680806594137E-6</v>
      </c>
      <c r="M42" s="77">
        <f t="shared" ca="1" si="5"/>
        <v>113115794292.58684</v>
      </c>
      <c r="N42" s="77">
        <f t="shared" ca="1" si="6"/>
        <v>1188527518060.6633</v>
      </c>
      <c r="O42" s="77">
        <f t="shared" ca="1" si="7"/>
        <v>31231384730.021988</v>
      </c>
      <c r="P42" s="28">
        <f t="shared" ca="1" si="14"/>
        <v>2.5904957210270418E-3</v>
      </c>
      <c r="Q42" s="28"/>
      <c r="R42" s="28"/>
      <c r="S42" s="28"/>
      <c r="T42" s="28"/>
    </row>
    <row r="43" spans="1:20">
      <c r="A43">
        <v>46652.5</v>
      </c>
      <c r="B43">
        <v>-5.2821475226664916E-2</v>
      </c>
      <c r="C43" s="28"/>
      <c r="D43" s="76">
        <f t="shared" si="3"/>
        <v>4.6652500000000003</v>
      </c>
      <c r="E43" s="76">
        <f t="shared" si="3"/>
        <v>-5.2821475226664916E-2</v>
      </c>
      <c r="F43" s="77">
        <f t="shared" si="8"/>
        <v>21.764557562500002</v>
      </c>
      <c r="G43" s="77">
        <f t="shared" si="9"/>
        <v>101.53710216845315</v>
      </c>
      <c r="H43" s="77">
        <f t="shared" si="10"/>
        <v>473.69596589137603</v>
      </c>
      <c r="I43" s="77">
        <f t="shared" si="11"/>
        <v>-0.24642538730119851</v>
      </c>
      <c r="J43" s="77">
        <f t="shared" si="12"/>
        <v>-1.1496360381069164</v>
      </c>
      <c r="K43" s="77">
        <f t="shared" ca="1" si="4"/>
        <v>-5.1176594096896288E-2</v>
      </c>
      <c r="L43" s="77">
        <f t="shared" ca="1" si="13"/>
        <v>2.7056339310689154E-6</v>
      </c>
      <c r="M43" s="77">
        <f t="shared" ca="1" si="5"/>
        <v>113108999759.12801</v>
      </c>
      <c r="N43" s="77">
        <f t="shared" ca="1" si="6"/>
        <v>1188442832519.832</v>
      </c>
      <c r="O43" s="77">
        <f t="shared" ca="1" si="7"/>
        <v>31229059851.537197</v>
      </c>
      <c r="P43" s="28">
        <f t="shared" ca="1" si="14"/>
        <v>-1.6448811297686272E-3</v>
      </c>
      <c r="Q43" s="28"/>
      <c r="R43" s="28"/>
      <c r="S43" s="28"/>
      <c r="T43" s="28"/>
    </row>
    <row r="44" spans="1:20">
      <c r="A44">
        <v>46718</v>
      </c>
      <c r="B44">
        <v>-4.4492255066870712E-2</v>
      </c>
      <c r="C44" s="28"/>
      <c r="D44" s="76">
        <f t="shared" si="3"/>
        <v>4.6718000000000002</v>
      </c>
      <c r="E44" s="76">
        <f t="shared" si="3"/>
        <v>-4.4492255066870712E-2</v>
      </c>
      <c r="F44" s="77">
        <f t="shared" si="8"/>
        <v>21.825715240000001</v>
      </c>
      <c r="G44" s="77">
        <f t="shared" si="9"/>
        <v>101.96537645823202</v>
      </c>
      <c r="H44" s="77">
        <f t="shared" si="10"/>
        <v>476.36184573756827</v>
      </c>
      <c r="I44" s="77">
        <f t="shared" si="11"/>
        <v>-0.20785891722140659</v>
      </c>
      <c r="J44" s="77">
        <f t="shared" si="12"/>
        <v>-0.97107528947496735</v>
      </c>
      <c r="K44" s="77">
        <f t="shared" ca="1" si="4"/>
        <v>-5.1013595949668922E-2</v>
      </c>
      <c r="L44" s="77">
        <f t="shared" ca="1" si="13"/>
        <v>4.2527886909655338E-5</v>
      </c>
      <c r="M44" s="77">
        <f t="shared" ca="1" si="5"/>
        <v>112217496892.34341</v>
      </c>
      <c r="N44" s="77">
        <f t="shared" ca="1" si="6"/>
        <v>1177351242960.3396</v>
      </c>
      <c r="O44" s="77">
        <f t="shared" ca="1" si="7"/>
        <v>30924619963.762379</v>
      </c>
      <c r="P44" s="28">
        <f t="shared" ca="1" si="14"/>
        <v>6.52134088279821E-3</v>
      </c>
      <c r="Q44" s="28"/>
      <c r="R44" s="28"/>
      <c r="S44" s="28"/>
      <c r="T44" s="28"/>
    </row>
    <row r="45" spans="1:20">
      <c r="A45">
        <v>48911</v>
      </c>
      <c r="B45">
        <v>-4.5678059585043229E-2</v>
      </c>
      <c r="C45" s="28"/>
      <c r="D45" s="76">
        <f t="shared" si="3"/>
        <v>4.8910999999999998</v>
      </c>
      <c r="E45" s="76">
        <f t="shared" si="3"/>
        <v>-4.5678059585043229E-2</v>
      </c>
      <c r="F45" s="77">
        <f t="shared" si="8"/>
        <v>23.922859209999999</v>
      </c>
      <c r="G45" s="77">
        <f t="shared" si="9"/>
        <v>117.00909668203099</v>
      </c>
      <c r="H45" s="77">
        <f t="shared" si="10"/>
        <v>572.30319278148181</v>
      </c>
      <c r="I45" s="77">
        <f t="shared" si="11"/>
        <v>-0.22341595723640492</v>
      </c>
      <c r="J45" s="77">
        <f t="shared" si="12"/>
        <v>-1.0927497884389801</v>
      </c>
      <c r="K45" s="77">
        <f t="shared" ca="1" si="4"/>
        <v>-4.6231197435251337E-2</v>
      </c>
      <c r="L45" s="77">
        <f t="shared" ca="1" si="13"/>
        <v>3.0596148133284673E-7</v>
      </c>
      <c r="M45" s="77">
        <f t="shared" ca="1" si="5"/>
        <v>81271719650.08757</v>
      </c>
      <c r="N45" s="77">
        <f t="shared" ca="1" si="6"/>
        <v>813125046266.15491</v>
      </c>
      <c r="O45" s="77">
        <f t="shared" ca="1" si="7"/>
        <v>20994490958.256866</v>
      </c>
      <c r="P45" s="28">
        <f t="shared" ca="1" si="14"/>
        <v>5.5313785020810746E-4</v>
      </c>
      <c r="Q45" s="28"/>
      <c r="R45" s="28"/>
      <c r="S45" s="28"/>
      <c r="T45" s="28"/>
    </row>
    <row r="46" spans="1:20">
      <c r="A46">
        <v>48990.5</v>
      </c>
      <c r="B46">
        <v>-4.3404425960034132E-2</v>
      </c>
      <c r="C46" s="28"/>
      <c r="D46" s="76">
        <f t="shared" si="3"/>
        <v>4.8990499999999999</v>
      </c>
      <c r="E46" s="76">
        <f t="shared" si="3"/>
        <v>-4.3404425960034132E-2</v>
      </c>
      <c r="F46" s="77">
        <f t="shared" si="8"/>
        <v>24.000690902500001</v>
      </c>
      <c r="G46" s="77">
        <f t="shared" si="9"/>
        <v>117.58058476589262</v>
      </c>
      <c r="H46" s="77">
        <f t="shared" si="10"/>
        <v>576.03316379734633</v>
      </c>
      <c r="I46" s="77">
        <f t="shared" si="11"/>
        <v>-0.21264045299950521</v>
      </c>
      <c r="J46" s="77">
        <f t="shared" si="12"/>
        <v>-1.0417362112672259</v>
      </c>
      <c r="K46" s="77">
        <f t="shared" ca="1" si="4"/>
        <v>-4.6082446301300761E-2</v>
      </c>
      <c r="L46" s="77">
        <f t="shared" ca="1" si="13"/>
        <v>7.1717929482378332E-6</v>
      </c>
      <c r="M46" s="77">
        <f t="shared" ca="1" si="5"/>
        <v>80130988905.15863</v>
      </c>
      <c r="N46" s="77">
        <f t="shared" ca="1" si="6"/>
        <v>800361035119.11145</v>
      </c>
      <c r="O46" s="77">
        <f t="shared" ca="1" si="7"/>
        <v>20649027432.941051</v>
      </c>
      <c r="P46" s="28">
        <f t="shared" ca="1" si="14"/>
        <v>2.6780203412666292E-3</v>
      </c>
      <c r="Q46" s="28"/>
      <c r="R46" s="28"/>
      <c r="S46" s="28"/>
      <c r="T46" s="28"/>
    </row>
    <row r="47" spans="1:20">
      <c r="A47">
        <v>48995</v>
      </c>
      <c r="B47">
        <v>-4.4511578773381189E-2</v>
      </c>
      <c r="C47" s="28"/>
      <c r="D47" s="76">
        <f t="shared" si="3"/>
        <v>4.8994999999999997</v>
      </c>
      <c r="E47" s="76">
        <f t="shared" si="3"/>
        <v>-4.4511578773381189E-2</v>
      </c>
      <c r="F47" s="77">
        <f t="shared" si="8"/>
        <v>24.005100249999998</v>
      </c>
      <c r="G47" s="77">
        <f t="shared" si="9"/>
        <v>117.61298867487498</v>
      </c>
      <c r="H47" s="77">
        <f t="shared" si="10"/>
        <v>576.24483801254996</v>
      </c>
      <c r="I47" s="77">
        <f t="shared" si="11"/>
        <v>-0.21808448020018112</v>
      </c>
      <c r="J47" s="77">
        <f t="shared" si="12"/>
        <v>-1.0685049107407874</v>
      </c>
      <c r="K47" s="77">
        <f t="shared" ca="1" si="4"/>
        <v>-4.6074077935730318E-2</v>
      </c>
      <c r="L47" s="77">
        <f t="shared" ca="1" si="13"/>
        <v>2.44140363234173E-6</v>
      </c>
      <c r="M47" s="77">
        <f t="shared" ca="1" si="5"/>
        <v>80066425217.308258</v>
      </c>
      <c r="N47" s="77">
        <f t="shared" ca="1" si="6"/>
        <v>799639843400.61694</v>
      </c>
      <c r="O47" s="77">
        <f t="shared" ca="1" si="7"/>
        <v>20629513675.588638</v>
      </c>
      <c r="P47" s="28">
        <f t="shared" ca="1" si="14"/>
        <v>1.5624991623491291E-3</v>
      </c>
      <c r="Q47" s="28"/>
      <c r="R47" s="28"/>
      <c r="S47" s="28"/>
      <c r="T47" s="28"/>
    </row>
    <row r="48" spans="1:20">
      <c r="A48">
        <v>49002</v>
      </c>
      <c r="B48">
        <v>-4.4089372036978602E-2</v>
      </c>
      <c r="C48" s="28"/>
      <c r="D48" s="76">
        <f t="shared" si="3"/>
        <v>4.9001999999999999</v>
      </c>
      <c r="E48" s="76">
        <f t="shared" si="3"/>
        <v>-4.4089372036978602E-2</v>
      </c>
      <c r="F48" s="77">
        <f t="shared" si="8"/>
        <v>24.011960039999998</v>
      </c>
      <c r="G48" s="77">
        <f t="shared" si="9"/>
        <v>117.66340658800799</v>
      </c>
      <c r="H48" s="77">
        <f t="shared" si="10"/>
        <v>576.57422496255674</v>
      </c>
      <c r="I48" s="77">
        <f t="shared" si="11"/>
        <v>-0.21604674085560255</v>
      </c>
      <c r="J48" s="77">
        <f t="shared" si="12"/>
        <v>-1.0586722395406236</v>
      </c>
      <c r="K48" s="77">
        <f t="shared" ca="1" si="4"/>
        <v>-4.606107144788496E-2</v>
      </c>
      <c r="L48" s="77">
        <f t="shared" ca="1" si="13"/>
        <v>3.8875985669684788E-6</v>
      </c>
      <c r="M48" s="77">
        <f t="shared" ca="1" si="5"/>
        <v>79965994494.382355</v>
      </c>
      <c r="N48" s="77">
        <f t="shared" ca="1" si="6"/>
        <v>798518269693.36743</v>
      </c>
      <c r="O48" s="77">
        <f t="shared" ca="1" si="7"/>
        <v>20599167718.328384</v>
      </c>
      <c r="P48" s="28">
        <f t="shared" ca="1" si="14"/>
        <v>1.9716994109063579E-3</v>
      </c>
      <c r="Q48" s="28"/>
      <c r="R48" s="28"/>
      <c r="S48" s="28"/>
      <c r="T48" s="28"/>
    </row>
    <row r="49" spans="1:20">
      <c r="A49">
        <v>49004</v>
      </c>
      <c r="B49">
        <v>-4.4525884397444315E-2</v>
      </c>
      <c r="C49" s="28"/>
      <c r="D49" s="76">
        <f t="shared" si="3"/>
        <v>4.9004000000000003</v>
      </c>
      <c r="E49" s="76">
        <f t="shared" si="3"/>
        <v>-4.4525884397444315E-2</v>
      </c>
      <c r="F49" s="77">
        <f t="shared" si="8"/>
        <v>24.013920160000001</v>
      </c>
      <c r="G49" s="77">
        <f t="shared" si="9"/>
        <v>117.67781435206402</v>
      </c>
      <c r="H49" s="77">
        <f t="shared" si="10"/>
        <v>576.66836145085449</v>
      </c>
      <c r="I49" s="77">
        <f t="shared" si="11"/>
        <v>-0.21819464390123613</v>
      </c>
      <c r="J49" s="77">
        <f t="shared" si="12"/>
        <v>-1.0692410329736177</v>
      </c>
      <c r="K49" s="77">
        <f t="shared" ca="1" si="4"/>
        <v>-4.6057357761354556E-2</v>
      </c>
      <c r="L49" s="77">
        <f t="shared" ca="1" si="13"/>
        <v>2.3454106643665486E-6</v>
      </c>
      <c r="M49" s="77">
        <f t="shared" ca="1" si="5"/>
        <v>79937300391.404587</v>
      </c>
      <c r="N49" s="77">
        <f t="shared" ca="1" si="6"/>
        <v>798197882799.4707</v>
      </c>
      <c r="O49" s="77">
        <f t="shared" ca="1" si="7"/>
        <v>20590499410.285275</v>
      </c>
      <c r="P49" s="28">
        <f t="shared" ca="1" si="14"/>
        <v>1.5314733639102407E-3</v>
      </c>
      <c r="Q49" s="28"/>
      <c r="R49" s="28"/>
      <c r="S49" s="28"/>
      <c r="T49" s="28"/>
    </row>
    <row r="50" spans="1:20">
      <c r="A50">
        <v>49015.5</v>
      </c>
      <c r="B50">
        <v>-4.5410830476612318E-2</v>
      </c>
      <c r="C50" s="28"/>
      <c r="D50" s="76">
        <f t="shared" si="3"/>
        <v>4.9015500000000003</v>
      </c>
      <c r="E50" s="76">
        <f t="shared" si="3"/>
        <v>-4.5410830476612318E-2</v>
      </c>
      <c r="F50" s="77">
        <f t="shared" si="8"/>
        <v>24.025192402500004</v>
      </c>
      <c r="G50" s="77">
        <f t="shared" si="9"/>
        <v>117.76068182047391</v>
      </c>
      <c r="H50" s="77">
        <f t="shared" si="10"/>
        <v>577.20986997714385</v>
      </c>
      <c r="I50" s="77">
        <f t="shared" si="11"/>
        <v>-0.22258345612263913</v>
      </c>
      <c r="J50" s="77">
        <f t="shared" si="12"/>
        <v>-1.0910039393579218</v>
      </c>
      <c r="K50" s="77">
        <f t="shared" ca="1" si="4"/>
        <v>-4.6036025219672094E-2</v>
      </c>
      <c r="L50" s="77">
        <f t="shared" ca="1" si="13"/>
        <v>3.9086846674957927E-7</v>
      </c>
      <c r="M50" s="77">
        <f t="shared" ca="1" si="5"/>
        <v>79772312834.386124</v>
      </c>
      <c r="N50" s="77">
        <f t="shared" ca="1" si="6"/>
        <v>796356200715.90393</v>
      </c>
      <c r="O50" s="77">
        <f t="shared" ca="1" si="7"/>
        <v>20540673630.894894</v>
      </c>
      <c r="P50" s="28">
        <f t="shared" ca="1" si="14"/>
        <v>6.2519474305977596E-4</v>
      </c>
      <c r="Q50" s="28"/>
      <c r="R50" s="28"/>
      <c r="S50" s="28"/>
      <c r="T50" s="28"/>
    </row>
    <row r="51" spans="1:20">
      <c r="A51">
        <v>49024.5</v>
      </c>
      <c r="B51">
        <v>-4.552513610542519E-2</v>
      </c>
      <c r="C51" s="28"/>
      <c r="D51" s="76">
        <f t="shared" si="3"/>
        <v>4.90245</v>
      </c>
      <c r="E51" s="76">
        <f t="shared" si="3"/>
        <v>-4.552513610542519E-2</v>
      </c>
      <c r="F51" s="77">
        <f t="shared" si="8"/>
        <v>24.0340160025</v>
      </c>
      <c r="G51" s="77">
        <f t="shared" si="9"/>
        <v>117.82556175145612</v>
      </c>
      <c r="H51" s="77">
        <f t="shared" si="10"/>
        <v>577.63392520842604</v>
      </c>
      <c r="I51" s="77">
        <f t="shared" si="11"/>
        <v>-0.22318470350004171</v>
      </c>
      <c r="J51" s="77">
        <f t="shared" si="12"/>
        <v>-1.0941518496737794</v>
      </c>
      <c r="K51" s="77">
        <f t="shared" ca="1" si="4"/>
        <v>-4.6019355328805467E-2</v>
      </c>
      <c r="L51" s="77">
        <f t="shared" ca="1" si="13"/>
        <v>2.4425264075860385E-7</v>
      </c>
      <c r="M51" s="77">
        <f t="shared" ca="1" si="5"/>
        <v>79643196570.406845</v>
      </c>
      <c r="N51" s="77">
        <f t="shared" ca="1" si="6"/>
        <v>794915530974.36536</v>
      </c>
      <c r="O51" s="77">
        <f t="shared" ca="1" si="7"/>
        <v>20501699787.788128</v>
      </c>
      <c r="P51" s="28">
        <f t="shared" ca="1" si="14"/>
        <v>4.9421922338027668E-4</v>
      </c>
      <c r="Q51" s="28"/>
      <c r="R51" s="28"/>
      <c r="S51" s="28"/>
      <c r="T51" s="28"/>
    </row>
    <row r="52" spans="1:20">
      <c r="A52">
        <v>50883.5</v>
      </c>
      <c r="B52">
        <v>-4.25133762328187E-2</v>
      </c>
      <c r="C52" s="28"/>
      <c r="D52" s="76">
        <f t="shared" si="3"/>
        <v>5.0883500000000002</v>
      </c>
      <c r="E52" s="76">
        <f t="shared" si="3"/>
        <v>-4.25133762328187E-2</v>
      </c>
      <c r="F52" s="77">
        <f t="shared" si="8"/>
        <v>25.8913057225</v>
      </c>
      <c r="G52" s="77">
        <f t="shared" si="9"/>
        <v>131.74402547308287</v>
      </c>
      <c r="H52" s="77">
        <f t="shared" si="10"/>
        <v>670.35971201596124</v>
      </c>
      <c r="I52" s="77">
        <f t="shared" si="11"/>
        <v>-0.21632293795426305</v>
      </c>
      <c r="J52" s="77">
        <f t="shared" si="12"/>
        <v>-1.1007268213395744</v>
      </c>
      <c r="K52" s="77">
        <f t="shared" ca="1" si="4"/>
        <v>-4.3049308459537916E-2</v>
      </c>
      <c r="L52" s="77">
        <f t="shared" ca="1" si="13"/>
        <v>2.872233516362168E-7</v>
      </c>
      <c r="M52" s="77">
        <f t="shared" ca="1" si="5"/>
        <v>53436038585.021538</v>
      </c>
      <c r="N52" s="77">
        <f t="shared" ca="1" si="6"/>
        <v>512566926509.72998</v>
      </c>
      <c r="O52" s="77">
        <f t="shared" ca="1" si="7"/>
        <v>12916169566.483913</v>
      </c>
      <c r="P52" s="28">
        <f t="shared" ca="1" si="14"/>
        <v>5.359322267192157E-4</v>
      </c>
      <c r="Q52" s="28"/>
      <c r="R52" s="28"/>
      <c r="S52" s="28"/>
      <c r="T52" s="28"/>
    </row>
    <row r="53" spans="1:20">
      <c r="A53">
        <v>50981</v>
      </c>
      <c r="B53">
        <v>-4.2168353858869523E-2</v>
      </c>
      <c r="C53" s="28"/>
      <c r="D53" s="76">
        <f t="shared" ref="D53:E84" si="15">A53/A$18</f>
        <v>5.0980999999999996</v>
      </c>
      <c r="E53" s="76">
        <f t="shared" si="15"/>
        <v>-4.2168353858869523E-2</v>
      </c>
      <c r="F53" s="77">
        <f t="shared" si="8"/>
        <v>25.990623609999997</v>
      </c>
      <c r="G53" s="77">
        <f t="shared" si="9"/>
        <v>132.50279822614098</v>
      </c>
      <c r="H53" s="77">
        <f t="shared" si="10"/>
        <v>675.51251563668927</v>
      </c>
      <c r="I53" s="77">
        <f t="shared" si="11"/>
        <v>-0.21497848480790269</v>
      </c>
      <c r="J53" s="77">
        <f t="shared" si="12"/>
        <v>-1.0959818133991686</v>
      </c>
      <c r="K53" s="77">
        <f t="shared" ca="1" si="4"/>
        <v>-4.2919531402966782E-2</v>
      </c>
      <c r="L53" s="77">
        <f t="shared" ca="1" si="13"/>
        <v>5.6426770275598949E-7</v>
      </c>
      <c r="M53" s="77">
        <f t="shared" ca="1" si="5"/>
        <v>52109617433.238419</v>
      </c>
      <c r="N53" s="77">
        <f t="shared" ca="1" si="6"/>
        <v>498775520685.27313</v>
      </c>
      <c r="O53" s="77">
        <f t="shared" ca="1" si="7"/>
        <v>12548790214.233324</v>
      </c>
      <c r="P53" s="28">
        <f t="shared" ca="1" si="14"/>
        <v>7.5117754409725901E-4</v>
      </c>
      <c r="Q53" s="28"/>
      <c r="R53" s="28"/>
      <c r="S53" s="28"/>
      <c r="T53" s="28"/>
    </row>
    <row r="54" spans="1:20">
      <c r="A54">
        <v>51517.5</v>
      </c>
      <c r="B54">
        <v>-4.148779486422427E-2</v>
      </c>
      <c r="C54" s="28"/>
      <c r="D54" s="76">
        <f t="shared" si="15"/>
        <v>5.1517499999999998</v>
      </c>
      <c r="E54" s="76">
        <f t="shared" si="15"/>
        <v>-4.148779486422427E-2</v>
      </c>
      <c r="F54" s="77">
        <f t="shared" si="8"/>
        <v>26.540528062499998</v>
      </c>
      <c r="G54" s="77">
        <f t="shared" si="9"/>
        <v>136.73016544598437</v>
      </c>
      <c r="H54" s="77">
        <f t="shared" si="10"/>
        <v>704.39962983634996</v>
      </c>
      <c r="I54" s="77">
        <f t="shared" si="11"/>
        <v>-0.21373474719176738</v>
      </c>
      <c r="J54" s="77">
        <f t="shared" si="12"/>
        <v>-1.1011079838451876</v>
      </c>
      <c r="K54" s="77">
        <f t="shared" ca="1" si="4"/>
        <v>-4.2251775732792651E-2</v>
      </c>
      <c r="L54" s="77">
        <f t="shared" ca="1" si="13"/>
        <v>5.8366676753849829E-7</v>
      </c>
      <c r="M54" s="77">
        <f t="shared" ca="1" si="5"/>
        <v>44950471826.194672</v>
      </c>
      <c r="N54" s="77">
        <f t="shared" ca="1" si="6"/>
        <v>425122910824.56055</v>
      </c>
      <c r="O54" s="77">
        <f t="shared" ca="1" si="7"/>
        <v>10593103018.619806</v>
      </c>
      <c r="P54" s="28">
        <f t="shared" ca="1" si="14"/>
        <v>7.6398086856838132E-4</v>
      </c>
      <c r="Q54" s="28"/>
      <c r="R54" s="28"/>
      <c r="S54" s="28"/>
      <c r="T54" s="28"/>
    </row>
    <row r="55" spans="1:20">
      <c r="A55">
        <v>51853</v>
      </c>
      <c r="B55">
        <v>-4.278774352860637E-2</v>
      </c>
      <c r="C55" s="28"/>
      <c r="D55" s="76">
        <f t="shared" si="15"/>
        <v>5.1852999999999998</v>
      </c>
      <c r="E55" s="76">
        <f t="shared" si="15"/>
        <v>-4.278774352860637E-2</v>
      </c>
      <c r="F55" s="77">
        <f t="shared" si="8"/>
        <v>26.887336089999998</v>
      </c>
      <c r="G55" s="77">
        <f t="shared" si="9"/>
        <v>139.41890382747698</v>
      </c>
      <c r="H55" s="77">
        <f t="shared" si="10"/>
        <v>722.92884201661639</v>
      </c>
      <c r="I55" s="77">
        <f t="shared" si="11"/>
        <v>-0.2218672865188826</v>
      </c>
      <c r="J55" s="77">
        <f t="shared" si="12"/>
        <v>-1.150448440786362</v>
      </c>
      <c r="K55" s="77">
        <f t="shared" ca="1" si="4"/>
        <v>-4.1874061577017119E-2</v>
      </c>
      <c r="L55" s="77">
        <f t="shared" ca="1" si="13"/>
        <v>8.3481470865994309E-7</v>
      </c>
      <c r="M55" s="77">
        <f t="shared" ca="1" si="5"/>
        <v>40612527691.147621</v>
      </c>
      <c r="N55" s="77">
        <f t="shared" ca="1" si="6"/>
        <v>381133353782.20294</v>
      </c>
      <c r="O55" s="77">
        <f t="shared" ca="1" si="7"/>
        <v>9430736637.1004505</v>
      </c>
      <c r="P55" s="28">
        <f t="shared" ca="1" si="14"/>
        <v>-9.1368195158925136E-4</v>
      </c>
      <c r="Q55" s="28"/>
      <c r="R55" s="28"/>
      <c r="S55" s="28"/>
      <c r="T55" s="28"/>
    </row>
    <row r="56" spans="1:20">
      <c r="A56">
        <v>51853</v>
      </c>
      <c r="B56">
        <v>-4.218774352921173E-2</v>
      </c>
      <c r="C56" s="28"/>
      <c r="D56" s="76">
        <f t="shared" si="15"/>
        <v>5.1852999999999998</v>
      </c>
      <c r="E56" s="76">
        <f t="shared" si="15"/>
        <v>-4.218774352921173E-2</v>
      </c>
      <c r="F56" s="77">
        <f t="shared" si="8"/>
        <v>26.887336089999998</v>
      </c>
      <c r="G56" s="77">
        <f t="shared" si="9"/>
        <v>139.41890382747698</v>
      </c>
      <c r="H56" s="77">
        <f t="shared" si="10"/>
        <v>722.92884201661639</v>
      </c>
      <c r="I56" s="77">
        <f t="shared" si="11"/>
        <v>-0.21875610652202157</v>
      </c>
      <c r="J56" s="77">
        <f t="shared" si="12"/>
        <v>-1.1343160391486384</v>
      </c>
      <c r="K56" s="77">
        <f t="shared" ca="1" si="4"/>
        <v>-4.1874061577017119E-2</v>
      </c>
      <c r="L56" s="77">
        <f t="shared" ca="1" si="13"/>
        <v>9.8396367132622249E-8</v>
      </c>
      <c r="M56" s="77">
        <f t="shared" ca="1" si="5"/>
        <v>40612527691.147621</v>
      </c>
      <c r="N56" s="77">
        <f t="shared" ca="1" si="6"/>
        <v>381133353782.20294</v>
      </c>
      <c r="O56" s="77">
        <f t="shared" ca="1" si="7"/>
        <v>9430736637.1004505</v>
      </c>
      <c r="P56" s="28">
        <f t="shared" ca="1" si="14"/>
        <v>-3.1368195219461104E-4</v>
      </c>
      <c r="Q56" s="28"/>
      <c r="R56" s="28"/>
      <c r="S56" s="28"/>
      <c r="T56" s="28"/>
    </row>
    <row r="57" spans="1:20">
      <c r="A57">
        <v>53358.5</v>
      </c>
      <c r="B57">
        <v>-4.3047423736425117E-2</v>
      </c>
      <c r="C57" s="28"/>
      <c r="D57" s="76">
        <f t="shared" si="15"/>
        <v>5.3358499999999998</v>
      </c>
      <c r="E57" s="76">
        <f t="shared" si="15"/>
        <v>-4.3047423736425117E-2</v>
      </c>
      <c r="F57" s="77">
        <f t="shared" si="8"/>
        <v>28.471295222499997</v>
      </c>
      <c r="G57" s="77">
        <f t="shared" si="9"/>
        <v>151.91856061297659</v>
      </c>
      <c r="H57" s="77">
        <f t="shared" si="10"/>
        <v>810.6146516467511</v>
      </c>
      <c r="I57" s="77">
        <f t="shared" si="11"/>
        <v>-0.22969459594400396</v>
      </c>
      <c r="J57" s="77">
        <f t="shared" si="12"/>
        <v>-1.2256159097678134</v>
      </c>
      <c r="K57" s="77">
        <f t="shared" ca="1" si="4"/>
        <v>-4.0556821129602127E-2</v>
      </c>
      <c r="L57" s="77">
        <f t="shared" ca="1" si="13"/>
        <v>6.2031013451134694E-6</v>
      </c>
      <c r="M57" s="77">
        <f t="shared" ca="1" si="5"/>
        <v>22924427430.059536</v>
      </c>
      <c r="N57" s="77">
        <f t="shared" ca="1" si="6"/>
        <v>206844527036.86618</v>
      </c>
      <c r="O57" s="77">
        <f t="shared" ca="1" si="7"/>
        <v>4884653231.6778374</v>
      </c>
      <c r="P57" s="28">
        <f t="shared" ca="1" si="14"/>
        <v>-2.4906026068229892E-3</v>
      </c>
      <c r="Q57" s="28"/>
      <c r="R57" s="28"/>
      <c r="S57" s="28"/>
      <c r="T57" s="28"/>
    </row>
    <row r="58" spans="1:20">
      <c r="A58">
        <v>53410.5</v>
      </c>
      <c r="B58">
        <v>-4.4296745138126425E-2</v>
      </c>
      <c r="C58" s="28"/>
      <c r="D58" s="76">
        <f t="shared" si="15"/>
        <v>5.3410500000000001</v>
      </c>
      <c r="E58" s="76">
        <f t="shared" si="15"/>
        <v>-4.4296745138126425E-2</v>
      </c>
      <c r="F58" s="77">
        <f t="shared" si="8"/>
        <v>28.526815102500002</v>
      </c>
      <c r="G58" s="77">
        <f t="shared" si="9"/>
        <v>152.36314580320763</v>
      </c>
      <c r="H58" s="77">
        <f t="shared" si="10"/>
        <v>813.77917989222226</v>
      </c>
      <c r="I58" s="77">
        <f t="shared" si="11"/>
        <v>-0.23659113061999015</v>
      </c>
      <c r="J58" s="77">
        <f t="shared" si="12"/>
        <v>-1.2636450581978984</v>
      </c>
      <c r="K58" s="77">
        <f t="shared" ca="1" si="4"/>
        <v>-4.0522360099070232E-2</v>
      </c>
      <c r="L58" s="77">
        <f t="shared" ca="1" si="13"/>
        <v>1.4245982423051227E-5</v>
      </c>
      <c r="M58" s="77">
        <f t="shared" ca="1" si="5"/>
        <v>22376592982.983116</v>
      </c>
      <c r="N58" s="77">
        <f t="shared" ca="1" si="6"/>
        <v>201583756935.92953</v>
      </c>
      <c r="O58" s="77">
        <f t="shared" ca="1" si="7"/>
        <v>4749491110.6688967</v>
      </c>
      <c r="P58" s="28">
        <f t="shared" ca="1" si="14"/>
        <v>-3.7743850390561939E-3</v>
      </c>
      <c r="Q58" s="28"/>
      <c r="R58" s="28"/>
      <c r="S58" s="28"/>
      <c r="T58" s="28"/>
    </row>
    <row r="59" spans="1:20">
      <c r="A59">
        <v>54103.5</v>
      </c>
      <c r="B59">
        <v>-5.8068278442078736E-2</v>
      </c>
      <c r="C59" s="28"/>
      <c r="D59" s="76">
        <f t="shared" si="15"/>
        <v>5.4103500000000002</v>
      </c>
      <c r="E59" s="76">
        <f t="shared" si="15"/>
        <v>-5.8068278442078736E-2</v>
      </c>
      <c r="F59" s="77">
        <f t="shared" si="8"/>
        <v>29.271887122500001</v>
      </c>
      <c r="G59" s="77">
        <f t="shared" si="9"/>
        <v>158.37115449321789</v>
      </c>
      <c r="H59" s="77">
        <f t="shared" si="10"/>
        <v>856.84337571238143</v>
      </c>
      <c r="I59" s="77">
        <f t="shared" si="11"/>
        <v>-0.31416971026910068</v>
      </c>
      <c r="J59" s="77">
        <f t="shared" si="12"/>
        <v>-1.6997680919544289</v>
      </c>
      <c r="K59" s="77">
        <f t="shared" ca="1" si="4"/>
        <v>-4.0133454583852923E-2</v>
      </c>
      <c r="L59" s="77">
        <f t="shared" ca="1" si="13"/>
        <v>3.216579068255858E-4</v>
      </c>
      <c r="M59" s="77">
        <f t="shared" ca="1" si="5"/>
        <v>15566226097.659395</v>
      </c>
      <c r="N59" s="77">
        <f t="shared" ca="1" si="6"/>
        <v>136969076820.86681</v>
      </c>
      <c r="O59" s="77">
        <f t="shared" ca="1" si="7"/>
        <v>3105384612.4308667</v>
      </c>
      <c r="P59" s="28">
        <f t="shared" ca="1" si="14"/>
        <v>-1.7934823858225812E-2</v>
      </c>
      <c r="Q59" s="28"/>
      <c r="R59" s="28"/>
      <c r="S59" s="28"/>
      <c r="T59" s="28"/>
    </row>
    <row r="60" spans="1:20">
      <c r="A60">
        <v>54146.5</v>
      </c>
      <c r="B60">
        <v>-4.4433294213376939E-2</v>
      </c>
      <c r="C60" s="28"/>
      <c r="D60" s="76">
        <f t="shared" si="15"/>
        <v>5.41465</v>
      </c>
      <c r="E60" s="76">
        <f t="shared" si="15"/>
        <v>-4.4433294213376939E-2</v>
      </c>
      <c r="F60" s="77">
        <f t="shared" si="8"/>
        <v>29.3184346225</v>
      </c>
      <c r="G60" s="77">
        <f t="shared" si="9"/>
        <v>158.74906202871964</v>
      </c>
      <c r="H60" s="77">
        <f t="shared" si="10"/>
        <v>859.57060871380668</v>
      </c>
      <c r="I60" s="77">
        <f t="shared" si="11"/>
        <v>-0.24059073651246143</v>
      </c>
      <c r="J60" s="77">
        <f t="shared" si="12"/>
        <v>-1.3027146314571993</v>
      </c>
      <c r="K60" s="77">
        <f t="shared" ca="1" si="4"/>
        <v>-4.0113636024001142E-2</v>
      </c>
      <c r="L60" s="77">
        <f t="shared" ca="1" si="13"/>
        <v>1.8659446873041387E-5</v>
      </c>
      <c r="M60" s="77">
        <f t="shared" ca="1" si="5"/>
        <v>15175684959.445042</v>
      </c>
      <c r="N60" s="77">
        <f t="shared" ca="1" si="6"/>
        <v>133311094153.01851</v>
      </c>
      <c r="O60" s="77">
        <f t="shared" ca="1" si="7"/>
        <v>3013397636.657577</v>
      </c>
      <c r="P60" s="28">
        <f t="shared" ca="1" si="14"/>
        <v>-4.3196581893757968E-3</v>
      </c>
      <c r="Q60" s="28"/>
      <c r="R60" s="28"/>
      <c r="S60" s="28"/>
      <c r="T60" s="28"/>
    </row>
    <row r="61" spans="1:20">
      <c r="A61">
        <v>54246</v>
      </c>
      <c r="B61">
        <v>-4.7694784203486051E-2</v>
      </c>
      <c r="C61" s="28"/>
      <c r="D61" s="76">
        <f t="shared" si="15"/>
        <v>5.4245999999999999</v>
      </c>
      <c r="E61" s="76">
        <f t="shared" si="15"/>
        <v>-4.7694784203486051E-2</v>
      </c>
      <c r="F61" s="77">
        <f t="shared" si="8"/>
        <v>29.426285159999999</v>
      </c>
      <c r="G61" s="77">
        <f t="shared" si="9"/>
        <v>159.62582647893598</v>
      </c>
      <c r="H61" s="77">
        <f t="shared" si="10"/>
        <v>865.90625831763612</v>
      </c>
      <c r="I61" s="77">
        <f t="shared" si="11"/>
        <v>-0.25872512639023043</v>
      </c>
      <c r="J61" s="77">
        <f t="shared" si="12"/>
        <v>-1.4034803206164439</v>
      </c>
      <c r="K61" s="77">
        <f t="shared" ca="1" si="4"/>
        <v>-4.0069708931915582E-2</v>
      </c>
      <c r="L61" s="77">
        <f t="shared" ca="1" si="13"/>
        <v>5.8141772897115467E-5</v>
      </c>
      <c r="M61" s="77">
        <f t="shared" ca="1" si="5"/>
        <v>14287288749.203592</v>
      </c>
      <c r="N61" s="77">
        <f t="shared" ca="1" si="6"/>
        <v>125011008341.56618</v>
      </c>
      <c r="O61" s="77">
        <f t="shared" ca="1" si="7"/>
        <v>2805225211.0732942</v>
      </c>
      <c r="P61" s="28">
        <f t="shared" ca="1" si="14"/>
        <v>-7.6250752715704695E-3</v>
      </c>
      <c r="Q61" s="28"/>
      <c r="R61" s="28"/>
      <c r="S61" s="28"/>
      <c r="T61" s="28"/>
    </row>
    <row r="62" spans="1:20">
      <c r="A62">
        <v>54582</v>
      </c>
      <c r="B62">
        <v>-4.4958860955375712E-2</v>
      </c>
      <c r="C62" s="28"/>
      <c r="D62" s="76">
        <f t="shared" si="15"/>
        <v>5.4581999999999997</v>
      </c>
      <c r="E62" s="76">
        <f t="shared" si="15"/>
        <v>-4.4958860955375712E-2</v>
      </c>
      <c r="F62" s="77">
        <f t="shared" si="8"/>
        <v>29.791947239999995</v>
      </c>
      <c r="G62" s="77">
        <f t="shared" si="9"/>
        <v>162.61040642536796</v>
      </c>
      <c r="H62" s="77">
        <f t="shared" si="10"/>
        <v>887.56012035094329</v>
      </c>
      <c r="I62" s="77">
        <f t="shared" si="11"/>
        <v>-0.24539445486663169</v>
      </c>
      <c r="J62" s="77">
        <f t="shared" si="12"/>
        <v>-1.339412013553049</v>
      </c>
      <c r="K62" s="77">
        <f t="shared" ca="1" si="4"/>
        <v>-3.9941312287571418E-2</v>
      </c>
      <c r="L62" s="77">
        <f t="shared" ca="1" si="13"/>
        <v>2.5175794633784651E-5</v>
      </c>
      <c r="M62" s="77">
        <f t="shared" ca="1" si="5"/>
        <v>11450841105.223888</v>
      </c>
      <c r="N62" s="77">
        <f t="shared" ca="1" si="6"/>
        <v>98719845458.497757</v>
      </c>
      <c r="O62" s="77">
        <f t="shared" ca="1" si="7"/>
        <v>2151688867.1886449</v>
      </c>
      <c r="P62" s="28">
        <f t="shared" ca="1" si="14"/>
        <v>-5.0175486678042946E-3</v>
      </c>
      <c r="Q62" s="28"/>
      <c r="R62" s="28"/>
      <c r="S62" s="28"/>
      <c r="T62" s="28"/>
    </row>
    <row r="63" spans="1:20">
      <c r="A63">
        <v>54950</v>
      </c>
      <c r="B63">
        <v>-4.4577135486179031E-2</v>
      </c>
      <c r="C63" s="28"/>
      <c r="D63" s="76">
        <f t="shared" si="15"/>
        <v>5.4950000000000001</v>
      </c>
      <c r="E63" s="76">
        <f t="shared" si="15"/>
        <v>-4.4577135486179031E-2</v>
      </c>
      <c r="F63" s="77">
        <f t="shared" si="8"/>
        <v>30.195025000000001</v>
      </c>
      <c r="G63" s="77">
        <f t="shared" si="9"/>
        <v>165.92166237500001</v>
      </c>
      <c r="H63" s="77">
        <f t="shared" si="10"/>
        <v>911.73953475062501</v>
      </c>
      <c r="I63" s="77">
        <f t="shared" si="11"/>
        <v>-0.24495135949655378</v>
      </c>
      <c r="J63" s="77">
        <f t="shared" si="12"/>
        <v>-1.346007720433563</v>
      </c>
      <c r="K63" s="77">
        <f t="shared" ca="1" si="4"/>
        <v>-3.9835991047961705E-2</v>
      </c>
      <c r="L63" s="77">
        <f t="shared" ca="1" si="13"/>
        <v>2.2478450584039085E-5</v>
      </c>
      <c r="M63" s="77">
        <f t="shared" ca="1" si="5"/>
        <v>8650962450.2653255</v>
      </c>
      <c r="N63" s="77">
        <f t="shared" ca="1" si="6"/>
        <v>73125061711.103134</v>
      </c>
      <c r="O63" s="77">
        <f t="shared" ca="1" si="7"/>
        <v>1526821598.0514765</v>
      </c>
      <c r="P63" s="28">
        <f t="shared" ca="1" si="14"/>
        <v>-4.7411444382173262E-3</v>
      </c>
      <c r="Q63" s="28"/>
      <c r="R63" s="28"/>
      <c r="S63" s="28"/>
      <c r="T63" s="28"/>
    </row>
    <row r="64" spans="1:20">
      <c r="A64">
        <v>55720.5</v>
      </c>
      <c r="B64">
        <v>-4.5468522803275846E-2</v>
      </c>
      <c r="C64" s="28"/>
      <c r="D64" s="76">
        <f t="shared" si="15"/>
        <v>5.5720499999999999</v>
      </c>
      <c r="E64" s="76">
        <f t="shared" si="15"/>
        <v>-4.5468522803275846E-2</v>
      </c>
      <c r="F64" s="77">
        <f t="shared" si="8"/>
        <v>31.047741202499999</v>
      </c>
      <c r="G64" s="77">
        <f t="shared" si="9"/>
        <v>172.99956636739012</v>
      </c>
      <c r="H64" s="77">
        <f t="shared" si="10"/>
        <v>963.96223377741615</v>
      </c>
      <c r="I64" s="77">
        <f t="shared" si="11"/>
        <v>-0.25335288248599319</v>
      </c>
      <c r="J64" s="77">
        <f t="shared" si="12"/>
        <v>-1.4116949288560783</v>
      </c>
      <c r="K64" s="77">
        <f t="shared" ca="1" si="4"/>
        <v>-3.973501240103039E-2</v>
      </c>
      <c r="L64" s="77">
        <f t="shared" ca="1" si="13"/>
        <v>3.2873141532656853E-5</v>
      </c>
      <c r="M64" s="77">
        <f t="shared" ca="1" si="5"/>
        <v>3936053809.0748529</v>
      </c>
      <c r="N64" s="77">
        <f t="shared" ca="1" si="6"/>
        <v>31158850830.629875</v>
      </c>
      <c r="O64" s="77">
        <f t="shared" ca="1" si="7"/>
        <v>547687363.27089298</v>
      </c>
      <c r="P64" s="28">
        <f t="shared" ca="1" si="14"/>
        <v>-5.7335104022454564E-3</v>
      </c>
      <c r="Q64" s="28"/>
      <c r="R64" s="28"/>
      <c r="S64" s="28"/>
      <c r="T64" s="28"/>
    </row>
    <row r="65" spans="1:20">
      <c r="A65">
        <v>56464.5</v>
      </c>
      <c r="B65">
        <v>-4.5961121330037713E-2</v>
      </c>
      <c r="C65" s="28"/>
      <c r="D65" s="76">
        <f t="shared" si="15"/>
        <v>5.6464499999999997</v>
      </c>
      <c r="E65" s="76">
        <f t="shared" si="15"/>
        <v>-4.5961121330037713E-2</v>
      </c>
      <c r="F65" s="77">
        <f t="shared" si="8"/>
        <v>31.882397602499996</v>
      </c>
      <c r="G65" s="77">
        <f t="shared" si="9"/>
        <v>180.0223639426361</v>
      </c>
      <c r="H65" s="77">
        <f t="shared" si="10"/>
        <v>1016.4872768838975</v>
      </c>
      <c r="I65" s="77">
        <f t="shared" si="11"/>
        <v>-0.25951717353399145</v>
      </c>
      <c r="J65" s="77">
        <f t="shared" si="12"/>
        <v>-1.4653507445010059</v>
      </c>
      <c r="K65" s="77">
        <f t="shared" ca="1" si="4"/>
        <v>-3.9791053769724694E-2</v>
      </c>
      <c r="L65" s="77">
        <f t="shared" ca="1" si="13"/>
        <v>3.806973369882706E-5</v>
      </c>
      <c r="M65" s="77">
        <f t="shared" ca="1" si="5"/>
        <v>1041231527.3167545</v>
      </c>
      <c r="N65" s="77">
        <f t="shared" ca="1" si="6"/>
        <v>6886248975.7754126</v>
      </c>
      <c r="O65" s="77">
        <f t="shared" ca="1" si="7"/>
        <v>60898366.806024343</v>
      </c>
      <c r="P65" s="28">
        <f t="shared" ca="1" si="14"/>
        <v>-6.1700675603130195E-3</v>
      </c>
      <c r="Q65" s="28"/>
      <c r="R65" s="28"/>
      <c r="S65" s="28"/>
      <c r="T65" s="28"/>
    </row>
    <row r="66" spans="1:20">
      <c r="A66">
        <v>56627.5</v>
      </c>
      <c r="B66">
        <v>-4.4776878799893893E-2</v>
      </c>
      <c r="C66" s="28"/>
      <c r="D66" s="76">
        <f t="shared" si="15"/>
        <v>5.66275</v>
      </c>
      <c r="E66" s="76">
        <f t="shared" si="15"/>
        <v>-4.4776878799893893E-2</v>
      </c>
      <c r="F66" s="77">
        <f t="shared" si="8"/>
        <v>32.066737562500002</v>
      </c>
      <c r="G66" s="77">
        <f t="shared" si="9"/>
        <v>181.58591813204688</v>
      </c>
      <c r="H66" s="77">
        <f t="shared" si="10"/>
        <v>1028.2756579022487</v>
      </c>
      <c r="I66" s="77">
        <f t="shared" si="11"/>
        <v>-0.25356027042409912</v>
      </c>
      <c r="J66" s="77">
        <f t="shared" si="12"/>
        <v>-1.4358484213440672</v>
      </c>
      <c r="K66" s="77">
        <f t="shared" ca="1" si="4"/>
        <v>-3.9823477894873893E-2</v>
      </c>
      <c r="L66" s="77">
        <f t="shared" ca="1" si="13"/>
        <v>2.4536180525852957E-5</v>
      </c>
      <c r="M66" s="77">
        <f t="shared" ca="1" si="5"/>
        <v>646690328.00023866</v>
      </c>
      <c r="N66" s="77">
        <f t="shared" ca="1" si="6"/>
        <v>3858272446.8480539</v>
      </c>
      <c r="O66" s="77">
        <f t="shared" ca="1" si="7"/>
        <v>18706155.420230318</v>
      </c>
      <c r="P66" s="28">
        <f t="shared" ca="1" si="14"/>
        <v>-4.9534009050200001E-3</v>
      </c>
      <c r="Q66" s="28"/>
      <c r="R66" s="28"/>
      <c r="S66" s="28"/>
      <c r="T66" s="28"/>
    </row>
    <row r="67" spans="1:20">
      <c r="A67">
        <v>57325</v>
      </c>
      <c r="B67">
        <v>-4.5485564914997667E-2</v>
      </c>
      <c r="C67" s="28"/>
      <c r="D67" s="76">
        <f t="shared" si="15"/>
        <v>5.7324999999999999</v>
      </c>
      <c r="E67" s="76">
        <f t="shared" si="15"/>
        <v>-4.5485564914997667E-2</v>
      </c>
      <c r="F67" s="77">
        <f t="shared" si="8"/>
        <v>32.86155625</v>
      </c>
      <c r="G67" s="77">
        <f t="shared" si="9"/>
        <v>188.37887120312499</v>
      </c>
      <c r="H67" s="77">
        <f t="shared" si="10"/>
        <v>1079.8818791719141</v>
      </c>
      <c r="I67" s="77">
        <f t="shared" si="11"/>
        <v>-0.26074600087522415</v>
      </c>
      <c r="J67" s="77">
        <f t="shared" si="12"/>
        <v>-1.4947264500172224</v>
      </c>
      <c r="K67" s="77">
        <f t="shared" ca="1" si="4"/>
        <v>-4.0044014188628185E-2</v>
      </c>
      <c r="L67" s="77">
        <f t="shared" ca="1" si="13"/>
        <v>2.9610474307652235E-5</v>
      </c>
      <c r="M67" s="77">
        <f t="shared" ca="1" si="5"/>
        <v>20163649.156600673</v>
      </c>
      <c r="N67" s="77">
        <f t="shared" ca="1" si="6"/>
        <v>824327087.52040899</v>
      </c>
      <c r="O67" s="77">
        <f t="shared" ca="1" si="7"/>
        <v>116834381.02063569</v>
      </c>
      <c r="P67" s="28">
        <f t="shared" ca="1" si="14"/>
        <v>-5.4415507263694818E-3</v>
      </c>
      <c r="Q67" s="28"/>
      <c r="R67" s="28"/>
      <c r="S67" s="28"/>
      <c r="T67" s="28"/>
    </row>
    <row r="68" spans="1:20">
      <c r="A68">
        <v>57329.5</v>
      </c>
      <c r="B68">
        <v>-4.4992717732384335E-2</v>
      </c>
      <c r="C68" s="28"/>
      <c r="D68" s="76">
        <f t="shared" si="15"/>
        <v>5.7329499999999998</v>
      </c>
      <c r="E68" s="76">
        <f t="shared" si="15"/>
        <v>-4.4992717732384335E-2</v>
      </c>
      <c r="F68" s="77">
        <f t="shared" si="8"/>
        <v>32.866715702499995</v>
      </c>
      <c r="G68" s="77">
        <f t="shared" si="9"/>
        <v>188.42323778664735</v>
      </c>
      <c r="H68" s="77">
        <f t="shared" si="10"/>
        <v>1080.2210010689598</v>
      </c>
      <c r="I68" s="77">
        <f t="shared" si="11"/>
        <v>-0.25794100112387275</v>
      </c>
      <c r="J68" s="77">
        <f t="shared" si="12"/>
        <v>-1.4787628623931062</v>
      </c>
      <c r="K68" s="77">
        <f t="shared" ca="1" si="4"/>
        <v>-4.0045867479321817E-2</v>
      </c>
      <c r="L68" s="77">
        <f t="shared" ca="1" si="13"/>
        <v>2.44713274262247E-5</v>
      </c>
      <c r="M68" s="77">
        <f t="shared" ca="1" si="5"/>
        <v>21967057.652262777</v>
      </c>
      <c r="N68" s="77">
        <f t="shared" ca="1" si="6"/>
        <v>858789435.09610689</v>
      </c>
      <c r="O68" s="77">
        <f t="shared" ca="1" si="7"/>
        <v>118983183.47567369</v>
      </c>
      <c r="P68" s="28">
        <f t="shared" ca="1" si="14"/>
        <v>-4.946850253062518E-3</v>
      </c>
      <c r="Q68" s="28"/>
      <c r="R68" s="28"/>
      <c r="S68" s="28"/>
      <c r="T68" s="28"/>
    </row>
    <row r="69" spans="1:20">
      <c r="A69">
        <v>57350</v>
      </c>
      <c r="B69">
        <v>-4.5391969433694612E-2</v>
      </c>
      <c r="C69" s="28"/>
      <c r="D69" s="76">
        <f t="shared" si="15"/>
        <v>5.7350000000000003</v>
      </c>
      <c r="E69" s="76">
        <f t="shared" si="15"/>
        <v>-4.5391969433694612E-2</v>
      </c>
      <c r="F69" s="77">
        <f t="shared" si="8"/>
        <v>32.890225000000001</v>
      </c>
      <c r="G69" s="77">
        <f t="shared" si="9"/>
        <v>188.62544037500001</v>
      </c>
      <c r="H69" s="77">
        <f t="shared" si="10"/>
        <v>1081.766900550625</v>
      </c>
      <c r="I69" s="77">
        <f t="shared" si="11"/>
        <v>-0.2603229447022386</v>
      </c>
      <c r="J69" s="77">
        <f t="shared" si="12"/>
        <v>-1.4929520878673384</v>
      </c>
      <c r="K69" s="77">
        <f t="shared" ca="1" si="4"/>
        <v>-4.005438008624429E-2</v>
      </c>
      <c r="L69" s="77">
        <f t="shared" ca="1" si="13"/>
        <v>2.8489860042015155E-5</v>
      </c>
      <c r="M69" s="77">
        <f t="shared" ca="1" si="5"/>
        <v>31166173.129600313</v>
      </c>
      <c r="N69" s="77">
        <f t="shared" ca="1" si="6"/>
        <v>1024798233.7239131</v>
      </c>
      <c r="O69" s="77">
        <f t="shared" ca="1" si="7"/>
        <v>129024768.07098179</v>
      </c>
      <c r="P69" s="28">
        <f t="shared" ca="1" si="14"/>
        <v>-5.3375893474503222E-3</v>
      </c>
      <c r="Q69" s="28"/>
      <c r="R69" s="28"/>
      <c r="S69" s="28"/>
      <c r="T69" s="28"/>
    </row>
    <row r="70" spans="1:20">
      <c r="A70">
        <v>57375</v>
      </c>
      <c r="B70">
        <v>-4.579837395431241E-2</v>
      </c>
      <c r="C70" s="28"/>
      <c r="D70" s="76">
        <f t="shared" si="15"/>
        <v>5.7374999999999998</v>
      </c>
      <c r="E70" s="76">
        <f t="shared" si="15"/>
        <v>-4.579837395431241E-2</v>
      </c>
      <c r="F70" s="77">
        <f t="shared" si="8"/>
        <v>32.918906249999999</v>
      </c>
      <c r="G70" s="77">
        <f t="shared" si="9"/>
        <v>188.872224609375</v>
      </c>
      <c r="H70" s="77">
        <f t="shared" si="10"/>
        <v>1083.6543886962891</v>
      </c>
      <c r="I70" s="77">
        <f t="shared" si="11"/>
        <v>-0.26276817056286744</v>
      </c>
      <c r="J70" s="77">
        <f t="shared" si="12"/>
        <v>-1.5076323786044519</v>
      </c>
      <c r="K70" s="77">
        <f t="shared" ca="1" si="4"/>
        <v>-4.0064916320951161E-2</v>
      </c>
      <c r="L70" s="77">
        <f t="shared" ca="1" si="13"/>
        <v>3.2872536433548386E-5</v>
      </c>
      <c r="M70" s="77">
        <f t="shared" ca="1" si="5"/>
        <v>44573156.342716828</v>
      </c>
      <c r="N70" s="77">
        <f t="shared" ca="1" si="6"/>
        <v>1247292146.1116741</v>
      </c>
      <c r="O70" s="77">
        <f t="shared" ca="1" si="7"/>
        <v>141832277.41696444</v>
      </c>
      <c r="P70" s="28">
        <f t="shared" ca="1" si="14"/>
        <v>-5.7334576333612497E-3</v>
      </c>
      <c r="Q70" s="28"/>
      <c r="R70" s="28"/>
      <c r="S70" s="28"/>
      <c r="T70" s="28"/>
    </row>
    <row r="71" spans="1:20">
      <c r="A71">
        <v>57379</v>
      </c>
      <c r="B71">
        <v>-4.5171398684033193E-2</v>
      </c>
      <c r="C71" s="28"/>
      <c r="D71" s="76">
        <f t="shared" si="15"/>
        <v>5.7378999999999998</v>
      </c>
      <c r="E71" s="76">
        <f t="shared" si="15"/>
        <v>-4.5171398684033193E-2</v>
      </c>
      <c r="F71" s="77">
        <f t="shared" si="8"/>
        <v>32.923496409999998</v>
      </c>
      <c r="G71" s="77">
        <f t="shared" si="9"/>
        <v>188.91173005093898</v>
      </c>
      <c r="H71" s="77">
        <f t="shared" si="10"/>
        <v>1083.9566158592827</v>
      </c>
      <c r="I71" s="77">
        <f t="shared" si="11"/>
        <v>-0.25918896850911405</v>
      </c>
      <c r="J71" s="77">
        <f t="shared" si="12"/>
        <v>-1.4872003824084454</v>
      </c>
      <c r="K71" s="77">
        <f t="shared" ca="1" si="4"/>
        <v>-4.0066617925786197E-2</v>
      </c>
      <c r="L71" s="77">
        <f t="shared" ca="1" si="13"/>
        <v>2.6058786589768777E-5</v>
      </c>
      <c r="M71" s="77">
        <f t="shared" ca="1" si="5"/>
        <v>46942009.677067779</v>
      </c>
      <c r="N71" s="77">
        <f t="shared" ca="1" si="6"/>
        <v>1284939097.3563306</v>
      </c>
      <c r="O71" s="77">
        <f t="shared" ca="1" si="7"/>
        <v>143938861.94782174</v>
      </c>
      <c r="P71" s="28">
        <f t="shared" ca="1" si="14"/>
        <v>-5.1047807582469962E-3</v>
      </c>
      <c r="Q71" s="28"/>
      <c r="R71" s="28"/>
      <c r="S71" s="28"/>
      <c r="T71" s="28"/>
    </row>
    <row r="72" spans="1:20">
      <c r="A72">
        <v>57381.5</v>
      </c>
      <c r="B72">
        <v>-4.5842039129638579E-2</v>
      </c>
      <c r="C72" s="28"/>
      <c r="D72" s="76">
        <f t="shared" si="15"/>
        <v>5.7381500000000001</v>
      </c>
      <c r="E72" s="76">
        <f t="shared" si="15"/>
        <v>-4.5842039129638579E-2</v>
      </c>
      <c r="F72" s="77">
        <f t="shared" si="8"/>
        <v>32.926365422499998</v>
      </c>
      <c r="G72" s="77">
        <f t="shared" si="9"/>
        <v>188.93642374911838</v>
      </c>
      <c r="H72" s="77">
        <f t="shared" si="10"/>
        <v>1084.1455399360034</v>
      </c>
      <c r="I72" s="77">
        <f t="shared" si="11"/>
        <v>-0.26304849683173559</v>
      </c>
      <c r="J72" s="77">
        <f t="shared" si="12"/>
        <v>-1.5094117320950236</v>
      </c>
      <c r="K72" s="77">
        <f t="shared" ca="1" si="4"/>
        <v>-4.0067683643190299E-2</v>
      </c>
      <c r="L72" s="77">
        <f t="shared" ca="1" si="13"/>
        <v>3.3343181283875345E-5</v>
      </c>
      <c r="M72" s="77">
        <f t="shared" ca="1" si="5"/>
        <v>48453934.586554565</v>
      </c>
      <c r="N72" s="77">
        <f t="shared" ca="1" si="6"/>
        <v>1308755672.3910201</v>
      </c>
      <c r="O72" s="77">
        <f t="shared" ca="1" si="7"/>
        <v>145263525.17914143</v>
      </c>
      <c r="P72" s="28">
        <f t="shared" ca="1" si="14"/>
        <v>-5.7743554864482793E-3</v>
      </c>
      <c r="Q72" s="28"/>
      <c r="R72" s="28"/>
      <c r="S72" s="28"/>
      <c r="T72" s="28"/>
    </row>
    <row r="73" spans="1:20">
      <c r="A73">
        <v>57431.5</v>
      </c>
      <c r="B73">
        <v>-4.5754848171782214E-2</v>
      </c>
      <c r="C73" s="28"/>
      <c r="D73" s="76">
        <f t="shared" si="15"/>
        <v>5.74315</v>
      </c>
      <c r="E73" s="76">
        <f t="shared" si="15"/>
        <v>-4.5754848171782214E-2</v>
      </c>
      <c r="F73" s="77">
        <f t="shared" si="8"/>
        <v>32.983771922499997</v>
      </c>
      <c r="G73" s="77">
        <f t="shared" si="9"/>
        <v>189.43074971670586</v>
      </c>
      <c r="H73" s="77">
        <f t="shared" si="10"/>
        <v>1087.9292102354991</v>
      </c>
      <c r="I73" s="77">
        <f t="shared" si="11"/>
        <v>-0.26277695627777103</v>
      </c>
      <c r="J73" s="77">
        <f t="shared" si="12"/>
        <v>-1.5091674764466807</v>
      </c>
      <c r="K73" s="77">
        <f t="shared" ca="1" si="4"/>
        <v>-4.0089355699162499E-2</v>
      </c>
      <c r="L73" s="77">
        <f t="shared" ca="1" si="13"/>
        <v>3.2097804957310654E-5</v>
      </c>
      <c r="M73" s="77">
        <f t="shared" ca="1" si="5"/>
        <v>83777662.651329532</v>
      </c>
      <c r="N73" s="77">
        <f t="shared" ca="1" si="6"/>
        <v>1831585820.426755</v>
      </c>
      <c r="O73" s="77">
        <f t="shared" ca="1" si="7"/>
        <v>173059539.83850178</v>
      </c>
      <c r="P73" s="28">
        <f t="shared" ca="1" si="14"/>
        <v>-5.6654924726197153E-3</v>
      </c>
      <c r="Q73" s="28"/>
      <c r="R73" s="28"/>
      <c r="S73" s="28"/>
      <c r="T73" s="28"/>
    </row>
    <row r="74" spans="1:20">
      <c r="A74">
        <v>57777</v>
      </c>
      <c r="B74">
        <v>-3.7987358642567415E-2</v>
      </c>
      <c r="C74" s="28"/>
      <c r="D74" s="76">
        <f t="shared" si="15"/>
        <v>5.7777000000000003</v>
      </c>
      <c r="E74" s="76">
        <f t="shared" si="15"/>
        <v>-3.7987358642567415E-2</v>
      </c>
      <c r="F74" s="77">
        <f t="shared" si="8"/>
        <v>33.381817290000001</v>
      </c>
      <c r="G74" s="77">
        <f t="shared" si="9"/>
        <v>192.87012575643303</v>
      </c>
      <c r="H74" s="77">
        <f t="shared" si="10"/>
        <v>1114.345725582943</v>
      </c>
      <c r="I74" s="77">
        <f t="shared" si="11"/>
        <v>-0.21947956202916177</v>
      </c>
      <c r="J74" s="77">
        <f t="shared" si="12"/>
        <v>-1.268087065535888</v>
      </c>
      <c r="K74" s="77">
        <f t="shared" ca="1" si="4"/>
        <v>-4.0257730209387332E-2</v>
      </c>
      <c r="L74" s="77">
        <f t="shared" ca="1" si="13"/>
        <v>5.1545870514243274E-6</v>
      </c>
      <c r="M74" s="77">
        <f t="shared" ca="1" si="5"/>
        <v>597841834.53858066</v>
      </c>
      <c r="N74" s="77">
        <f t="shared" ca="1" si="6"/>
        <v>7901608815.4850807</v>
      </c>
      <c r="O74" s="77">
        <f t="shared" ca="1" si="7"/>
        <v>433940626.97152972</v>
      </c>
      <c r="P74" s="28">
        <f t="shared" ca="1" si="14"/>
        <v>2.2703715668199176E-3</v>
      </c>
      <c r="Q74" s="28"/>
      <c r="R74" s="28"/>
      <c r="S74" s="28"/>
      <c r="T74" s="28"/>
    </row>
    <row r="75" spans="1:20">
      <c r="A75">
        <v>57801.5</v>
      </c>
      <c r="B75">
        <v>-2.4379635069635697E-2</v>
      </c>
      <c r="C75" s="28"/>
      <c r="D75" s="76">
        <f t="shared" si="15"/>
        <v>5.7801499999999999</v>
      </c>
      <c r="E75" s="76">
        <f t="shared" si="15"/>
        <v>-2.4379635069635697E-2</v>
      </c>
      <c r="F75" s="77">
        <f t="shared" si="8"/>
        <v>33.410134022499996</v>
      </c>
      <c r="G75" s="77">
        <f t="shared" si="9"/>
        <v>193.11558617015334</v>
      </c>
      <c r="H75" s="77">
        <f t="shared" si="10"/>
        <v>1116.2370554014117</v>
      </c>
      <c r="I75" s="77">
        <f t="shared" si="11"/>
        <v>-0.14091794764775478</v>
      </c>
      <c r="J75" s="77">
        <f t="shared" si="12"/>
        <v>-0.81452687509616983</v>
      </c>
      <c r="K75" s="77">
        <f t="shared" ca="1" si="4"/>
        <v>-4.0270905220452791E-2</v>
      </c>
      <c r="L75" s="77">
        <f t="shared" ca="1" si="13"/>
        <v>2.5253246700625032E-4</v>
      </c>
      <c r="M75" s="77">
        <f t="shared" ca="1" si="5"/>
        <v>652575657.39374661</v>
      </c>
      <c r="N75" s="77">
        <f t="shared" ca="1" si="6"/>
        <v>8497642990.6227121</v>
      </c>
      <c r="O75" s="77">
        <f t="shared" ca="1" si="7"/>
        <v>457074997.59516323</v>
      </c>
      <c r="P75" s="28">
        <f t="shared" ca="1" si="14"/>
        <v>1.5891270150817094E-2</v>
      </c>
      <c r="Q75" s="28"/>
      <c r="R75" s="28"/>
      <c r="S75" s="28"/>
      <c r="T75" s="28"/>
    </row>
    <row r="76" spans="1:20">
      <c r="A76">
        <v>57815</v>
      </c>
      <c r="B76">
        <v>-7.3761093510256615E-2</v>
      </c>
      <c r="C76" s="28"/>
      <c r="D76" s="76">
        <f t="shared" si="15"/>
        <v>5.7815000000000003</v>
      </c>
      <c r="E76" s="76">
        <f t="shared" si="15"/>
        <v>-7.3761093510256615E-2</v>
      </c>
      <c r="F76" s="77">
        <f t="shared" si="8"/>
        <v>33.425742250000006</v>
      </c>
      <c r="G76" s="77">
        <f t="shared" si="9"/>
        <v>193.25092881837506</v>
      </c>
      <c r="H76" s="77">
        <f t="shared" si="10"/>
        <v>1117.2802449634355</v>
      </c>
      <c r="I76" s="77">
        <f t="shared" si="11"/>
        <v>-0.42644976212954866</v>
      </c>
      <c r="J76" s="77">
        <f t="shared" si="12"/>
        <v>-2.4655192997519859</v>
      </c>
      <c r="K76" s="77">
        <f t="shared" ca="1" si="4"/>
        <v>-4.0278234826769677E-2</v>
      </c>
      <c r="L76" s="77">
        <f t="shared" ca="1" si="13"/>
        <v>1.1211018256183567E-3</v>
      </c>
      <c r="M76" s="77">
        <f t="shared" ca="1" si="5"/>
        <v>683788881.47479618</v>
      </c>
      <c r="N76" s="77">
        <f t="shared" ca="1" si="6"/>
        <v>8835575494.1159496</v>
      </c>
      <c r="O76" s="77">
        <f t="shared" ca="1" si="7"/>
        <v>470088429.84050977</v>
      </c>
      <c r="P76" s="28">
        <f t="shared" ca="1" si="14"/>
        <v>-3.3482858683486938E-2</v>
      </c>
      <c r="Q76" s="28"/>
      <c r="R76" s="28"/>
      <c r="S76" s="28"/>
      <c r="T76" s="28"/>
    </row>
    <row r="77" spans="1:20">
      <c r="A77">
        <v>58046</v>
      </c>
      <c r="B77">
        <v>-4.5598271273775026E-2</v>
      </c>
      <c r="C77" s="28"/>
      <c r="D77" s="76">
        <f t="shared" si="15"/>
        <v>5.8045999999999998</v>
      </c>
      <c r="E77" s="76">
        <f t="shared" si="15"/>
        <v>-4.5598271273775026E-2</v>
      </c>
      <c r="F77" s="77">
        <f t="shared" si="8"/>
        <v>33.693381159999994</v>
      </c>
      <c r="G77" s="77">
        <f t="shared" si="9"/>
        <v>195.57660028133597</v>
      </c>
      <c r="H77" s="77">
        <f t="shared" si="10"/>
        <v>1135.2439339930424</v>
      </c>
      <c r="I77" s="77">
        <f t="shared" si="11"/>
        <v>-0.26467972543575452</v>
      </c>
      <c r="J77" s="77">
        <f t="shared" si="12"/>
        <v>-1.5363599342643806</v>
      </c>
      <c r="K77" s="77">
        <f t="shared" ca="1" si="4"/>
        <v>-4.0411348977821226E-2</v>
      </c>
      <c r="L77" s="77">
        <f t="shared" ca="1" si="13"/>
        <v>2.6904162904262639E-5</v>
      </c>
      <c r="M77" s="77">
        <f t="shared" ca="1" si="5"/>
        <v>1335395789.6629713</v>
      </c>
      <c r="N77" s="77">
        <f t="shared" ca="1" si="6"/>
        <v>15674914379.153917</v>
      </c>
      <c r="O77" s="77">
        <f t="shared" ca="1" si="7"/>
        <v>722321721.24805558</v>
      </c>
      <c r="P77" s="28">
        <f t="shared" ca="1" si="14"/>
        <v>-5.1869222959537997E-3</v>
      </c>
      <c r="Q77" s="28"/>
      <c r="R77" s="28"/>
      <c r="S77" s="28"/>
      <c r="T77" s="28"/>
    </row>
    <row r="78" spans="1:20">
      <c r="A78">
        <v>58052.5</v>
      </c>
      <c r="B78">
        <v>-4.3941936455667019E-2</v>
      </c>
      <c r="C78" s="28"/>
      <c r="D78" s="76">
        <f t="shared" si="15"/>
        <v>5.80525</v>
      </c>
      <c r="E78" s="76">
        <f t="shared" si="15"/>
        <v>-4.3941936455667019E-2</v>
      </c>
      <c r="F78" s="77">
        <f t="shared" si="8"/>
        <v>33.700927562499999</v>
      </c>
      <c r="G78" s="77">
        <f t="shared" si="9"/>
        <v>195.64230973220313</v>
      </c>
      <c r="H78" s="77">
        <f t="shared" si="10"/>
        <v>1135.7525185728721</v>
      </c>
      <c r="I78" s="77">
        <f t="shared" si="11"/>
        <v>-0.25509392660926095</v>
      </c>
      <c r="J78" s="77">
        <f t="shared" si="12"/>
        <v>-1.4808840174484121</v>
      </c>
      <c r="K78" s="77">
        <f t="shared" ca="1" si="4"/>
        <v>-4.0415304980413069E-2</v>
      </c>
      <c r="L78" s="77">
        <f t="shared" ca="1" si="13"/>
        <v>1.2437129562251849E-5</v>
      </c>
      <c r="M78" s="77">
        <f t="shared" ca="1" si="5"/>
        <v>1356981370.8189857</v>
      </c>
      <c r="N78" s="77">
        <f t="shared" ca="1" si="6"/>
        <v>15896518841.237141</v>
      </c>
      <c r="O78" s="77">
        <f t="shared" ca="1" si="7"/>
        <v>730234337.75557101</v>
      </c>
      <c r="P78" s="28">
        <f t="shared" ca="1" si="14"/>
        <v>-3.5266314752539496E-3</v>
      </c>
      <c r="Q78" s="28"/>
      <c r="R78" s="28"/>
      <c r="S78" s="28"/>
      <c r="T78" s="28"/>
    </row>
    <row r="79" spans="1:20">
      <c r="A79">
        <v>58058</v>
      </c>
      <c r="B79">
        <v>-4.8517345450818539E-2</v>
      </c>
      <c r="C79" s="28"/>
      <c r="D79" s="76">
        <f t="shared" si="15"/>
        <v>5.8057999999999996</v>
      </c>
      <c r="E79" s="76">
        <f t="shared" si="15"/>
        <v>-4.8517345450818539E-2</v>
      </c>
      <c r="F79" s="77">
        <f t="shared" si="8"/>
        <v>33.707313639999995</v>
      </c>
      <c r="G79" s="77">
        <f t="shared" si="9"/>
        <v>195.69792153111197</v>
      </c>
      <c r="H79" s="77">
        <f t="shared" si="10"/>
        <v>1136.1829928253296</v>
      </c>
      <c r="I79" s="77">
        <f t="shared" si="11"/>
        <v>-0.28168200421836226</v>
      </c>
      <c r="J79" s="77">
        <f t="shared" si="12"/>
        <v>-1.6353893800909676</v>
      </c>
      <c r="K79" s="77">
        <f t="shared" ca="1" si="4"/>
        <v>-4.0418661361019848E-2</v>
      </c>
      <c r="L79" s="77">
        <f t="shared" ca="1" si="13"/>
        <v>6.558868398635846E-5</v>
      </c>
      <c r="M79" s="77">
        <f t="shared" ca="1" si="5"/>
        <v>1375386645.569464</v>
      </c>
      <c r="N79" s="77">
        <f t="shared" ca="1" si="6"/>
        <v>16085287846.281727</v>
      </c>
      <c r="O79" s="77">
        <f t="shared" ca="1" si="7"/>
        <v>736964777.56161416</v>
      </c>
      <c r="P79" s="28">
        <f t="shared" ca="1" si="14"/>
        <v>-8.0986840897986911E-3</v>
      </c>
      <c r="Q79" s="28"/>
      <c r="R79" s="28"/>
      <c r="S79" s="28"/>
      <c r="T79" s="28"/>
    </row>
    <row r="80" spans="1:20">
      <c r="A80">
        <v>58224.5</v>
      </c>
      <c r="B80">
        <v>-4.5781999557220843E-2</v>
      </c>
      <c r="C80" s="28"/>
      <c r="D80" s="76">
        <f t="shared" si="15"/>
        <v>5.8224499999999999</v>
      </c>
      <c r="E80" s="76">
        <f t="shared" si="15"/>
        <v>-4.5781999557220843E-2</v>
      </c>
      <c r="F80" s="77">
        <f t="shared" si="8"/>
        <v>33.900924002499998</v>
      </c>
      <c r="G80" s="77">
        <f t="shared" si="9"/>
        <v>197.38643495835612</v>
      </c>
      <c r="H80" s="77">
        <f t="shared" si="10"/>
        <v>1149.2726482232806</v>
      </c>
      <c r="I80" s="77">
        <f t="shared" si="11"/>
        <v>-0.26656340332194051</v>
      </c>
      <c r="J80" s="77">
        <f t="shared" si="12"/>
        <v>-1.5520520876718324</v>
      </c>
      <c r="K80" s="77">
        <f t="shared" ca="1" si="4"/>
        <v>-4.0524170646633495E-2</v>
      </c>
      <c r="L80" s="77">
        <f t="shared" ca="1" si="13"/>
        <v>2.7644764853008136E-5</v>
      </c>
      <c r="M80" s="77">
        <f t="shared" ca="1" si="5"/>
        <v>1994061071.6095297</v>
      </c>
      <c r="N80" s="77">
        <f t="shared" ca="1" si="6"/>
        <v>22349032694.77626</v>
      </c>
      <c r="O80" s="77">
        <f t="shared" ca="1" si="7"/>
        <v>956060665.4958849</v>
      </c>
      <c r="P80" s="28">
        <f t="shared" ca="1" si="14"/>
        <v>-5.2578289105873477E-3</v>
      </c>
      <c r="Q80" s="28"/>
      <c r="R80" s="28"/>
      <c r="S80" s="28"/>
      <c r="T80" s="28"/>
    </row>
    <row r="81" spans="1:20">
      <c r="A81">
        <v>58241</v>
      </c>
      <c r="B81">
        <v>-4.5708226534770802E-2</v>
      </c>
      <c r="C81" s="28"/>
      <c r="D81" s="76">
        <f t="shared" si="15"/>
        <v>5.8240999999999996</v>
      </c>
      <c r="E81" s="76">
        <f t="shared" si="15"/>
        <v>-4.5708226534770802E-2</v>
      </c>
      <c r="F81" s="77">
        <f t="shared" si="8"/>
        <v>33.920140809999992</v>
      </c>
      <c r="G81" s="77">
        <f t="shared" si="9"/>
        <v>197.55429209152095</v>
      </c>
      <c r="H81" s="77">
        <f t="shared" si="10"/>
        <v>1150.5759525702269</v>
      </c>
      <c r="I81" s="77">
        <f t="shared" si="11"/>
        <v>-0.26620928216115863</v>
      </c>
      <c r="J81" s="77">
        <f t="shared" si="12"/>
        <v>-1.550429480234804</v>
      </c>
      <c r="K81" s="77">
        <f t="shared" ca="1" si="4"/>
        <v>-4.0535037988060352E-2</v>
      </c>
      <c r="L81" s="77">
        <f t="shared" ca="1" si="13"/>
        <v>2.6761879739816175E-5</v>
      </c>
      <c r="M81" s="77">
        <f t="shared" ca="1" si="5"/>
        <v>2061912035.3945308</v>
      </c>
      <c r="N81" s="77">
        <f t="shared" ca="1" si="6"/>
        <v>23028063624.833424</v>
      </c>
      <c r="O81" s="77">
        <f t="shared" ca="1" si="7"/>
        <v>979401695.2108686</v>
      </c>
      <c r="P81" s="28">
        <f t="shared" ca="1" si="14"/>
        <v>-5.1731885467104499E-3</v>
      </c>
      <c r="Q81" s="28"/>
      <c r="R81" s="28"/>
      <c r="S81" s="28"/>
      <c r="T81" s="28"/>
    </row>
    <row r="82" spans="1:20">
      <c r="A82">
        <v>58241</v>
      </c>
      <c r="B82">
        <v>-4.5708226534770802E-2</v>
      </c>
      <c r="C82" s="28"/>
      <c r="D82" s="76">
        <f t="shared" si="15"/>
        <v>5.8240999999999996</v>
      </c>
      <c r="E82" s="76">
        <f t="shared" si="15"/>
        <v>-4.5708226534770802E-2</v>
      </c>
      <c r="F82" s="77">
        <f t="shared" si="8"/>
        <v>33.920140809999992</v>
      </c>
      <c r="G82" s="77">
        <f t="shared" si="9"/>
        <v>197.55429209152095</v>
      </c>
      <c r="H82" s="77">
        <f t="shared" si="10"/>
        <v>1150.5759525702269</v>
      </c>
      <c r="I82" s="77">
        <f t="shared" si="11"/>
        <v>-0.26620928216115863</v>
      </c>
      <c r="J82" s="77">
        <f t="shared" si="12"/>
        <v>-1.550429480234804</v>
      </c>
      <c r="K82" s="77">
        <f t="shared" ca="1" si="4"/>
        <v>-4.0535037988060352E-2</v>
      </c>
      <c r="L82" s="77">
        <f t="shared" ca="1" si="13"/>
        <v>2.6761879739816175E-5</v>
      </c>
      <c r="M82" s="77">
        <f t="shared" ca="1" si="5"/>
        <v>2061912035.3945308</v>
      </c>
      <c r="N82" s="77">
        <f t="shared" ca="1" si="6"/>
        <v>23028063624.833424</v>
      </c>
      <c r="O82" s="77">
        <f t="shared" ca="1" si="7"/>
        <v>979401695.2108686</v>
      </c>
      <c r="P82" s="28">
        <f t="shared" ca="1" si="14"/>
        <v>-5.1731885467104499E-3</v>
      </c>
      <c r="Q82" s="28"/>
      <c r="R82" s="28"/>
      <c r="S82" s="28"/>
      <c r="T82" s="28"/>
    </row>
    <row r="83" spans="1:20">
      <c r="A83">
        <v>58309</v>
      </c>
      <c r="B83">
        <v>-4.4749646833224688E-2</v>
      </c>
      <c r="C83" s="28"/>
      <c r="D83" s="76">
        <f t="shared" si="15"/>
        <v>5.8308999999999997</v>
      </c>
      <c r="E83" s="76">
        <f t="shared" si="15"/>
        <v>-4.4749646833224688E-2</v>
      </c>
      <c r="F83" s="77">
        <f t="shared" si="8"/>
        <v>33.999394809999998</v>
      </c>
      <c r="G83" s="77">
        <f t="shared" si="9"/>
        <v>198.24707119762897</v>
      </c>
      <c r="H83" s="77">
        <f t="shared" si="10"/>
        <v>1155.9588474462548</v>
      </c>
      <c r="I83" s="77">
        <f t="shared" si="11"/>
        <v>-0.26093071571984983</v>
      </c>
      <c r="J83" s="77">
        <f t="shared" si="12"/>
        <v>-1.5214609102908723</v>
      </c>
      <c r="K83" s="77">
        <f t="shared" ca="1" si="4"/>
        <v>-4.0580607612811737E-2</v>
      </c>
      <c r="L83" s="77">
        <f t="shared" ca="1" si="13"/>
        <v>1.7380888021341428E-5</v>
      </c>
      <c r="M83" s="77">
        <f t="shared" ca="1" si="5"/>
        <v>2354131903.0867615</v>
      </c>
      <c r="N83" s="77">
        <f t="shared" ca="1" si="6"/>
        <v>25938437592.286381</v>
      </c>
      <c r="O83" s="77">
        <f t="shared" ca="1" si="7"/>
        <v>1078721732.2451901</v>
      </c>
      <c r="P83" s="28">
        <f t="shared" ca="1" si="14"/>
        <v>-4.1690392204129512E-3</v>
      </c>
      <c r="Q83" s="28"/>
      <c r="R83" s="28"/>
      <c r="S83" s="28"/>
      <c r="T83" s="28"/>
    </row>
    <row r="84" spans="1:20">
      <c r="A84">
        <v>58309</v>
      </c>
      <c r="B84">
        <v>-4.4749646833224688E-2</v>
      </c>
      <c r="C84" s="28"/>
      <c r="D84" s="76">
        <f t="shared" si="15"/>
        <v>5.8308999999999997</v>
      </c>
      <c r="E84" s="76">
        <f t="shared" si="15"/>
        <v>-4.4749646833224688E-2</v>
      </c>
      <c r="F84" s="77">
        <f t="shared" si="8"/>
        <v>33.999394809999998</v>
      </c>
      <c r="G84" s="77">
        <f t="shared" si="9"/>
        <v>198.24707119762897</v>
      </c>
      <c r="H84" s="77">
        <f t="shared" si="10"/>
        <v>1155.9588474462548</v>
      </c>
      <c r="I84" s="77">
        <f t="shared" si="11"/>
        <v>-0.26093071571984983</v>
      </c>
      <c r="J84" s="77">
        <f t="shared" si="12"/>
        <v>-1.5214609102908723</v>
      </c>
      <c r="K84" s="77">
        <f t="shared" ca="1" si="4"/>
        <v>-4.0580607612811737E-2</v>
      </c>
      <c r="L84" s="77">
        <f t="shared" ca="1" si="13"/>
        <v>1.7380888021341428E-5</v>
      </c>
      <c r="M84" s="77">
        <f t="shared" ca="1" si="5"/>
        <v>2354131903.0867615</v>
      </c>
      <c r="N84" s="77">
        <f t="shared" ca="1" si="6"/>
        <v>25938437592.286381</v>
      </c>
      <c r="O84" s="77">
        <f t="shared" ca="1" si="7"/>
        <v>1078721732.2451901</v>
      </c>
      <c r="P84" s="28">
        <f t="shared" ca="1" si="14"/>
        <v>-4.1690392204129512E-3</v>
      </c>
      <c r="Q84" s="28"/>
      <c r="R84" s="28"/>
      <c r="S84" s="28"/>
      <c r="T84" s="28"/>
    </row>
    <row r="85" spans="1:20">
      <c r="A85">
        <v>58416.5</v>
      </c>
      <c r="B85">
        <v>3.9682813723629806E-2</v>
      </c>
      <c r="C85" s="28"/>
      <c r="D85" s="76">
        <f t="shared" ref="D85:E116" si="16">A85/A$18</f>
        <v>5.8416499999999996</v>
      </c>
      <c r="E85" s="76">
        <f t="shared" si="16"/>
        <v>3.9682813723629806E-2</v>
      </c>
      <c r="F85" s="77">
        <f t="shared" si="8"/>
        <v>34.124874722499996</v>
      </c>
      <c r="G85" s="77">
        <f t="shared" si="9"/>
        <v>199.3455744226921</v>
      </c>
      <c r="H85" s="77">
        <f t="shared" si="10"/>
        <v>1164.5070748263192</v>
      </c>
      <c r="I85" s="77">
        <f t="shared" si="11"/>
        <v>0.23181310878864203</v>
      </c>
      <c r="J85" s="77">
        <f t="shared" si="12"/>
        <v>1.3541710469551707</v>
      </c>
      <c r="K85" s="77">
        <f t="shared" ref="K85:K148" ca="1" si="17">+E$4+E$5*D85+E$6*D85^2</f>
        <v>-4.0655218726118769E-2</v>
      </c>
      <c r="L85" s="77">
        <f t="shared" ca="1" si="13"/>
        <v>6.4541994578968549E-3</v>
      </c>
      <c r="M85" s="77">
        <f t="shared" ref="M85:M148" ca="1" si="18">(M$1-M$2*D85+M$3*F85)^2</f>
        <v>2857804906.265667</v>
      </c>
      <c r="N85" s="77">
        <f t="shared" ref="N85:N148" ca="1" si="19">(-M$2+M$4*D85-M$5*F85)^2</f>
        <v>30909472619.993935</v>
      </c>
      <c r="O85" s="77">
        <f t="shared" ref="O85:O148" ca="1" si="20">+(M$3-D85*M$5+F85*M$6)^2</f>
        <v>1246069455.9851785</v>
      </c>
      <c r="P85" s="28">
        <f t="shared" ca="1" si="14"/>
        <v>8.0338032449748575E-2</v>
      </c>
      <c r="Q85" s="28"/>
      <c r="R85" s="28"/>
      <c r="S85" s="28"/>
      <c r="T85" s="28"/>
    </row>
    <row r="86" spans="1:20">
      <c r="A86">
        <v>58416.5</v>
      </c>
      <c r="B86">
        <v>4.0372813724388834E-2</v>
      </c>
      <c r="C86" s="28"/>
      <c r="D86" s="76">
        <f t="shared" si="16"/>
        <v>5.8416499999999996</v>
      </c>
      <c r="E86" s="76">
        <f t="shared" si="16"/>
        <v>4.0372813724388834E-2</v>
      </c>
      <c r="F86" s="77">
        <f t="shared" ref="F86:F149" si="21">D86*D86</f>
        <v>34.124874722499996</v>
      </c>
      <c r="G86" s="77">
        <f t="shared" ref="G86:G149" si="22">D86*F86</f>
        <v>199.3455744226921</v>
      </c>
      <c r="H86" s="77">
        <f t="shared" ref="H86:H149" si="23">F86*F86</f>
        <v>1164.5070748263192</v>
      </c>
      <c r="I86" s="77">
        <f t="shared" ref="I86:I149" si="24">E86*D86</f>
        <v>0.235843847293076</v>
      </c>
      <c r="J86" s="77">
        <f t="shared" ref="J86:J149" si="25">I86*D86</f>
        <v>1.3777172105395974</v>
      </c>
      <c r="K86" s="77">
        <f t="shared" ca="1" si="17"/>
        <v>-4.0655218726118769E-2</v>
      </c>
      <c r="L86" s="77">
        <f t="shared" ref="L86:L149" ca="1" si="26">+(K86-E86)^2</f>
        <v>6.5655420428005129E-3</v>
      </c>
      <c r="M86" s="77">
        <f t="shared" ca="1" si="18"/>
        <v>2857804906.265667</v>
      </c>
      <c r="N86" s="77">
        <f t="shared" ca="1" si="19"/>
        <v>30909472619.993935</v>
      </c>
      <c r="O86" s="77">
        <f t="shared" ca="1" si="20"/>
        <v>1246069455.9851785</v>
      </c>
      <c r="P86" s="28">
        <f t="shared" ref="P86:P149" ca="1" si="27">+E86-K86</f>
        <v>8.1028032450507603E-2</v>
      </c>
      <c r="Q86" s="28"/>
      <c r="R86" s="28"/>
      <c r="S86" s="28"/>
      <c r="T86" s="28"/>
    </row>
    <row r="87" spans="1:20">
      <c r="A87">
        <v>58451</v>
      </c>
      <c r="B87">
        <v>-2.7502024502609856E-2</v>
      </c>
      <c r="C87" s="28"/>
      <c r="D87" s="76">
        <f t="shared" si="16"/>
        <v>5.8451000000000004</v>
      </c>
      <c r="E87" s="76">
        <f t="shared" si="16"/>
        <v>-2.7502024502609856E-2</v>
      </c>
      <c r="F87" s="77">
        <f t="shared" si="21"/>
        <v>34.165194010000008</v>
      </c>
      <c r="G87" s="77">
        <f t="shared" si="22"/>
        <v>199.69897550785106</v>
      </c>
      <c r="H87" s="77">
        <f t="shared" si="23"/>
        <v>1167.2604817409403</v>
      </c>
      <c r="I87" s="77">
        <f t="shared" si="24"/>
        <v>-0.16075208342020489</v>
      </c>
      <c r="J87" s="77">
        <f t="shared" si="25"/>
        <v>-0.93961200279943968</v>
      </c>
      <c r="K87" s="77">
        <f t="shared" ca="1" si="17"/>
        <v>-4.0679831273189138E-2</v>
      </c>
      <c r="L87" s="77">
        <f t="shared" ca="1" si="26"/>
        <v>1.7365459128272515E-4</v>
      </c>
      <c r="M87" s="77">
        <f t="shared" ca="1" si="18"/>
        <v>3030382920.9805965</v>
      </c>
      <c r="N87" s="77">
        <f t="shared" ca="1" si="19"/>
        <v>32601644175.400425</v>
      </c>
      <c r="O87" s="77">
        <f t="shared" ca="1" si="20"/>
        <v>1302479381.4062665</v>
      </c>
      <c r="P87" s="28">
        <f t="shared" ca="1" si="27"/>
        <v>1.3177806770579281E-2</v>
      </c>
      <c r="Q87" s="28"/>
      <c r="R87" s="28"/>
      <c r="S87" s="28"/>
      <c r="T87" s="28"/>
    </row>
    <row r="88" spans="1:20">
      <c r="A88">
        <v>58451</v>
      </c>
      <c r="B88">
        <v>-2.7502024502609856E-2</v>
      </c>
      <c r="C88" s="28"/>
      <c r="D88" s="76">
        <f t="shared" si="16"/>
        <v>5.8451000000000004</v>
      </c>
      <c r="E88" s="76">
        <f t="shared" si="16"/>
        <v>-2.7502024502609856E-2</v>
      </c>
      <c r="F88" s="77">
        <f t="shared" si="21"/>
        <v>34.165194010000008</v>
      </c>
      <c r="G88" s="77">
        <f t="shared" si="22"/>
        <v>199.69897550785106</v>
      </c>
      <c r="H88" s="77">
        <f t="shared" si="23"/>
        <v>1167.2604817409403</v>
      </c>
      <c r="I88" s="77">
        <f t="shared" si="24"/>
        <v>-0.16075208342020489</v>
      </c>
      <c r="J88" s="77">
        <f t="shared" si="25"/>
        <v>-0.93961200279943968</v>
      </c>
      <c r="K88" s="77">
        <f t="shared" ca="1" si="17"/>
        <v>-4.0679831273189138E-2</v>
      </c>
      <c r="L88" s="77">
        <f t="shared" ca="1" si="26"/>
        <v>1.7365459128272515E-4</v>
      </c>
      <c r="M88" s="77">
        <f t="shared" ca="1" si="18"/>
        <v>3030382920.9805965</v>
      </c>
      <c r="N88" s="77">
        <f t="shared" ca="1" si="19"/>
        <v>32601644175.400425</v>
      </c>
      <c r="O88" s="77">
        <f t="shared" ca="1" si="20"/>
        <v>1302479381.4062665</v>
      </c>
      <c r="P88" s="28">
        <f t="shared" ca="1" si="27"/>
        <v>1.3177806770579281E-2</v>
      </c>
      <c r="Q88" s="28"/>
      <c r="R88" s="28"/>
      <c r="S88" s="28"/>
      <c r="T88" s="28"/>
    </row>
    <row r="89" spans="1:20">
      <c r="A89">
        <v>58451</v>
      </c>
      <c r="B89">
        <v>-2.7502024502609856E-2</v>
      </c>
      <c r="C89" s="28"/>
      <c r="D89" s="76">
        <f t="shared" si="16"/>
        <v>5.8451000000000004</v>
      </c>
      <c r="E89" s="76">
        <f t="shared" si="16"/>
        <v>-2.7502024502609856E-2</v>
      </c>
      <c r="F89" s="77">
        <f t="shared" si="21"/>
        <v>34.165194010000008</v>
      </c>
      <c r="G89" s="77">
        <f t="shared" si="22"/>
        <v>199.69897550785106</v>
      </c>
      <c r="H89" s="77">
        <f t="shared" si="23"/>
        <v>1167.2604817409403</v>
      </c>
      <c r="I89" s="77">
        <f t="shared" si="24"/>
        <v>-0.16075208342020489</v>
      </c>
      <c r="J89" s="77">
        <f t="shared" si="25"/>
        <v>-0.93961200279943968</v>
      </c>
      <c r="K89" s="77">
        <f t="shared" ca="1" si="17"/>
        <v>-4.0679831273189138E-2</v>
      </c>
      <c r="L89" s="77">
        <f t="shared" ca="1" si="26"/>
        <v>1.7365459128272515E-4</v>
      </c>
      <c r="M89" s="77">
        <f t="shared" ca="1" si="18"/>
        <v>3030382920.9805965</v>
      </c>
      <c r="N89" s="77">
        <f t="shared" ca="1" si="19"/>
        <v>32601644175.400425</v>
      </c>
      <c r="O89" s="77">
        <f t="shared" ca="1" si="20"/>
        <v>1302479381.4062665</v>
      </c>
      <c r="P89" s="28">
        <f t="shared" ca="1" si="27"/>
        <v>1.3177806770579281E-2</v>
      </c>
      <c r="Q89" s="28"/>
      <c r="R89" s="28"/>
      <c r="S89" s="28"/>
      <c r="T89" s="28"/>
    </row>
    <row r="90" spans="1:20">
      <c r="A90">
        <v>58451</v>
      </c>
      <c r="B90">
        <v>-2.5412024508113973E-2</v>
      </c>
      <c r="C90" s="28"/>
      <c r="D90" s="76">
        <f t="shared" si="16"/>
        <v>5.8451000000000004</v>
      </c>
      <c r="E90" s="76">
        <f t="shared" si="16"/>
        <v>-2.5412024508113973E-2</v>
      </c>
      <c r="F90" s="77">
        <f t="shared" si="21"/>
        <v>34.165194010000008</v>
      </c>
      <c r="G90" s="77">
        <f t="shared" si="22"/>
        <v>199.69897550785106</v>
      </c>
      <c r="H90" s="77">
        <f t="shared" si="23"/>
        <v>1167.2604817409403</v>
      </c>
      <c r="I90" s="77">
        <f t="shared" si="24"/>
        <v>-0.14853582445237698</v>
      </c>
      <c r="J90" s="77">
        <f t="shared" si="25"/>
        <v>-0.86820674750658877</v>
      </c>
      <c r="K90" s="77">
        <f t="shared" ca="1" si="17"/>
        <v>-4.0679831273189138E-2</v>
      </c>
      <c r="L90" s="77">
        <f t="shared" ca="1" si="26"/>
        <v>2.3310592341567498E-4</v>
      </c>
      <c r="M90" s="77">
        <f t="shared" ca="1" si="18"/>
        <v>3030382920.9805965</v>
      </c>
      <c r="N90" s="77">
        <f t="shared" ca="1" si="19"/>
        <v>32601644175.400425</v>
      </c>
      <c r="O90" s="77">
        <f t="shared" ca="1" si="20"/>
        <v>1302479381.4062665</v>
      </c>
      <c r="P90" s="28">
        <f t="shared" ca="1" si="27"/>
        <v>1.5267806765075165E-2</v>
      </c>
      <c r="Q90" s="28"/>
      <c r="R90" s="28"/>
      <c r="S90" s="28"/>
      <c r="T90" s="28"/>
    </row>
    <row r="91" spans="1:20">
      <c r="A91">
        <v>58484.5</v>
      </c>
      <c r="B91">
        <v>-4.5828606562281493E-2</v>
      </c>
      <c r="C91" s="28"/>
      <c r="D91" s="76">
        <f t="shared" si="16"/>
        <v>5.8484499999999997</v>
      </c>
      <c r="E91" s="76">
        <f t="shared" si="16"/>
        <v>-4.5828606562281493E-2</v>
      </c>
      <c r="F91" s="77">
        <f t="shared" si="21"/>
        <v>34.204367402499997</v>
      </c>
      <c r="G91" s="77">
        <f t="shared" si="22"/>
        <v>200.04253253515111</v>
      </c>
      <c r="H91" s="77">
        <f t="shared" si="23"/>
        <v>1169.9387494052044</v>
      </c>
      <c r="I91" s="77">
        <f t="shared" si="24"/>
        <v>-0.26802631404917521</v>
      </c>
      <c r="J91" s="77">
        <f t="shared" si="25"/>
        <v>-1.5675384964008987</v>
      </c>
      <c r="K91" s="77">
        <f t="shared" ca="1" si="17"/>
        <v>-4.0704040835411848E-2</v>
      </c>
      <c r="L91" s="77">
        <f t="shared" ca="1" si="26"/>
        <v>2.6261173889007016E-5</v>
      </c>
      <c r="M91" s="77">
        <f t="shared" ca="1" si="18"/>
        <v>3203083440.8221202</v>
      </c>
      <c r="N91" s="77">
        <f t="shared" ca="1" si="19"/>
        <v>34290065900.199905</v>
      </c>
      <c r="O91" s="77">
        <f t="shared" ca="1" si="20"/>
        <v>1358518674.5493011</v>
      </c>
      <c r="P91" s="28">
        <f t="shared" ca="1" si="27"/>
        <v>-5.1245657268696454E-3</v>
      </c>
      <c r="Q91" s="28"/>
      <c r="R91" s="28"/>
      <c r="S91" s="28"/>
      <c r="T91" s="28"/>
    </row>
    <row r="92" spans="1:20">
      <c r="A92">
        <v>58485</v>
      </c>
      <c r="B92">
        <v>-4.5562734660052229E-2</v>
      </c>
      <c r="C92" s="28"/>
      <c r="D92" s="76">
        <f t="shared" si="16"/>
        <v>5.8484999999999996</v>
      </c>
      <c r="E92" s="76">
        <f t="shared" si="16"/>
        <v>-4.5562734660052229E-2</v>
      </c>
      <c r="F92" s="77">
        <f t="shared" si="21"/>
        <v>34.204952249999998</v>
      </c>
      <c r="G92" s="77">
        <f t="shared" si="22"/>
        <v>200.04766323412497</v>
      </c>
      <c r="H92" s="77">
        <f t="shared" si="23"/>
        <v>1169.9787584247799</v>
      </c>
      <c r="I92" s="77">
        <f t="shared" si="24"/>
        <v>-0.26647365365931547</v>
      </c>
      <c r="J92" s="77">
        <f t="shared" si="25"/>
        <v>-1.5584711634265065</v>
      </c>
      <c r="K92" s="77">
        <f t="shared" ca="1" si="17"/>
        <v>-4.0704404488745849E-2</v>
      </c>
      <c r="L92" s="77">
        <f t="shared" ca="1" si="26"/>
        <v>2.3603372053425877E-5</v>
      </c>
      <c r="M92" s="77">
        <f t="shared" ca="1" si="18"/>
        <v>3205699423.1994877</v>
      </c>
      <c r="N92" s="77">
        <f t="shared" ca="1" si="19"/>
        <v>34315605090.217182</v>
      </c>
      <c r="O92" s="77">
        <f t="shared" ca="1" si="20"/>
        <v>1359364540.1018827</v>
      </c>
      <c r="P92" s="28">
        <f t="shared" ca="1" si="27"/>
        <v>-4.8583301713063798E-3</v>
      </c>
      <c r="Q92" s="28"/>
      <c r="R92" s="28"/>
      <c r="S92" s="28"/>
      <c r="T92" s="28"/>
    </row>
    <row r="93" spans="1:20">
      <c r="A93">
        <v>59036.5</v>
      </c>
      <c r="B93">
        <v>-4.6506018370564561E-2</v>
      </c>
      <c r="C93" s="28"/>
      <c r="D93" s="76">
        <f t="shared" si="16"/>
        <v>5.9036499999999998</v>
      </c>
      <c r="E93" s="76">
        <f t="shared" si="16"/>
        <v>-4.6506018370564561E-2</v>
      </c>
      <c r="F93" s="77">
        <f t="shared" si="21"/>
        <v>34.853083322499998</v>
      </c>
      <c r="G93" s="77">
        <f t="shared" si="22"/>
        <v>205.7604053568771</v>
      </c>
      <c r="H93" s="77">
        <f t="shared" si="23"/>
        <v>1214.7374170851276</v>
      </c>
      <c r="I93" s="77">
        <f t="shared" si="24"/>
        <v>-0.27455525535338349</v>
      </c>
      <c r="J93" s="77">
        <f t="shared" si="25"/>
        <v>-1.6208781332670024</v>
      </c>
      <c r="K93" s="77">
        <f t="shared" ca="1" si="17"/>
        <v>-4.1146998420013348E-2</v>
      </c>
      <c r="L93" s="77">
        <f t="shared" ca="1" si="26"/>
        <v>2.8719094830405932E-5</v>
      </c>
      <c r="M93" s="77">
        <f t="shared" ca="1" si="18"/>
        <v>6796327138.7837954</v>
      </c>
      <c r="N93" s="77">
        <f t="shared" ca="1" si="19"/>
        <v>68679250920.109116</v>
      </c>
      <c r="O93" s="77">
        <f t="shared" ca="1" si="20"/>
        <v>2465126816.328733</v>
      </c>
      <c r="P93" s="28">
        <f t="shared" ca="1" si="27"/>
        <v>-5.3590199505512137E-3</v>
      </c>
      <c r="Q93" s="28"/>
      <c r="R93" s="28"/>
      <c r="S93" s="28"/>
      <c r="T93" s="28"/>
    </row>
    <row r="94" spans="1:20">
      <c r="A94">
        <v>59041.5</v>
      </c>
      <c r="B94">
        <v>-4.6247299273090903E-2</v>
      </c>
      <c r="C94" s="28"/>
      <c r="D94" s="76">
        <f t="shared" si="16"/>
        <v>5.9041499999999996</v>
      </c>
      <c r="E94" s="76">
        <f t="shared" si="16"/>
        <v>-4.6247299273090903E-2</v>
      </c>
      <c r="F94" s="77">
        <f t="shared" si="21"/>
        <v>34.858987222499998</v>
      </c>
      <c r="G94" s="77">
        <f t="shared" si="22"/>
        <v>205.81268940972336</v>
      </c>
      <c r="H94" s="77">
        <f t="shared" si="23"/>
        <v>1215.1489901784182</v>
      </c>
      <c r="I94" s="77">
        <f t="shared" si="24"/>
        <v>-0.27305099200321964</v>
      </c>
      <c r="J94" s="77">
        <f t="shared" si="25"/>
        <v>-1.6121340144358092</v>
      </c>
      <c r="K94" s="77">
        <f t="shared" ca="1" si="17"/>
        <v>-4.1151390228013063E-2</v>
      </c>
      <c r="L94" s="77">
        <f t="shared" ca="1" si="26"/>
        <v>2.5968288995706143E-5</v>
      </c>
      <c r="M94" s="77">
        <f t="shared" ca="1" si="18"/>
        <v>6835485530.1951389</v>
      </c>
      <c r="N94" s="77">
        <f t="shared" ca="1" si="19"/>
        <v>69048509673.376541</v>
      </c>
      <c r="O94" s="77">
        <f t="shared" ca="1" si="20"/>
        <v>2476760734.664227</v>
      </c>
      <c r="P94" s="28">
        <f t="shared" ca="1" si="27"/>
        <v>-5.0959090450778399E-3</v>
      </c>
      <c r="Q94" s="28"/>
      <c r="R94" s="28"/>
      <c r="S94" s="28"/>
      <c r="T94" s="28"/>
    </row>
    <row r="95" spans="1:20">
      <c r="A95">
        <v>59231.5</v>
      </c>
      <c r="B95">
        <v>-4.4415973628929351E-2</v>
      </c>
      <c r="C95" s="28"/>
      <c r="D95" s="76">
        <f t="shared" si="16"/>
        <v>5.9231499999999997</v>
      </c>
      <c r="E95" s="76">
        <f t="shared" si="16"/>
        <v>-4.4415973628929351E-2</v>
      </c>
      <c r="F95" s="77">
        <f t="shared" si="21"/>
        <v>35.083705922499995</v>
      </c>
      <c r="G95" s="77">
        <f t="shared" si="22"/>
        <v>207.80605273485583</v>
      </c>
      <c r="H95" s="77">
        <f t="shared" si="23"/>
        <v>1230.8664212564613</v>
      </c>
      <c r="I95" s="77">
        <f t="shared" si="24"/>
        <v>-0.26308247420019287</v>
      </c>
      <c r="J95" s="77">
        <f t="shared" si="25"/>
        <v>-1.5582769570588724</v>
      </c>
      <c r="K95" s="77">
        <f t="shared" ca="1" si="17"/>
        <v>-4.1323327723365222E-2</v>
      </c>
      <c r="L95" s="77">
        <f t="shared" ca="1" si="26"/>
        <v>9.5644586972025697E-6</v>
      </c>
      <c r="M95" s="77">
        <f t="shared" ca="1" si="18"/>
        <v>8414325377.019495</v>
      </c>
      <c r="N95" s="77">
        <f t="shared" ca="1" si="19"/>
        <v>83868533604.764969</v>
      </c>
      <c r="O95" s="77">
        <f t="shared" ca="1" si="20"/>
        <v>2940806251.3068891</v>
      </c>
      <c r="P95" s="28">
        <f t="shared" ca="1" si="27"/>
        <v>-3.0926459055641287E-3</v>
      </c>
      <c r="Q95" s="28"/>
      <c r="R95" s="28"/>
      <c r="S95" s="28"/>
      <c r="T95" s="28"/>
    </row>
    <row r="96" spans="1:20">
      <c r="A96">
        <v>59272.5</v>
      </c>
      <c r="B96">
        <v>-4.5914477042970248E-2</v>
      </c>
      <c r="C96" s="28"/>
      <c r="D96" s="76">
        <f t="shared" si="16"/>
        <v>5.9272499999999999</v>
      </c>
      <c r="E96" s="76">
        <f t="shared" si="16"/>
        <v>-4.5914477042970248E-2</v>
      </c>
      <c r="F96" s="77">
        <f t="shared" si="21"/>
        <v>35.132292562499998</v>
      </c>
      <c r="G96" s="77">
        <f t="shared" si="22"/>
        <v>208.23788109107812</v>
      </c>
      <c r="H96" s="77">
        <f t="shared" si="23"/>
        <v>1234.2779806970927</v>
      </c>
      <c r="I96" s="77">
        <f t="shared" si="24"/>
        <v>-0.2721465840529454</v>
      </c>
      <c r="J96" s="77">
        <f t="shared" si="25"/>
        <v>-1.6130808403278205</v>
      </c>
      <c r="K96" s="77">
        <f t="shared" ca="1" si="17"/>
        <v>-4.1361720635061439E-2</v>
      </c>
      <c r="L96" s="77">
        <f t="shared" ca="1" si="26"/>
        <v>2.0727590909754721E-5</v>
      </c>
      <c r="M96" s="77">
        <f t="shared" ca="1" si="18"/>
        <v>8778472933.1546192</v>
      </c>
      <c r="N96" s="77">
        <f t="shared" ca="1" si="19"/>
        <v>87269628819.517975</v>
      </c>
      <c r="O96" s="77">
        <f t="shared" ca="1" si="20"/>
        <v>3046598550.8219681</v>
      </c>
      <c r="P96" s="28">
        <f t="shared" ca="1" si="27"/>
        <v>-4.552756407908809E-3</v>
      </c>
      <c r="Q96" s="28"/>
      <c r="R96" s="28"/>
      <c r="S96" s="28"/>
      <c r="T96" s="28"/>
    </row>
    <row r="97" spans="1:20">
      <c r="A97">
        <v>59273</v>
      </c>
      <c r="B97">
        <v>-4.6048605137912091E-2</v>
      </c>
      <c r="C97" s="28"/>
      <c r="D97" s="76">
        <f t="shared" si="16"/>
        <v>5.9272999999999998</v>
      </c>
      <c r="E97" s="76">
        <f t="shared" si="16"/>
        <v>-4.6048605137912091E-2</v>
      </c>
      <c r="F97" s="77">
        <f t="shared" si="21"/>
        <v>35.132885289999997</v>
      </c>
      <c r="G97" s="77">
        <f t="shared" si="22"/>
        <v>208.24315097941698</v>
      </c>
      <c r="H97" s="77">
        <f t="shared" si="23"/>
        <v>1234.3196288002982</v>
      </c>
      <c r="I97" s="77">
        <f t="shared" si="24"/>
        <v>-0.27294389723394635</v>
      </c>
      <c r="J97" s="77">
        <f t="shared" si="25"/>
        <v>-1.6178203620747702</v>
      </c>
      <c r="K97" s="77">
        <f t="shared" ca="1" si="17"/>
        <v>-4.136219166889743E-2</v>
      </c>
      <c r="L97" s="77">
        <f t="shared" ca="1" si="26"/>
        <v>2.1962471202562026E-5</v>
      </c>
      <c r="M97" s="77">
        <f t="shared" ca="1" si="18"/>
        <v>8782965639.4431438</v>
      </c>
      <c r="N97" s="77">
        <f t="shared" ca="1" si="19"/>
        <v>87311554000.373642</v>
      </c>
      <c r="O97" s="77">
        <f t="shared" ca="1" si="20"/>
        <v>3047901186.4559474</v>
      </c>
      <c r="P97" s="28">
        <f t="shared" ca="1" si="27"/>
        <v>-4.6864134690146608E-3</v>
      </c>
      <c r="Q97" s="28"/>
      <c r="R97" s="28"/>
      <c r="S97" s="28"/>
      <c r="T97" s="28"/>
    </row>
    <row r="98" spans="1:20">
      <c r="A98">
        <v>59824.5</v>
      </c>
      <c r="B98">
        <v>-4.6291888844280038E-2</v>
      </c>
      <c r="C98" s="28"/>
      <c r="D98" s="76">
        <f t="shared" si="16"/>
        <v>5.98245</v>
      </c>
      <c r="E98" s="76">
        <f t="shared" si="16"/>
        <v>-4.6291888844280038E-2</v>
      </c>
      <c r="F98" s="77">
        <f t="shared" si="21"/>
        <v>35.789708002499999</v>
      </c>
      <c r="G98" s="77">
        <f t="shared" si="22"/>
        <v>214.11013863955611</v>
      </c>
      <c r="H98" s="77">
        <f t="shared" si="23"/>
        <v>1280.9031989042126</v>
      </c>
      <c r="I98" s="77">
        <f t="shared" si="24"/>
        <v>-0.27693891041646312</v>
      </c>
      <c r="J98" s="77">
        <f t="shared" si="25"/>
        <v>-1.6567731846209699</v>
      </c>
      <c r="K98" s="77">
        <f t="shared" ca="1" si="17"/>
        <v>-4.1923226293736071E-2</v>
      </c>
      <c r="L98" s="77">
        <f t="shared" ca="1" si="26"/>
        <v>1.9085212480525319E-5</v>
      </c>
      <c r="M98" s="77">
        <f t="shared" ca="1" si="18"/>
        <v>14518737222.640156</v>
      </c>
      <c r="N98" s="77">
        <f t="shared" ca="1" si="19"/>
        <v>140264708711.34906</v>
      </c>
      <c r="O98" s="77">
        <f t="shared" ca="1" si="20"/>
        <v>4671428387.2700319</v>
      </c>
      <c r="P98" s="28">
        <f t="shared" ca="1" si="27"/>
        <v>-4.3686625505439669E-3</v>
      </c>
      <c r="Q98" s="28"/>
      <c r="R98" s="28"/>
      <c r="S98" s="28"/>
      <c r="T98" s="28"/>
    </row>
    <row r="99" spans="1:20">
      <c r="A99">
        <v>59833.5</v>
      </c>
      <c r="B99">
        <v>-4.7486194474913646E-2</v>
      </c>
      <c r="C99" s="28"/>
      <c r="D99" s="76">
        <f t="shared" si="16"/>
        <v>5.9833499999999997</v>
      </c>
      <c r="E99" s="76">
        <f t="shared" si="16"/>
        <v>-4.7486194474913646E-2</v>
      </c>
      <c r="F99" s="77">
        <f t="shared" si="21"/>
        <v>35.8004772225</v>
      </c>
      <c r="G99" s="77">
        <f t="shared" si="22"/>
        <v>214.20678538924537</v>
      </c>
      <c r="H99" s="77">
        <f t="shared" si="23"/>
        <v>1281.6741693587412</v>
      </c>
      <c r="I99" s="77">
        <f t="shared" si="24"/>
        <v>-0.28412652171147457</v>
      </c>
      <c r="J99" s="77">
        <f t="shared" si="25"/>
        <v>-1.7000284236823513</v>
      </c>
      <c r="K99" s="77">
        <f t="shared" ca="1" si="17"/>
        <v>-4.1933069302877546E-2</v>
      </c>
      <c r="L99" s="77">
        <f t="shared" ca="1" si="26"/>
        <v>3.0837199176300964E-5</v>
      </c>
      <c r="M99" s="77">
        <f t="shared" ca="1" si="18"/>
        <v>14625572257.895126</v>
      </c>
      <c r="N99" s="77">
        <f t="shared" ca="1" si="19"/>
        <v>141242104246.32471</v>
      </c>
      <c r="O99" s="77">
        <f t="shared" ca="1" si="20"/>
        <v>4701072760.6185818</v>
      </c>
      <c r="P99" s="28">
        <f t="shared" ca="1" si="27"/>
        <v>-5.5531251720360997E-3</v>
      </c>
      <c r="Q99" s="28"/>
      <c r="R99" s="28"/>
      <c r="S99" s="28"/>
      <c r="T99" s="28"/>
    </row>
    <row r="100" spans="1:20">
      <c r="A100">
        <v>59874.5</v>
      </c>
      <c r="B100">
        <v>-4.5674697888898663E-2</v>
      </c>
      <c r="C100" s="28"/>
      <c r="D100" s="76">
        <f t="shared" si="16"/>
        <v>5.9874499999999999</v>
      </c>
      <c r="E100" s="76">
        <f t="shared" si="16"/>
        <v>-4.5674697888898663E-2</v>
      </c>
      <c r="F100" s="77">
        <f t="shared" si="21"/>
        <v>35.849557502499998</v>
      </c>
      <c r="G100" s="77">
        <f t="shared" si="22"/>
        <v>214.64743306834362</v>
      </c>
      <c r="H100" s="77">
        <f t="shared" si="23"/>
        <v>1285.190773125054</v>
      </c>
      <c r="I100" s="77">
        <f t="shared" si="24"/>
        <v>-0.27347496987488629</v>
      </c>
      <c r="J100" s="77">
        <f t="shared" si="25"/>
        <v>-1.637417708377388</v>
      </c>
      <c r="K100" s="77">
        <f t="shared" ca="1" si="17"/>
        <v>-4.1978189030683732E-2</v>
      </c>
      <c r="L100" s="77">
        <f t="shared" ca="1" si="26"/>
        <v>1.3664177738861452E-5</v>
      </c>
      <c r="M100" s="77">
        <f t="shared" ca="1" si="18"/>
        <v>15117775065.615885</v>
      </c>
      <c r="N100" s="77">
        <f t="shared" ca="1" si="19"/>
        <v>145741609329.00742</v>
      </c>
      <c r="O100" s="77">
        <f t="shared" ca="1" si="20"/>
        <v>4837423821.9821892</v>
      </c>
      <c r="P100" s="28">
        <f t="shared" ca="1" si="27"/>
        <v>-3.6965088582149308E-3</v>
      </c>
      <c r="Q100" s="28"/>
      <c r="R100" s="28"/>
      <c r="S100" s="28"/>
      <c r="T100" s="28"/>
    </row>
    <row r="101" spans="1:20">
      <c r="A101">
        <v>59899.5</v>
      </c>
      <c r="B101">
        <v>-4.6031102407141589E-2</v>
      </c>
      <c r="C101" s="28"/>
      <c r="D101" s="76">
        <f t="shared" si="16"/>
        <v>5.9899500000000003</v>
      </c>
      <c r="E101" s="76">
        <f t="shared" si="16"/>
        <v>-4.6031102407141589E-2</v>
      </c>
      <c r="F101" s="77">
        <f t="shared" si="21"/>
        <v>35.879501002500007</v>
      </c>
      <c r="G101" s="77">
        <f t="shared" si="22"/>
        <v>214.91641702992493</v>
      </c>
      <c r="H101" s="77">
        <f t="shared" si="23"/>
        <v>1287.3385921883989</v>
      </c>
      <c r="I101" s="77">
        <f t="shared" si="24"/>
        <v>-0.27572400186365775</v>
      </c>
      <c r="J101" s="77">
        <f t="shared" si="25"/>
        <v>-1.6515729849632168</v>
      </c>
      <c r="K101" s="77">
        <f t="shared" ca="1" si="17"/>
        <v>-4.2005925904793462E-2</v>
      </c>
      <c r="L101" s="77">
        <f t="shared" ca="1" si="26"/>
        <v>1.6202045875055499E-5</v>
      </c>
      <c r="M101" s="77">
        <f t="shared" ca="1" si="18"/>
        <v>15422346894.092394</v>
      </c>
      <c r="N101" s="77">
        <f t="shared" ca="1" si="19"/>
        <v>148523070468.37561</v>
      </c>
      <c r="O101" s="77">
        <f t="shared" ca="1" si="20"/>
        <v>4921617119.3797112</v>
      </c>
      <c r="P101" s="28">
        <f t="shared" ca="1" si="27"/>
        <v>-4.0251765023481267E-3</v>
      </c>
      <c r="Q101" s="28"/>
      <c r="R101" s="28"/>
      <c r="S101" s="28"/>
      <c r="T101" s="28"/>
    </row>
    <row r="102" spans="1:20">
      <c r="A102">
        <v>59899.5</v>
      </c>
      <c r="B102">
        <v>-4.5711102407949511E-2</v>
      </c>
      <c r="C102" s="28"/>
      <c r="D102" s="76">
        <f t="shared" si="16"/>
        <v>5.9899500000000003</v>
      </c>
      <c r="E102" s="76">
        <f t="shared" si="16"/>
        <v>-4.5711102407949511E-2</v>
      </c>
      <c r="F102" s="77">
        <f t="shared" si="21"/>
        <v>35.879501002500007</v>
      </c>
      <c r="G102" s="77">
        <f t="shared" si="22"/>
        <v>214.91641702992493</v>
      </c>
      <c r="H102" s="77">
        <f t="shared" si="23"/>
        <v>1287.3385921883989</v>
      </c>
      <c r="I102" s="77">
        <f t="shared" si="24"/>
        <v>-0.27380721786849721</v>
      </c>
      <c r="J102" s="77">
        <f t="shared" si="25"/>
        <v>-1.6400915446714051</v>
      </c>
      <c r="K102" s="77">
        <f t="shared" ca="1" si="17"/>
        <v>-4.2005925904793462E-2</v>
      </c>
      <c r="L102" s="77">
        <f t="shared" ca="1" si="26"/>
        <v>1.3728332919539687E-5</v>
      </c>
      <c r="M102" s="77">
        <f t="shared" ca="1" si="18"/>
        <v>15422346894.092394</v>
      </c>
      <c r="N102" s="77">
        <f t="shared" ca="1" si="19"/>
        <v>148523070468.37561</v>
      </c>
      <c r="O102" s="77">
        <f t="shared" ca="1" si="20"/>
        <v>4921617119.3797112</v>
      </c>
      <c r="P102" s="28">
        <f t="shared" ca="1" si="27"/>
        <v>-3.7051765031560491E-3</v>
      </c>
      <c r="Q102" s="28"/>
      <c r="R102" s="28"/>
      <c r="S102" s="28"/>
      <c r="T102" s="28"/>
    </row>
    <row r="103" spans="1:20">
      <c r="A103">
        <v>59899.5</v>
      </c>
      <c r="B103">
        <v>-4.5691102408454753E-2</v>
      </c>
      <c r="C103" s="28"/>
      <c r="D103" s="76">
        <f t="shared" si="16"/>
        <v>5.9899500000000003</v>
      </c>
      <c r="E103" s="76">
        <f t="shared" si="16"/>
        <v>-4.5691102408454753E-2</v>
      </c>
      <c r="F103" s="77">
        <f t="shared" si="21"/>
        <v>35.879501002500007</v>
      </c>
      <c r="G103" s="77">
        <f t="shared" si="22"/>
        <v>214.91641702992493</v>
      </c>
      <c r="H103" s="77">
        <f t="shared" si="23"/>
        <v>1287.3385921883989</v>
      </c>
      <c r="I103" s="77">
        <f t="shared" si="24"/>
        <v>-0.27368741887152359</v>
      </c>
      <c r="J103" s="77">
        <f t="shared" si="25"/>
        <v>-1.6393739546694828</v>
      </c>
      <c r="K103" s="77">
        <f t="shared" ca="1" si="17"/>
        <v>-4.2005925904793462E-2</v>
      </c>
      <c r="L103" s="77">
        <f t="shared" ca="1" si="26"/>
        <v>1.3580525863137261E-5</v>
      </c>
      <c r="M103" s="77">
        <f t="shared" ca="1" si="18"/>
        <v>15422346894.092394</v>
      </c>
      <c r="N103" s="77">
        <f t="shared" ca="1" si="19"/>
        <v>148523070468.37561</v>
      </c>
      <c r="O103" s="77">
        <f t="shared" ca="1" si="20"/>
        <v>4921617119.3797112</v>
      </c>
      <c r="P103" s="28">
        <f t="shared" ca="1" si="27"/>
        <v>-3.6851765036612916E-3</v>
      </c>
      <c r="Q103" s="28"/>
      <c r="R103" s="28"/>
      <c r="S103" s="28"/>
      <c r="T103" s="28"/>
    </row>
    <row r="104" spans="1:20">
      <c r="A104">
        <v>59947</v>
      </c>
      <c r="B104">
        <v>-4.5873271003074478E-2</v>
      </c>
      <c r="C104" s="28"/>
      <c r="D104" s="76">
        <f t="shared" si="16"/>
        <v>5.9946999999999999</v>
      </c>
      <c r="E104" s="76">
        <f t="shared" si="16"/>
        <v>-4.5873271003074478E-2</v>
      </c>
      <c r="F104" s="77">
        <f t="shared" si="21"/>
        <v>35.93642809</v>
      </c>
      <c r="G104" s="77">
        <f t="shared" si="22"/>
        <v>215.42810547112299</v>
      </c>
      <c r="H104" s="77">
        <f t="shared" si="23"/>
        <v>1291.4268638677411</v>
      </c>
      <c r="I104" s="77">
        <f t="shared" si="24"/>
        <v>-0.27499649768213058</v>
      </c>
      <c r="J104" s="77">
        <f t="shared" si="25"/>
        <v>-1.6485215046550681</v>
      </c>
      <c r="K104" s="77">
        <f t="shared" ca="1" si="17"/>
        <v>-4.2059095244286304E-2</v>
      </c>
      <c r="L104" s="77">
        <f t="shared" ca="1" si="26"/>
        <v>1.4547936718927344E-5</v>
      </c>
      <c r="M104" s="77">
        <f t="shared" ca="1" si="18"/>
        <v>16010359585.925926</v>
      </c>
      <c r="N104" s="77">
        <f t="shared" ca="1" si="19"/>
        <v>153887154522.21338</v>
      </c>
      <c r="O104" s="77">
        <f t="shared" ca="1" si="20"/>
        <v>5083788680.1701927</v>
      </c>
      <c r="P104" s="28">
        <f t="shared" ca="1" si="27"/>
        <v>-3.8141757587881742E-3</v>
      </c>
      <c r="Q104" s="28"/>
      <c r="R104" s="28"/>
      <c r="S104" s="28"/>
      <c r="T104" s="28"/>
    </row>
    <row r="105" spans="1:20">
      <c r="A105">
        <v>59947</v>
      </c>
      <c r="B105">
        <v>-4.5563270999991801E-2</v>
      </c>
      <c r="C105" s="28"/>
      <c r="D105" s="76">
        <f t="shared" si="16"/>
        <v>5.9946999999999999</v>
      </c>
      <c r="E105" s="76">
        <f t="shared" si="16"/>
        <v>-4.5563270999991801E-2</v>
      </c>
      <c r="F105" s="77">
        <f t="shared" si="21"/>
        <v>35.93642809</v>
      </c>
      <c r="G105" s="77">
        <f t="shared" si="22"/>
        <v>215.42810547112299</v>
      </c>
      <c r="H105" s="77">
        <f t="shared" si="23"/>
        <v>1291.4268638677411</v>
      </c>
      <c r="I105" s="77">
        <f t="shared" si="24"/>
        <v>-0.27313814066365083</v>
      </c>
      <c r="J105" s="77">
        <f t="shared" si="25"/>
        <v>-1.6373812118363875</v>
      </c>
      <c r="K105" s="77">
        <f t="shared" ca="1" si="17"/>
        <v>-4.2059095244286304E-2</v>
      </c>
      <c r="L105" s="77">
        <f t="shared" ca="1" si="26"/>
        <v>1.2279247726874188E-5</v>
      </c>
      <c r="M105" s="77">
        <f t="shared" ca="1" si="18"/>
        <v>16010359585.925926</v>
      </c>
      <c r="N105" s="77">
        <f t="shared" ca="1" si="19"/>
        <v>153887154522.21338</v>
      </c>
      <c r="O105" s="77">
        <f t="shared" ca="1" si="20"/>
        <v>5083788680.1701927</v>
      </c>
      <c r="P105" s="28">
        <f t="shared" ca="1" si="27"/>
        <v>-3.5041757557054964E-3</v>
      </c>
      <c r="Q105" s="28"/>
      <c r="R105" s="28"/>
      <c r="S105" s="28"/>
      <c r="T105" s="28"/>
    </row>
    <row r="106" spans="1:20">
      <c r="A106">
        <v>59947</v>
      </c>
      <c r="B106">
        <v>-4.5543271000497043E-2</v>
      </c>
      <c r="C106" s="28"/>
      <c r="D106" s="76">
        <f t="shared" si="16"/>
        <v>5.9946999999999999</v>
      </c>
      <c r="E106" s="76">
        <f t="shared" si="16"/>
        <v>-4.5543271000497043E-2</v>
      </c>
      <c r="F106" s="77">
        <f t="shared" si="21"/>
        <v>35.93642809</v>
      </c>
      <c r="G106" s="77">
        <f t="shared" si="22"/>
        <v>215.42810547112299</v>
      </c>
      <c r="H106" s="77">
        <f t="shared" si="23"/>
        <v>1291.4268638677411</v>
      </c>
      <c r="I106" s="77">
        <f t="shared" si="24"/>
        <v>-0.27301824666667962</v>
      </c>
      <c r="J106" s="77">
        <f t="shared" si="25"/>
        <v>-1.6366624832927443</v>
      </c>
      <c r="K106" s="77">
        <f t="shared" ca="1" si="17"/>
        <v>-4.2059095244286304E-2</v>
      </c>
      <c r="L106" s="77">
        <f t="shared" ca="1" si="26"/>
        <v>1.2139480700166675E-5</v>
      </c>
      <c r="M106" s="77">
        <f t="shared" ca="1" si="18"/>
        <v>16010359585.925926</v>
      </c>
      <c r="N106" s="77">
        <f t="shared" ca="1" si="19"/>
        <v>153887154522.21338</v>
      </c>
      <c r="O106" s="77">
        <f t="shared" ca="1" si="20"/>
        <v>5083788680.1701927</v>
      </c>
      <c r="P106" s="28">
        <f t="shared" ca="1" si="27"/>
        <v>-3.4841757562107389E-3</v>
      </c>
      <c r="Q106" s="28"/>
      <c r="R106" s="28"/>
      <c r="S106" s="28"/>
      <c r="T106" s="28"/>
    </row>
    <row r="107" spans="1:20">
      <c r="A107">
        <v>60026.5</v>
      </c>
      <c r="B107">
        <v>-4.5209637370135169E-2</v>
      </c>
      <c r="C107" s="28"/>
      <c r="D107" s="76">
        <f t="shared" si="16"/>
        <v>6.00265</v>
      </c>
      <c r="E107" s="76">
        <f t="shared" si="16"/>
        <v>-4.5209637370135169E-2</v>
      </c>
      <c r="F107" s="77">
        <f t="shared" si="21"/>
        <v>36.031807022499997</v>
      </c>
      <c r="G107" s="77">
        <f t="shared" si="22"/>
        <v>216.28632642360961</v>
      </c>
      <c r="H107" s="77">
        <f t="shared" si="23"/>
        <v>1298.29111730668</v>
      </c>
      <c r="I107" s="77">
        <f t="shared" si="24"/>
        <v>-0.27137762975984187</v>
      </c>
      <c r="J107" s="77">
        <f t="shared" si="25"/>
        <v>-1.6289849292779148</v>
      </c>
      <c r="K107" s="77">
        <f t="shared" ca="1" si="17"/>
        <v>-4.214945977502732E-2</v>
      </c>
      <c r="L107" s="77">
        <f t="shared" ca="1" si="26"/>
        <v>9.3646869136000591E-6</v>
      </c>
      <c r="M107" s="77">
        <f t="shared" ca="1" si="18"/>
        <v>17022016725.275576</v>
      </c>
      <c r="N107" s="77">
        <f t="shared" ca="1" si="19"/>
        <v>163098589380.66571</v>
      </c>
      <c r="O107" s="77">
        <f t="shared" ca="1" si="20"/>
        <v>5361705948.9724054</v>
      </c>
      <c r="P107" s="28">
        <f t="shared" ca="1" si="27"/>
        <v>-3.0601775951078491E-3</v>
      </c>
      <c r="Q107" s="28"/>
      <c r="R107" s="28"/>
      <c r="S107" s="28"/>
      <c r="T107" s="28"/>
    </row>
    <row r="108" spans="1:20">
      <c r="A108">
        <v>60026.5</v>
      </c>
      <c r="B108">
        <v>-4.5109637372661382E-2</v>
      </c>
      <c r="C108" s="28"/>
      <c r="D108" s="76">
        <f t="shared" si="16"/>
        <v>6.00265</v>
      </c>
      <c r="E108" s="76">
        <f t="shared" si="16"/>
        <v>-4.5109637372661382E-2</v>
      </c>
      <c r="F108" s="77">
        <f t="shared" si="21"/>
        <v>36.031807022499997</v>
      </c>
      <c r="G108" s="77">
        <f t="shared" si="22"/>
        <v>216.28632642360961</v>
      </c>
      <c r="H108" s="77">
        <f t="shared" si="23"/>
        <v>1298.29111730668</v>
      </c>
      <c r="I108" s="77">
        <f t="shared" si="24"/>
        <v>-0.27077736477500586</v>
      </c>
      <c r="J108" s="77">
        <f t="shared" si="25"/>
        <v>-1.6253817486666888</v>
      </c>
      <c r="K108" s="77">
        <f t="shared" ca="1" si="17"/>
        <v>-4.214945977502732E-2</v>
      </c>
      <c r="L108" s="77">
        <f t="shared" ca="1" si="26"/>
        <v>8.7626514095345644E-6</v>
      </c>
      <c r="M108" s="77">
        <f t="shared" ca="1" si="18"/>
        <v>17022016725.275576</v>
      </c>
      <c r="N108" s="77">
        <f t="shared" ca="1" si="19"/>
        <v>163098589380.66571</v>
      </c>
      <c r="O108" s="77">
        <f t="shared" ca="1" si="20"/>
        <v>5361705948.9724054</v>
      </c>
      <c r="P108" s="28">
        <f t="shared" ca="1" si="27"/>
        <v>-2.9601775976340616E-3</v>
      </c>
      <c r="Q108" s="28"/>
      <c r="R108" s="28"/>
      <c r="S108" s="28"/>
      <c r="T108" s="28"/>
    </row>
    <row r="109" spans="1:20">
      <c r="A109">
        <v>60601</v>
      </c>
      <c r="B109">
        <v>-4.4092813252063934E-2</v>
      </c>
      <c r="C109" s="28"/>
      <c r="D109" s="76">
        <f t="shared" si="16"/>
        <v>6.0601000000000003</v>
      </c>
      <c r="E109" s="76">
        <f t="shared" si="16"/>
        <v>-4.4092813252063934E-2</v>
      </c>
      <c r="F109" s="77">
        <f t="shared" si="21"/>
        <v>36.724812010000001</v>
      </c>
      <c r="G109" s="77">
        <f t="shared" si="22"/>
        <v>222.55603326180102</v>
      </c>
      <c r="H109" s="77">
        <f t="shared" si="23"/>
        <v>1348.7118171698403</v>
      </c>
      <c r="I109" s="77">
        <f t="shared" si="24"/>
        <v>-0.26720685758883267</v>
      </c>
      <c r="J109" s="77">
        <f t="shared" si="25"/>
        <v>-1.619300277674085</v>
      </c>
      <c r="K109" s="77">
        <f t="shared" ca="1" si="17"/>
        <v>-4.2853671034102758E-2</v>
      </c>
      <c r="L109" s="77">
        <f t="shared" ca="1" si="26"/>
        <v>1.5354734363337415E-6</v>
      </c>
      <c r="M109" s="77">
        <f t="shared" ca="1" si="18"/>
        <v>25385246055.087681</v>
      </c>
      <c r="N109" s="77">
        <f t="shared" ca="1" si="19"/>
        <v>238555278441.89902</v>
      </c>
      <c r="O109" s="77">
        <f t="shared" ca="1" si="20"/>
        <v>7616986094.6204491</v>
      </c>
      <c r="P109" s="28">
        <f t="shared" ca="1" si="27"/>
        <v>-1.2391422179611755E-3</v>
      </c>
      <c r="Q109" s="28"/>
      <c r="R109" s="28"/>
      <c r="S109" s="28"/>
      <c r="T109" s="28"/>
    </row>
    <row r="110" spans="1:20">
      <c r="A110">
        <v>60614.5</v>
      </c>
      <c r="B110">
        <v>-4.4224271689017769E-2</v>
      </c>
      <c r="C110" s="28"/>
      <c r="D110" s="76">
        <f t="shared" si="16"/>
        <v>6.0614499999999998</v>
      </c>
      <c r="E110" s="76">
        <f t="shared" si="16"/>
        <v>-4.4224271689017769E-2</v>
      </c>
      <c r="F110" s="77">
        <f t="shared" si="21"/>
        <v>36.741176102499999</v>
      </c>
      <c r="G110" s="77">
        <f t="shared" si="22"/>
        <v>222.70480188649861</v>
      </c>
      <c r="H110" s="77">
        <f t="shared" si="23"/>
        <v>1349.914021394917</v>
      </c>
      <c r="I110" s="77">
        <f t="shared" si="24"/>
        <v>-0.26806321162939672</v>
      </c>
      <c r="J110" s="77">
        <f t="shared" si="25"/>
        <v>-1.6248517541310068</v>
      </c>
      <c r="K110" s="77">
        <f t="shared" ca="1" si="17"/>
        <v>-4.2871300788014932E-2</v>
      </c>
      <c r="L110" s="77">
        <f t="shared" ca="1" si="26"/>
        <v>1.830530258960428E-6</v>
      </c>
      <c r="M110" s="77">
        <f t="shared" ca="1" si="18"/>
        <v>25604593724.880936</v>
      </c>
      <c r="N110" s="77">
        <f t="shared" ca="1" si="19"/>
        <v>240520222169.39966</v>
      </c>
      <c r="O110" s="77">
        <f t="shared" ca="1" si="20"/>
        <v>7675306454.8967075</v>
      </c>
      <c r="P110" s="28">
        <f t="shared" ca="1" si="27"/>
        <v>-1.3529709010028368E-3</v>
      </c>
      <c r="Q110" s="28"/>
      <c r="R110" s="28"/>
      <c r="S110" s="28"/>
      <c r="T110" s="28"/>
    </row>
    <row r="111" spans="1:20">
      <c r="A111">
        <v>60628</v>
      </c>
      <c r="B111">
        <v>-4.3635730136884376E-2</v>
      </c>
      <c r="C111" s="28"/>
      <c r="D111" s="76">
        <f t="shared" si="16"/>
        <v>6.0628000000000002</v>
      </c>
      <c r="E111" s="76">
        <f t="shared" si="16"/>
        <v>-4.3635730136884376E-2</v>
      </c>
      <c r="F111" s="77">
        <f t="shared" si="21"/>
        <v>36.757543840000004</v>
      </c>
      <c r="G111" s="77">
        <f t="shared" si="22"/>
        <v>222.85363679315202</v>
      </c>
      <c r="H111" s="77">
        <f t="shared" si="23"/>
        <v>1351.1170291495223</v>
      </c>
      <c r="I111" s="77">
        <f t="shared" si="24"/>
        <v>-0.26455470467390263</v>
      </c>
      <c r="J111" s="77">
        <f t="shared" si="25"/>
        <v>-1.6039422634969369</v>
      </c>
      <c r="K111" s="77">
        <f t="shared" ca="1" si="17"/>
        <v>-4.288898021222276E-2</v>
      </c>
      <c r="L111" s="77">
        <f t="shared" ca="1" si="26"/>
        <v>5.5763544998212921E-7</v>
      </c>
      <c r="M111" s="77">
        <f t="shared" ca="1" si="18"/>
        <v>25825013748.559246</v>
      </c>
      <c r="N111" s="77">
        <f t="shared" ca="1" si="19"/>
        <v>242494138603.27176</v>
      </c>
      <c r="O111" s="77">
        <f t="shared" ca="1" si="20"/>
        <v>7733875754.6743679</v>
      </c>
      <c r="P111" s="28">
        <f t="shared" ca="1" si="27"/>
        <v>-7.4674992466161605E-4</v>
      </c>
      <c r="Q111" s="28"/>
      <c r="R111" s="28"/>
      <c r="S111" s="28"/>
      <c r="T111" s="28"/>
    </row>
    <row r="112" spans="1:20">
      <c r="A112">
        <v>60646.5</v>
      </c>
      <c r="B112">
        <v>-4.4708469475153834E-2</v>
      </c>
      <c r="C112" s="28"/>
      <c r="D112" s="76">
        <f t="shared" si="16"/>
        <v>6.0646500000000003</v>
      </c>
      <c r="E112" s="76">
        <f t="shared" si="16"/>
        <v>-4.4708469475153834E-2</v>
      </c>
      <c r="F112" s="77">
        <f t="shared" si="21"/>
        <v>36.779979622500001</v>
      </c>
      <c r="G112" s="77">
        <f t="shared" si="22"/>
        <v>223.05770341759464</v>
      </c>
      <c r="H112" s="77">
        <f t="shared" si="23"/>
        <v>1352.7669010315153</v>
      </c>
      <c r="I112" s="77">
        <f t="shared" si="24"/>
        <v>-0.2711412194024917</v>
      </c>
      <c r="J112" s="77">
        <f t="shared" si="25"/>
        <v>-1.6443765962493213</v>
      </c>
      <c r="K112" s="77">
        <f t="shared" ca="1" si="17"/>
        <v>-4.2913288242968362E-2</v>
      </c>
      <c r="L112" s="77">
        <f t="shared" ca="1" si="26"/>
        <v>3.22267565639095E-6</v>
      </c>
      <c r="M112" s="77">
        <f t="shared" ca="1" si="18"/>
        <v>26128815488.284218</v>
      </c>
      <c r="N112" s="77">
        <f t="shared" ca="1" si="19"/>
        <v>245213728545.13416</v>
      </c>
      <c r="O112" s="77">
        <f t="shared" ca="1" si="20"/>
        <v>7814542251.7627649</v>
      </c>
      <c r="P112" s="28">
        <f t="shared" ca="1" si="27"/>
        <v>-1.7951812321854721E-3</v>
      </c>
      <c r="Q112" s="28"/>
      <c r="R112" s="28"/>
      <c r="S112" s="28"/>
      <c r="T112" s="28"/>
    </row>
    <row r="113" spans="1:20">
      <c r="A113">
        <v>60835</v>
      </c>
      <c r="B113">
        <v>-4.336475955642527E-2</v>
      </c>
      <c r="C113" s="28"/>
      <c r="D113" s="76">
        <f t="shared" si="16"/>
        <v>6.0834999999999999</v>
      </c>
      <c r="E113" s="76">
        <f t="shared" si="16"/>
        <v>-4.336475955642527E-2</v>
      </c>
      <c r="F113" s="77">
        <f t="shared" si="21"/>
        <v>37.008972249999999</v>
      </c>
      <c r="G113" s="77">
        <f t="shared" si="22"/>
        <v>225.14408268287499</v>
      </c>
      <c r="H113" s="77">
        <f t="shared" si="23"/>
        <v>1369.6640270012699</v>
      </c>
      <c r="I113" s="77">
        <f t="shared" si="24"/>
        <v>-0.2638095147615131</v>
      </c>
      <c r="J113" s="77">
        <f t="shared" si="25"/>
        <v>-1.6048851830516648</v>
      </c>
      <c r="K113" s="77">
        <f t="shared" ca="1" si="17"/>
        <v>-4.3166284541536148E-2</v>
      </c>
      <c r="L113" s="77">
        <f t="shared" ca="1" si="26"/>
        <v>3.9392331535236893E-8</v>
      </c>
      <c r="M113" s="77">
        <f t="shared" ca="1" si="18"/>
        <v>29340267732.470112</v>
      </c>
      <c r="N113" s="77">
        <f t="shared" ca="1" si="19"/>
        <v>273892538333.31149</v>
      </c>
      <c r="O113" s="77">
        <f t="shared" ca="1" si="20"/>
        <v>8663329853.1678181</v>
      </c>
      <c r="P113" s="28">
        <f t="shared" ca="1" si="27"/>
        <v>-1.9847501488912123E-4</v>
      </c>
      <c r="Q113" s="28"/>
      <c r="R113" s="28"/>
      <c r="S113" s="28"/>
      <c r="T113" s="28"/>
    </row>
    <row r="114" spans="1:20">
      <c r="A114">
        <v>60842</v>
      </c>
      <c r="B114">
        <v>-4.2442552818101831E-2</v>
      </c>
      <c r="C114" s="28"/>
      <c r="D114" s="76">
        <f t="shared" si="16"/>
        <v>6.0842000000000001</v>
      </c>
      <c r="E114" s="76">
        <f t="shared" si="16"/>
        <v>-4.2442552818101831E-2</v>
      </c>
      <c r="F114" s="77">
        <f t="shared" si="21"/>
        <v>37.017489640000001</v>
      </c>
      <c r="G114" s="77">
        <f t="shared" si="22"/>
        <v>225.22181046768802</v>
      </c>
      <c r="H114" s="77">
        <f t="shared" si="23"/>
        <v>1370.2945392475074</v>
      </c>
      <c r="I114" s="77">
        <f t="shared" si="24"/>
        <v>-0.25822897985589516</v>
      </c>
      <c r="J114" s="77">
        <f t="shared" si="25"/>
        <v>-1.5711167592392374</v>
      </c>
      <c r="K114" s="77">
        <f t="shared" ca="1" si="17"/>
        <v>-4.3175866114593453E-2</v>
      </c>
      <c r="L114" s="77">
        <f t="shared" ca="1" si="26"/>
        <v>5.3774839081140986E-7</v>
      </c>
      <c r="M114" s="77">
        <f t="shared" ca="1" si="18"/>
        <v>29463625777.201908</v>
      </c>
      <c r="N114" s="77">
        <f t="shared" ca="1" si="19"/>
        <v>274991720200.95557</v>
      </c>
      <c r="O114" s="77">
        <f t="shared" ca="1" si="20"/>
        <v>8695797917.3889999</v>
      </c>
      <c r="P114" s="28">
        <f t="shared" ca="1" si="27"/>
        <v>7.3331329649162225E-4</v>
      </c>
      <c r="Q114" s="28"/>
      <c r="R114" s="28"/>
      <c r="S114" s="28"/>
      <c r="T114" s="28"/>
    </row>
    <row r="115" spans="1:20">
      <c r="A115">
        <v>61429.5</v>
      </c>
      <c r="B115">
        <v>-4.3043059049523436E-2</v>
      </c>
      <c r="C115" s="28"/>
      <c r="D115" s="76">
        <f t="shared" si="16"/>
        <v>6.1429499999999999</v>
      </c>
      <c r="E115" s="76">
        <f t="shared" si="16"/>
        <v>-4.3043059049523436E-2</v>
      </c>
      <c r="F115" s="77">
        <f t="shared" si="21"/>
        <v>37.7358347025</v>
      </c>
      <c r="G115" s="77">
        <f t="shared" si="22"/>
        <v>231.80934578572237</v>
      </c>
      <c r="H115" s="77">
        <f t="shared" si="23"/>
        <v>1423.9932206944034</v>
      </c>
      <c r="I115" s="77">
        <f t="shared" si="24"/>
        <v>-0.26441135958827</v>
      </c>
      <c r="J115" s="77">
        <f t="shared" si="25"/>
        <v>-1.6242657613827631</v>
      </c>
      <c r="K115" s="77">
        <f t="shared" ca="1" si="17"/>
        <v>-4.4027628591476464E-2</v>
      </c>
      <c r="L115" s="77">
        <f t="shared" ca="1" si="26"/>
        <v>9.6937718294159677E-7</v>
      </c>
      <c r="M115" s="77">
        <f t="shared" ca="1" si="18"/>
        <v>40894283445.247734</v>
      </c>
      <c r="N115" s="77">
        <f t="shared" ca="1" si="19"/>
        <v>376178784847.82758</v>
      </c>
      <c r="O115" s="77">
        <f t="shared" ca="1" si="20"/>
        <v>11668421697.030111</v>
      </c>
      <c r="P115" s="28">
        <f t="shared" ca="1" si="27"/>
        <v>9.845695419530287E-4</v>
      </c>
      <c r="Q115" s="28"/>
      <c r="R115" s="28"/>
      <c r="S115" s="28"/>
      <c r="T115" s="28"/>
    </row>
    <row r="116" spans="1:20">
      <c r="A116" s="75"/>
      <c r="B116" s="75"/>
      <c r="C116" s="28"/>
      <c r="D116" s="76">
        <f t="shared" si="16"/>
        <v>0</v>
      </c>
      <c r="E116" s="76">
        <f t="shared" si="16"/>
        <v>0</v>
      </c>
      <c r="F116" s="77">
        <f t="shared" si="21"/>
        <v>0</v>
      </c>
      <c r="G116" s="77">
        <f t="shared" si="22"/>
        <v>0</v>
      </c>
      <c r="H116" s="77">
        <f t="shared" si="23"/>
        <v>0</v>
      </c>
      <c r="I116" s="77">
        <f t="shared" si="24"/>
        <v>0</v>
      </c>
      <c r="J116" s="77">
        <f t="shared" si="25"/>
        <v>0</v>
      </c>
      <c r="K116" s="77">
        <f t="shared" ca="1" si="17"/>
        <v>-0.46427365301387169</v>
      </c>
      <c r="L116" s="77">
        <f t="shared" ca="1" si="26"/>
        <v>0.21555002488284494</v>
      </c>
      <c r="M116" s="77">
        <f t="shared" ca="1" si="18"/>
        <v>1239466636602.4075</v>
      </c>
      <c r="N116" s="77">
        <f t="shared" ca="1" si="19"/>
        <v>678134065577.29297</v>
      </c>
      <c r="O116" s="77">
        <f t="shared" ca="1" si="20"/>
        <v>12080300717.262053</v>
      </c>
      <c r="P116" s="28">
        <f t="shared" ca="1" si="27"/>
        <v>0.46427365301387169</v>
      </c>
      <c r="Q116" s="28"/>
      <c r="R116" s="28"/>
      <c r="S116" s="28"/>
      <c r="T116" s="28"/>
    </row>
    <row r="117" spans="1:20">
      <c r="A117" s="75"/>
      <c r="B117" s="75"/>
      <c r="C117" s="28"/>
      <c r="D117" s="76">
        <f t="shared" ref="D117:E132" si="28">A117/A$18</f>
        <v>0</v>
      </c>
      <c r="E117" s="76">
        <f t="shared" si="28"/>
        <v>0</v>
      </c>
      <c r="F117" s="77">
        <f t="shared" si="21"/>
        <v>0</v>
      </c>
      <c r="G117" s="77">
        <f t="shared" si="22"/>
        <v>0</v>
      </c>
      <c r="H117" s="77">
        <f t="shared" si="23"/>
        <v>0</v>
      </c>
      <c r="I117" s="77">
        <f t="shared" si="24"/>
        <v>0</v>
      </c>
      <c r="J117" s="77">
        <f t="shared" si="25"/>
        <v>0</v>
      </c>
      <c r="K117" s="77">
        <f t="shared" ca="1" si="17"/>
        <v>-0.46427365301387169</v>
      </c>
      <c r="L117" s="77">
        <f t="shared" ca="1" si="26"/>
        <v>0.21555002488284494</v>
      </c>
      <c r="M117" s="77">
        <f t="shared" ca="1" si="18"/>
        <v>1239466636602.4075</v>
      </c>
      <c r="N117" s="77">
        <f t="shared" ca="1" si="19"/>
        <v>678134065577.29297</v>
      </c>
      <c r="O117" s="77">
        <f t="shared" ca="1" si="20"/>
        <v>12080300717.262053</v>
      </c>
      <c r="P117" s="28">
        <f t="shared" ca="1" si="27"/>
        <v>0.46427365301387169</v>
      </c>
      <c r="Q117" s="28"/>
      <c r="R117" s="28"/>
      <c r="S117" s="28"/>
      <c r="T117" s="28"/>
    </row>
    <row r="118" spans="1:20">
      <c r="A118" s="75"/>
      <c r="B118" s="75"/>
      <c r="C118" s="28"/>
      <c r="D118" s="76">
        <f t="shared" si="28"/>
        <v>0</v>
      </c>
      <c r="E118" s="76">
        <f t="shared" si="28"/>
        <v>0</v>
      </c>
      <c r="F118" s="77">
        <f t="shared" si="21"/>
        <v>0</v>
      </c>
      <c r="G118" s="77">
        <f t="shared" si="22"/>
        <v>0</v>
      </c>
      <c r="H118" s="77">
        <f t="shared" si="23"/>
        <v>0</v>
      </c>
      <c r="I118" s="77">
        <f t="shared" si="24"/>
        <v>0</v>
      </c>
      <c r="J118" s="77">
        <f t="shared" si="25"/>
        <v>0</v>
      </c>
      <c r="K118" s="77">
        <f t="shared" ca="1" si="17"/>
        <v>-0.46427365301387169</v>
      </c>
      <c r="L118" s="77">
        <f t="shared" ca="1" si="26"/>
        <v>0.21555002488284494</v>
      </c>
      <c r="M118" s="77">
        <f t="shared" ca="1" si="18"/>
        <v>1239466636602.4075</v>
      </c>
      <c r="N118" s="77">
        <f t="shared" ca="1" si="19"/>
        <v>678134065577.29297</v>
      </c>
      <c r="O118" s="77">
        <f t="shared" ca="1" si="20"/>
        <v>12080300717.262053</v>
      </c>
      <c r="P118" s="28">
        <f t="shared" ca="1" si="27"/>
        <v>0.46427365301387169</v>
      </c>
      <c r="Q118" s="28"/>
      <c r="R118" s="28"/>
      <c r="S118" s="28"/>
      <c r="T118" s="28"/>
    </row>
    <row r="119" spans="1:20">
      <c r="A119" s="75"/>
      <c r="B119" s="75"/>
      <c r="C119" s="28"/>
      <c r="D119" s="76">
        <f t="shared" si="28"/>
        <v>0</v>
      </c>
      <c r="E119" s="76">
        <f t="shared" si="28"/>
        <v>0</v>
      </c>
      <c r="F119" s="77">
        <f t="shared" si="21"/>
        <v>0</v>
      </c>
      <c r="G119" s="77">
        <f t="shared" si="22"/>
        <v>0</v>
      </c>
      <c r="H119" s="77">
        <f t="shared" si="23"/>
        <v>0</v>
      </c>
      <c r="I119" s="77">
        <f t="shared" si="24"/>
        <v>0</v>
      </c>
      <c r="J119" s="77">
        <f t="shared" si="25"/>
        <v>0</v>
      </c>
      <c r="K119" s="77">
        <f t="shared" ca="1" si="17"/>
        <v>-0.46427365301387169</v>
      </c>
      <c r="L119" s="77">
        <f t="shared" ca="1" si="26"/>
        <v>0.21555002488284494</v>
      </c>
      <c r="M119" s="77">
        <f t="shared" ca="1" si="18"/>
        <v>1239466636602.4075</v>
      </c>
      <c r="N119" s="77">
        <f t="shared" ca="1" si="19"/>
        <v>678134065577.29297</v>
      </c>
      <c r="O119" s="77">
        <f t="shared" ca="1" si="20"/>
        <v>12080300717.262053</v>
      </c>
      <c r="P119" s="28">
        <f t="shared" ca="1" si="27"/>
        <v>0.46427365301387169</v>
      </c>
      <c r="Q119" s="28"/>
      <c r="R119" s="28"/>
      <c r="S119" s="28"/>
      <c r="T119" s="28"/>
    </row>
    <row r="120" spans="1:20">
      <c r="A120" s="78"/>
      <c r="B120" s="78"/>
      <c r="C120" s="28"/>
      <c r="D120" s="76">
        <f t="shared" si="28"/>
        <v>0</v>
      </c>
      <c r="E120" s="76">
        <f t="shared" si="28"/>
        <v>0</v>
      </c>
      <c r="F120" s="77">
        <f t="shared" si="21"/>
        <v>0</v>
      </c>
      <c r="G120" s="77">
        <f t="shared" si="22"/>
        <v>0</v>
      </c>
      <c r="H120" s="77">
        <f t="shared" si="23"/>
        <v>0</v>
      </c>
      <c r="I120" s="77">
        <f t="shared" si="24"/>
        <v>0</v>
      </c>
      <c r="J120" s="77">
        <f t="shared" si="25"/>
        <v>0</v>
      </c>
      <c r="K120" s="77">
        <f t="shared" ca="1" si="17"/>
        <v>-0.46427365301387169</v>
      </c>
      <c r="L120" s="77">
        <f t="shared" ca="1" si="26"/>
        <v>0.21555002488284494</v>
      </c>
      <c r="M120" s="77">
        <f t="shared" ca="1" si="18"/>
        <v>1239466636602.4075</v>
      </c>
      <c r="N120" s="77">
        <f t="shared" ca="1" si="19"/>
        <v>678134065577.29297</v>
      </c>
      <c r="O120" s="77">
        <f t="shared" ca="1" si="20"/>
        <v>12080300717.262053</v>
      </c>
      <c r="P120" s="28">
        <f t="shared" ca="1" si="27"/>
        <v>0.46427365301387169</v>
      </c>
      <c r="Q120" s="28"/>
      <c r="R120" s="28"/>
      <c r="S120" s="28"/>
      <c r="T120" s="28"/>
    </row>
    <row r="121" spans="1:20">
      <c r="A121" s="78"/>
      <c r="B121" s="78"/>
      <c r="C121" s="28"/>
      <c r="D121" s="76">
        <f t="shared" si="28"/>
        <v>0</v>
      </c>
      <c r="E121" s="76">
        <f t="shared" si="28"/>
        <v>0</v>
      </c>
      <c r="F121" s="77">
        <f t="shared" si="21"/>
        <v>0</v>
      </c>
      <c r="G121" s="77">
        <f t="shared" si="22"/>
        <v>0</v>
      </c>
      <c r="H121" s="77">
        <f t="shared" si="23"/>
        <v>0</v>
      </c>
      <c r="I121" s="77">
        <f t="shared" si="24"/>
        <v>0</v>
      </c>
      <c r="J121" s="77">
        <f t="shared" si="25"/>
        <v>0</v>
      </c>
      <c r="K121" s="77">
        <f t="shared" ca="1" si="17"/>
        <v>-0.46427365301387169</v>
      </c>
      <c r="L121" s="77">
        <f t="shared" ca="1" si="26"/>
        <v>0.21555002488284494</v>
      </c>
      <c r="M121" s="77">
        <f t="shared" ca="1" si="18"/>
        <v>1239466636602.4075</v>
      </c>
      <c r="N121" s="77">
        <f t="shared" ca="1" si="19"/>
        <v>678134065577.29297</v>
      </c>
      <c r="O121" s="77">
        <f t="shared" ca="1" si="20"/>
        <v>12080300717.262053</v>
      </c>
      <c r="P121" s="28">
        <f t="shared" ca="1" si="27"/>
        <v>0.46427365301387169</v>
      </c>
      <c r="Q121" s="28"/>
      <c r="R121" s="28"/>
      <c r="S121" s="28"/>
      <c r="T121" s="28"/>
    </row>
    <row r="122" spans="1:20">
      <c r="A122" s="78"/>
      <c r="B122" s="78"/>
      <c r="C122" s="28"/>
      <c r="D122" s="76">
        <f t="shared" si="28"/>
        <v>0</v>
      </c>
      <c r="E122" s="76">
        <f t="shared" si="28"/>
        <v>0</v>
      </c>
      <c r="F122" s="77">
        <f t="shared" si="21"/>
        <v>0</v>
      </c>
      <c r="G122" s="77">
        <f t="shared" si="22"/>
        <v>0</v>
      </c>
      <c r="H122" s="77">
        <f t="shared" si="23"/>
        <v>0</v>
      </c>
      <c r="I122" s="77">
        <f t="shared" si="24"/>
        <v>0</v>
      </c>
      <c r="J122" s="77">
        <f t="shared" si="25"/>
        <v>0</v>
      </c>
      <c r="K122" s="77">
        <f t="shared" ca="1" si="17"/>
        <v>-0.46427365301387169</v>
      </c>
      <c r="L122" s="77">
        <f t="shared" ca="1" si="26"/>
        <v>0.21555002488284494</v>
      </c>
      <c r="M122" s="77">
        <f t="shared" ca="1" si="18"/>
        <v>1239466636602.4075</v>
      </c>
      <c r="N122" s="77">
        <f t="shared" ca="1" si="19"/>
        <v>678134065577.29297</v>
      </c>
      <c r="O122" s="77">
        <f t="shared" ca="1" si="20"/>
        <v>12080300717.262053</v>
      </c>
      <c r="P122" s="28">
        <f t="shared" ca="1" si="27"/>
        <v>0.46427365301387169</v>
      </c>
      <c r="Q122" s="28"/>
      <c r="R122" s="28"/>
      <c r="S122" s="28"/>
      <c r="T122" s="28"/>
    </row>
    <row r="123" spans="1:20">
      <c r="A123" s="78"/>
      <c r="B123" s="78"/>
      <c r="C123" s="28"/>
      <c r="D123" s="76">
        <f t="shared" si="28"/>
        <v>0</v>
      </c>
      <c r="E123" s="76">
        <f t="shared" si="28"/>
        <v>0</v>
      </c>
      <c r="F123" s="77">
        <f t="shared" si="21"/>
        <v>0</v>
      </c>
      <c r="G123" s="77">
        <f t="shared" si="22"/>
        <v>0</v>
      </c>
      <c r="H123" s="77">
        <f t="shared" si="23"/>
        <v>0</v>
      </c>
      <c r="I123" s="77">
        <f t="shared" si="24"/>
        <v>0</v>
      </c>
      <c r="J123" s="77">
        <f t="shared" si="25"/>
        <v>0</v>
      </c>
      <c r="K123" s="77">
        <f t="shared" ca="1" si="17"/>
        <v>-0.46427365301387169</v>
      </c>
      <c r="L123" s="77">
        <f t="shared" ca="1" si="26"/>
        <v>0.21555002488284494</v>
      </c>
      <c r="M123" s="77">
        <f t="shared" ca="1" si="18"/>
        <v>1239466636602.4075</v>
      </c>
      <c r="N123" s="77">
        <f t="shared" ca="1" si="19"/>
        <v>678134065577.29297</v>
      </c>
      <c r="O123" s="77">
        <f t="shared" ca="1" si="20"/>
        <v>12080300717.262053</v>
      </c>
      <c r="P123" s="28">
        <f t="shared" ca="1" si="27"/>
        <v>0.46427365301387169</v>
      </c>
      <c r="Q123" s="28"/>
      <c r="R123" s="28"/>
      <c r="S123" s="28"/>
      <c r="T123" s="28"/>
    </row>
    <row r="124" spans="1:20">
      <c r="A124" s="78"/>
      <c r="B124" s="78"/>
      <c r="C124" s="28"/>
      <c r="D124" s="76">
        <f t="shared" si="28"/>
        <v>0</v>
      </c>
      <c r="E124" s="76">
        <f t="shared" si="28"/>
        <v>0</v>
      </c>
      <c r="F124" s="77">
        <f t="shared" si="21"/>
        <v>0</v>
      </c>
      <c r="G124" s="77">
        <f t="shared" si="22"/>
        <v>0</v>
      </c>
      <c r="H124" s="77">
        <f t="shared" si="23"/>
        <v>0</v>
      </c>
      <c r="I124" s="77">
        <f t="shared" si="24"/>
        <v>0</v>
      </c>
      <c r="J124" s="77">
        <f t="shared" si="25"/>
        <v>0</v>
      </c>
      <c r="K124" s="77">
        <f t="shared" ca="1" si="17"/>
        <v>-0.46427365301387169</v>
      </c>
      <c r="L124" s="77">
        <f t="shared" ca="1" si="26"/>
        <v>0.21555002488284494</v>
      </c>
      <c r="M124" s="77">
        <f t="shared" ca="1" si="18"/>
        <v>1239466636602.4075</v>
      </c>
      <c r="N124" s="77">
        <f t="shared" ca="1" si="19"/>
        <v>678134065577.29297</v>
      </c>
      <c r="O124" s="77">
        <f t="shared" ca="1" si="20"/>
        <v>12080300717.262053</v>
      </c>
      <c r="P124" s="28">
        <f t="shared" ca="1" si="27"/>
        <v>0.46427365301387169</v>
      </c>
      <c r="Q124" s="28"/>
      <c r="R124" s="28"/>
      <c r="S124" s="28"/>
      <c r="T124" s="28"/>
    </row>
    <row r="125" spans="1:20">
      <c r="A125" s="78"/>
      <c r="B125" s="78"/>
      <c r="C125" s="28"/>
      <c r="D125" s="76">
        <f t="shared" si="28"/>
        <v>0</v>
      </c>
      <c r="E125" s="76">
        <f t="shared" si="28"/>
        <v>0</v>
      </c>
      <c r="F125" s="77">
        <f t="shared" si="21"/>
        <v>0</v>
      </c>
      <c r="G125" s="77">
        <f t="shared" si="22"/>
        <v>0</v>
      </c>
      <c r="H125" s="77">
        <f t="shared" si="23"/>
        <v>0</v>
      </c>
      <c r="I125" s="77">
        <f t="shared" si="24"/>
        <v>0</v>
      </c>
      <c r="J125" s="77">
        <f t="shared" si="25"/>
        <v>0</v>
      </c>
      <c r="K125" s="77">
        <f t="shared" ca="1" si="17"/>
        <v>-0.46427365301387169</v>
      </c>
      <c r="L125" s="77">
        <f t="shared" ca="1" si="26"/>
        <v>0.21555002488284494</v>
      </c>
      <c r="M125" s="77">
        <f t="shared" ca="1" si="18"/>
        <v>1239466636602.4075</v>
      </c>
      <c r="N125" s="77">
        <f t="shared" ca="1" si="19"/>
        <v>678134065577.29297</v>
      </c>
      <c r="O125" s="77">
        <f t="shared" ca="1" si="20"/>
        <v>12080300717.262053</v>
      </c>
      <c r="P125" s="28">
        <f t="shared" ca="1" si="27"/>
        <v>0.46427365301387169</v>
      </c>
      <c r="Q125" s="28"/>
      <c r="R125" s="28"/>
      <c r="S125" s="28"/>
      <c r="T125" s="28"/>
    </row>
    <row r="126" spans="1:20">
      <c r="A126" s="78"/>
      <c r="B126" s="78"/>
      <c r="C126" s="28"/>
      <c r="D126" s="76">
        <f t="shared" si="28"/>
        <v>0</v>
      </c>
      <c r="E126" s="76">
        <f t="shared" si="28"/>
        <v>0</v>
      </c>
      <c r="F126" s="77">
        <f t="shared" si="21"/>
        <v>0</v>
      </c>
      <c r="G126" s="77">
        <f t="shared" si="22"/>
        <v>0</v>
      </c>
      <c r="H126" s="77">
        <f t="shared" si="23"/>
        <v>0</v>
      </c>
      <c r="I126" s="77">
        <f t="shared" si="24"/>
        <v>0</v>
      </c>
      <c r="J126" s="77">
        <f t="shared" si="25"/>
        <v>0</v>
      </c>
      <c r="K126" s="77">
        <f t="shared" ca="1" si="17"/>
        <v>-0.46427365301387169</v>
      </c>
      <c r="L126" s="77">
        <f t="shared" ca="1" si="26"/>
        <v>0.21555002488284494</v>
      </c>
      <c r="M126" s="77">
        <f t="shared" ca="1" si="18"/>
        <v>1239466636602.4075</v>
      </c>
      <c r="N126" s="77">
        <f t="shared" ca="1" si="19"/>
        <v>678134065577.29297</v>
      </c>
      <c r="O126" s="77">
        <f t="shared" ca="1" si="20"/>
        <v>12080300717.262053</v>
      </c>
      <c r="P126" s="28">
        <f t="shared" ca="1" si="27"/>
        <v>0.46427365301387169</v>
      </c>
      <c r="Q126" s="28"/>
      <c r="R126" s="28"/>
      <c r="S126" s="28"/>
      <c r="T126" s="28"/>
    </row>
    <row r="127" spans="1:20">
      <c r="A127" s="78"/>
      <c r="B127" s="78"/>
      <c r="C127" s="28"/>
      <c r="D127" s="76">
        <f t="shared" si="28"/>
        <v>0</v>
      </c>
      <c r="E127" s="76">
        <f t="shared" si="28"/>
        <v>0</v>
      </c>
      <c r="F127" s="77">
        <f t="shared" si="21"/>
        <v>0</v>
      </c>
      <c r="G127" s="77">
        <f t="shared" si="22"/>
        <v>0</v>
      </c>
      <c r="H127" s="77">
        <f t="shared" si="23"/>
        <v>0</v>
      </c>
      <c r="I127" s="77">
        <f t="shared" si="24"/>
        <v>0</v>
      </c>
      <c r="J127" s="77">
        <f t="shared" si="25"/>
        <v>0</v>
      </c>
      <c r="K127" s="77">
        <f t="shared" ca="1" si="17"/>
        <v>-0.46427365301387169</v>
      </c>
      <c r="L127" s="77">
        <f t="shared" ca="1" si="26"/>
        <v>0.21555002488284494</v>
      </c>
      <c r="M127" s="77">
        <f t="shared" ca="1" si="18"/>
        <v>1239466636602.4075</v>
      </c>
      <c r="N127" s="77">
        <f t="shared" ca="1" si="19"/>
        <v>678134065577.29297</v>
      </c>
      <c r="O127" s="77">
        <f t="shared" ca="1" si="20"/>
        <v>12080300717.262053</v>
      </c>
      <c r="P127" s="28">
        <f t="shared" ca="1" si="27"/>
        <v>0.46427365301387169</v>
      </c>
      <c r="Q127" s="28"/>
      <c r="R127" s="28"/>
      <c r="S127" s="28"/>
      <c r="T127" s="28"/>
    </row>
    <row r="128" spans="1:20">
      <c r="A128" s="78"/>
      <c r="B128" s="78"/>
      <c r="C128" s="28"/>
      <c r="D128" s="76">
        <f t="shared" si="28"/>
        <v>0</v>
      </c>
      <c r="E128" s="76">
        <f t="shared" si="28"/>
        <v>0</v>
      </c>
      <c r="F128" s="77">
        <f t="shared" si="21"/>
        <v>0</v>
      </c>
      <c r="G128" s="77">
        <f t="shared" si="22"/>
        <v>0</v>
      </c>
      <c r="H128" s="77">
        <f t="shared" si="23"/>
        <v>0</v>
      </c>
      <c r="I128" s="77">
        <f t="shared" si="24"/>
        <v>0</v>
      </c>
      <c r="J128" s="77">
        <f t="shared" si="25"/>
        <v>0</v>
      </c>
      <c r="K128" s="77">
        <f t="shared" ca="1" si="17"/>
        <v>-0.46427365301387169</v>
      </c>
      <c r="L128" s="77">
        <f t="shared" ca="1" si="26"/>
        <v>0.21555002488284494</v>
      </c>
      <c r="M128" s="77">
        <f t="shared" ca="1" si="18"/>
        <v>1239466636602.4075</v>
      </c>
      <c r="N128" s="77">
        <f t="shared" ca="1" si="19"/>
        <v>678134065577.29297</v>
      </c>
      <c r="O128" s="77">
        <f t="shared" ca="1" si="20"/>
        <v>12080300717.262053</v>
      </c>
      <c r="P128" s="28">
        <f t="shared" ca="1" si="27"/>
        <v>0.46427365301387169</v>
      </c>
      <c r="Q128" s="28"/>
      <c r="R128" s="28"/>
      <c r="S128" s="28"/>
      <c r="T128" s="28"/>
    </row>
    <row r="129" spans="1:20">
      <c r="A129" s="78"/>
      <c r="B129" s="78"/>
      <c r="C129" s="28"/>
      <c r="D129" s="76">
        <f t="shared" si="28"/>
        <v>0</v>
      </c>
      <c r="E129" s="76">
        <f t="shared" si="28"/>
        <v>0</v>
      </c>
      <c r="F129" s="77">
        <f t="shared" si="21"/>
        <v>0</v>
      </c>
      <c r="G129" s="77">
        <f t="shared" si="22"/>
        <v>0</v>
      </c>
      <c r="H129" s="77">
        <f t="shared" si="23"/>
        <v>0</v>
      </c>
      <c r="I129" s="77">
        <f t="shared" si="24"/>
        <v>0</v>
      </c>
      <c r="J129" s="77">
        <f t="shared" si="25"/>
        <v>0</v>
      </c>
      <c r="K129" s="77">
        <f t="shared" ca="1" si="17"/>
        <v>-0.46427365301387169</v>
      </c>
      <c r="L129" s="77">
        <f t="shared" ca="1" si="26"/>
        <v>0.21555002488284494</v>
      </c>
      <c r="M129" s="77">
        <f t="shared" ca="1" si="18"/>
        <v>1239466636602.4075</v>
      </c>
      <c r="N129" s="77">
        <f t="shared" ca="1" si="19"/>
        <v>678134065577.29297</v>
      </c>
      <c r="O129" s="77">
        <f t="shared" ca="1" si="20"/>
        <v>12080300717.262053</v>
      </c>
      <c r="P129" s="28">
        <f t="shared" ca="1" si="27"/>
        <v>0.46427365301387169</v>
      </c>
      <c r="Q129" s="28"/>
      <c r="R129" s="28"/>
      <c r="S129" s="28"/>
      <c r="T129" s="28"/>
    </row>
    <row r="130" spans="1:20">
      <c r="A130" s="78"/>
      <c r="B130" s="78"/>
      <c r="C130" s="28"/>
      <c r="D130" s="76">
        <f t="shared" si="28"/>
        <v>0</v>
      </c>
      <c r="E130" s="76">
        <f t="shared" si="28"/>
        <v>0</v>
      </c>
      <c r="F130" s="77">
        <f t="shared" si="21"/>
        <v>0</v>
      </c>
      <c r="G130" s="77">
        <f t="shared" si="22"/>
        <v>0</v>
      </c>
      <c r="H130" s="77">
        <f t="shared" si="23"/>
        <v>0</v>
      </c>
      <c r="I130" s="77">
        <f t="shared" si="24"/>
        <v>0</v>
      </c>
      <c r="J130" s="77">
        <f t="shared" si="25"/>
        <v>0</v>
      </c>
      <c r="K130" s="77">
        <f t="shared" ca="1" si="17"/>
        <v>-0.46427365301387169</v>
      </c>
      <c r="L130" s="77">
        <f t="shared" ca="1" si="26"/>
        <v>0.21555002488284494</v>
      </c>
      <c r="M130" s="77">
        <f t="shared" ca="1" si="18"/>
        <v>1239466636602.4075</v>
      </c>
      <c r="N130" s="77">
        <f t="shared" ca="1" si="19"/>
        <v>678134065577.29297</v>
      </c>
      <c r="O130" s="77">
        <f t="shared" ca="1" si="20"/>
        <v>12080300717.262053</v>
      </c>
      <c r="P130" s="28">
        <f t="shared" ca="1" si="27"/>
        <v>0.46427365301387169</v>
      </c>
      <c r="Q130" s="28"/>
      <c r="R130" s="28"/>
      <c r="S130" s="28"/>
      <c r="T130" s="28"/>
    </row>
    <row r="131" spans="1:20">
      <c r="A131" s="78"/>
      <c r="B131" s="78"/>
      <c r="C131" s="28"/>
      <c r="D131" s="76">
        <f t="shared" si="28"/>
        <v>0</v>
      </c>
      <c r="E131" s="76">
        <f t="shared" si="28"/>
        <v>0</v>
      </c>
      <c r="F131" s="77">
        <f t="shared" si="21"/>
        <v>0</v>
      </c>
      <c r="G131" s="77">
        <f t="shared" si="22"/>
        <v>0</v>
      </c>
      <c r="H131" s="77">
        <f t="shared" si="23"/>
        <v>0</v>
      </c>
      <c r="I131" s="77">
        <f t="shared" si="24"/>
        <v>0</v>
      </c>
      <c r="J131" s="77">
        <f t="shared" si="25"/>
        <v>0</v>
      </c>
      <c r="K131" s="77">
        <f t="shared" ca="1" si="17"/>
        <v>-0.46427365301387169</v>
      </c>
      <c r="L131" s="77">
        <f t="shared" ca="1" si="26"/>
        <v>0.21555002488284494</v>
      </c>
      <c r="M131" s="77">
        <f t="shared" ca="1" si="18"/>
        <v>1239466636602.4075</v>
      </c>
      <c r="N131" s="77">
        <f t="shared" ca="1" si="19"/>
        <v>678134065577.29297</v>
      </c>
      <c r="O131" s="77">
        <f t="shared" ca="1" si="20"/>
        <v>12080300717.262053</v>
      </c>
      <c r="P131" s="28">
        <f t="shared" ca="1" si="27"/>
        <v>0.46427365301387169</v>
      </c>
      <c r="Q131" s="28"/>
      <c r="R131" s="28"/>
      <c r="S131" s="28"/>
      <c r="T131" s="28"/>
    </row>
    <row r="132" spans="1:20">
      <c r="A132" s="78"/>
      <c r="B132" s="78"/>
      <c r="C132" s="28"/>
      <c r="D132" s="76">
        <f t="shared" si="28"/>
        <v>0</v>
      </c>
      <c r="E132" s="76">
        <f t="shared" si="28"/>
        <v>0</v>
      </c>
      <c r="F132" s="77">
        <f t="shared" si="21"/>
        <v>0</v>
      </c>
      <c r="G132" s="77">
        <f t="shared" si="22"/>
        <v>0</v>
      </c>
      <c r="H132" s="77">
        <f t="shared" si="23"/>
        <v>0</v>
      </c>
      <c r="I132" s="77">
        <f t="shared" si="24"/>
        <v>0</v>
      </c>
      <c r="J132" s="77">
        <f t="shared" si="25"/>
        <v>0</v>
      </c>
      <c r="K132" s="77">
        <f t="shared" ca="1" si="17"/>
        <v>-0.46427365301387169</v>
      </c>
      <c r="L132" s="77">
        <f t="shared" ca="1" si="26"/>
        <v>0.21555002488284494</v>
      </c>
      <c r="M132" s="77">
        <f t="shared" ca="1" si="18"/>
        <v>1239466636602.4075</v>
      </c>
      <c r="N132" s="77">
        <f t="shared" ca="1" si="19"/>
        <v>678134065577.29297</v>
      </c>
      <c r="O132" s="77">
        <f t="shared" ca="1" si="20"/>
        <v>12080300717.262053</v>
      </c>
      <c r="P132" s="28">
        <f t="shared" ca="1" si="27"/>
        <v>0.46427365301387169</v>
      </c>
      <c r="Q132" s="28"/>
      <c r="R132" s="28"/>
      <c r="S132" s="28"/>
      <c r="T132" s="28"/>
    </row>
    <row r="133" spans="1:20">
      <c r="A133" s="78"/>
      <c r="B133" s="78"/>
      <c r="C133" s="28"/>
      <c r="D133" s="76">
        <f t="shared" ref="D133:E196" si="29">A133/A$18</f>
        <v>0</v>
      </c>
      <c r="E133" s="76">
        <f t="shared" si="29"/>
        <v>0</v>
      </c>
      <c r="F133" s="77">
        <f t="shared" si="21"/>
        <v>0</v>
      </c>
      <c r="G133" s="77">
        <f t="shared" si="22"/>
        <v>0</v>
      </c>
      <c r="H133" s="77">
        <f t="shared" si="23"/>
        <v>0</v>
      </c>
      <c r="I133" s="77">
        <f t="shared" si="24"/>
        <v>0</v>
      </c>
      <c r="J133" s="77">
        <f t="shared" si="25"/>
        <v>0</v>
      </c>
      <c r="K133" s="77">
        <f t="shared" ca="1" si="17"/>
        <v>-0.46427365301387169</v>
      </c>
      <c r="L133" s="77">
        <f t="shared" ca="1" si="26"/>
        <v>0.21555002488284494</v>
      </c>
      <c r="M133" s="77">
        <f t="shared" ca="1" si="18"/>
        <v>1239466636602.4075</v>
      </c>
      <c r="N133" s="77">
        <f t="shared" ca="1" si="19"/>
        <v>678134065577.29297</v>
      </c>
      <c r="O133" s="77">
        <f t="shared" ca="1" si="20"/>
        <v>12080300717.262053</v>
      </c>
      <c r="P133" s="28">
        <f t="shared" ca="1" si="27"/>
        <v>0.46427365301387169</v>
      </c>
      <c r="Q133" s="28"/>
      <c r="R133" s="28"/>
      <c r="S133" s="28"/>
      <c r="T133" s="28"/>
    </row>
    <row r="134" spans="1:20">
      <c r="A134" s="78"/>
      <c r="B134" s="78"/>
      <c r="C134" s="28"/>
      <c r="D134" s="76">
        <f t="shared" si="29"/>
        <v>0</v>
      </c>
      <c r="E134" s="76">
        <f t="shared" si="29"/>
        <v>0</v>
      </c>
      <c r="F134" s="77">
        <f t="shared" si="21"/>
        <v>0</v>
      </c>
      <c r="G134" s="77">
        <f t="shared" si="22"/>
        <v>0</v>
      </c>
      <c r="H134" s="77">
        <f t="shared" si="23"/>
        <v>0</v>
      </c>
      <c r="I134" s="77">
        <f t="shared" si="24"/>
        <v>0</v>
      </c>
      <c r="J134" s="77">
        <f t="shared" si="25"/>
        <v>0</v>
      </c>
      <c r="K134" s="77">
        <f t="shared" ca="1" si="17"/>
        <v>-0.46427365301387169</v>
      </c>
      <c r="L134" s="77">
        <f t="shared" ca="1" si="26"/>
        <v>0.21555002488284494</v>
      </c>
      <c r="M134" s="77">
        <f t="shared" ca="1" si="18"/>
        <v>1239466636602.4075</v>
      </c>
      <c r="N134" s="77">
        <f t="shared" ca="1" si="19"/>
        <v>678134065577.29297</v>
      </c>
      <c r="O134" s="77">
        <f t="shared" ca="1" si="20"/>
        <v>12080300717.262053</v>
      </c>
      <c r="P134" s="28">
        <f t="shared" ca="1" si="27"/>
        <v>0.46427365301387169</v>
      </c>
      <c r="Q134" s="28"/>
      <c r="R134" s="28"/>
      <c r="S134" s="28"/>
      <c r="T134" s="28"/>
    </row>
    <row r="135" spans="1:20">
      <c r="A135" s="78"/>
      <c r="B135" s="78"/>
      <c r="C135" s="28"/>
      <c r="D135" s="76">
        <f t="shared" si="29"/>
        <v>0</v>
      </c>
      <c r="E135" s="76">
        <f t="shared" si="29"/>
        <v>0</v>
      </c>
      <c r="F135" s="77">
        <f t="shared" si="21"/>
        <v>0</v>
      </c>
      <c r="G135" s="77">
        <f t="shared" si="22"/>
        <v>0</v>
      </c>
      <c r="H135" s="77">
        <f t="shared" si="23"/>
        <v>0</v>
      </c>
      <c r="I135" s="77">
        <f t="shared" si="24"/>
        <v>0</v>
      </c>
      <c r="J135" s="77">
        <f t="shared" si="25"/>
        <v>0</v>
      </c>
      <c r="K135" s="77">
        <f t="shared" ca="1" si="17"/>
        <v>-0.46427365301387169</v>
      </c>
      <c r="L135" s="77">
        <f t="shared" ca="1" si="26"/>
        <v>0.21555002488284494</v>
      </c>
      <c r="M135" s="77">
        <f t="shared" ca="1" si="18"/>
        <v>1239466636602.4075</v>
      </c>
      <c r="N135" s="77">
        <f t="shared" ca="1" si="19"/>
        <v>678134065577.29297</v>
      </c>
      <c r="O135" s="77">
        <f t="shared" ca="1" si="20"/>
        <v>12080300717.262053</v>
      </c>
      <c r="P135" s="28">
        <f t="shared" ca="1" si="27"/>
        <v>0.46427365301387169</v>
      </c>
      <c r="Q135" s="28"/>
      <c r="R135" s="28"/>
      <c r="S135" s="28"/>
      <c r="T135" s="28"/>
    </row>
    <row r="136" spans="1:20">
      <c r="A136" s="78"/>
      <c r="B136" s="78"/>
      <c r="C136" s="28"/>
      <c r="D136" s="76">
        <f t="shared" si="29"/>
        <v>0</v>
      </c>
      <c r="E136" s="76">
        <f t="shared" si="29"/>
        <v>0</v>
      </c>
      <c r="F136" s="77">
        <f t="shared" si="21"/>
        <v>0</v>
      </c>
      <c r="G136" s="77">
        <f t="shared" si="22"/>
        <v>0</v>
      </c>
      <c r="H136" s="77">
        <f t="shared" si="23"/>
        <v>0</v>
      </c>
      <c r="I136" s="77">
        <f t="shared" si="24"/>
        <v>0</v>
      </c>
      <c r="J136" s="77">
        <f t="shared" si="25"/>
        <v>0</v>
      </c>
      <c r="K136" s="77">
        <f t="shared" ca="1" si="17"/>
        <v>-0.46427365301387169</v>
      </c>
      <c r="L136" s="77">
        <f t="shared" ca="1" si="26"/>
        <v>0.21555002488284494</v>
      </c>
      <c r="M136" s="77">
        <f t="shared" ca="1" si="18"/>
        <v>1239466636602.4075</v>
      </c>
      <c r="N136" s="77">
        <f t="shared" ca="1" si="19"/>
        <v>678134065577.29297</v>
      </c>
      <c r="O136" s="77">
        <f t="shared" ca="1" si="20"/>
        <v>12080300717.262053</v>
      </c>
      <c r="P136" s="28">
        <f t="shared" ca="1" si="27"/>
        <v>0.46427365301387169</v>
      </c>
      <c r="Q136" s="28"/>
      <c r="R136" s="28"/>
      <c r="S136" s="28"/>
      <c r="T136" s="28"/>
    </row>
    <row r="137" spans="1:20">
      <c r="A137" s="78"/>
      <c r="B137" s="78"/>
      <c r="C137" s="28"/>
      <c r="D137" s="76">
        <f t="shared" si="29"/>
        <v>0</v>
      </c>
      <c r="E137" s="76">
        <f t="shared" si="29"/>
        <v>0</v>
      </c>
      <c r="F137" s="77">
        <f t="shared" si="21"/>
        <v>0</v>
      </c>
      <c r="G137" s="77">
        <f t="shared" si="22"/>
        <v>0</v>
      </c>
      <c r="H137" s="77">
        <f t="shared" si="23"/>
        <v>0</v>
      </c>
      <c r="I137" s="77">
        <f t="shared" si="24"/>
        <v>0</v>
      </c>
      <c r="J137" s="77">
        <f t="shared" si="25"/>
        <v>0</v>
      </c>
      <c r="K137" s="77">
        <f t="shared" ca="1" si="17"/>
        <v>-0.46427365301387169</v>
      </c>
      <c r="L137" s="77">
        <f t="shared" ca="1" si="26"/>
        <v>0.21555002488284494</v>
      </c>
      <c r="M137" s="77">
        <f t="shared" ca="1" si="18"/>
        <v>1239466636602.4075</v>
      </c>
      <c r="N137" s="77">
        <f t="shared" ca="1" si="19"/>
        <v>678134065577.29297</v>
      </c>
      <c r="O137" s="77">
        <f t="shared" ca="1" si="20"/>
        <v>12080300717.262053</v>
      </c>
      <c r="P137" s="28">
        <f t="shared" ca="1" si="27"/>
        <v>0.46427365301387169</v>
      </c>
      <c r="Q137" s="28"/>
      <c r="R137" s="28"/>
      <c r="S137" s="28"/>
      <c r="T137" s="28"/>
    </row>
    <row r="138" spans="1:20">
      <c r="A138" s="78"/>
      <c r="B138" s="78"/>
      <c r="C138" s="28"/>
      <c r="D138" s="76">
        <f t="shared" si="29"/>
        <v>0</v>
      </c>
      <c r="E138" s="76">
        <f t="shared" si="29"/>
        <v>0</v>
      </c>
      <c r="F138" s="77">
        <f t="shared" si="21"/>
        <v>0</v>
      </c>
      <c r="G138" s="77">
        <f t="shared" si="22"/>
        <v>0</v>
      </c>
      <c r="H138" s="77">
        <f t="shared" si="23"/>
        <v>0</v>
      </c>
      <c r="I138" s="77">
        <f t="shared" si="24"/>
        <v>0</v>
      </c>
      <c r="J138" s="77">
        <f t="shared" si="25"/>
        <v>0</v>
      </c>
      <c r="K138" s="77">
        <f t="shared" ca="1" si="17"/>
        <v>-0.46427365301387169</v>
      </c>
      <c r="L138" s="77">
        <f t="shared" ca="1" si="26"/>
        <v>0.21555002488284494</v>
      </c>
      <c r="M138" s="77">
        <f t="shared" ca="1" si="18"/>
        <v>1239466636602.4075</v>
      </c>
      <c r="N138" s="77">
        <f t="shared" ca="1" si="19"/>
        <v>678134065577.29297</v>
      </c>
      <c r="O138" s="77">
        <f t="shared" ca="1" si="20"/>
        <v>12080300717.262053</v>
      </c>
      <c r="P138" s="28">
        <f t="shared" ca="1" si="27"/>
        <v>0.46427365301387169</v>
      </c>
      <c r="Q138" s="28"/>
      <c r="R138" s="28"/>
      <c r="S138" s="28"/>
      <c r="T138" s="28"/>
    </row>
    <row r="139" spans="1:20">
      <c r="A139" s="78"/>
      <c r="B139" s="78"/>
      <c r="C139" s="28"/>
      <c r="D139" s="76">
        <f t="shared" si="29"/>
        <v>0</v>
      </c>
      <c r="E139" s="76">
        <f t="shared" si="29"/>
        <v>0</v>
      </c>
      <c r="F139" s="77">
        <f t="shared" si="21"/>
        <v>0</v>
      </c>
      <c r="G139" s="77">
        <f t="shared" si="22"/>
        <v>0</v>
      </c>
      <c r="H139" s="77">
        <f t="shared" si="23"/>
        <v>0</v>
      </c>
      <c r="I139" s="77">
        <f t="shared" si="24"/>
        <v>0</v>
      </c>
      <c r="J139" s="77">
        <f t="shared" si="25"/>
        <v>0</v>
      </c>
      <c r="K139" s="77">
        <f t="shared" ca="1" si="17"/>
        <v>-0.46427365301387169</v>
      </c>
      <c r="L139" s="77">
        <f t="shared" ca="1" si="26"/>
        <v>0.21555002488284494</v>
      </c>
      <c r="M139" s="77">
        <f t="shared" ca="1" si="18"/>
        <v>1239466636602.4075</v>
      </c>
      <c r="N139" s="77">
        <f t="shared" ca="1" si="19"/>
        <v>678134065577.29297</v>
      </c>
      <c r="O139" s="77">
        <f t="shared" ca="1" si="20"/>
        <v>12080300717.262053</v>
      </c>
      <c r="P139" s="28">
        <f t="shared" ca="1" si="27"/>
        <v>0.46427365301387169</v>
      </c>
      <c r="Q139" s="28"/>
      <c r="R139" s="28"/>
      <c r="S139" s="28"/>
      <c r="T139" s="28"/>
    </row>
    <row r="140" spans="1:20">
      <c r="A140" s="78"/>
      <c r="B140" s="78"/>
      <c r="C140" s="28"/>
      <c r="D140" s="76">
        <f t="shared" si="29"/>
        <v>0</v>
      </c>
      <c r="E140" s="76">
        <f t="shared" si="29"/>
        <v>0</v>
      </c>
      <c r="F140" s="77">
        <f t="shared" si="21"/>
        <v>0</v>
      </c>
      <c r="G140" s="77">
        <f t="shared" si="22"/>
        <v>0</v>
      </c>
      <c r="H140" s="77">
        <f t="shared" si="23"/>
        <v>0</v>
      </c>
      <c r="I140" s="77">
        <f t="shared" si="24"/>
        <v>0</v>
      </c>
      <c r="J140" s="77">
        <f t="shared" si="25"/>
        <v>0</v>
      </c>
      <c r="K140" s="77">
        <f t="shared" ca="1" si="17"/>
        <v>-0.46427365301387169</v>
      </c>
      <c r="L140" s="77">
        <f t="shared" ca="1" si="26"/>
        <v>0.21555002488284494</v>
      </c>
      <c r="M140" s="77">
        <f t="shared" ca="1" si="18"/>
        <v>1239466636602.4075</v>
      </c>
      <c r="N140" s="77">
        <f t="shared" ca="1" si="19"/>
        <v>678134065577.29297</v>
      </c>
      <c r="O140" s="77">
        <f t="shared" ca="1" si="20"/>
        <v>12080300717.262053</v>
      </c>
      <c r="P140" s="28">
        <f t="shared" ca="1" si="27"/>
        <v>0.46427365301387169</v>
      </c>
      <c r="Q140" s="28"/>
      <c r="R140" s="28"/>
      <c r="S140" s="28"/>
      <c r="T140" s="28"/>
    </row>
    <row r="141" spans="1:20">
      <c r="A141" s="78"/>
      <c r="B141" s="78"/>
      <c r="C141" s="28"/>
      <c r="D141" s="76">
        <f t="shared" si="29"/>
        <v>0</v>
      </c>
      <c r="E141" s="76">
        <f t="shared" si="29"/>
        <v>0</v>
      </c>
      <c r="F141" s="77">
        <f t="shared" si="21"/>
        <v>0</v>
      </c>
      <c r="G141" s="77">
        <f t="shared" si="22"/>
        <v>0</v>
      </c>
      <c r="H141" s="77">
        <f t="shared" si="23"/>
        <v>0</v>
      </c>
      <c r="I141" s="77">
        <f t="shared" si="24"/>
        <v>0</v>
      </c>
      <c r="J141" s="77">
        <f t="shared" si="25"/>
        <v>0</v>
      </c>
      <c r="K141" s="77">
        <f t="shared" ca="1" si="17"/>
        <v>-0.46427365301387169</v>
      </c>
      <c r="L141" s="77">
        <f t="shared" ca="1" si="26"/>
        <v>0.21555002488284494</v>
      </c>
      <c r="M141" s="77">
        <f t="shared" ca="1" si="18"/>
        <v>1239466636602.4075</v>
      </c>
      <c r="N141" s="77">
        <f t="shared" ca="1" si="19"/>
        <v>678134065577.29297</v>
      </c>
      <c r="O141" s="77">
        <f t="shared" ca="1" si="20"/>
        <v>12080300717.262053</v>
      </c>
      <c r="P141" s="28">
        <f t="shared" ca="1" si="27"/>
        <v>0.46427365301387169</v>
      </c>
      <c r="Q141" s="28"/>
      <c r="R141" s="28"/>
      <c r="S141" s="28"/>
      <c r="T141" s="28"/>
    </row>
    <row r="142" spans="1:20">
      <c r="A142" s="78"/>
      <c r="B142" s="78"/>
      <c r="C142" s="28"/>
      <c r="D142" s="76">
        <f t="shared" si="29"/>
        <v>0</v>
      </c>
      <c r="E142" s="76">
        <f t="shared" si="29"/>
        <v>0</v>
      </c>
      <c r="F142" s="77">
        <f t="shared" si="21"/>
        <v>0</v>
      </c>
      <c r="G142" s="77">
        <f t="shared" si="22"/>
        <v>0</v>
      </c>
      <c r="H142" s="77">
        <f t="shared" si="23"/>
        <v>0</v>
      </c>
      <c r="I142" s="77">
        <f t="shared" si="24"/>
        <v>0</v>
      </c>
      <c r="J142" s="77">
        <f t="shared" si="25"/>
        <v>0</v>
      </c>
      <c r="K142" s="77">
        <f t="shared" ca="1" si="17"/>
        <v>-0.46427365301387169</v>
      </c>
      <c r="L142" s="77">
        <f t="shared" ca="1" si="26"/>
        <v>0.21555002488284494</v>
      </c>
      <c r="M142" s="77">
        <f t="shared" ca="1" si="18"/>
        <v>1239466636602.4075</v>
      </c>
      <c r="N142" s="77">
        <f t="shared" ca="1" si="19"/>
        <v>678134065577.29297</v>
      </c>
      <c r="O142" s="77">
        <f t="shared" ca="1" si="20"/>
        <v>12080300717.262053</v>
      </c>
      <c r="P142" s="28">
        <f t="shared" ca="1" si="27"/>
        <v>0.46427365301387169</v>
      </c>
      <c r="Q142" s="28"/>
      <c r="R142" s="28"/>
      <c r="S142" s="28"/>
      <c r="T142" s="28"/>
    </row>
    <row r="143" spans="1:20">
      <c r="A143" s="78"/>
      <c r="B143" s="78"/>
      <c r="C143" s="28"/>
      <c r="D143" s="76">
        <f t="shared" si="29"/>
        <v>0</v>
      </c>
      <c r="E143" s="76">
        <f t="shared" si="29"/>
        <v>0</v>
      </c>
      <c r="F143" s="77">
        <f t="shared" si="21"/>
        <v>0</v>
      </c>
      <c r="G143" s="77">
        <f t="shared" si="22"/>
        <v>0</v>
      </c>
      <c r="H143" s="77">
        <f t="shared" si="23"/>
        <v>0</v>
      </c>
      <c r="I143" s="77">
        <f t="shared" si="24"/>
        <v>0</v>
      </c>
      <c r="J143" s="77">
        <f t="shared" si="25"/>
        <v>0</v>
      </c>
      <c r="K143" s="77">
        <f t="shared" ca="1" si="17"/>
        <v>-0.46427365301387169</v>
      </c>
      <c r="L143" s="77">
        <f t="shared" ca="1" si="26"/>
        <v>0.21555002488284494</v>
      </c>
      <c r="M143" s="77">
        <f t="shared" ca="1" si="18"/>
        <v>1239466636602.4075</v>
      </c>
      <c r="N143" s="77">
        <f t="shared" ca="1" si="19"/>
        <v>678134065577.29297</v>
      </c>
      <c r="O143" s="77">
        <f t="shared" ca="1" si="20"/>
        <v>12080300717.262053</v>
      </c>
      <c r="P143" s="28">
        <f t="shared" ca="1" si="27"/>
        <v>0.46427365301387169</v>
      </c>
      <c r="Q143" s="28"/>
      <c r="R143" s="28"/>
      <c r="S143" s="28"/>
      <c r="T143" s="28"/>
    </row>
    <row r="144" spans="1:20">
      <c r="A144" s="78"/>
      <c r="B144" s="78"/>
      <c r="C144" s="28"/>
      <c r="D144" s="76">
        <f t="shared" si="29"/>
        <v>0</v>
      </c>
      <c r="E144" s="76">
        <f t="shared" si="29"/>
        <v>0</v>
      </c>
      <c r="F144" s="77">
        <f t="shared" si="21"/>
        <v>0</v>
      </c>
      <c r="G144" s="77">
        <f t="shared" si="22"/>
        <v>0</v>
      </c>
      <c r="H144" s="77">
        <f t="shared" si="23"/>
        <v>0</v>
      </c>
      <c r="I144" s="77">
        <f t="shared" si="24"/>
        <v>0</v>
      </c>
      <c r="J144" s="77">
        <f t="shared" si="25"/>
        <v>0</v>
      </c>
      <c r="K144" s="77">
        <f t="shared" ca="1" si="17"/>
        <v>-0.46427365301387169</v>
      </c>
      <c r="L144" s="77">
        <f t="shared" ca="1" si="26"/>
        <v>0.21555002488284494</v>
      </c>
      <c r="M144" s="77">
        <f t="shared" ca="1" si="18"/>
        <v>1239466636602.4075</v>
      </c>
      <c r="N144" s="77">
        <f t="shared" ca="1" si="19"/>
        <v>678134065577.29297</v>
      </c>
      <c r="O144" s="77">
        <f t="shared" ca="1" si="20"/>
        <v>12080300717.262053</v>
      </c>
      <c r="P144" s="28">
        <f t="shared" ca="1" si="27"/>
        <v>0.46427365301387169</v>
      </c>
      <c r="Q144" s="28"/>
      <c r="R144" s="28"/>
      <c r="S144" s="28"/>
      <c r="T144" s="28"/>
    </row>
    <row r="145" spans="1:20">
      <c r="A145" s="78"/>
      <c r="B145" s="78"/>
      <c r="C145" s="28"/>
      <c r="D145" s="76">
        <f t="shared" si="29"/>
        <v>0</v>
      </c>
      <c r="E145" s="76">
        <f t="shared" si="29"/>
        <v>0</v>
      </c>
      <c r="F145" s="77">
        <f t="shared" si="21"/>
        <v>0</v>
      </c>
      <c r="G145" s="77">
        <f t="shared" si="22"/>
        <v>0</v>
      </c>
      <c r="H145" s="77">
        <f t="shared" si="23"/>
        <v>0</v>
      </c>
      <c r="I145" s="77">
        <f t="shared" si="24"/>
        <v>0</v>
      </c>
      <c r="J145" s="77">
        <f t="shared" si="25"/>
        <v>0</v>
      </c>
      <c r="K145" s="77">
        <f t="shared" ca="1" si="17"/>
        <v>-0.46427365301387169</v>
      </c>
      <c r="L145" s="77">
        <f t="shared" ca="1" si="26"/>
        <v>0.21555002488284494</v>
      </c>
      <c r="M145" s="77">
        <f t="shared" ca="1" si="18"/>
        <v>1239466636602.4075</v>
      </c>
      <c r="N145" s="77">
        <f t="shared" ca="1" si="19"/>
        <v>678134065577.29297</v>
      </c>
      <c r="O145" s="77">
        <f t="shared" ca="1" si="20"/>
        <v>12080300717.262053</v>
      </c>
      <c r="P145" s="28">
        <f t="shared" ca="1" si="27"/>
        <v>0.46427365301387169</v>
      </c>
      <c r="Q145" s="28"/>
      <c r="R145" s="28"/>
      <c r="S145" s="28"/>
      <c r="T145" s="28"/>
    </row>
    <row r="146" spans="1:20">
      <c r="A146" s="78"/>
      <c r="B146" s="78"/>
      <c r="C146" s="28"/>
      <c r="D146" s="76">
        <f t="shared" si="29"/>
        <v>0</v>
      </c>
      <c r="E146" s="76">
        <f t="shared" si="29"/>
        <v>0</v>
      </c>
      <c r="F146" s="77">
        <f t="shared" si="21"/>
        <v>0</v>
      </c>
      <c r="G146" s="77">
        <f t="shared" si="22"/>
        <v>0</v>
      </c>
      <c r="H146" s="77">
        <f t="shared" si="23"/>
        <v>0</v>
      </c>
      <c r="I146" s="77">
        <f t="shared" si="24"/>
        <v>0</v>
      </c>
      <c r="J146" s="77">
        <f t="shared" si="25"/>
        <v>0</v>
      </c>
      <c r="K146" s="77">
        <f t="shared" ca="1" si="17"/>
        <v>-0.46427365301387169</v>
      </c>
      <c r="L146" s="77">
        <f t="shared" ca="1" si="26"/>
        <v>0.21555002488284494</v>
      </c>
      <c r="M146" s="77">
        <f t="shared" ca="1" si="18"/>
        <v>1239466636602.4075</v>
      </c>
      <c r="N146" s="77">
        <f t="shared" ca="1" si="19"/>
        <v>678134065577.29297</v>
      </c>
      <c r="O146" s="77">
        <f t="shared" ca="1" si="20"/>
        <v>12080300717.262053</v>
      </c>
      <c r="P146" s="28">
        <f t="shared" ca="1" si="27"/>
        <v>0.46427365301387169</v>
      </c>
      <c r="Q146" s="28"/>
      <c r="R146" s="28"/>
      <c r="S146" s="28"/>
      <c r="T146" s="28"/>
    </row>
    <row r="147" spans="1:20">
      <c r="A147" s="78"/>
      <c r="B147" s="78"/>
      <c r="C147" s="28"/>
      <c r="D147" s="76">
        <f t="shared" si="29"/>
        <v>0</v>
      </c>
      <c r="E147" s="76">
        <f t="shared" si="29"/>
        <v>0</v>
      </c>
      <c r="F147" s="77">
        <f t="shared" si="21"/>
        <v>0</v>
      </c>
      <c r="G147" s="77">
        <f t="shared" si="22"/>
        <v>0</v>
      </c>
      <c r="H147" s="77">
        <f t="shared" si="23"/>
        <v>0</v>
      </c>
      <c r="I147" s="77">
        <f t="shared" si="24"/>
        <v>0</v>
      </c>
      <c r="J147" s="77">
        <f t="shared" si="25"/>
        <v>0</v>
      </c>
      <c r="K147" s="77">
        <f t="shared" ca="1" si="17"/>
        <v>-0.46427365301387169</v>
      </c>
      <c r="L147" s="77">
        <f t="shared" ca="1" si="26"/>
        <v>0.21555002488284494</v>
      </c>
      <c r="M147" s="77">
        <f t="shared" ca="1" si="18"/>
        <v>1239466636602.4075</v>
      </c>
      <c r="N147" s="77">
        <f t="shared" ca="1" si="19"/>
        <v>678134065577.29297</v>
      </c>
      <c r="O147" s="77">
        <f t="shared" ca="1" si="20"/>
        <v>12080300717.262053</v>
      </c>
      <c r="P147" s="28">
        <f t="shared" ca="1" si="27"/>
        <v>0.46427365301387169</v>
      </c>
      <c r="Q147" s="28"/>
      <c r="R147" s="28"/>
      <c r="S147" s="28"/>
      <c r="T147" s="28"/>
    </row>
    <row r="148" spans="1:20">
      <c r="A148" s="78"/>
      <c r="B148" s="78"/>
      <c r="C148" s="28"/>
      <c r="D148" s="76">
        <f t="shared" si="29"/>
        <v>0</v>
      </c>
      <c r="E148" s="76">
        <f t="shared" si="29"/>
        <v>0</v>
      </c>
      <c r="F148" s="77">
        <f t="shared" si="21"/>
        <v>0</v>
      </c>
      <c r="G148" s="77">
        <f t="shared" si="22"/>
        <v>0</v>
      </c>
      <c r="H148" s="77">
        <f t="shared" si="23"/>
        <v>0</v>
      </c>
      <c r="I148" s="77">
        <f t="shared" si="24"/>
        <v>0</v>
      </c>
      <c r="J148" s="77">
        <f t="shared" si="25"/>
        <v>0</v>
      </c>
      <c r="K148" s="77">
        <f t="shared" ca="1" si="17"/>
        <v>-0.46427365301387169</v>
      </c>
      <c r="L148" s="77">
        <f t="shared" ca="1" si="26"/>
        <v>0.21555002488284494</v>
      </c>
      <c r="M148" s="77">
        <f t="shared" ca="1" si="18"/>
        <v>1239466636602.4075</v>
      </c>
      <c r="N148" s="77">
        <f t="shared" ca="1" si="19"/>
        <v>678134065577.29297</v>
      </c>
      <c r="O148" s="77">
        <f t="shared" ca="1" si="20"/>
        <v>12080300717.262053</v>
      </c>
      <c r="P148" s="28">
        <f t="shared" ca="1" si="27"/>
        <v>0.46427365301387169</v>
      </c>
      <c r="Q148" s="28"/>
      <c r="R148" s="28"/>
      <c r="S148" s="28"/>
      <c r="T148" s="28"/>
    </row>
    <row r="149" spans="1:20">
      <c r="A149" s="78"/>
      <c r="B149" s="78"/>
      <c r="C149" s="28"/>
      <c r="D149" s="76">
        <f t="shared" si="29"/>
        <v>0</v>
      </c>
      <c r="E149" s="76">
        <f t="shared" si="29"/>
        <v>0</v>
      </c>
      <c r="F149" s="77">
        <f t="shared" si="21"/>
        <v>0</v>
      </c>
      <c r="G149" s="77">
        <f t="shared" si="22"/>
        <v>0</v>
      </c>
      <c r="H149" s="77">
        <f t="shared" si="23"/>
        <v>0</v>
      </c>
      <c r="I149" s="77">
        <f t="shared" si="24"/>
        <v>0</v>
      </c>
      <c r="J149" s="77">
        <f t="shared" si="25"/>
        <v>0</v>
      </c>
      <c r="K149" s="77">
        <f t="shared" ref="K149:K212" ca="1" si="30">+E$4+E$5*D149+E$6*D149^2</f>
        <v>-0.46427365301387169</v>
      </c>
      <c r="L149" s="77">
        <f t="shared" ca="1" si="26"/>
        <v>0.21555002488284494</v>
      </c>
      <c r="M149" s="77">
        <f t="shared" ref="M149:M212" ca="1" si="31">(M$1-M$2*D149+M$3*F149)^2</f>
        <v>1239466636602.4075</v>
      </c>
      <c r="N149" s="77">
        <f t="shared" ref="N149:N212" ca="1" si="32">(-M$2+M$4*D149-M$5*F149)^2</f>
        <v>678134065577.29297</v>
      </c>
      <c r="O149" s="77">
        <f t="shared" ref="O149:O212" ca="1" si="33">+(M$3-D149*M$5+F149*M$6)^2</f>
        <v>12080300717.262053</v>
      </c>
      <c r="P149" s="28">
        <f t="shared" ca="1" si="27"/>
        <v>0.46427365301387169</v>
      </c>
      <c r="Q149" s="28"/>
      <c r="R149" s="28"/>
      <c r="S149" s="28"/>
      <c r="T149" s="28"/>
    </row>
    <row r="150" spans="1:20">
      <c r="A150" s="78"/>
      <c r="B150" s="78"/>
      <c r="C150" s="28"/>
      <c r="D150" s="76">
        <f t="shared" si="29"/>
        <v>0</v>
      </c>
      <c r="E150" s="76">
        <f t="shared" si="29"/>
        <v>0</v>
      </c>
      <c r="F150" s="77">
        <f t="shared" ref="F150:F213" si="34">D150*D150</f>
        <v>0</v>
      </c>
      <c r="G150" s="77">
        <f t="shared" ref="G150:G213" si="35">D150*F150</f>
        <v>0</v>
      </c>
      <c r="H150" s="77">
        <f t="shared" ref="H150:H213" si="36">F150*F150</f>
        <v>0</v>
      </c>
      <c r="I150" s="77">
        <f t="shared" ref="I150:I213" si="37">E150*D150</f>
        <v>0</v>
      </c>
      <c r="J150" s="77">
        <f t="shared" ref="J150:J213" si="38">I150*D150</f>
        <v>0</v>
      </c>
      <c r="K150" s="77">
        <f t="shared" ca="1" si="30"/>
        <v>-0.46427365301387169</v>
      </c>
      <c r="L150" s="77">
        <f t="shared" ref="L150:L213" ca="1" si="39">+(K150-E150)^2</f>
        <v>0.21555002488284494</v>
      </c>
      <c r="M150" s="77">
        <f t="shared" ca="1" si="31"/>
        <v>1239466636602.4075</v>
      </c>
      <c r="N150" s="77">
        <f t="shared" ca="1" si="32"/>
        <v>678134065577.29297</v>
      </c>
      <c r="O150" s="77">
        <f t="shared" ca="1" si="33"/>
        <v>12080300717.262053</v>
      </c>
      <c r="P150" s="28">
        <f t="shared" ref="P150:P213" ca="1" si="40">+E150-K150</f>
        <v>0.46427365301387169</v>
      </c>
      <c r="Q150" s="28"/>
      <c r="R150" s="28"/>
      <c r="S150" s="28"/>
      <c r="T150" s="28"/>
    </row>
    <row r="151" spans="1:20">
      <c r="A151" s="78"/>
      <c r="B151" s="78"/>
      <c r="C151" s="28"/>
      <c r="D151" s="76">
        <f t="shared" si="29"/>
        <v>0</v>
      </c>
      <c r="E151" s="76">
        <f t="shared" si="29"/>
        <v>0</v>
      </c>
      <c r="F151" s="77">
        <f t="shared" si="34"/>
        <v>0</v>
      </c>
      <c r="G151" s="77">
        <f t="shared" si="35"/>
        <v>0</v>
      </c>
      <c r="H151" s="77">
        <f t="shared" si="36"/>
        <v>0</v>
      </c>
      <c r="I151" s="77">
        <f t="shared" si="37"/>
        <v>0</v>
      </c>
      <c r="J151" s="77">
        <f t="shared" si="38"/>
        <v>0</v>
      </c>
      <c r="K151" s="77">
        <f t="shared" ca="1" si="30"/>
        <v>-0.46427365301387169</v>
      </c>
      <c r="L151" s="77">
        <f t="shared" ca="1" si="39"/>
        <v>0.21555002488284494</v>
      </c>
      <c r="M151" s="77">
        <f t="shared" ca="1" si="31"/>
        <v>1239466636602.4075</v>
      </c>
      <c r="N151" s="77">
        <f t="shared" ca="1" si="32"/>
        <v>678134065577.29297</v>
      </c>
      <c r="O151" s="77">
        <f t="shared" ca="1" si="33"/>
        <v>12080300717.262053</v>
      </c>
      <c r="P151" s="28">
        <f t="shared" ca="1" si="40"/>
        <v>0.46427365301387169</v>
      </c>
      <c r="Q151" s="28"/>
      <c r="R151" s="28"/>
      <c r="S151" s="28"/>
      <c r="T151" s="28"/>
    </row>
    <row r="152" spans="1:20">
      <c r="A152" s="78"/>
      <c r="B152" s="78"/>
      <c r="C152" s="28"/>
      <c r="D152" s="76">
        <f t="shared" si="29"/>
        <v>0</v>
      </c>
      <c r="E152" s="76">
        <f t="shared" si="29"/>
        <v>0</v>
      </c>
      <c r="F152" s="77">
        <f t="shared" si="34"/>
        <v>0</v>
      </c>
      <c r="G152" s="77">
        <f t="shared" si="35"/>
        <v>0</v>
      </c>
      <c r="H152" s="77">
        <f t="shared" si="36"/>
        <v>0</v>
      </c>
      <c r="I152" s="77">
        <f t="shared" si="37"/>
        <v>0</v>
      </c>
      <c r="J152" s="77">
        <f t="shared" si="38"/>
        <v>0</v>
      </c>
      <c r="K152" s="77">
        <f t="shared" ca="1" si="30"/>
        <v>-0.46427365301387169</v>
      </c>
      <c r="L152" s="77">
        <f t="shared" ca="1" si="39"/>
        <v>0.21555002488284494</v>
      </c>
      <c r="M152" s="77">
        <f t="shared" ca="1" si="31"/>
        <v>1239466636602.4075</v>
      </c>
      <c r="N152" s="77">
        <f t="shared" ca="1" si="32"/>
        <v>678134065577.29297</v>
      </c>
      <c r="O152" s="77">
        <f t="shared" ca="1" si="33"/>
        <v>12080300717.262053</v>
      </c>
      <c r="P152" s="28">
        <f t="shared" ca="1" si="40"/>
        <v>0.46427365301387169</v>
      </c>
      <c r="Q152" s="28"/>
      <c r="R152" s="28"/>
      <c r="S152" s="28"/>
      <c r="T152" s="28"/>
    </row>
    <row r="153" spans="1:20">
      <c r="A153" s="78"/>
      <c r="B153" s="78"/>
      <c r="C153" s="28"/>
      <c r="D153" s="76">
        <f t="shared" si="29"/>
        <v>0</v>
      </c>
      <c r="E153" s="76">
        <f t="shared" si="29"/>
        <v>0</v>
      </c>
      <c r="F153" s="77">
        <f t="shared" si="34"/>
        <v>0</v>
      </c>
      <c r="G153" s="77">
        <f t="shared" si="35"/>
        <v>0</v>
      </c>
      <c r="H153" s="77">
        <f t="shared" si="36"/>
        <v>0</v>
      </c>
      <c r="I153" s="77">
        <f t="shared" si="37"/>
        <v>0</v>
      </c>
      <c r="J153" s="77">
        <f t="shared" si="38"/>
        <v>0</v>
      </c>
      <c r="K153" s="77">
        <f t="shared" ca="1" si="30"/>
        <v>-0.46427365301387169</v>
      </c>
      <c r="L153" s="77">
        <f t="shared" ca="1" si="39"/>
        <v>0.21555002488284494</v>
      </c>
      <c r="M153" s="77">
        <f t="shared" ca="1" si="31"/>
        <v>1239466636602.4075</v>
      </c>
      <c r="N153" s="77">
        <f t="shared" ca="1" si="32"/>
        <v>678134065577.29297</v>
      </c>
      <c r="O153" s="77">
        <f t="shared" ca="1" si="33"/>
        <v>12080300717.262053</v>
      </c>
      <c r="P153" s="28">
        <f t="shared" ca="1" si="40"/>
        <v>0.46427365301387169</v>
      </c>
      <c r="Q153" s="28"/>
      <c r="R153" s="28"/>
      <c r="S153" s="28"/>
      <c r="T153" s="28"/>
    </row>
    <row r="154" spans="1:20">
      <c r="A154" s="78"/>
      <c r="B154" s="78"/>
      <c r="C154" s="28"/>
      <c r="D154" s="76">
        <f t="shared" si="29"/>
        <v>0</v>
      </c>
      <c r="E154" s="76">
        <f t="shared" si="29"/>
        <v>0</v>
      </c>
      <c r="F154" s="77">
        <f t="shared" si="34"/>
        <v>0</v>
      </c>
      <c r="G154" s="77">
        <f t="shared" si="35"/>
        <v>0</v>
      </c>
      <c r="H154" s="77">
        <f t="shared" si="36"/>
        <v>0</v>
      </c>
      <c r="I154" s="77">
        <f t="shared" si="37"/>
        <v>0</v>
      </c>
      <c r="J154" s="77">
        <f t="shared" si="38"/>
        <v>0</v>
      </c>
      <c r="K154" s="77">
        <f t="shared" ca="1" si="30"/>
        <v>-0.46427365301387169</v>
      </c>
      <c r="L154" s="77">
        <f t="shared" ca="1" si="39"/>
        <v>0.21555002488284494</v>
      </c>
      <c r="M154" s="77">
        <f t="shared" ca="1" si="31"/>
        <v>1239466636602.4075</v>
      </c>
      <c r="N154" s="77">
        <f t="shared" ca="1" si="32"/>
        <v>678134065577.29297</v>
      </c>
      <c r="O154" s="77">
        <f t="shared" ca="1" si="33"/>
        <v>12080300717.262053</v>
      </c>
      <c r="P154" s="28">
        <f t="shared" ca="1" si="40"/>
        <v>0.46427365301387169</v>
      </c>
      <c r="Q154" s="28"/>
      <c r="R154" s="28"/>
      <c r="S154" s="28"/>
      <c r="T154" s="28"/>
    </row>
    <row r="155" spans="1:20">
      <c r="A155" s="78"/>
      <c r="B155" s="78"/>
      <c r="C155" s="28"/>
      <c r="D155" s="76">
        <f t="shared" si="29"/>
        <v>0</v>
      </c>
      <c r="E155" s="76">
        <f t="shared" si="29"/>
        <v>0</v>
      </c>
      <c r="F155" s="77">
        <f t="shared" si="34"/>
        <v>0</v>
      </c>
      <c r="G155" s="77">
        <f t="shared" si="35"/>
        <v>0</v>
      </c>
      <c r="H155" s="77">
        <f t="shared" si="36"/>
        <v>0</v>
      </c>
      <c r="I155" s="77">
        <f t="shared" si="37"/>
        <v>0</v>
      </c>
      <c r="J155" s="77">
        <f t="shared" si="38"/>
        <v>0</v>
      </c>
      <c r="K155" s="77">
        <f t="shared" ca="1" si="30"/>
        <v>-0.46427365301387169</v>
      </c>
      <c r="L155" s="77">
        <f t="shared" ca="1" si="39"/>
        <v>0.21555002488284494</v>
      </c>
      <c r="M155" s="77">
        <f t="shared" ca="1" si="31"/>
        <v>1239466636602.4075</v>
      </c>
      <c r="N155" s="77">
        <f t="shared" ca="1" si="32"/>
        <v>678134065577.29297</v>
      </c>
      <c r="O155" s="77">
        <f t="shared" ca="1" si="33"/>
        <v>12080300717.262053</v>
      </c>
      <c r="P155" s="28">
        <f t="shared" ca="1" si="40"/>
        <v>0.46427365301387169</v>
      </c>
      <c r="Q155" s="28"/>
      <c r="R155" s="28"/>
      <c r="S155" s="28"/>
      <c r="T155" s="28"/>
    </row>
    <row r="156" spans="1:20">
      <c r="A156" s="78"/>
      <c r="B156" s="78"/>
      <c r="C156" s="28"/>
      <c r="D156" s="76">
        <f t="shared" si="29"/>
        <v>0</v>
      </c>
      <c r="E156" s="76">
        <f t="shared" si="29"/>
        <v>0</v>
      </c>
      <c r="F156" s="77">
        <f t="shared" si="34"/>
        <v>0</v>
      </c>
      <c r="G156" s="77">
        <f t="shared" si="35"/>
        <v>0</v>
      </c>
      <c r="H156" s="77">
        <f t="shared" si="36"/>
        <v>0</v>
      </c>
      <c r="I156" s="77">
        <f t="shared" si="37"/>
        <v>0</v>
      </c>
      <c r="J156" s="77">
        <f t="shared" si="38"/>
        <v>0</v>
      </c>
      <c r="K156" s="77">
        <f t="shared" ca="1" si="30"/>
        <v>-0.46427365301387169</v>
      </c>
      <c r="L156" s="77">
        <f t="shared" ca="1" si="39"/>
        <v>0.21555002488284494</v>
      </c>
      <c r="M156" s="77">
        <f t="shared" ca="1" si="31"/>
        <v>1239466636602.4075</v>
      </c>
      <c r="N156" s="77">
        <f t="shared" ca="1" si="32"/>
        <v>678134065577.29297</v>
      </c>
      <c r="O156" s="77">
        <f t="shared" ca="1" si="33"/>
        <v>12080300717.262053</v>
      </c>
      <c r="P156" s="28">
        <f t="shared" ca="1" si="40"/>
        <v>0.46427365301387169</v>
      </c>
      <c r="Q156" s="28"/>
      <c r="R156" s="28"/>
      <c r="S156" s="28"/>
      <c r="T156" s="28"/>
    </row>
    <row r="157" spans="1:20">
      <c r="A157" s="78"/>
      <c r="B157" s="78"/>
      <c r="C157" s="28"/>
      <c r="D157" s="76">
        <f t="shared" si="29"/>
        <v>0</v>
      </c>
      <c r="E157" s="76">
        <f t="shared" si="29"/>
        <v>0</v>
      </c>
      <c r="F157" s="77">
        <f t="shared" si="34"/>
        <v>0</v>
      </c>
      <c r="G157" s="77">
        <f t="shared" si="35"/>
        <v>0</v>
      </c>
      <c r="H157" s="77">
        <f t="shared" si="36"/>
        <v>0</v>
      </c>
      <c r="I157" s="77">
        <f t="shared" si="37"/>
        <v>0</v>
      </c>
      <c r="J157" s="77">
        <f t="shared" si="38"/>
        <v>0</v>
      </c>
      <c r="K157" s="77">
        <f t="shared" ca="1" si="30"/>
        <v>-0.46427365301387169</v>
      </c>
      <c r="L157" s="77">
        <f t="shared" ca="1" si="39"/>
        <v>0.21555002488284494</v>
      </c>
      <c r="M157" s="77">
        <f t="shared" ca="1" si="31"/>
        <v>1239466636602.4075</v>
      </c>
      <c r="N157" s="77">
        <f t="shared" ca="1" si="32"/>
        <v>678134065577.29297</v>
      </c>
      <c r="O157" s="77">
        <f t="shared" ca="1" si="33"/>
        <v>12080300717.262053</v>
      </c>
      <c r="P157" s="28">
        <f t="shared" ca="1" si="40"/>
        <v>0.46427365301387169</v>
      </c>
      <c r="Q157" s="28"/>
      <c r="R157" s="28"/>
      <c r="S157" s="28"/>
      <c r="T157" s="28"/>
    </row>
    <row r="158" spans="1:20">
      <c r="A158" s="78"/>
      <c r="B158" s="78"/>
      <c r="C158" s="28"/>
      <c r="D158" s="76">
        <f t="shared" si="29"/>
        <v>0</v>
      </c>
      <c r="E158" s="76">
        <f t="shared" si="29"/>
        <v>0</v>
      </c>
      <c r="F158" s="77">
        <f t="shared" si="34"/>
        <v>0</v>
      </c>
      <c r="G158" s="77">
        <f t="shared" si="35"/>
        <v>0</v>
      </c>
      <c r="H158" s="77">
        <f t="shared" si="36"/>
        <v>0</v>
      </c>
      <c r="I158" s="77">
        <f t="shared" si="37"/>
        <v>0</v>
      </c>
      <c r="J158" s="77">
        <f t="shared" si="38"/>
        <v>0</v>
      </c>
      <c r="K158" s="77">
        <f t="shared" ca="1" si="30"/>
        <v>-0.46427365301387169</v>
      </c>
      <c r="L158" s="77">
        <f t="shared" ca="1" si="39"/>
        <v>0.21555002488284494</v>
      </c>
      <c r="M158" s="77">
        <f t="shared" ca="1" si="31"/>
        <v>1239466636602.4075</v>
      </c>
      <c r="N158" s="77">
        <f t="shared" ca="1" si="32"/>
        <v>678134065577.29297</v>
      </c>
      <c r="O158" s="77">
        <f t="shared" ca="1" si="33"/>
        <v>12080300717.262053</v>
      </c>
      <c r="P158" s="28">
        <f t="shared" ca="1" si="40"/>
        <v>0.46427365301387169</v>
      </c>
      <c r="Q158" s="28"/>
      <c r="R158" s="28"/>
      <c r="S158" s="28"/>
      <c r="T158" s="28"/>
    </row>
    <row r="159" spans="1:20">
      <c r="A159" s="78"/>
      <c r="B159" s="78"/>
      <c r="C159" s="28"/>
      <c r="D159" s="76">
        <f t="shared" si="29"/>
        <v>0</v>
      </c>
      <c r="E159" s="76">
        <f t="shared" si="29"/>
        <v>0</v>
      </c>
      <c r="F159" s="77">
        <f t="shared" si="34"/>
        <v>0</v>
      </c>
      <c r="G159" s="77">
        <f t="shared" si="35"/>
        <v>0</v>
      </c>
      <c r="H159" s="77">
        <f t="shared" si="36"/>
        <v>0</v>
      </c>
      <c r="I159" s="77">
        <f t="shared" si="37"/>
        <v>0</v>
      </c>
      <c r="J159" s="77">
        <f t="shared" si="38"/>
        <v>0</v>
      </c>
      <c r="K159" s="77">
        <f t="shared" ca="1" si="30"/>
        <v>-0.46427365301387169</v>
      </c>
      <c r="L159" s="77">
        <f t="shared" ca="1" si="39"/>
        <v>0.21555002488284494</v>
      </c>
      <c r="M159" s="77">
        <f t="shared" ca="1" si="31"/>
        <v>1239466636602.4075</v>
      </c>
      <c r="N159" s="77">
        <f t="shared" ca="1" si="32"/>
        <v>678134065577.29297</v>
      </c>
      <c r="O159" s="77">
        <f t="shared" ca="1" si="33"/>
        <v>12080300717.262053</v>
      </c>
      <c r="P159" s="28">
        <f t="shared" ca="1" si="40"/>
        <v>0.46427365301387169</v>
      </c>
      <c r="Q159" s="28"/>
      <c r="R159" s="28"/>
      <c r="S159" s="28"/>
      <c r="T159" s="28"/>
    </row>
    <row r="160" spans="1:20">
      <c r="A160" s="78"/>
      <c r="B160" s="78"/>
      <c r="C160" s="28"/>
      <c r="D160" s="76">
        <f t="shared" si="29"/>
        <v>0</v>
      </c>
      <c r="E160" s="76">
        <f t="shared" si="29"/>
        <v>0</v>
      </c>
      <c r="F160" s="77">
        <f t="shared" si="34"/>
        <v>0</v>
      </c>
      <c r="G160" s="77">
        <f t="shared" si="35"/>
        <v>0</v>
      </c>
      <c r="H160" s="77">
        <f t="shared" si="36"/>
        <v>0</v>
      </c>
      <c r="I160" s="77">
        <f t="shared" si="37"/>
        <v>0</v>
      </c>
      <c r="J160" s="77">
        <f t="shared" si="38"/>
        <v>0</v>
      </c>
      <c r="K160" s="77">
        <f t="shared" ca="1" si="30"/>
        <v>-0.46427365301387169</v>
      </c>
      <c r="L160" s="77">
        <f t="shared" ca="1" si="39"/>
        <v>0.21555002488284494</v>
      </c>
      <c r="M160" s="77">
        <f t="shared" ca="1" si="31"/>
        <v>1239466636602.4075</v>
      </c>
      <c r="N160" s="77">
        <f t="shared" ca="1" si="32"/>
        <v>678134065577.29297</v>
      </c>
      <c r="O160" s="77">
        <f t="shared" ca="1" si="33"/>
        <v>12080300717.262053</v>
      </c>
      <c r="P160" s="28">
        <f t="shared" ca="1" si="40"/>
        <v>0.46427365301387169</v>
      </c>
      <c r="Q160" s="28"/>
      <c r="R160" s="28"/>
      <c r="S160" s="28"/>
      <c r="T160" s="28"/>
    </row>
    <row r="161" spans="3:20">
      <c r="C161" s="28"/>
      <c r="D161" s="76">
        <f t="shared" si="29"/>
        <v>0</v>
      </c>
      <c r="E161" s="76">
        <f t="shared" si="29"/>
        <v>0</v>
      </c>
      <c r="F161" s="77">
        <f t="shared" si="34"/>
        <v>0</v>
      </c>
      <c r="G161" s="77">
        <f t="shared" si="35"/>
        <v>0</v>
      </c>
      <c r="H161" s="77">
        <f t="shared" si="36"/>
        <v>0</v>
      </c>
      <c r="I161" s="77">
        <f t="shared" si="37"/>
        <v>0</v>
      </c>
      <c r="J161" s="77">
        <f t="shared" si="38"/>
        <v>0</v>
      </c>
      <c r="K161" s="77">
        <f t="shared" ca="1" si="30"/>
        <v>-0.46427365301387169</v>
      </c>
      <c r="L161" s="77">
        <f t="shared" ca="1" si="39"/>
        <v>0.21555002488284494</v>
      </c>
      <c r="M161" s="77">
        <f t="shared" ca="1" si="31"/>
        <v>1239466636602.4075</v>
      </c>
      <c r="N161" s="77">
        <f t="shared" ca="1" si="32"/>
        <v>678134065577.29297</v>
      </c>
      <c r="O161" s="77">
        <f t="shared" ca="1" si="33"/>
        <v>12080300717.262053</v>
      </c>
      <c r="P161" s="28">
        <f t="shared" ca="1" si="40"/>
        <v>0.46427365301387169</v>
      </c>
      <c r="Q161" s="28"/>
      <c r="R161" s="28"/>
      <c r="S161" s="28"/>
      <c r="T161" s="28"/>
    </row>
    <row r="162" spans="3:20">
      <c r="C162" s="28"/>
      <c r="D162" s="76">
        <f t="shared" si="29"/>
        <v>0</v>
      </c>
      <c r="E162" s="76">
        <f t="shared" si="29"/>
        <v>0</v>
      </c>
      <c r="F162" s="77">
        <f t="shared" si="34"/>
        <v>0</v>
      </c>
      <c r="G162" s="77">
        <f t="shared" si="35"/>
        <v>0</v>
      </c>
      <c r="H162" s="77">
        <f t="shared" si="36"/>
        <v>0</v>
      </c>
      <c r="I162" s="77">
        <f t="shared" si="37"/>
        <v>0</v>
      </c>
      <c r="J162" s="77">
        <f t="shared" si="38"/>
        <v>0</v>
      </c>
      <c r="K162" s="77">
        <f t="shared" ca="1" si="30"/>
        <v>-0.46427365301387169</v>
      </c>
      <c r="L162" s="77">
        <f t="shared" ca="1" si="39"/>
        <v>0.21555002488284494</v>
      </c>
      <c r="M162" s="77">
        <f t="shared" ca="1" si="31"/>
        <v>1239466636602.4075</v>
      </c>
      <c r="N162" s="77">
        <f t="shared" ca="1" si="32"/>
        <v>678134065577.29297</v>
      </c>
      <c r="O162" s="77">
        <f t="shared" ca="1" si="33"/>
        <v>12080300717.262053</v>
      </c>
      <c r="P162" s="28">
        <f t="shared" ca="1" si="40"/>
        <v>0.46427365301387169</v>
      </c>
      <c r="Q162" s="28"/>
      <c r="R162" s="28"/>
      <c r="S162" s="28"/>
      <c r="T162" s="28"/>
    </row>
    <row r="163" spans="3:20">
      <c r="C163" s="28"/>
      <c r="D163" s="76">
        <f t="shared" si="29"/>
        <v>0</v>
      </c>
      <c r="E163" s="76">
        <f t="shared" si="29"/>
        <v>0</v>
      </c>
      <c r="F163" s="77">
        <f t="shared" si="34"/>
        <v>0</v>
      </c>
      <c r="G163" s="77">
        <f t="shared" si="35"/>
        <v>0</v>
      </c>
      <c r="H163" s="77">
        <f t="shared" si="36"/>
        <v>0</v>
      </c>
      <c r="I163" s="77">
        <f t="shared" si="37"/>
        <v>0</v>
      </c>
      <c r="J163" s="77">
        <f t="shared" si="38"/>
        <v>0</v>
      </c>
      <c r="K163" s="77">
        <f t="shared" ca="1" si="30"/>
        <v>-0.46427365301387169</v>
      </c>
      <c r="L163" s="77">
        <f t="shared" ca="1" si="39"/>
        <v>0.21555002488284494</v>
      </c>
      <c r="M163" s="77">
        <f t="shared" ca="1" si="31"/>
        <v>1239466636602.4075</v>
      </c>
      <c r="N163" s="77">
        <f t="shared" ca="1" si="32"/>
        <v>678134065577.29297</v>
      </c>
      <c r="O163" s="77">
        <f t="shared" ca="1" si="33"/>
        <v>12080300717.262053</v>
      </c>
      <c r="P163" s="28">
        <f t="shared" ca="1" si="40"/>
        <v>0.46427365301387169</v>
      </c>
      <c r="Q163" s="28"/>
      <c r="R163" s="28"/>
      <c r="S163" s="28"/>
      <c r="T163" s="28"/>
    </row>
    <row r="164" spans="3:20">
      <c r="D164" s="76">
        <f t="shared" si="29"/>
        <v>0</v>
      </c>
      <c r="E164" s="76">
        <f t="shared" si="29"/>
        <v>0</v>
      </c>
      <c r="F164" s="77">
        <f t="shared" si="34"/>
        <v>0</v>
      </c>
      <c r="G164" s="77">
        <f t="shared" si="35"/>
        <v>0</v>
      </c>
      <c r="H164" s="77">
        <f t="shared" si="36"/>
        <v>0</v>
      </c>
      <c r="I164" s="77">
        <f t="shared" si="37"/>
        <v>0</v>
      </c>
      <c r="J164" s="77">
        <f t="shared" si="38"/>
        <v>0</v>
      </c>
      <c r="K164" s="77">
        <f t="shared" ca="1" si="30"/>
        <v>-0.46427365301387169</v>
      </c>
      <c r="L164" s="77">
        <f t="shared" ca="1" si="39"/>
        <v>0.21555002488284494</v>
      </c>
      <c r="M164" s="77">
        <f t="shared" ca="1" si="31"/>
        <v>1239466636602.4075</v>
      </c>
      <c r="N164" s="77">
        <f t="shared" ca="1" si="32"/>
        <v>678134065577.29297</v>
      </c>
      <c r="O164" s="77">
        <f t="shared" ca="1" si="33"/>
        <v>12080300717.262053</v>
      </c>
      <c r="P164" s="28">
        <f t="shared" ca="1" si="40"/>
        <v>0.46427365301387169</v>
      </c>
    </row>
    <row r="165" spans="3:20">
      <c r="D165" s="76">
        <f t="shared" si="29"/>
        <v>0</v>
      </c>
      <c r="E165" s="76">
        <f t="shared" si="29"/>
        <v>0</v>
      </c>
      <c r="F165" s="77">
        <f t="shared" si="34"/>
        <v>0</v>
      </c>
      <c r="G165" s="77">
        <f t="shared" si="35"/>
        <v>0</v>
      </c>
      <c r="H165" s="77">
        <f t="shared" si="36"/>
        <v>0</v>
      </c>
      <c r="I165" s="77">
        <f t="shared" si="37"/>
        <v>0</v>
      </c>
      <c r="J165" s="77">
        <f t="shared" si="38"/>
        <v>0</v>
      </c>
      <c r="K165" s="77">
        <f t="shared" ca="1" si="30"/>
        <v>-0.46427365301387169</v>
      </c>
      <c r="L165" s="77">
        <f t="shared" ca="1" si="39"/>
        <v>0.21555002488284494</v>
      </c>
      <c r="M165" s="77">
        <f t="shared" ca="1" si="31"/>
        <v>1239466636602.4075</v>
      </c>
      <c r="N165" s="77">
        <f t="shared" ca="1" si="32"/>
        <v>678134065577.29297</v>
      </c>
      <c r="O165" s="77">
        <f t="shared" ca="1" si="33"/>
        <v>12080300717.262053</v>
      </c>
      <c r="P165" s="28">
        <f t="shared" ca="1" si="40"/>
        <v>0.46427365301387169</v>
      </c>
    </row>
    <row r="166" spans="3:20">
      <c r="D166" s="76">
        <f t="shared" si="29"/>
        <v>0</v>
      </c>
      <c r="E166" s="76">
        <f t="shared" si="29"/>
        <v>0</v>
      </c>
      <c r="F166" s="77">
        <f t="shared" si="34"/>
        <v>0</v>
      </c>
      <c r="G166" s="77">
        <f t="shared" si="35"/>
        <v>0</v>
      </c>
      <c r="H166" s="77">
        <f t="shared" si="36"/>
        <v>0</v>
      </c>
      <c r="I166" s="77">
        <f t="shared" si="37"/>
        <v>0</v>
      </c>
      <c r="J166" s="77">
        <f t="shared" si="38"/>
        <v>0</v>
      </c>
      <c r="K166" s="77">
        <f t="shared" ca="1" si="30"/>
        <v>-0.46427365301387169</v>
      </c>
      <c r="L166" s="77">
        <f t="shared" ca="1" si="39"/>
        <v>0.21555002488284494</v>
      </c>
      <c r="M166" s="77">
        <f t="shared" ca="1" si="31"/>
        <v>1239466636602.4075</v>
      </c>
      <c r="N166" s="77">
        <f t="shared" ca="1" si="32"/>
        <v>678134065577.29297</v>
      </c>
      <c r="O166" s="77">
        <f t="shared" ca="1" si="33"/>
        <v>12080300717.262053</v>
      </c>
      <c r="P166" s="28">
        <f t="shared" ca="1" si="40"/>
        <v>0.46427365301387169</v>
      </c>
    </row>
    <row r="167" spans="3:20">
      <c r="D167" s="76">
        <f t="shared" si="29"/>
        <v>0</v>
      </c>
      <c r="E167" s="76">
        <f t="shared" si="29"/>
        <v>0</v>
      </c>
      <c r="F167" s="77">
        <f t="shared" si="34"/>
        <v>0</v>
      </c>
      <c r="G167" s="77">
        <f t="shared" si="35"/>
        <v>0</v>
      </c>
      <c r="H167" s="77">
        <f t="shared" si="36"/>
        <v>0</v>
      </c>
      <c r="I167" s="77">
        <f t="shared" si="37"/>
        <v>0</v>
      </c>
      <c r="J167" s="77">
        <f t="shared" si="38"/>
        <v>0</v>
      </c>
      <c r="K167" s="77">
        <f t="shared" ca="1" si="30"/>
        <v>-0.46427365301387169</v>
      </c>
      <c r="L167" s="77">
        <f t="shared" ca="1" si="39"/>
        <v>0.21555002488284494</v>
      </c>
      <c r="M167" s="77">
        <f t="shared" ca="1" si="31"/>
        <v>1239466636602.4075</v>
      </c>
      <c r="N167" s="77">
        <f t="shared" ca="1" si="32"/>
        <v>678134065577.29297</v>
      </c>
      <c r="O167" s="77">
        <f t="shared" ca="1" si="33"/>
        <v>12080300717.262053</v>
      </c>
      <c r="P167" s="28">
        <f t="shared" ca="1" si="40"/>
        <v>0.46427365301387169</v>
      </c>
    </row>
    <row r="168" spans="3:20">
      <c r="D168" s="76">
        <f t="shared" si="29"/>
        <v>0</v>
      </c>
      <c r="E168" s="76">
        <f t="shared" si="29"/>
        <v>0</v>
      </c>
      <c r="F168" s="77">
        <f t="shared" si="34"/>
        <v>0</v>
      </c>
      <c r="G168" s="77">
        <f t="shared" si="35"/>
        <v>0</v>
      </c>
      <c r="H168" s="77">
        <f t="shared" si="36"/>
        <v>0</v>
      </c>
      <c r="I168" s="77">
        <f t="shared" si="37"/>
        <v>0</v>
      </c>
      <c r="J168" s="77">
        <f t="shared" si="38"/>
        <v>0</v>
      </c>
      <c r="K168" s="77">
        <f t="shared" ca="1" si="30"/>
        <v>-0.46427365301387169</v>
      </c>
      <c r="L168" s="77">
        <f t="shared" ca="1" si="39"/>
        <v>0.21555002488284494</v>
      </c>
      <c r="M168" s="77">
        <f t="shared" ca="1" si="31"/>
        <v>1239466636602.4075</v>
      </c>
      <c r="N168" s="77">
        <f t="shared" ca="1" si="32"/>
        <v>678134065577.29297</v>
      </c>
      <c r="O168" s="77">
        <f t="shared" ca="1" si="33"/>
        <v>12080300717.262053</v>
      </c>
      <c r="P168" s="28">
        <f t="shared" ca="1" si="40"/>
        <v>0.46427365301387169</v>
      </c>
    </row>
    <row r="169" spans="3:20">
      <c r="D169" s="76">
        <f t="shared" si="29"/>
        <v>0</v>
      </c>
      <c r="E169" s="76">
        <f t="shared" si="29"/>
        <v>0</v>
      </c>
      <c r="F169" s="77">
        <f t="shared" si="34"/>
        <v>0</v>
      </c>
      <c r="G169" s="77">
        <f t="shared" si="35"/>
        <v>0</v>
      </c>
      <c r="H169" s="77">
        <f t="shared" si="36"/>
        <v>0</v>
      </c>
      <c r="I169" s="77">
        <f t="shared" si="37"/>
        <v>0</v>
      </c>
      <c r="J169" s="77">
        <f t="shared" si="38"/>
        <v>0</v>
      </c>
      <c r="K169" s="77">
        <f t="shared" ca="1" si="30"/>
        <v>-0.46427365301387169</v>
      </c>
      <c r="L169" s="77">
        <f t="shared" ca="1" si="39"/>
        <v>0.21555002488284494</v>
      </c>
      <c r="M169" s="77">
        <f t="shared" ca="1" si="31"/>
        <v>1239466636602.4075</v>
      </c>
      <c r="N169" s="77">
        <f t="shared" ca="1" si="32"/>
        <v>678134065577.29297</v>
      </c>
      <c r="O169" s="77">
        <f t="shared" ca="1" si="33"/>
        <v>12080300717.262053</v>
      </c>
      <c r="P169" s="28">
        <f t="shared" ca="1" si="40"/>
        <v>0.46427365301387169</v>
      </c>
    </row>
    <row r="170" spans="3:20">
      <c r="D170" s="76">
        <f t="shared" si="29"/>
        <v>0</v>
      </c>
      <c r="E170" s="76">
        <f t="shared" si="29"/>
        <v>0</v>
      </c>
      <c r="F170" s="77">
        <f t="shared" si="34"/>
        <v>0</v>
      </c>
      <c r="G170" s="77">
        <f t="shared" si="35"/>
        <v>0</v>
      </c>
      <c r="H170" s="77">
        <f t="shared" si="36"/>
        <v>0</v>
      </c>
      <c r="I170" s="77">
        <f t="shared" si="37"/>
        <v>0</v>
      </c>
      <c r="J170" s="77">
        <f t="shared" si="38"/>
        <v>0</v>
      </c>
      <c r="K170" s="77">
        <f t="shared" ca="1" si="30"/>
        <v>-0.46427365301387169</v>
      </c>
      <c r="L170" s="77">
        <f t="shared" ca="1" si="39"/>
        <v>0.21555002488284494</v>
      </c>
      <c r="M170" s="77">
        <f t="shared" ca="1" si="31"/>
        <v>1239466636602.4075</v>
      </c>
      <c r="N170" s="77">
        <f t="shared" ca="1" si="32"/>
        <v>678134065577.29297</v>
      </c>
      <c r="O170" s="77">
        <f t="shared" ca="1" si="33"/>
        <v>12080300717.262053</v>
      </c>
      <c r="P170" s="28">
        <f t="shared" ca="1" si="40"/>
        <v>0.46427365301387169</v>
      </c>
    </row>
    <row r="171" spans="3:20">
      <c r="D171" s="76">
        <f t="shared" si="29"/>
        <v>0</v>
      </c>
      <c r="E171" s="76">
        <f t="shared" si="29"/>
        <v>0</v>
      </c>
      <c r="F171" s="77">
        <f t="shared" si="34"/>
        <v>0</v>
      </c>
      <c r="G171" s="77">
        <f t="shared" si="35"/>
        <v>0</v>
      </c>
      <c r="H171" s="77">
        <f t="shared" si="36"/>
        <v>0</v>
      </c>
      <c r="I171" s="77">
        <f t="shared" si="37"/>
        <v>0</v>
      </c>
      <c r="J171" s="77">
        <f t="shared" si="38"/>
        <v>0</v>
      </c>
      <c r="K171" s="77">
        <f t="shared" ca="1" si="30"/>
        <v>-0.46427365301387169</v>
      </c>
      <c r="L171" s="77">
        <f t="shared" ca="1" si="39"/>
        <v>0.21555002488284494</v>
      </c>
      <c r="M171" s="77">
        <f t="shared" ca="1" si="31"/>
        <v>1239466636602.4075</v>
      </c>
      <c r="N171" s="77">
        <f t="shared" ca="1" si="32"/>
        <v>678134065577.29297</v>
      </c>
      <c r="O171" s="77">
        <f t="shared" ca="1" si="33"/>
        <v>12080300717.262053</v>
      </c>
      <c r="P171" s="28">
        <f t="shared" ca="1" si="40"/>
        <v>0.46427365301387169</v>
      </c>
    </row>
    <row r="172" spans="3:20">
      <c r="D172" s="76">
        <f t="shared" si="29"/>
        <v>0</v>
      </c>
      <c r="E172" s="76">
        <f t="shared" si="29"/>
        <v>0</v>
      </c>
      <c r="F172" s="77">
        <f t="shared" si="34"/>
        <v>0</v>
      </c>
      <c r="G172" s="77">
        <f t="shared" si="35"/>
        <v>0</v>
      </c>
      <c r="H172" s="77">
        <f t="shared" si="36"/>
        <v>0</v>
      </c>
      <c r="I172" s="77">
        <f t="shared" si="37"/>
        <v>0</v>
      </c>
      <c r="J172" s="77">
        <f t="shared" si="38"/>
        <v>0</v>
      </c>
      <c r="K172" s="77">
        <f t="shared" ca="1" si="30"/>
        <v>-0.46427365301387169</v>
      </c>
      <c r="L172" s="77">
        <f t="shared" ca="1" si="39"/>
        <v>0.21555002488284494</v>
      </c>
      <c r="M172" s="77">
        <f t="shared" ca="1" si="31"/>
        <v>1239466636602.4075</v>
      </c>
      <c r="N172" s="77">
        <f t="shared" ca="1" si="32"/>
        <v>678134065577.29297</v>
      </c>
      <c r="O172" s="77">
        <f t="shared" ca="1" si="33"/>
        <v>12080300717.262053</v>
      </c>
      <c r="P172" s="28">
        <f t="shared" ca="1" si="40"/>
        <v>0.46427365301387169</v>
      </c>
    </row>
    <row r="173" spans="3:20">
      <c r="D173" s="76">
        <f t="shared" si="29"/>
        <v>0</v>
      </c>
      <c r="E173" s="76">
        <f t="shared" si="29"/>
        <v>0</v>
      </c>
      <c r="F173" s="77">
        <f t="shared" si="34"/>
        <v>0</v>
      </c>
      <c r="G173" s="77">
        <f t="shared" si="35"/>
        <v>0</v>
      </c>
      <c r="H173" s="77">
        <f t="shared" si="36"/>
        <v>0</v>
      </c>
      <c r="I173" s="77">
        <f t="shared" si="37"/>
        <v>0</v>
      </c>
      <c r="J173" s="77">
        <f t="shared" si="38"/>
        <v>0</v>
      </c>
      <c r="K173" s="77">
        <f t="shared" ca="1" si="30"/>
        <v>-0.46427365301387169</v>
      </c>
      <c r="L173" s="77">
        <f t="shared" ca="1" si="39"/>
        <v>0.21555002488284494</v>
      </c>
      <c r="M173" s="77">
        <f t="shared" ca="1" si="31"/>
        <v>1239466636602.4075</v>
      </c>
      <c r="N173" s="77">
        <f t="shared" ca="1" si="32"/>
        <v>678134065577.29297</v>
      </c>
      <c r="O173" s="77">
        <f t="shared" ca="1" si="33"/>
        <v>12080300717.262053</v>
      </c>
      <c r="P173" s="28">
        <f t="shared" ca="1" si="40"/>
        <v>0.46427365301387169</v>
      </c>
    </row>
    <row r="174" spans="3:20">
      <c r="D174" s="76">
        <f t="shared" si="29"/>
        <v>0</v>
      </c>
      <c r="E174" s="76">
        <f t="shared" si="29"/>
        <v>0</v>
      </c>
      <c r="F174" s="77">
        <f t="shared" si="34"/>
        <v>0</v>
      </c>
      <c r="G174" s="77">
        <f t="shared" si="35"/>
        <v>0</v>
      </c>
      <c r="H174" s="77">
        <f t="shared" si="36"/>
        <v>0</v>
      </c>
      <c r="I174" s="77">
        <f t="shared" si="37"/>
        <v>0</v>
      </c>
      <c r="J174" s="77">
        <f t="shared" si="38"/>
        <v>0</v>
      </c>
      <c r="K174" s="77">
        <f t="shared" ca="1" si="30"/>
        <v>-0.46427365301387169</v>
      </c>
      <c r="L174" s="77">
        <f t="shared" ca="1" si="39"/>
        <v>0.21555002488284494</v>
      </c>
      <c r="M174" s="77">
        <f t="shared" ca="1" si="31"/>
        <v>1239466636602.4075</v>
      </c>
      <c r="N174" s="77">
        <f t="shared" ca="1" si="32"/>
        <v>678134065577.29297</v>
      </c>
      <c r="O174" s="77">
        <f t="shared" ca="1" si="33"/>
        <v>12080300717.262053</v>
      </c>
      <c r="P174" s="28">
        <f t="shared" ca="1" si="40"/>
        <v>0.46427365301387169</v>
      </c>
    </row>
    <row r="175" spans="3:20">
      <c r="D175" s="76">
        <f t="shared" si="29"/>
        <v>0</v>
      </c>
      <c r="E175" s="76">
        <f t="shared" si="29"/>
        <v>0</v>
      </c>
      <c r="F175" s="77">
        <f t="shared" si="34"/>
        <v>0</v>
      </c>
      <c r="G175" s="77">
        <f t="shared" si="35"/>
        <v>0</v>
      </c>
      <c r="H175" s="77">
        <f t="shared" si="36"/>
        <v>0</v>
      </c>
      <c r="I175" s="77">
        <f t="shared" si="37"/>
        <v>0</v>
      </c>
      <c r="J175" s="77">
        <f t="shared" si="38"/>
        <v>0</v>
      </c>
      <c r="K175" s="77">
        <f t="shared" ca="1" si="30"/>
        <v>-0.46427365301387169</v>
      </c>
      <c r="L175" s="77">
        <f t="shared" ca="1" si="39"/>
        <v>0.21555002488284494</v>
      </c>
      <c r="M175" s="77">
        <f t="shared" ca="1" si="31"/>
        <v>1239466636602.4075</v>
      </c>
      <c r="N175" s="77">
        <f t="shared" ca="1" si="32"/>
        <v>678134065577.29297</v>
      </c>
      <c r="O175" s="77">
        <f t="shared" ca="1" si="33"/>
        <v>12080300717.262053</v>
      </c>
      <c r="P175" s="28">
        <f t="shared" ca="1" si="40"/>
        <v>0.46427365301387169</v>
      </c>
    </row>
    <row r="176" spans="3:20">
      <c r="D176" s="76">
        <f t="shared" si="29"/>
        <v>0</v>
      </c>
      <c r="E176" s="76">
        <f t="shared" si="29"/>
        <v>0</v>
      </c>
      <c r="F176" s="77">
        <f t="shared" si="34"/>
        <v>0</v>
      </c>
      <c r="G176" s="77">
        <f t="shared" si="35"/>
        <v>0</v>
      </c>
      <c r="H176" s="77">
        <f t="shared" si="36"/>
        <v>0</v>
      </c>
      <c r="I176" s="77">
        <f t="shared" si="37"/>
        <v>0</v>
      </c>
      <c r="J176" s="77">
        <f t="shared" si="38"/>
        <v>0</v>
      </c>
      <c r="K176" s="77">
        <f t="shared" ca="1" si="30"/>
        <v>-0.46427365301387169</v>
      </c>
      <c r="L176" s="77">
        <f t="shared" ca="1" si="39"/>
        <v>0.21555002488284494</v>
      </c>
      <c r="M176" s="77">
        <f t="shared" ca="1" si="31"/>
        <v>1239466636602.4075</v>
      </c>
      <c r="N176" s="77">
        <f t="shared" ca="1" si="32"/>
        <v>678134065577.29297</v>
      </c>
      <c r="O176" s="77">
        <f t="shared" ca="1" si="33"/>
        <v>12080300717.262053</v>
      </c>
      <c r="P176" s="28">
        <f t="shared" ca="1" si="40"/>
        <v>0.46427365301387169</v>
      </c>
    </row>
    <row r="177" spans="4:16">
      <c r="D177" s="76">
        <f t="shared" si="29"/>
        <v>0</v>
      </c>
      <c r="E177" s="76">
        <f t="shared" si="29"/>
        <v>0</v>
      </c>
      <c r="F177" s="77">
        <f t="shared" si="34"/>
        <v>0</v>
      </c>
      <c r="G177" s="77">
        <f t="shared" si="35"/>
        <v>0</v>
      </c>
      <c r="H177" s="77">
        <f t="shared" si="36"/>
        <v>0</v>
      </c>
      <c r="I177" s="77">
        <f t="shared" si="37"/>
        <v>0</v>
      </c>
      <c r="J177" s="77">
        <f t="shared" si="38"/>
        <v>0</v>
      </c>
      <c r="K177" s="77">
        <f t="shared" ca="1" si="30"/>
        <v>-0.46427365301387169</v>
      </c>
      <c r="L177" s="77">
        <f t="shared" ca="1" si="39"/>
        <v>0.21555002488284494</v>
      </c>
      <c r="M177" s="77">
        <f t="shared" ca="1" si="31"/>
        <v>1239466636602.4075</v>
      </c>
      <c r="N177" s="77">
        <f t="shared" ca="1" si="32"/>
        <v>678134065577.29297</v>
      </c>
      <c r="O177" s="77">
        <f t="shared" ca="1" si="33"/>
        <v>12080300717.262053</v>
      </c>
      <c r="P177" s="28">
        <f t="shared" ca="1" si="40"/>
        <v>0.46427365301387169</v>
      </c>
    </row>
    <row r="178" spans="4:16">
      <c r="D178" s="76">
        <f t="shared" si="29"/>
        <v>0</v>
      </c>
      <c r="E178" s="76">
        <f t="shared" si="29"/>
        <v>0</v>
      </c>
      <c r="F178" s="77">
        <f t="shared" si="34"/>
        <v>0</v>
      </c>
      <c r="G178" s="77">
        <f t="shared" si="35"/>
        <v>0</v>
      </c>
      <c r="H178" s="77">
        <f t="shared" si="36"/>
        <v>0</v>
      </c>
      <c r="I178" s="77">
        <f t="shared" si="37"/>
        <v>0</v>
      </c>
      <c r="J178" s="77">
        <f t="shared" si="38"/>
        <v>0</v>
      </c>
      <c r="K178" s="77">
        <f t="shared" ca="1" si="30"/>
        <v>-0.46427365301387169</v>
      </c>
      <c r="L178" s="77">
        <f t="shared" ca="1" si="39"/>
        <v>0.21555002488284494</v>
      </c>
      <c r="M178" s="77">
        <f t="shared" ca="1" si="31"/>
        <v>1239466636602.4075</v>
      </c>
      <c r="N178" s="77">
        <f t="shared" ca="1" si="32"/>
        <v>678134065577.29297</v>
      </c>
      <c r="O178" s="77">
        <f t="shared" ca="1" si="33"/>
        <v>12080300717.262053</v>
      </c>
      <c r="P178" s="28">
        <f t="shared" ca="1" si="40"/>
        <v>0.46427365301387169</v>
      </c>
    </row>
    <row r="179" spans="4:16">
      <c r="D179" s="76">
        <f t="shared" si="29"/>
        <v>0</v>
      </c>
      <c r="E179" s="76">
        <f t="shared" si="29"/>
        <v>0</v>
      </c>
      <c r="F179" s="77">
        <f t="shared" si="34"/>
        <v>0</v>
      </c>
      <c r="G179" s="77">
        <f t="shared" si="35"/>
        <v>0</v>
      </c>
      <c r="H179" s="77">
        <f t="shared" si="36"/>
        <v>0</v>
      </c>
      <c r="I179" s="77">
        <f t="shared" si="37"/>
        <v>0</v>
      </c>
      <c r="J179" s="77">
        <f t="shared" si="38"/>
        <v>0</v>
      </c>
      <c r="K179" s="77">
        <f t="shared" ca="1" si="30"/>
        <v>-0.46427365301387169</v>
      </c>
      <c r="L179" s="77">
        <f t="shared" ca="1" si="39"/>
        <v>0.21555002488284494</v>
      </c>
      <c r="M179" s="77">
        <f t="shared" ca="1" si="31"/>
        <v>1239466636602.4075</v>
      </c>
      <c r="N179" s="77">
        <f t="shared" ca="1" si="32"/>
        <v>678134065577.29297</v>
      </c>
      <c r="O179" s="77">
        <f t="shared" ca="1" si="33"/>
        <v>12080300717.262053</v>
      </c>
      <c r="P179" s="28">
        <f t="shared" ca="1" si="40"/>
        <v>0.46427365301387169</v>
      </c>
    </row>
    <row r="180" spans="4:16">
      <c r="D180" s="76">
        <f t="shared" si="29"/>
        <v>0</v>
      </c>
      <c r="E180" s="76">
        <f t="shared" si="29"/>
        <v>0</v>
      </c>
      <c r="F180" s="77">
        <f t="shared" si="34"/>
        <v>0</v>
      </c>
      <c r="G180" s="77">
        <f t="shared" si="35"/>
        <v>0</v>
      </c>
      <c r="H180" s="77">
        <f t="shared" si="36"/>
        <v>0</v>
      </c>
      <c r="I180" s="77">
        <f t="shared" si="37"/>
        <v>0</v>
      </c>
      <c r="J180" s="77">
        <f t="shared" si="38"/>
        <v>0</v>
      </c>
      <c r="K180" s="77">
        <f t="shared" ca="1" si="30"/>
        <v>-0.46427365301387169</v>
      </c>
      <c r="L180" s="77">
        <f t="shared" ca="1" si="39"/>
        <v>0.21555002488284494</v>
      </c>
      <c r="M180" s="77">
        <f t="shared" ca="1" si="31"/>
        <v>1239466636602.4075</v>
      </c>
      <c r="N180" s="77">
        <f t="shared" ca="1" si="32"/>
        <v>678134065577.29297</v>
      </c>
      <c r="O180" s="77">
        <f t="shared" ca="1" si="33"/>
        <v>12080300717.262053</v>
      </c>
      <c r="P180" s="28">
        <f t="shared" ca="1" si="40"/>
        <v>0.46427365301387169</v>
      </c>
    </row>
    <row r="181" spans="4:16">
      <c r="D181" s="76">
        <f t="shared" si="29"/>
        <v>0</v>
      </c>
      <c r="E181" s="76">
        <f t="shared" si="29"/>
        <v>0</v>
      </c>
      <c r="F181" s="77">
        <f t="shared" si="34"/>
        <v>0</v>
      </c>
      <c r="G181" s="77">
        <f t="shared" si="35"/>
        <v>0</v>
      </c>
      <c r="H181" s="77">
        <f t="shared" si="36"/>
        <v>0</v>
      </c>
      <c r="I181" s="77">
        <f t="shared" si="37"/>
        <v>0</v>
      </c>
      <c r="J181" s="77">
        <f t="shared" si="38"/>
        <v>0</v>
      </c>
      <c r="K181" s="77">
        <f t="shared" ca="1" si="30"/>
        <v>-0.46427365301387169</v>
      </c>
      <c r="L181" s="77">
        <f t="shared" ca="1" si="39"/>
        <v>0.21555002488284494</v>
      </c>
      <c r="M181" s="77">
        <f t="shared" ca="1" si="31"/>
        <v>1239466636602.4075</v>
      </c>
      <c r="N181" s="77">
        <f t="shared" ca="1" si="32"/>
        <v>678134065577.29297</v>
      </c>
      <c r="O181" s="77">
        <f t="shared" ca="1" si="33"/>
        <v>12080300717.262053</v>
      </c>
      <c r="P181" s="28">
        <f t="shared" ca="1" si="40"/>
        <v>0.46427365301387169</v>
      </c>
    </row>
    <row r="182" spans="4:16">
      <c r="D182" s="76">
        <f t="shared" si="29"/>
        <v>0</v>
      </c>
      <c r="E182" s="76">
        <f t="shared" si="29"/>
        <v>0</v>
      </c>
      <c r="F182" s="77">
        <f t="shared" si="34"/>
        <v>0</v>
      </c>
      <c r="G182" s="77">
        <f t="shared" si="35"/>
        <v>0</v>
      </c>
      <c r="H182" s="77">
        <f t="shared" si="36"/>
        <v>0</v>
      </c>
      <c r="I182" s="77">
        <f t="shared" si="37"/>
        <v>0</v>
      </c>
      <c r="J182" s="77">
        <f t="shared" si="38"/>
        <v>0</v>
      </c>
      <c r="K182" s="77">
        <f t="shared" ca="1" si="30"/>
        <v>-0.46427365301387169</v>
      </c>
      <c r="L182" s="77">
        <f t="shared" ca="1" si="39"/>
        <v>0.21555002488284494</v>
      </c>
      <c r="M182" s="77">
        <f t="shared" ca="1" si="31"/>
        <v>1239466636602.4075</v>
      </c>
      <c r="N182" s="77">
        <f t="shared" ca="1" si="32"/>
        <v>678134065577.29297</v>
      </c>
      <c r="O182" s="77">
        <f t="shared" ca="1" si="33"/>
        <v>12080300717.262053</v>
      </c>
      <c r="P182" s="28">
        <f t="shared" ca="1" si="40"/>
        <v>0.46427365301387169</v>
      </c>
    </row>
    <row r="183" spans="4:16">
      <c r="D183" s="76">
        <f t="shared" si="29"/>
        <v>0</v>
      </c>
      <c r="E183" s="76">
        <f t="shared" si="29"/>
        <v>0</v>
      </c>
      <c r="F183" s="77">
        <f t="shared" si="34"/>
        <v>0</v>
      </c>
      <c r="G183" s="77">
        <f t="shared" si="35"/>
        <v>0</v>
      </c>
      <c r="H183" s="77">
        <f t="shared" si="36"/>
        <v>0</v>
      </c>
      <c r="I183" s="77">
        <f t="shared" si="37"/>
        <v>0</v>
      </c>
      <c r="J183" s="77">
        <f t="shared" si="38"/>
        <v>0</v>
      </c>
      <c r="K183" s="77">
        <f t="shared" ca="1" si="30"/>
        <v>-0.46427365301387169</v>
      </c>
      <c r="L183" s="77">
        <f t="shared" ca="1" si="39"/>
        <v>0.21555002488284494</v>
      </c>
      <c r="M183" s="77">
        <f t="shared" ca="1" si="31"/>
        <v>1239466636602.4075</v>
      </c>
      <c r="N183" s="77">
        <f t="shared" ca="1" si="32"/>
        <v>678134065577.29297</v>
      </c>
      <c r="O183" s="77">
        <f t="shared" ca="1" si="33"/>
        <v>12080300717.262053</v>
      </c>
      <c r="P183" s="28">
        <f t="shared" ca="1" si="40"/>
        <v>0.46427365301387169</v>
      </c>
    </row>
    <row r="184" spans="4:16">
      <c r="D184" s="76">
        <f t="shared" si="29"/>
        <v>0</v>
      </c>
      <c r="E184" s="76">
        <f t="shared" si="29"/>
        <v>0</v>
      </c>
      <c r="F184" s="77">
        <f t="shared" si="34"/>
        <v>0</v>
      </c>
      <c r="G184" s="77">
        <f t="shared" si="35"/>
        <v>0</v>
      </c>
      <c r="H184" s="77">
        <f t="shared" si="36"/>
        <v>0</v>
      </c>
      <c r="I184" s="77">
        <f t="shared" si="37"/>
        <v>0</v>
      </c>
      <c r="J184" s="77">
        <f t="shared" si="38"/>
        <v>0</v>
      </c>
      <c r="K184" s="77">
        <f t="shared" ca="1" si="30"/>
        <v>-0.46427365301387169</v>
      </c>
      <c r="L184" s="77">
        <f t="shared" ca="1" si="39"/>
        <v>0.21555002488284494</v>
      </c>
      <c r="M184" s="77">
        <f t="shared" ca="1" si="31"/>
        <v>1239466636602.4075</v>
      </c>
      <c r="N184" s="77">
        <f t="shared" ca="1" si="32"/>
        <v>678134065577.29297</v>
      </c>
      <c r="O184" s="77">
        <f t="shared" ca="1" si="33"/>
        <v>12080300717.262053</v>
      </c>
      <c r="P184" s="28">
        <f t="shared" ca="1" si="40"/>
        <v>0.46427365301387169</v>
      </c>
    </row>
    <row r="185" spans="4:16">
      <c r="D185" s="76">
        <f t="shared" si="29"/>
        <v>0</v>
      </c>
      <c r="E185" s="76">
        <f t="shared" si="29"/>
        <v>0</v>
      </c>
      <c r="F185" s="77">
        <f t="shared" si="34"/>
        <v>0</v>
      </c>
      <c r="G185" s="77">
        <f t="shared" si="35"/>
        <v>0</v>
      </c>
      <c r="H185" s="77">
        <f t="shared" si="36"/>
        <v>0</v>
      </c>
      <c r="I185" s="77">
        <f t="shared" si="37"/>
        <v>0</v>
      </c>
      <c r="J185" s="77">
        <f t="shared" si="38"/>
        <v>0</v>
      </c>
      <c r="K185" s="77">
        <f t="shared" ca="1" si="30"/>
        <v>-0.46427365301387169</v>
      </c>
      <c r="L185" s="77">
        <f t="shared" ca="1" si="39"/>
        <v>0.21555002488284494</v>
      </c>
      <c r="M185" s="77">
        <f t="shared" ca="1" si="31"/>
        <v>1239466636602.4075</v>
      </c>
      <c r="N185" s="77">
        <f t="shared" ca="1" si="32"/>
        <v>678134065577.29297</v>
      </c>
      <c r="O185" s="77">
        <f t="shared" ca="1" si="33"/>
        <v>12080300717.262053</v>
      </c>
      <c r="P185" s="28">
        <f t="shared" ca="1" si="40"/>
        <v>0.46427365301387169</v>
      </c>
    </row>
    <row r="186" spans="4:16">
      <c r="D186" s="76">
        <f t="shared" si="29"/>
        <v>0</v>
      </c>
      <c r="E186" s="76">
        <f t="shared" si="29"/>
        <v>0</v>
      </c>
      <c r="F186" s="77">
        <f t="shared" si="34"/>
        <v>0</v>
      </c>
      <c r="G186" s="77">
        <f t="shared" si="35"/>
        <v>0</v>
      </c>
      <c r="H186" s="77">
        <f t="shared" si="36"/>
        <v>0</v>
      </c>
      <c r="I186" s="77">
        <f t="shared" si="37"/>
        <v>0</v>
      </c>
      <c r="J186" s="77">
        <f t="shared" si="38"/>
        <v>0</v>
      </c>
      <c r="K186" s="77">
        <f t="shared" ca="1" si="30"/>
        <v>-0.46427365301387169</v>
      </c>
      <c r="L186" s="77">
        <f t="shared" ca="1" si="39"/>
        <v>0.21555002488284494</v>
      </c>
      <c r="M186" s="77">
        <f t="shared" ca="1" si="31"/>
        <v>1239466636602.4075</v>
      </c>
      <c r="N186" s="77">
        <f t="shared" ca="1" si="32"/>
        <v>678134065577.29297</v>
      </c>
      <c r="O186" s="77">
        <f t="shared" ca="1" si="33"/>
        <v>12080300717.262053</v>
      </c>
      <c r="P186" s="28">
        <f t="shared" ca="1" si="40"/>
        <v>0.46427365301387169</v>
      </c>
    </row>
    <row r="187" spans="4:16">
      <c r="D187" s="76">
        <f t="shared" si="29"/>
        <v>0</v>
      </c>
      <c r="E187" s="76">
        <f t="shared" si="29"/>
        <v>0</v>
      </c>
      <c r="F187" s="77">
        <f t="shared" si="34"/>
        <v>0</v>
      </c>
      <c r="G187" s="77">
        <f t="shared" si="35"/>
        <v>0</v>
      </c>
      <c r="H187" s="77">
        <f t="shared" si="36"/>
        <v>0</v>
      </c>
      <c r="I187" s="77">
        <f t="shared" si="37"/>
        <v>0</v>
      </c>
      <c r="J187" s="77">
        <f t="shared" si="38"/>
        <v>0</v>
      </c>
      <c r="K187" s="77">
        <f t="shared" ca="1" si="30"/>
        <v>-0.46427365301387169</v>
      </c>
      <c r="L187" s="77">
        <f t="shared" ca="1" si="39"/>
        <v>0.21555002488284494</v>
      </c>
      <c r="M187" s="77">
        <f t="shared" ca="1" si="31"/>
        <v>1239466636602.4075</v>
      </c>
      <c r="N187" s="77">
        <f t="shared" ca="1" si="32"/>
        <v>678134065577.29297</v>
      </c>
      <c r="O187" s="77">
        <f t="shared" ca="1" si="33"/>
        <v>12080300717.262053</v>
      </c>
      <c r="P187" s="28">
        <f t="shared" ca="1" si="40"/>
        <v>0.46427365301387169</v>
      </c>
    </row>
    <row r="188" spans="4:16">
      <c r="D188" s="76">
        <f t="shared" si="29"/>
        <v>0</v>
      </c>
      <c r="E188" s="76">
        <f t="shared" si="29"/>
        <v>0</v>
      </c>
      <c r="F188" s="77">
        <f t="shared" si="34"/>
        <v>0</v>
      </c>
      <c r="G188" s="77">
        <f t="shared" si="35"/>
        <v>0</v>
      </c>
      <c r="H188" s="77">
        <f t="shared" si="36"/>
        <v>0</v>
      </c>
      <c r="I188" s="77">
        <f t="shared" si="37"/>
        <v>0</v>
      </c>
      <c r="J188" s="77">
        <f t="shared" si="38"/>
        <v>0</v>
      </c>
      <c r="K188" s="77">
        <f t="shared" ca="1" si="30"/>
        <v>-0.46427365301387169</v>
      </c>
      <c r="L188" s="77">
        <f t="shared" ca="1" si="39"/>
        <v>0.21555002488284494</v>
      </c>
      <c r="M188" s="77">
        <f t="shared" ca="1" si="31"/>
        <v>1239466636602.4075</v>
      </c>
      <c r="N188" s="77">
        <f t="shared" ca="1" si="32"/>
        <v>678134065577.29297</v>
      </c>
      <c r="O188" s="77">
        <f t="shared" ca="1" si="33"/>
        <v>12080300717.262053</v>
      </c>
      <c r="P188" s="28">
        <f t="shared" ca="1" si="40"/>
        <v>0.46427365301387169</v>
      </c>
    </row>
    <row r="189" spans="4:16">
      <c r="D189" s="76">
        <f t="shared" si="29"/>
        <v>0</v>
      </c>
      <c r="E189" s="76">
        <f t="shared" si="29"/>
        <v>0</v>
      </c>
      <c r="F189" s="77">
        <f t="shared" si="34"/>
        <v>0</v>
      </c>
      <c r="G189" s="77">
        <f t="shared" si="35"/>
        <v>0</v>
      </c>
      <c r="H189" s="77">
        <f t="shared" si="36"/>
        <v>0</v>
      </c>
      <c r="I189" s="77">
        <f t="shared" si="37"/>
        <v>0</v>
      </c>
      <c r="J189" s="77">
        <f t="shared" si="38"/>
        <v>0</v>
      </c>
      <c r="K189" s="77">
        <f t="shared" ca="1" si="30"/>
        <v>-0.46427365301387169</v>
      </c>
      <c r="L189" s="77">
        <f t="shared" ca="1" si="39"/>
        <v>0.21555002488284494</v>
      </c>
      <c r="M189" s="77">
        <f t="shared" ca="1" si="31"/>
        <v>1239466636602.4075</v>
      </c>
      <c r="N189" s="77">
        <f t="shared" ca="1" si="32"/>
        <v>678134065577.29297</v>
      </c>
      <c r="O189" s="77">
        <f t="shared" ca="1" si="33"/>
        <v>12080300717.262053</v>
      </c>
      <c r="P189" s="28">
        <f t="shared" ca="1" si="40"/>
        <v>0.46427365301387169</v>
      </c>
    </row>
    <row r="190" spans="4:16">
      <c r="D190" s="76">
        <f t="shared" si="29"/>
        <v>0</v>
      </c>
      <c r="E190" s="76">
        <f t="shared" si="29"/>
        <v>0</v>
      </c>
      <c r="F190" s="77">
        <f t="shared" si="34"/>
        <v>0</v>
      </c>
      <c r="G190" s="77">
        <f t="shared" si="35"/>
        <v>0</v>
      </c>
      <c r="H190" s="77">
        <f t="shared" si="36"/>
        <v>0</v>
      </c>
      <c r="I190" s="77">
        <f t="shared" si="37"/>
        <v>0</v>
      </c>
      <c r="J190" s="77">
        <f t="shared" si="38"/>
        <v>0</v>
      </c>
      <c r="K190" s="77">
        <f t="shared" ca="1" si="30"/>
        <v>-0.46427365301387169</v>
      </c>
      <c r="L190" s="77">
        <f t="shared" ca="1" si="39"/>
        <v>0.21555002488284494</v>
      </c>
      <c r="M190" s="77">
        <f t="shared" ca="1" si="31"/>
        <v>1239466636602.4075</v>
      </c>
      <c r="N190" s="77">
        <f t="shared" ca="1" si="32"/>
        <v>678134065577.29297</v>
      </c>
      <c r="O190" s="77">
        <f t="shared" ca="1" si="33"/>
        <v>12080300717.262053</v>
      </c>
      <c r="P190" s="28">
        <f t="shared" ca="1" si="40"/>
        <v>0.46427365301387169</v>
      </c>
    </row>
    <row r="191" spans="4:16">
      <c r="D191" s="76">
        <f t="shared" si="29"/>
        <v>0</v>
      </c>
      <c r="E191" s="76">
        <f t="shared" si="29"/>
        <v>0</v>
      </c>
      <c r="F191" s="77">
        <f t="shared" si="34"/>
        <v>0</v>
      </c>
      <c r="G191" s="77">
        <f t="shared" si="35"/>
        <v>0</v>
      </c>
      <c r="H191" s="77">
        <f t="shared" si="36"/>
        <v>0</v>
      </c>
      <c r="I191" s="77">
        <f t="shared" si="37"/>
        <v>0</v>
      </c>
      <c r="J191" s="77">
        <f t="shared" si="38"/>
        <v>0</v>
      </c>
      <c r="K191" s="77">
        <f t="shared" ca="1" si="30"/>
        <v>-0.46427365301387169</v>
      </c>
      <c r="L191" s="77">
        <f t="shared" ca="1" si="39"/>
        <v>0.21555002488284494</v>
      </c>
      <c r="M191" s="77">
        <f t="shared" ca="1" si="31"/>
        <v>1239466636602.4075</v>
      </c>
      <c r="N191" s="77">
        <f t="shared" ca="1" si="32"/>
        <v>678134065577.29297</v>
      </c>
      <c r="O191" s="77">
        <f t="shared" ca="1" si="33"/>
        <v>12080300717.262053</v>
      </c>
      <c r="P191" s="28">
        <f t="shared" ca="1" si="40"/>
        <v>0.46427365301387169</v>
      </c>
    </row>
    <row r="192" spans="4:16">
      <c r="D192" s="76">
        <f t="shared" si="29"/>
        <v>0</v>
      </c>
      <c r="E192" s="76">
        <f t="shared" si="29"/>
        <v>0</v>
      </c>
      <c r="F192" s="77">
        <f t="shared" si="34"/>
        <v>0</v>
      </c>
      <c r="G192" s="77">
        <f t="shared" si="35"/>
        <v>0</v>
      </c>
      <c r="H192" s="77">
        <f t="shared" si="36"/>
        <v>0</v>
      </c>
      <c r="I192" s="77">
        <f t="shared" si="37"/>
        <v>0</v>
      </c>
      <c r="J192" s="77">
        <f t="shared" si="38"/>
        <v>0</v>
      </c>
      <c r="K192" s="77">
        <f t="shared" ca="1" si="30"/>
        <v>-0.46427365301387169</v>
      </c>
      <c r="L192" s="77">
        <f t="shared" ca="1" si="39"/>
        <v>0.21555002488284494</v>
      </c>
      <c r="M192" s="77">
        <f t="shared" ca="1" si="31"/>
        <v>1239466636602.4075</v>
      </c>
      <c r="N192" s="77">
        <f t="shared" ca="1" si="32"/>
        <v>678134065577.29297</v>
      </c>
      <c r="O192" s="77">
        <f t="shared" ca="1" si="33"/>
        <v>12080300717.262053</v>
      </c>
      <c r="P192" s="28">
        <f t="shared" ca="1" si="40"/>
        <v>0.46427365301387169</v>
      </c>
    </row>
    <row r="193" spans="4:16">
      <c r="D193" s="76">
        <f t="shared" si="29"/>
        <v>0</v>
      </c>
      <c r="E193" s="76">
        <f t="shared" si="29"/>
        <v>0</v>
      </c>
      <c r="F193" s="77">
        <f t="shared" si="34"/>
        <v>0</v>
      </c>
      <c r="G193" s="77">
        <f t="shared" si="35"/>
        <v>0</v>
      </c>
      <c r="H193" s="77">
        <f t="shared" si="36"/>
        <v>0</v>
      </c>
      <c r="I193" s="77">
        <f t="shared" si="37"/>
        <v>0</v>
      </c>
      <c r="J193" s="77">
        <f t="shared" si="38"/>
        <v>0</v>
      </c>
      <c r="K193" s="77">
        <f t="shared" ca="1" si="30"/>
        <v>-0.46427365301387169</v>
      </c>
      <c r="L193" s="77">
        <f t="shared" ca="1" si="39"/>
        <v>0.21555002488284494</v>
      </c>
      <c r="M193" s="77">
        <f t="shared" ca="1" si="31"/>
        <v>1239466636602.4075</v>
      </c>
      <c r="N193" s="77">
        <f t="shared" ca="1" si="32"/>
        <v>678134065577.29297</v>
      </c>
      <c r="O193" s="77">
        <f t="shared" ca="1" si="33"/>
        <v>12080300717.262053</v>
      </c>
      <c r="P193" s="28">
        <f t="shared" ca="1" si="40"/>
        <v>0.46427365301387169</v>
      </c>
    </row>
    <row r="194" spans="4:16">
      <c r="D194" s="76">
        <f t="shared" si="29"/>
        <v>0</v>
      </c>
      <c r="E194" s="76">
        <f t="shared" si="29"/>
        <v>0</v>
      </c>
      <c r="F194" s="77">
        <f t="shared" si="34"/>
        <v>0</v>
      </c>
      <c r="G194" s="77">
        <f t="shared" si="35"/>
        <v>0</v>
      </c>
      <c r="H194" s="77">
        <f t="shared" si="36"/>
        <v>0</v>
      </c>
      <c r="I194" s="77">
        <f t="shared" si="37"/>
        <v>0</v>
      </c>
      <c r="J194" s="77">
        <f t="shared" si="38"/>
        <v>0</v>
      </c>
      <c r="K194" s="77">
        <f t="shared" ca="1" si="30"/>
        <v>-0.46427365301387169</v>
      </c>
      <c r="L194" s="77">
        <f t="shared" ca="1" si="39"/>
        <v>0.21555002488284494</v>
      </c>
      <c r="M194" s="77">
        <f t="shared" ca="1" si="31"/>
        <v>1239466636602.4075</v>
      </c>
      <c r="N194" s="77">
        <f t="shared" ca="1" si="32"/>
        <v>678134065577.29297</v>
      </c>
      <c r="O194" s="77">
        <f t="shared" ca="1" si="33"/>
        <v>12080300717.262053</v>
      </c>
      <c r="P194" s="28">
        <f t="shared" ca="1" si="40"/>
        <v>0.46427365301387169</v>
      </c>
    </row>
    <row r="195" spans="4:16">
      <c r="D195" s="76">
        <f t="shared" si="29"/>
        <v>0</v>
      </c>
      <c r="E195" s="76">
        <f t="shared" si="29"/>
        <v>0</v>
      </c>
      <c r="F195" s="77">
        <f t="shared" si="34"/>
        <v>0</v>
      </c>
      <c r="G195" s="77">
        <f t="shared" si="35"/>
        <v>0</v>
      </c>
      <c r="H195" s="77">
        <f t="shared" si="36"/>
        <v>0</v>
      </c>
      <c r="I195" s="77">
        <f t="shared" si="37"/>
        <v>0</v>
      </c>
      <c r="J195" s="77">
        <f t="shared" si="38"/>
        <v>0</v>
      </c>
      <c r="K195" s="77">
        <f t="shared" ca="1" si="30"/>
        <v>-0.46427365301387169</v>
      </c>
      <c r="L195" s="77">
        <f t="shared" ca="1" si="39"/>
        <v>0.21555002488284494</v>
      </c>
      <c r="M195" s="77">
        <f t="shared" ca="1" si="31"/>
        <v>1239466636602.4075</v>
      </c>
      <c r="N195" s="77">
        <f t="shared" ca="1" si="32"/>
        <v>678134065577.29297</v>
      </c>
      <c r="O195" s="77">
        <f t="shared" ca="1" si="33"/>
        <v>12080300717.262053</v>
      </c>
      <c r="P195" s="28">
        <f t="shared" ca="1" si="40"/>
        <v>0.46427365301387169</v>
      </c>
    </row>
    <row r="196" spans="4:16">
      <c r="D196" s="76">
        <f t="shared" si="29"/>
        <v>0</v>
      </c>
      <c r="E196" s="76">
        <f t="shared" si="29"/>
        <v>0</v>
      </c>
      <c r="F196" s="77">
        <f t="shared" si="34"/>
        <v>0</v>
      </c>
      <c r="G196" s="77">
        <f t="shared" si="35"/>
        <v>0</v>
      </c>
      <c r="H196" s="77">
        <f t="shared" si="36"/>
        <v>0</v>
      </c>
      <c r="I196" s="77">
        <f t="shared" si="37"/>
        <v>0</v>
      </c>
      <c r="J196" s="77">
        <f t="shared" si="38"/>
        <v>0</v>
      </c>
      <c r="K196" s="77">
        <f t="shared" ca="1" si="30"/>
        <v>-0.46427365301387169</v>
      </c>
      <c r="L196" s="77">
        <f t="shared" ca="1" si="39"/>
        <v>0.21555002488284494</v>
      </c>
      <c r="M196" s="77">
        <f t="shared" ca="1" si="31"/>
        <v>1239466636602.4075</v>
      </c>
      <c r="N196" s="77">
        <f t="shared" ca="1" si="32"/>
        <v>678134065577.29297</v>
      </c>
      <c r="O196" s="77">
        <f t="shared" ca="1" si="33"/>
        <v>12080300717.262053</v>
      </c>
      <c r="P196" s="28">
        <f t="shared" ca="1" si="40"/>
        <v>0.46427365301387169</v>
      </c>
    </row>
    <row r="197" spans="4:16">
      <c r="D197" s="76">
        <f t="shared" ref="D197:E212" si="41">A197/A$18</f>
        <v>0</v>
      </c>
      <c r="E197" s="76">
        <f t="shared" si="41"/>
        <v>0</v>
      </c>
      <c r="F197" s="77">
        <f t="shared" si="34"/>
        <v>0</v>
      </c>
      <c r="G197" s="77">
        <f t="shared" si="35"/>
        <v>0</v>
      </c>
      <c r="H197" s="77">
        <f t="shared" si="36"/>
        <v>0</v>
      </c>
      <c r="I197" s="77">
        <f t="shared" si="37"/>
        <v>0</v>
      </c>
      <c r="J197" s="77">
        <f t="shared" si="38"/>
        <v>0</v>
      </c>
      <c r="K197" s="77">
        <f t="shared" ca="1" si="30"/>
        <v>-0.46427365301387169</v>
      </c>
      <c r="L197" s="77">
        <f t="shared" ca="1" si="39"/>
        <v>0.21555002488284494</v>
      </c>
      <c r="M197" s="77">
        <f t="shared" ca="1" si="31"/>
        <v>1239466636602.4075</v>
      </c>
      <c r="N197" s="77">
        <f t="shared" ca="1" si="32"/>
        <v>678134065577.29297</v>
      </c>
      <c r="O197" s="77">
        <f t="shared" ca="1" si="33"/>
        <v>12080300717.262053</v>
      </c>
      <c r="P197" s="28">
        <f t="shared" ca="1" si="40"/>
        <v>0.46427365301387169</v>
      </c>
    </row>
    <row r="198" spans="4:16">
      <c r="D198" s="76">
        <f t="shared" si="41"/>
        <v>0</v>
      </c>
      <c r="E198" s="76">
        <f t="shared" si="41"/>
        <v>0</v>
      </c>
      <c r="F198" s="77">
        <f t="shared" si="34"/>
        <v>0</v>
      </c>
      <c r="G198" s="77">
        <f t="shared" si="35"/>
        <v>0</v>
      </c>
      <c r="H198" s="77">
        <f t="shared" si="36"/>
        <v>0</v>
      </c>
      <c r="I198" s="77">
        <f t="shared" si="37"/>
        <v>0</v>
      </c>
      <c r="J198" s="77">
        <f t="shared" si="38"/>
        <v>0</v>
      </c>
      <c r="K198" s="77">
        <f t="shared" ca="1" si="30"/>
        <v>-0.46427365301387169</v>
      </c>
      <c r="L198" s="77">
        <f t="shared" ca="1" si="39"/>
        <v>0.21555002488284494</v>
      </c>
      <c r="M198" s="77">
        <f t="shared" ca="1" si="31"/>
        <v>1239466636602.4075</v>
      </c>
      <c r="N198" s="77">
        <f t="shared" ca="1" si="32"/>
        <v>678134065577.29297</v>
      </c>
      <c r="O198" s="77">
        <f t="shared" ca="1" si="33"/>
        <v>12080300717.262053</v>
      </c>
      <c r="P198" s="28">
        <f t="shared" ca="1" si="40"/>
        <v>0.46427365301387169</v>
      </c>
    </row>
    <row r="199" spans="4:16">
      <c r="D199" s="76">
        <f t="shared" si="41"/>
        <v>0</v>
      </c>
      <c r="E199" s="76">
        <f t="shared" si="41"/>
        <v>0</v>
      </c>
      <c r="F199" s="77">
        <f t="shared" si="34"/>
        <v>0</v>
      </c>
      <c r="G199" s="77">
        <f t="shared" si="35"/>
        <v>0</v>
      </c>
      <c r="H199" s="77">
        <f t="shared" si="36"/>
        <v>0</v>
      </c>
      <c r="I199" s="77">
        <f t="shared" si="37"/>
        <v>0</v>
      </c>
      <c r="J199" s="77">
        <f t="shared" si="38"/>
        <v>0</v>
      </c>
      <c r="K199" s="77">
        <f t="shared" ca="1" si="30"/>
        <v>-0.46427365301387169</v>
      </c>
      <c r="L199" s="77">
        <f t="shared" ca="1" si="39"/>
        <v>0.21555002488284494</v>
      </c>
      <c r="M199" s="77">
        <f t="shared" ca="1" si="31"/>
        <v>1239466636602.4075</v>
      </c>
      <c r="N199" s="77">
        <f t="shared" ca="1" si="32"/>
        <v>678134065577.29297</v>
      </c>
      <c r="O199" s="77">
        <f t="shared" ca="1" si="33"/>
        <v>12080300717.262053</v>
      </c>
      <c r="P199" s="28">
        <f t="shared" ca="1" si="40"/>
        <v>0.46427365301387169</v>
      </c>
    </row>
    <row r="200" spans="4:16">
      <c r="D200" s="76">
        <f t="shared" si="41"/>
        <v>0</v>
      </c>
      <c r="E200" s="76">
        <f t="shared" si="41"/>
        <v>0</v>
      </c>
      <c r="F200" s="77">
        <f t="shared" si="34"/>
        <v>0</v>
      </c>
      <c r="G200" s="77">
        <f t="shared" si="35"/>
        <v>0</v>
      </c>
      <c r="H200" s="77">
        <f t="shared" si="36"/>
        <v>0</v>
      </c>
      <c r="I200" s="77">
        <f t="shared" si="37"/>
        <v>0</v>
      </c>
      <c r="J200" s="77">
        <f t="shared" si="38"/>
        <v>0</v>
      </c>
      <c r="K200" s="77">
        <f t="shared" ca="1" si="30"/>
        <v>-0.46427365301387169</v>
      </c>
      <c r="L200" s="77">
        <f t="shared" ca="1" si="39"/>
        <v>0.21555002488284494</v>
      </c>
      <c r="M200" s="77">
        <f t="shared" ca="1" si="31"/>
        <v>1239466636602.4075</v>
      </c>
      <c r="N200" s="77">
        <f t="shared" ca="1" si="32"/>
        <v>678134065577.29297</v>
      </c>
      <c r="O200" s="77">
        <f t="shared" ca="1" si="33"/>
        <v>12080300717.262053</v>
      </c>
      <c r="P200" s="28">
        <f t="shared" ca="1" si="40"/>
        <v>0.46427365301387169</v>
      </c>
    </row>
    <row r="201" spans="4:16">
      <c r="D201" s="76">
        <f t="shared" si="41"/>
        <v>0</v>
      </c>
      <c r="E201" s="76">
        <f t="shared" si="41"/>
        <v>0</v>
      </c>
      <c r="F201" s="77">
        <f t="shared" si="34"/>
        <v>0</v>
      </c>
      <c r="G201" s="77">
        <f t="shared" si="35"/>
        <v>0</v>
      </c>
      <c r="H201" s="77">
        <f t="shared" si="36"/>
        <v>0</v>
      </c>
      <c r="I201" s="77">
        <f t="shared" si="37"/>
        <v>0</v>
      </c>
      <c r="J201" s="77">
        <f t="shared" si="38"/>
        <v>0</v>
      </c>
      <c r="K201" s="77">
        <f t="shared" ca="1" si="30"/>
        <v>-0.46427365301387169</v>
      </c>
      <c r="L201" s="77">
        <f t="shared" ca="1" si="39"/>
        <v>0.21555002488284494</v>
      </c>
      <c r="M201" s="77">
        <f t="shared" ca="1" si="31"/>
        <v>1239466636602.4075</v>
      </c>
      <c r="N201" s="77">
        <f t="shared" ca="1" si="32"/>
        <v>678134065577.29297</v>
      </c>
      <c r="O201" s="77">
        <f t="shared" ca="1" si="33"/>
        <v>12080300717.262053</v>
      </c>
      <c r="P201" s="28">
        <f t="shared" ca="1" si="40"/>
        <v>0.46427365301387169</v>
      </c>
    </row>
    <row r="202" spans="4:16">
      <c r="D202" s="76">
        <f t="shared" si="41"/>
        <v>0</v>
      </c>
      <c r="E202" s="76">
        <f t="shared" si="41"/>
        <v>0</v>
      </c>
      <c r="F202" s="77">
        <f t="shared" si="34"/>
        <v>0</v>
      </c>
      <c r="G202" s="77">
        <f t="shared" si="35"/>
        <v>0</v>
      </c>
      <c r="H202" s="77">
        <f t="shared" si="36"/>
        <v>0</v>
      </c>
      <c r="I202" s="77">
        <f t="shared" si="37"/>
        <v>0</v>
      </c>
      <c r="J202" s="77">
        <f t="shared" si="38"/>
        <v>0</v>
      </c>
      <c r="K202" s="77">
        <f t="shared" ca="1" si="30"/>
        <v>-0.46427365301387169</v>
      </c>
      <c r="L202" s="77">
        <f t="shared" ca="1" si="39"/>
        <v>0.21555002488284494</v>
      </c>
      <c r="M202" s="77">
        <f t="shared" ca="1" si="31"/>
        <v>1239466636602.4075</v>
      </c>
      <c r="N202" s="77">
        <f t="shared" ca="1" si="32"/>
        <v>678134065577.29297</v>
      </c>
      <c r="O202" s="77">
        <f t="shared" ca="1" si="33"/>
        <v>12080300717.262053</v>
      </c>
      <c r="P202" s="28">
        <f t="shared" ca="1" si="40"/>
        <v>0.46427365301387169</v>
      </c>
    </row>
    <row r="203" spans="4:16">
      <c r="D203" s="76">
        <f t="shared" si="41"/>
        <v>0</v>
      </c>
      <c r="E203" s="76">
        <f t="shared" si="41"/>
        <v>0</v>
      </c>
      <c r="F203" s="77">
        <f t="shared" si="34"/>
        <v>0</v>
      </c>
      <c r="G203" s="77">
        <f t="shared" si="35"/>
        <v>0</v>
      </c>
      <c r="H203" s="77">
        <f t="shared" si="36"/>
        <v>0</v>
      </c>
      <c r="I203" s="77">
        <f t="shared" si="37"/>
        <v>0</v>
      </c>
      <c r="J203" s="77">
        <f t="shared" si="38"/>
        <v>0</v>
      </c>
      <c r="K203" s="77">
        <f t="shared" ca="1" si="30"/>
        <v>-0.46427365301387169</v>
      </c>
      <c r="L203" s="77">
        <f t="shared" ca="1" si="39"/>
        <v>0.21555002488284494</v>
      </c>
      <c r="M203" s="77">
        <f t="shared" ca="1" si="31"/>
        <v>1239466636602.4075</v>
      </c>
      <c r="N203" s="77">
        <f t="shared" ca="1" si="32"/>
        <v>678134065577.29297</v>
      </c>
      <c r="O203" s="77">
        <f t="shared" ca="1" si="33"/>
        <v>12080300717.262053</v>
      </c>
      <c r="P203" s="28">
        <f t="shared" ca="1" si="40"/>
        <v>0.46427365301387169</v>
      </c>
    </row>
    <row r="204" spans="4:16">
      <c r="D204" s="76">
        <f t="shared" si="41"/>
        <v>0</v>
      </c>
      <c r="E204" s="76">
        <f t="shared" si="41"/>
        <v>0</v>
      </c>
      <c r="F204" s="77">
        <f t="shared" si="34"/>
        <v>0</v>
      </c>
      <c r="G204" s="77">
        <f t="shared" si="35"/>
        <v>0</v>
      </c>
      <c r="H204" s="77">
        <f t="shared" si="36"/>
        <v>0</v>
      </c>
      <c r="I204" s="77">
        <f t="shared" si="37"/>
        <v>0</v>
      </c>
      <c r="J204" s="77">
        <f t="shared" si="38"/>
        <v>0</v>
      </c>
      <c r="K204" s="77">
        <f t="shared" ca="1" si="30"/>
        <v>-0.46427365301387169</v>
      </c>
      <c r="L204" s="77">
        <f t="shared" ca="1" si="39"/>
        <v>0.21555002488284494</v>
      </c>
      <c r="M204" s="77">
        <f t="shared" ca="1" si="31"/>
        <v>1239466636602.4075</v>
      </c>
      <c r="N204" s="77">
        <f t="shared" ca="1" si="32"/>
        <v>678134065577.29297</v>
      </c>
      <c r="O204" s="77">
        <f t="shared" ca="1" si="33"/>
        <v>12080300717.262053</v>
      </c>
      <c r="P204" s="28">
        <f t="shared" ca="1" si="40"/>
        <v>0.46427365301387169</v>
      </c>
    </row>
    <row r="205" spans="4:16">
      <c r="D205" s="76">
        <f t="shared" si="41"/>
        <v>0</v>
      </c>
      <c r="E205" s="76">
        <f t="shared" si="41"/>
        <v>0</v>
      </c>
      <c r="F205" s="77">
        <f t="shared" si="34"/>
        <v>0</v>
      </c>
      <c r="G205" s="77">
        <f t="shared" si="35"/>
        <v>0</v>
      </c>
      <c r="H205" s="77">
        <f t="shared" si="36"/>
        <v>0</v>
      </c>
      <c r="I205" s="77">
        <f t="shared" si="37"/>
        <v>0</v>
      </c>
      <c r="J205" s="77">
        <f t="shared" si="38"/>
        <v>0</v>
      </c>
      <c r="K205" s="77">
        <f t="shared" ca="1" si="30"/>
        <v>-0.46427365301387169</v>
      </c>
      <c r="L205" s="77">
        <f t="shared" ca="1" si="39"/>
        <v>0.21555002488284494</v>
      </c>
      <c r="M205" s="77">
        <f t="shared" ca="1" si="31"/>
        <v>1239466636602.4075</v>
      </c>
      <c r="N205" s="77">
        <f t="shared" ca="1" si="32"/>
        <v>678134065577.29297</v>
      </c>
      <c r="O205" s="77">
        <f t="shared" ca="1" si="33"/>
        <v>12080300717.262053</v>
      </c>
      <c r="P205" s="28">
        <f t="shared" ca="1" si="40"/>
        <v>0.46427365301387169</v>
      </c>
    </row>
    <row r="206" spans="4:16">
      <c r="D206" s="76">
        <f t="shared" si="41"/>
        <v>0</v>
      </c>
      <c r="E206" s="76">
        <f t="shared" si="41"/>
        <v>0</v>
      </c>
      <c r="F206" s="77">
        <f t="shared" si="34"/>
        <v>0</v>
      </c>
      <c r="G206" s="77">
        <f t="shared" si="35"/>
        <v>0</v>
      </c>
      <c r="H206" s="77">
        <f t="shared" si="36"/>
        <v>0</v>
      </c>
      <c r="I206" s="77">
        <f t="shared" si="37"/>
        <v>0</v>
      </c>
      <c r="J206" s="77">
        <f t="shared" si="38"/>
        <v>0</v>
      </c>
      <c r="K206" s="77">
        <f t="shared" ca="1" si="30"/>
        <v>-0.46427365301387169</v>
      </c>
      <c r="L206" s="77">
        <f t="shared" ca="1" si="39"/>
        <v>0.21555002488284494</v>
      </c>
      <c r="M206" s="77">
        <f t="shared" ca="1" si="31"/>
        <v>1239466636602.4075</v>
      </c>
      <c r="N206" s="77">
        <f t="shared" ca="1" si="32"/>
        <v>678134065577.29297</v>
      </c>
      <c r="O206" s="77">
        <f t="shared" ca="1" si="33"/>
        <v>12080300717.262053</v>
      </c>
      <c r="P206" s="28">
        <f t="shared" ca="1" si="40"/>
        <v>0.46427365301387169</v>
      </c>
    </row>
    <row r="207" spans="4:16">
      <c r="D207" s="76">
        <f t="shared" si="41"/>
        <v>0</v>
      </c>
      <c r="E207" s="76">
        <f t="shared" si="41"/>
        <v>0</v>
      </c>
      <c r="F207" s="77">
        <f t="shared" si="34"/>
        <v>0</v>
      </c>
      <c r="G207" s="77">
        <f t="shared" si="35"/>
        <v>0</v>
      </c>
      <c r="H207" s="77">
        <f t="shared" si="36"/>
        <v>0</v>
      </c>
      <c r="I207" s="77">
        <f t="shared" si="37"/>
        <v>0</v>
      </c>
      <c r="J207" s="77">
        <f t="shared" si="38"/>
        <v>0</v>
      </c>
      <c r="K207" s="77">
        <f t="shared" ca="1" si="30"/>
        <v>-0.46427365301387169</v>
      </c>
      <c r="L207" s="77">
        <f t="shared" ca="1" si="39"/>
        <v>0.21555002488284494</v>
      </c>
      <c r="M207" s="77">
        <f t="shared" ca="1" si="31"/>
        <v>1239466636602.4075</v>
      </c>
      <c r="N207" s="77">
        <f t="shared" ca="1" si="32"/>
        <v>678134065577.29297</v>
      </c>
      <c r="O207" s="77">
        <f t="shared" ca="1" si="33"/>
        <v>12080300717.262053</v>
      </c>
      <c r="P207" s="28">
        <f t="shared" ca="1" si="40"/>
        <v>0.46427365301387169</v>
      </c>
    </row>
    <row r="208" spans="4:16">
      <c r="D208" s="76">
        <f t="shared" si="41"/>
        <v>0</v>
      </c>
      <c r="E208" s="76">
        <f t="shared" si="41"/>
        <v>0</v>
      </c>
      <c r="F208" s="77">
        <f t="shared" si="34"/>
        <v>0</v>
      </c>
      <c r="G208" s="77">
        <f t="shared" si="35"/>
        <v>0</v>
      </c>
      <c r="H208" s="77">
        <f t="shared" si="36"/>
        <v>0</v>
      </c>
      <c r="I208" s="77">
        <f t="shared" si="37"/>
        <v>0</v>
      </c>
      <c r="J208" s="77">
        <f t="shared" si="38"/>
        <v>0</v>
      </c>
      <c r="K208" s="77">
        <f t="shared" ca="1" si="30"/>
        <v>-0.46427365301387169</v>
      </c>
      <c r="L208" s="77">
        <f t="shared" ca="1" si="39"/>
        <v>0.21555002488284494</v>
      </c>
      <c r="M208" s="77">
        <f t="shared" ca="1" si="31"/>
        <v>1239466636602.4075</v>
      </c>
      <c r="N208" s="77">
        <f t="shared" ca="1" si="32"/>
        <v>678134065577.29297</v>
      </c>
      <c r="O208" s="77">
        <f t="shared" ca="1" si="33"/>
        <v>12080300717.262053</v>
      </c>
      <c r="P208" s="28">
        <f t="shared" ca="1" si="40"/>
        <v>0.46427365301387169</v>
      </c>
    </row>
    <row r="209" spans="4:16">
      <c r="D209" s="76">
        <f t="shared" si="41"/>
        <v>0</v>
      </c>
      <c r="E209" s="76">
        <f t="shared" si="41"/>
        <v>0</v>
      </c>
      <c r="F209" s="77">
        <f t="shared" si="34"/>
        <v>0</v>
      </c>
      <c r="G209" s="77">
        <f t="shared" si="35"/>
        <v>0</v>
      </c>
      <c r="H209" s="77">
        <f t="shared" si="36"/>
        <v>0</v>
      </c>
      <c r="I209" s="77">
        <f t="shared" si="37"/>
        <v>0</v>
      </c>
      <c r="J209" s="77">
        <f t="shared" si="38"/>
        <v>0</v>
      </c>
      <c r="K209" s="77">
        <f t="shared" ca="1" si="30"/>
        <v>-0.46427365301387169</v>
      </c>
      <c r="L209" s="77">
        <f t="shared" ca="1" si="39"/>
        <v>0.21555002488284494</v>
      </c>
      <c r="M209" s="77">
        <f t="shared" ca="1" si="31"/>
        <v>1239466636602.4075</v>
      </c>
      <c r="N209" s="77">
        <f t="shared" ca="1" si="32"/>
        <v>678134065577.29297</v>
      </c>
      <c r="O209" s="77">
        <f t="shared" ca="1" si="33"/>
        <v>12080300717.262053</v>
      </c>
      <c r="P209" s="28">
        <f t="shared" ca="1" si="40"/>
        <v>0.46427365301387169</v>
      </c>
    </row>
    <row r="210" spans="4:16">
      <c r="D210" s="76">
        <f t="shared" si="41"/>
        <v>0</v>
      </c>
      <c r="E210" s="76">
        <f t="shared" si="41"/>
        <v>0</v>
      </c>
      <c r="F210" s="77">
        <f t="shared" si="34"/>
        <v>0</v>
      </c>
      <c r="G210" s="77">
        <f t="shared" si="35"/>
        <v>0</v>
      </c>
      <c r="H210" s="77">
        <f t="shared" si="36"/>
        <v>0</v>
      </c>
      <c r="I210" s="77">
        <f t="shared" si="37"/>
        <v>0</v>
      </c>
      <c r="J210" s="77">
        <f t="shared" si="38"/>
        <v>0</v>
      </c>
      <c r="K210" s="77">
        <f t="shared" ca="1" si="30"/>
        <v>-0.46427365301387169</v>
      </c>
      <c r="L210" s="77">
        <f t="shared" ca="1" si="39"/>
        <v>0.21555002488284494</v>
      </c>
      <c r="M210" s="77">
        <f t="shared" ca="1" si="31"/>
        <v>1239466636602.4075</v>
      </c>
      <c r="N210" s="77">
        <f t="shared" ca="1" si="32"/>
        <v>678134065577.29297</v>
      </c>
      <c r="O210" s="77">
        <f t="shared" ca="1" si="33"/>
        <v>12080300717.262053</v>
      </c>
      <c r="P210" s="28">
        <f t="shared" ca="1" si="40"/>
        <v>0.46427365301387169</v>
      </c>
    </row>
    <row r="211" spans="4:16">
      <c r="D211" s="76">
        <f t="shared" si="41"/>
        <v>0</v>
      </c>
      <c r="E211" s="76">
        <f t="shared" si="41"/>
        <v>0</v>
      </c>
      <c r="F211" s="77">
        <f t="shared" si="34"/>
        <v>0</v>
      </c>
      <c r="G211" s="77">
        <f t="shared" si="35"/>
        <v>0</v>
      </c>
      <c r="H211" s="77">
        <f t="shared" si="36"/>
        <v>0</v>
      </c>
      <c r="I211" s="77">
        <f t="shared" si="37"/>
        <v>0</v>
      </c>
      <c r="J211" s="77">
        <f t="shared" si="38"/>
        <v>0</v>
      </c>
      <c r="K211" s="77">
        <f t="shared" ca="1" si="30"/>
        <v>-0.46427365301387169</v>
      </c>
      <c r="L211" s="77">
        <f t="shared" ca="1" si="39"/>
        <v>0.21555002488284494</v>
      </c>
      <c r="M211" s="77">
        <f t="shared" ca="1" si="31"/>
        <v>1239466636602.4075</v>
      </c>
      <c r="N211" s="77">
        <f t="shared" ca="1" si="32"/>
        <v>678134065577.29297</v>
      </c>
      <c r="O211" s="77">
        <f t="shared" ca="1" si="33"/>
        <v>12080300717.262053</v>
      </c>
      <c r="P211" s="28">
        <f t="shared" ca="1" si="40"/>
        <v>0.46427365301387169</v>
      </c>
    </row>
    <row r="212" spans="4:16">
      <c r="D212" s="76">
        <f t="shared" si="41"/>
        <v>0</v>
      </c>
      <c r="E212" s="76">
        <f t="shared" si="41"/>
        <v>0</v>
      </c>
      <c r="F212" s="77">
        <f t="shared" si="34"/>
        <v>0</v>
      </c>
      <c r="G212" s="77">
        <f t="shared" si="35"/>
        <v>0</v>
      </c>
      <c r="H212" s="77">
        <f t="shared" si="36"/>
        <v>0</v>
      </c>
      <c r="I212" s="77">
        <f t="shared" si="37"/>
        <v>0</v>
      </c>
      <c r="J212" s="77">
        <f t="shared" si="38"/>
        <v>0</v>
      </c>
      <c r="K212" s="77">
        <f t="shared" ca="1" si="30"/>
        <v>-0.46427365301387169</v>
      </c>
      <c r="L212" s="77">
        <f t="shared" ca="1" si="39"/>
        <v>0.21555002488284494</v>
      </c>
      <c r="M212" s="77">
        <f t="shared" ca="1" si="31"/>
        <v>1239466636602.4075</v>
      </c>
      <c r="N212" s="77">
        <f t="shared" ca="1" si="32"/>
        <v>678134065577.29297</v>
      </c>
      <c r="O212" s="77">
        <f t="shared" ca="1" si="33"/>
        <v>12080300717.262053</v>
      </c>
      <c r="P212" s="28">
        <f t="shared" ca="1" si="40"/>
        <v>0.46427365301387169</v>
      </c>
    </row>
    <row r="213" spans="4:16">
      <c r="D213" s="76">
        <f t="shared" ref="D213:E276" si="42">A213/A$18</f>
        <v>0</v>
      </c>
      <c r="E213" s="76">
        <f t="shared" si="42"/>
        <v>0</v>
      </c>
      <c r="F213" s="77">
        <f t="shared" si="34"/>
        <v>0</v>
      </c>
      <c r="G213" s="77">
        <f t="shared" si="35"/>
        <v>0</v>
      </c>
      <c r="H213" s="77">
        <f t="shared" si="36"/>
        <v>0</v>
      </c>
      <c r="I213" s="77">
        <f t="shared" si="37"/>
        <v>0</v>
      </c>
      <c r="J213" s="77">
        <f t="shared" si="38"/>
        <v>0</v>
      </c>
      <c r="K213" s="77">
        <f t="shared" ref="K213:K276" ca="1" si="43">+E$4+E$5*D213+E$6*D213^2</f>
        <v>-0.46427365301387169</v>
      </c>
      <c r="L213" s="77">
        <f t="shared" ca="1" si="39"/>
        <v>0.21555002488284494</v>
      </c>
      <c r="M213" s="77">
        <f t="shared" ref="M213:M276" ca="1" si="44">(M$1-M$2*D213+M$3*F213)^2</f>
        <v>1239466636602.4075</v>
      </c>
      <c r="N213" s="77">
        <f t="shared" ref="N213:N276" ca="1" si="45">(-M$2+M$4*D213-M$5*F213)^2</f>
        <v>678134065577.29297</v>
      </c>
      <c r="O213" s="77">
        <f t="shared" ref="O213:O276" ca="1" si="46">+(M$3-D213*M$5+F213*M$6)^2</f>
        <v>12080300717.262053</v>
      </c>
      <c r="P213" s="28">
        <f t="shared" ca="1" si="40"/>
        <v>0.46427365301387169</v>
      </c>
    </row>
    <row r="214" spans="4:16">
      <c r="D214" s="76">
        <f t="shared" si="42"/>
        <v>0</v>
      </c>
      <c r="E214" s="76">
        <f t="shared" si="42"/>
        <v>0</v>
      </c>
      <c r="F214" s="77">
        <f t="shared" ref="F214:F277" si="47">D214*D214</f>
        <v>0</v>
      </c>
      <c r="G214" s="77">
        <f t="shared" ref="G214:G277" si="48">D214*F214</f>
        <v>0</v>
      </c>
      <c r="H214" s="77">
        <f t="shared" ref="H214:H277" si="49">F214*F214</f>
        <v>0</v>
      </c>
      <c r="I214" s="77">
        <f t="shared" ref="I214:I277" si="50">E214*D214</f>
        <v>0</v>
      </c>
      <c r="J214" s="77">
        <f t="shared" ref="J214:J277" si="51">I214*D214</f>
        <v>0</v>
      </c>
      <c r="K214" s="77">
        <f t="shared" ca="1" si="43"/>
        <v>-0.46427365301387169</v>
      </c>
      <c r="L214" s="77">
        <f t="shared" ref="L214:L277" ca="1" si="52">+(K214-E214)^2</f>
        <v>0.21555002488284494</v>
      </c>
      <c r="M214" s="77">
        <f t="shared" ca="1" si="44"/>
        <v>1239466636602.4075</v>
      </c>
      <c r="N214" s="77">
        <f t="shared" ca="1" si="45"/>
        <v>678134065577.29297</v>
      </c>
      <c r="O214" s="77">
        <f t="shared" ca="1" si="46"/>
        <v>12080300717.262053</v>
      </c>
      <c r="P214" s="28">
        <f t="shared" ref="P214:P277" ca="1" si="53">+E214-K214</f>
        <v>0.46427365301387169</v>
      </c>
    </row>
    <row r="215" spans="4:16">
      <c r="D215" s="76">
        <f t="shared" si="42"/>
        <v>0</v>
      </c>
      <c r="E215" s="76">
        <f t="shared" si="42"/>
        <v>0</v>
      </c>
      <c r="F215" s="77">
        <f t="shared" si="47"/>
        <v>0</v>
      </c>
      <c r="G215" s="77">
        <f t="shared" si="48"/>
        <v>0</v>
      </c>
      <c r="H215" s="77">
        <f t="shared" si="49"/>
        <v>0</v>
      </c>
      <c r="I215" s="77">
        <f t="shared" si="50"/>
        <v>0</v>
      </c>
      <c r="J215" s="77">
        <f t="shared" si="51"/>
        <v>0</v>
      </c>
      <c r="K215" s="77">
        <f t="shared" ca="1" si="43"/>
        <v>-0.46427365301387169</v>
      </c>
      <c r="L215" s="77">
        <f t="shared" ca="1" si="52"/>
        <v>0.21555002488284494</v>
      </c>
      <c r="M215" s="77">
        <f t="shared" ca="1" si="44"/>
        <v>1239466636602.4075</v>
      </c>
      <c r="N215" s="77">
        <f t="shared" ca="1" si="45"/>
        <v>678134065577.29297</v>
      </c>
      <c r="O215" s="77">
        <f t="shared" ca="1" si="46"/>
        <v>12080300717.262053</v>
      </c>
      <c r="P215" s="28">
        <f t="shared" ca="1" si="53"/>
        <v>0.46427365301387169</v>
      </c>
    </row>
    <row r="216" spans="4:16">
      <c r="D216" s="76">
        <f t="shared" si="42"/>
        <v>0</v>
      </c>
      <c r="E216" s="76">
        <f t="shared" si="42"/>
        <v>0</v>
      </c>
      <c r="F216" s="77">
        <f t="shared" si="47"/>
        <v>0</v>
      </c>
      <c r="G216" s="77">
        <f t="shared" si="48"/>
        <v>0</v>
      </c>
      <c r="H216" s="77">
        <f t="shared" si="49"/>
        <v>0</v>
      </c>
      <c r="I216" s="77">
        <f t="shared" si="50"/>
        <v>0</v>
      </c>
      <c r="J216" s="77">
        <f t="shared" si="51"/>
        <v>0</v>
      </c>
      <c r="K216" s="77">
        <f t="shared" ca="1" si="43"/>
        <v>-0.46427365301387169</v>
      </c>
      <c r="L216" s="77">
        <f t="shared" ca="1" si="52"/>
        <v>0.21555002488284494</v>
      </c>
      <c r="M216" s="77">
        <f t="shared" ca="1" si="44"/>
        <v>1239466636602.4075</v>
      </c>
      <c r="N216" s="77">
        <f t="shared" ca="1" si="45"/>
        <v>678134065577.29297</v>
      </c>
      <c r="O216" s="77">
        <f t="shared" ca="1" si="46"/>
        <v>12080300717.262053</v>
      </c>
      <c r="P216" s="28">
        <f t="shared" ca="1" si="53"/>
        <v>0.46427365301387169</v>
      </c>
    </row>
    <row r="217" spans="4:16">
      <c r="D217" s="76">
        <f t="shared" si="42"/>
        <v>0</v>
      </c>
      <c r="E217" s="76">
        <f t="shared" si="42"/>
        <v>0</v>
      </c>
      <c r="F217" s="77">
        <f t="shared" si="47"/>
        <v>0</v>
      </c>
      <c r="G217" s="77">
        <f t="shared" si="48"/>
        <v>0</v>
      </c>
      <c r="H217" s="77">
        <f t="shared" si="49"/>
        <v>0</v>
      </c>
      <c r="I217" s="77">
        <f t="shared" si="50"/>
        <v>0</v>
      </c>
      <c r="J217" s="77">
        <f t="shared" si="51"/>
        <v>0</v>
      </c>
      <c r="K217" s="77">
        <f t="shared" ca="1" si="43"/>
        <v>-0.46427365301387169</v>
      </c>
      <c r="L217" s="77">
        <f t="shared" ca="1" si="52"/>
        <v>0.21555002488284494</v>
      </c>
      <c r="M217" s="77">
        <f t="shared" ca="1" si="44"/>
        <v>1239466636602.4075</v>
      </c>
      <c r="N217" s="77">
        <f t="shared" ca="1" si="45"/>
        <v>678134065577.29297</v>
      </c>
      <c r="O217" s="77">
        <f t="shared" ca="1" si="46"/>
        <v>12080300717.262053</v>
      </c>
      <c r="P217" s="28">
        <f t="shared" ca="1" si="53"/>
        <v>0.46427365301387169</v>
      </c>
    </row>
    <row r="218" spans="4:16">
      <c r="D218" s="76">
        <f t="shared" si="42"/>
        <v>0</v>
      </c>
      <c r="E218" s="76">
        <f t="shared" si="42"/>
        <v>0</v>
      </c>
      <c r="F218" s="77">
        <f t="shared" si="47"/>
        <v>0</v>
      </c>
      <c r="G218" s="77">
        <f t="shared" si="48"/>
        <v>0</v>
      </c>
      <c r="H218" s="77">
        <f t="shared" si="49"/>
        <v>0</v>
      </c>
      <c r="I218" s="77">
        <f t="shared" si="50"/>
        <v>0</v>
      </c>
      <c r="J218" s="77">
        <f t="shared" si="51"/>
        <v>0</v>
      </c>
      <c r="K218" s="77">
        <f t="shared" ca="1" si="43"/>
        <v>-0.46427365301387169</v>
      </c>
      <c r="L218" s="77">
        <f t="shared" ca="1" si="52"/>
        <v>0.21555002488284494</v>
      </c>
      <c r="M218" s="77">
        <f t="shared" ca="1" si="44"/>
        <v>1239466636602.4075</v>
      </c>
      <c r="N218" s="77">
        <f t="shared" ca="1" si="45"/>
        <v>678134065577.29297</v>
      </c>
      <c r="O218" s="77">
        <f t="shared" ca="1" si="46"/>
        <v>12080300717.262053</v>
      </c>
      <c r="P218" s="28">
        <f t="shared" ca="1" si="53"/>
        <v>0.46427365301387169</v>
      </c>
    </row>
    <row r="219" spans="4:16">
      <c r="D219" s="76">
        <f t="shared" si="42"/>
        <v>0</v>
      </c>
      <c r="E219" s="76">
        <f t="shared" si="42"/>
        <v>0</v>
      </c>
      <c r="F219" s="77">
        <f t="shared" si="47"/>
        <v>0</v>
      </c>
      <c r="G219" s="77">
        <f t="shared" si="48"/>
        <v>0</v>
      </c>
      <c r="H219" s="77">
        <f t="shared" si="49"/>
        <v>0</v>
      </c>
      <c r="I219" s="77">
        <f t="shared" si="50"/>
        <v>0</v>
      </c>
      <c r="J219" s="77">
        <f t="shared" si="51"/>
        <v>0</v>
      </c>
      <c r="K219" s="77">
        <f t="shared" ca="1" si="43"/>
        <v>-0.46427365301387169</v>
      </c>
      <c r="L219" s="77">
        <f t="shared" ca="1" si="52"/>
        <v>0.21555002488284494</v>
      </c>
      <c r="M219" s="77">
        <f t="shared" ca="1" si="44"/>
        <v>1239466636602.4075</v>
      </c>
      <c r="N219" s="77">
        <f t="shared" ca="1" si="45"/>
        <v>678134065577.29297</v>
      </c>
      <c r="O219" s="77">
        <f t="shared" ca="1" si="46"/>
        <v>12080300717.262053</v>
      </c>
      <c r="P219" s="28">
        <f t="shared" ca="1" si="53"/>
        <v>0.46427365301387169</v>
      </c>
    </row>
    <row r="220" spans="4:16">
      <c r="D220" s="76">
        <f t="shared" si="42"/>
        <v>0</v>
      </c>
      <c r="E220" s="76">
        <f t="shared" si="42"/>
        <v>0</v>
      </c>
      <c r="F220" s="77">
        <f t="shared" si="47"/>
        <v>0</v>
      </c>
      <c r="G220" s="77">
        <f t="shared" si="48"/>
        <v>0</v>
      </c>
      <c r="H220" s="77">
        <f t="shared" si="49"/>
        <v>0</v>
      </c>
      <c r="I220" s="77">
        <f t="shared" si="50"/>
        <v>0</v>
      </c>
      <c r="J220" s="77">
        <f t="shared" si="51"/>
        <v>0</v>
      </c>
      <c r="K220" s="77">
        <f t="shared" ca="1" si="43"/>
        <v>-0.46427365301387169</v>
      </c>
      <c r="L220" s="77">
        <f t="shared" ca="1" si="52"/>
        <v>0.21555002488284494</v>
      </c>
      <c r="M220" s="77">
        <f t="shared" ca="1" si="44"/>
        <v>1239466636602.4075</v>
      </c>
      <c r="N220" s="77">
        <f t="shared" ca="1" si="45"/>
        <v>678134065577.29297</v>
      </c>
      <c r="O220" s="77">
        <f t="shared" ca="1" si="46"/>
        <v>12080300717.262053</v>
      </c>
      <c r="P220" s="28">
        <f t="shared" ca="1" si="53"/>
        <v>0.46427365301387169</v>
      </c>
    </row>
    <row r="221" spans="4:16">
      <c r="D221" s="76">
        <f t="shared" si="42"/>
        <v>0</v>
      </c>
      <c r="E221" s="76">
        <f t="shared" si="42"/>
        <v>0</v>
      </c>
      <c r="F221" s="77">
        <f t="shared" si="47"/>
        <v>0</v>
      </c>
      <c r="G221" s="77">
        <f t="shared" si="48"/>
        <v>0</v>
      </c>
      <c r="H221" s="77">
        <f t="shared" si="49"/>
        <v>0</v>
      </c>
      <c r="I221" s="77">
        <f t="shared" si="50"/>
        <v>0</v>
      </c>
      <c r="J221" s="77">
        <f t="shared" si="51"/>
        <v>0</v>
      </c>
      <c r="K221" s="77">
        <f t="shared" ca="1" si="43"/>
        <v>-0.46427365301387169</v>
      </c>
      <c r="L221" s="77">
        <f t="shared" ca="1" si="52"/>
        <v>0.21555002488284494</v>
      </c>
      <c r="M221" s="77">
        <f t="shared" ca="1" si="44"/>
        <v>1239466636602.4075</v>
      </c>
      <c r="N221" s="77">
        <f t="shared" ca="1" si="45"/>
        <v>678134065577.29297</v>
      </c>
      <c r="O221" s="77">
        <f t="shared" ca="1" si="46"/>
        <v>12080300717.262053</v>
      </c>
      <c r="P221" s="28">
        <f t="shared" ca="1" si="53"/>
        <v>0.46427365301387169</v>
      </c>
    </row>
    <row r="222" spans="4:16">
      <c r="D222" s="76">
        <f t="shared" si="42"/>
        <v>0</v>
      </c>
      <c r="E222" s="76">
        <f t="shared" si="42"/>
        <v>0</v>
      </c>
      <c r="F222" s="77">
        <f t="shared" si="47"/>
        <v>0</v>
      </c>
      <c r="G222" s="77">
        <f t="shared" si="48"/>
        <v>0</v>
      </c>
      <c r="H222" s="77">
        <f t="shared" si="49"/>
        <v>0</v>
      </c>
      <c r="I222" s="77">
        <f t="shared" si="50"/>
        <v>0</v>
      </c>
      <c r="J222" s="77">
        <f t="shared" si="51"/>
        <v>0</v>
      </c>
      <c r="K222" s="77">
        <f t="shared" ca="1" si="43"/>
        <v>-0.46427365301387169</v>
      </c>
      <c r="L222" s="77">
        <f t="shared" ca="1" si="52"/>
        <v>0.21555002488284494</v>
      </c>
      <c r="M222" s="77">
        <f t="shared" ca="1" si="44"/>
        <v>1239466636602.4075</v>
      </c>
      <c r="N222" s="77">
        <f t="shared" ca="1" si="45"/>
        <v>678134065577.29297</v>
      </c>
      <c r="O222" s="77">
        <f t="shared" ca="1" si="46"/>
        <v>12080300717.262053</v>
      </c>
      <c r="P222" s="28">
        <f t="shared" ca="1" si="53"/>
        <v>0.46427365301387169</v>
      </c>
    </row>
    <row r="223" spans="4:16">
      <c r="D223" s="76">
        <f t="shared" si="42"/>
        <v>0</v>
      </c>
      <c r="E223" s="76">
        <f t="shared" si="42"/>
        <v>0</v>
      </c>
      <c r="F223" s="77">
        <f t="shared" si="47"/>
        <v>0</v>
      </c>
      <c r="G223" s="77">
        <f t="shared" si="48"/>
        <v>0</v>
      </c>
      <c r="H223" s="77">
        <f t="shared" si="49"/>
        <v>0</v>
      </c>
      <c r="I223" s="77">
        <f t="shared" si="50"/>
        <v>0</v>
      </c>
      <c r="J223" s="77">
        <f t="shared" si="51"/>
        <v>0</v>
      </c>
      <c r="K223" s="77">
        <f t="shared" ca="1" si="43"/>
        <v>-0.46427365301387169</v>
      </c>
      <c r="L223" s="77">
        <f t="shared" ca="1" si="52"/>
        <v>0.21555002488284494</v>
      </c>
      <c r="M223" s="77">
        <f t="shared" ca="1" si="44"/>
        <v>1239466636602.4075</v>
      </c>
      <c r="N223" s="77">
        <f t="shared" ca="1" si="45"/>
        <v>678134065577.29297</v>
      </c>
      <c r="O223" s="77">
        <f t="shared" ca="1" si="46"/>
        <v>12080300717.262053</v>
      </c>
      <c r="P223" s="28">
        <f t="shared" ca="1" si="53"/>
        <v>0.46427365301387169</v>
      </c>
    </row>
    <row r="224" spans="4:16">
      <c r="D224" s="76">
        <f t="shared" si="42"/>
        <v>0</v>
      </c>
      <c r="E224" s="76">
        <f t="shared" si="42"/>
        <v>0</v>
      </c>
      <c r="F224" s="77">
        <f t="shared" si="47"/>
        <v>0</v>
      </c>
      <c r="G224" s="77">
        <f t="shared" si="48"/>
        <v>0</v>
      </c>
      <c r="H224" s="77">
        <f t="shared" si="49"/>
        <v>0</v>
      </c>
      <c r="I224" s="77">
        <f t="shared" si="50"/>
        <v>0</v>
      </c>
      <c r="J224" s="77">
        <f t="shared" si="51"/>
        <v>0</v>
      </c>
      <c r="K224" s="77">
        <f t="shared" ca="1" si="43"/>
        <v>-0.46427365301387169</v>
      </c>
      <c r="L224" s="77">
        <f t="shared" ca="1" si="52"/>
        <v>0.21555002488284494</v>
      </c>
      <c r="M224" s="77">
        <f t="shared" ca="1" si="44"/>
        <v>1239466636602.4075</v>
      </c>
      <c r="N224" s="77">
        <f t="shared" ca="1" si="45"/>
        <v>678134065577.29297</v>
      </c>
      <c r="O224" s="77">
        <f t="shared" ca="1" si="46"/>
        <v>12080300717.262053</v>
      </c>
      <c r="P224" s="28">
        <f t="shared" ca="1" si="53"/>
        <v>0.46427365301387169</v>
      </c>
    </row>
    <row r="225" spans="4:16">
      <c r="D225" s="76">
        <f t="shared" si="42"/>
        <v>0</v>
      </c>
      <c r="E225" s="76">
        <f t="shared" si="42"/>
        <v>0</v>
      </c>
      <c r="F225" s="77">
        <f t="shared" si="47"/>
        <v>0</v>
      </c>
      <c r="G225" s="77">
        <f t="shared" si="48"/>
        <v>0</v>
      </c>
      <c r="H225" s="77">
        <f t="shared" si="49"/>
        <v>0</v>
      </c>
      <c r="I225" s="77">
        <f t="shared" si="50"/>
        <v>0</v>
      </c>
      <c r="J225" s="77">
        <f t="shared" si="51"/>
        <v>0</v>
      </c>
      <c r="K225" s="77">
        <f t="shared" ca="1" si="43"/>
        <v>-0.46427365301387169</v>
      </c>
      <c r="L225" s="77">
        <f t="shared" ca="1" si="52"/>
        <v>0.21555002488284494</v>
      </c>
      <c r="M225" s="77">
        <f t="shared" ca="1" si="44"/>
        <v>1239466636602.4075</v>
      </c>
      <c r="N225" s="77">
        <f t="shared" ca="1" si="45"/>
        <v>678134065577.29297</v>
      </c>
      <c r="O225" s="77">
        <f t="shared" ca="1" si="46"/>
        <v>12080300717.262053</v>
      </c>
      <c r="P225" s="28">
        <f t="shared" ca="1" si="53"/>
        <v>0.46427365301387169</v>
      </c>
    </row>
    <row r="226" spans="4:16">
      <c r="D226" s="76">
        <f t="shared" si="42"/>
        <v>0</v>
      </c>
      <c r="E226" s="76">
        <f t="shared" si="42"/>
        <v>0</v>
      </c>
      <c r="F226" s="77">
        <f t="shared" si="47"/>
        <v>0</v>
      </c>
      <c r="G226" s="77">
        <f t="shared" si="48"/>
        <v>0</v>
      </c>
      <c r="H226" s="77">
        <f t="shared" si="49"/>
        <v>0</v>
      </c>
      <c r="I226" s="77">
        <f t="shared" si="50"/>
        <v>0</v>
      </c>
      <c r="J226" s="77">
        <f t="shared" si="51"/>
        <v>0</v>
      </c>
      <c r="K226" s="77">
        <f t="shared" ca="1" si="43"/>
        <v>-0.46427365301387169</v>
      </c>
      <c r="L226" s="77">
        <f t="shared" ca="1" si="52"/>
        <v>0.21555002488284494</v>
      </c>
      <c r="M226" s="77">
        <f t="shared" ca="1" si="44"/>
        <v>1239466636602.4075</v>
      </c>
      <c r="N226" s="77">
        <f t="shared" ca="1" si="45"/>
        <v>678134065577.29297</v>
      </c>
      <c r="O226" s="77">
        <f t="shared" ca="1" si="46"/>
        <v>12080300717.262053</v>
      </c>
      <c r="P226" s="28">
        <f t="shared" ca="1" si="53"/>
        <v>0.46427365301387169</v>
      </c>
    </row>
    <row r="227" spans="4:16">
      <c r="D227" s="76">
        <f t="shared" si="42"/>
        <v>0</v>
      </c>
      <c r="E227" s="76">
        <f t="shared" si="42"/>
        <v>0</v>
      </c>
      <c r="F227" s="77">
        <f t="shared" si="47"/>
        <v>0</v>
      </c>
      <c r="G227" s="77">
        <f t="shared" si="48"/>
        <v>0</v>
      </c>
      <c r="H227" s="77">
        <f t="shared" si="49"/>
        <v>0</v>
      </c>
      <c r="I227" s="77">
        <f t="shared" si="50"/>
        <v>0</v>
      </c>
      <c r="J227" s="77">
        <f t="shared" si="51"/>
        <v>0</v>
      </c>
      <c r="K227" s="77">
        <f t="shared" ca="1" si="43"/>
        <v>-0.46427365301387169</v>
      </c>
      <c r="L227" s="77">
        <f t="shared" ca="1" si="52"/>
        <v>0.21555002488284494</v>
      </c>
      <c r="M227" s="77">
        <f t="shared" ca="1" si="44"/>
        <v>1239466636602.4075</v>
      </c>
      <c r="N227" s="77">
        <f t="shared" ca="1" si="45"/>
        <v>678134065577.29297</v>
      </c>
      <c r="O227" s="77">
        <f t="shared" ca="1" si="46"/>
        <v>12080300717.262053</v>
      </c>
      <c r="P227" s="28">
        <f t="shared" ca="1" si="53"/>
        <v>0.46427365301387169</v>
      </c>
    </row>
    <row r="228" spans="4:16">
      <c r="D228" s="76">
        <f t="shared" si="42"/>
        <v>0</v>
      </c>
      <c r="E228" s="76">
        <f t="shared" si="42"/>
        <v>0</v>
      </c>
      <c r="F228" s="77">
        <f t="shared" si="47"/>
        <v>0</v>
      </c>
      <c r="G228" s="77">
        <f t="shared" si="48"/>
        <v>0</v>
      </c>
      <c r="H228" s="77">
        <f t="shared" si="49"/>
        <v>0</v>
      </c>
      <c r="I228" s="77">
        <f t="shared" si="50"/>
        <v>0</v>
      </c>
      <c r="J228" s="77">
        <f t="shared" si="51"/>
        <v>0</v>
      </c>
      <c r="K228" s="77">
        <f t="shared" ca="1" si="43"/>
        <v>-0.46427365301387169</v>
      </c>
      <c r="L228" s="77">
        <f t="shared" ca="1" si="52"/>
        <v>0.21555002488284494</v>
      </c>
      <c r="M228" s="77">
        <f t="shared" ca="1" si="44"/>
        <v>1239466636602.4075</v>
      </c>
      <c r="N228" s="77">
        <f t="shared" ca="1" si="45"/>
        <v>678134065577.29297</v>
      </c>
      <c r="O228" s="77">
        <f t="shared" ca="1" si="46"/>
        <v>12080300717.262053</v>
      </c>
      <c r="P228" s="28">
        <f t="shared" ca="1" si="53"/>
        <v>0.46427365301387169</v>
      </c>
    </row>
    <row r="229" spans="4:16">
      <c r="D229" s="76">
        <f t="shared" si="42"/>
        <v>0</v>
      </c>
      <c r="E229" s="76">
        <f t="shared" si="42"/>
        <v>0</v>
      </c>
      <c r="F229" s="77">
        <f t="shared" si="47"/>
        <v>0</v>
      </c>
      <c r="G229" s="77">
        <f t="shared" si="48"/>
        <v>0</v>
      </c>
      <c r="H229" s="77">
        <f t="shared" si="49"/>
        <v>0</v>
      </c>
      <c r="I229" s="77">
        <f t="shared" si="50"/>
        <v>0</v>
      </c>
      <c r="J229" s="77">
        <f t="shared" si="51"/>
        <v>0</v>
      </c>
      <c r="K229" s="77">
        <f t="shared" ca="1" si="43"/>
        <v>-0.46427365301387169</v>
      </c>
      <c r="L229" s="77">
        <f t="shared" ca="1" si="52"/>
        <v>0.21555002488284494</v>
      </c>
      <c r="M229" s="77">
        <f t="shared" ca="1" si="44"/>
        <v>1239466636602.4075</v>
      </c>
      <c r="N229" s="77">
        <f t="shared" ca="1" si="45"/>
        <v>678134065577.29297</v>
      </c>
      <c r="O229" s="77">
        <f t="shared" ca="1" si="46"/>
        <v>12080300717.262053</v>
      </c>
      <c r="P229" s="28">
        <f t="shared" ca="1" si="53"/>
        <v>0.46427365301387169</v>
      </c>
    </row>
    <row r="230" spans="4:16">
      <c r="D230" s="76">
        <f t="shared" si="42"/>
        <v>0</v>
      </c>
      <c r="E230" s="76">
        <f t="shared" si="42"/>
        <v>0</v>
      </c>
      <c r="F230" s="77">
        <f t="shared" si="47"/>
        <v>0</v>
      </c>
      <c r="G230" s="77">
        <f t="shared" si="48"/>
        <v>0</v>
      </c>
      <c r="H230" s="77">
        <f t="shared" si="49"/>
        <v>0</v>
      </c>
      <c r="I230" s="77">
        <f t="shared" si="50"/>
        <v>0</v>
      </c>
      <c r="J230" s="77">
        <f t="shared" si="51"/>
        <v>0</v>
      </c>
      <c r="K230" s="77">
        <f t="shared" ca="1" si="43"/>
        <v>-0.46427365301387169</v>
      </c>
      <c r="L230" s="77">
        <f t="shared" ca="1" si="52"/>
        <v>0.21555002488284494</v>
      </c>
      <c r="M230" s="77">
        <f t="shared" ca="1" si="44"/>
        <v>1239466636602.4075</v>
      </c>
      <c r="N230" s="77">
        <f t="shared" ca="1" si="45"/>
        <v>678134065577.29297</v>
      </c>
      <c r="O230" s="77">
        <f t="shared" ca="1" si="46"/>
        <v>12080300717.262053</v>
      </c>
      <c r="P230" s="28">
        <f t="shared" ca="1" si="53"/>
        <v>0.46427365301387169</v>
      </c>
    </row>
    <row r="231" spans="4:16">
      <c r="D231" s="76">
        <f t="shared" si="42"/>
        <v>0</v>
      </c>
      <c r="E231" s="76">
        <f t="shared" si="42"/>
        <v>0</v>
      </c>
      <c r="F231" s="77">
        <f t="shared" si="47"/>
        <v>0</v>
      </c>
      <c r="G231" s="77">
        <f t="shared" si="48"/>
        <v>0</v>
      </c>
      <c r="H231" s="77">
        <f t="shared" si="49"/>
        <v>0</v>
      </c>
      <c r="I231" s="77">
        <f t="shared" si="50"/>
        <v>0</v>
      </c>
      <c r="J231" s="77">
        <f t="shared" si="51"/>
        <v>0</v>
      </c>
      <c r="K231" s="77">
        <f t="shared" ca="1" si="43"/>
        <v>-0.46427365301387169</v>
      </c>
      <c r="L231" s="77">
        <f t="shared" ca="1" si="52"/>
        <v>0.21555002488284494</v>
      </c>
      <c r="M231" s="77">
        <f t="shared" ca="1" si="44"/>
        <v>1239466636602.4075</v>
      </c>
      <c r="N231" s="77">
        <f t="shared" ca="1" si="45"/>
        <v>678134065577.29297</v>
      </c>
      <c r="O231" s="77">
        <f t="shared" ca="1" si="46"/>
        <v>12080300717.262053</v>
      </c>
      <c r="P231" s="28">
        <f t="shared" ca="1" si="53"/>
        <v>0.46427365301387169</v>
      </c>
    </row>
    <row r="232" spans="4:16">
      <c r="D232" s="76">
        <f t="shared" si="42"/>
        <v>0</v>
      </c>
      <c r="E232" s="76">
        <f t="shared" si="42"/>
        <v>0</v>
      </c>
      <c r="F232" s="77">
        <f t="shared" si="47"/>
        <v>0</v>
      </c>
      <c r="G232" s="77">
        <f t="shared" si="48"/>
        <v>0</v>
      </c>
      <c r="H232" s="77">
        <f t="shared" si="49"/>
        <v>0</v>
      </c>
      <c r="I232" s="77">
        <f t="shared" si="50"/>
        <v>0</v>
      </c>
      <c r="J232" s="77">
        <f t="shared" si="51"/>
        <v>0</v>
      </c>
      <c r="K232" s="77">
        <f t="shared" ca="1" si="43"/>
        <v>-0.46427365301387169</v>
      </c>
      <c r="L232" s="77">
        <f t="shared" ca="1" si="52"/>
        <v>0.21555002488284494</v>
      </c>
      <c r="M232" s="77">
        <f t="shared" ca="1" si="44"/>
        <v>1239466636602.4075</v>
      </c>
      <c r="N232" s="77">
        <f t="shared" ca="1" si="45"/>
        <v>678134065577.29297</v>
      </c>
      <c r="O232" s="77">
        <f t="shared" ca="1" si="46"/>
        <v>12080300717.262053</v>
      </c>
      <c r="P232" s="28">
        <f t="shared" ca="1" si="53"/>
        <v>0.46427365301387169</v>
      </c>
    </row>
    <row r="233" spans="4:16">
      <c r="D233" s="76">
        <f t="shared" si="42"/>
        <v>0</v>
      </c>
      <c r="E233" s="76">
        <f t="shared" si="42"/>
        <v>0</v>
      </c>
      <c r="F233" s="77">
        <f t="shared" si="47"/>
        <v>0</v>
      </c>
      <c r="G233" s="77">
        <f t="shared" si="48"/>
        <v>0</v>
      </c>
      <c r="H233" s="77">
        <f t="shared" si="49"/>
        <v>0</v>
      </c>
      <c r="I233" s="77">
        <f t="shared" si="50"/>
        <v>0</v>
      </c>
      <c r="J233" s="77">
        <f t="shared" si="51"/>
        <v>0</v>
      </c>
      <c r="K233" s="77">
        <f t="shared" ca="1" si="43"/>
        <v>-0.46427365301387169</v>
      </c>
      <c r="L233" s="77">
        <f t="shared" ca="1" si="52"/>
        <v>0.21555002488284494</v>
      </c>
      <c r="M233" s="77">
        <f t="shared" ca="1" si="44"/>
        <v>1239466636602.4075</v>
      </c>
      <c r="N233" s="77">
        <f t="shared" ca="1" si="45"/>
        <v>678134065577.29297</v>
      </c>
      <c r="O233" s="77">
        <f t="shared" ca="1" si="46"/>
        <v>12080300717.262053</v>
      </c>
      <c r="P233" s="28">
        <f t="shared" ca="1" si="53"/>
        <v>0.46427365301387169</v>
      </c>
    </row>
    <row r="234" spans="4:16">
      <c r="D234" s="76">
        <f t="shared" si="42"/>
        <v>0</v>
      </c>
      <c r="E234" s="76">
        <f t="shared" si="42"/>
        <v>0</v>
      </c>
      <c r="F234" s="77">
        <f t="shared" si="47"/>
        <v>0</v>
      </c>
      <c r="G234" s="77">
        <f t="shared" si="48"/>
        <v>0</v>
      </c>
      <c r="H234" s="77">
        <f t="shared" si="49"/>
        <v>0</v>
      </c>
      <c r="I234" s="77">
        <f t="shared" si="50"/>
        <v>0</v>
      </c>
      <c r="J234" s="77">
        <f t="shared" si="51"/>
        <v>0</v>
      </c>
      <c r="K234" s="77">
        <f t="shared" ca="1" si="43"/>
        <v>-0.46427365301387169</v>
      </c>
      <c r="L234" s="77">
        <f t="shared" ca="1" si="52"/>
        <v>0.21555002488284494</v>
      </c>
      <c r="M234" s="77">
        <f t="shared" ca="1" si="44"/>
        <v>1239466636602.4075</v>
      </c>
      <c r="N234" s="77">
        <f t="shared" ca="1" si="45"/>
        <v>678134065577.29297</v>
      </c>
      <c r="O234" s="77">
        <f t="shared" ca="1" si="46"/>
        <v>12080300717.262053</v>
      </c>
      <c r="P234" s="28">
        <f t="shared" ca="1" si="53"/>
        <v>0.46427365301387169</v>
      </c>
    </row>
    <row r="235" spans="4:16">
      <c r="D235" s="76">
        <f t="shared" si="42"/>
        <v>0</v>
      </c>
      <c r="E235" s="76">
        <f t="shared" si="42"/>
        <v>0</v>
      </c>
      <c r="F235" s="77">
        <f t="shared" si="47"/>
        <v>0</v>
      </c>
      <c r="G235" s="77">
        <f t="shared" si="48"/>
        <v>0</v>
      </c>
      <c r="H235" s="77">
        <f t="shared" si="49"/>
        <v>0</v>
      </c>
      <c r="I235" s="77">
        <f t="shared" si="50"/>
        <v>0</v>
      </c>
      <c r="J235" s="77">
        <f t="shared" si="51"/>
        <v>0</v>
      </c>
      <c r="K235" s="77">
        <f t="shared" ca="1" si="43"/>
        <v>-0.46427365301387169</v>
      </c>
      <c r="L235" s="77">
        <f t="shared" ca="1" si="52"/>
        <v>0.21555002488284494</v>
      </c>
      <c r="M235" s="77">
        <f t="shared" ca="1" si="44"/>
        <v>1239466636602.4075</v>
      </c>
      <c r="N235" s="77">
        <f t="shared" ca="1" si="45"/>
        <v>678134065577.29297</v>
      </c>
      <c r="O235" s="77">
        <f t="shared" ca="1" si="46"/>
        <v>12080300717.262053</v>
      </c>
      <c r="P235" s="28">
        <f t="shared" ca="1" si="53"/>
        <v>0.46427365301387169</v>
      </c>
    </row>
    <row r="236" spans="4:16">
      <c r="D236" s="76">
        <f t="shared" si="42"/>
        <v>0</v>
      </c>
      <c r="E236" s="76">
        <f t="shared" si="42"/>
        <v>0</v>
      </c>
      <c r="F236" s="77">
        <f t="shared" si="47"/>
        <v>0</v>
      </c>
      <c r="G236" s="77">
        <f t="shared" si="48"/>
        <v>0</v>
      </c>
      <c r="H236" s="77">
        <f t="shared" si="49"/>
        <v>0</v>
      </c>
      <c r="I236" s="77">
        <f t="shared" si="50"/>
        <v>0</v>
      </c>
      <c r="J236" s="77">
        <f t="shared" si="51"/>
        <v>0</v>
      </c>
      <c r="K236" s="77">
        <f t="shared" ca="1" si="43"/>
        <v>-0.46427365301387169</v>
      </c>
      <c r="L236" s="77">
        <f t="shared" ca="1" si="52"/>
        <v>0.21555002488284494</v>
      </c>
      <c r="M236" s="77">
        <f t="shared" ca="1" si="44"/>
        <v>1239466636602.4075</v>
      </c>
      <c r="N236" s="77">
        <f t="shared" ca="1" si="45"/>
        <v>678134065577.29297</v>
      </c>
      <c r="O236" s="77">
        <f t="shared" ca="1" si="46"/>
        <v>12080300717.262053</v>
      </c>
      <c r="P236" s="28">
        <f t="shared" ca="1" si="53"/>
        <v>0.46427365301387169</v>
      </c>
    </row>
    <row r="237" spans="4:16">
      <c r="D237" s="76">
        <f t="shared" si="42"/>
        <v>0</v>
      </c>
      <c r="E237" s="76">
        <f t="shared" si="42"/>
        <v>0</v>
      </c>
      <c r="F237" s="77">
        <f t="shared" si="47"/>
        <v>0</v>
      </c>
      <c r="G237" s="77">
        <f t="shared" si="48"/>
        <v>0</v>
      </c>
      <c r="H237" s="77">
        <f t="shared" si="49"/>
        <v>0</v>
      </c>
      <c r="I237" s="77">
        <f t="shared" si="50"/>
        <v>0</v>
      </c>
      <c r="J237" s="77">
        <f t="shared" si="51"/>
        <v>0</v>
      </c>
      <c r="K237" s="77">
        <f t="shared" ca="1" si="43"/>
        <v>-0.46427365301387169</v>
      </c>
      <c r="L237" s="77">
        <f t="shared" ca="1" si="52"/>
        <v>0.21555002488284494</v>
      </c>
      <c r="M237" s="77">
        <f t="shared" ca="1" si="44"/>
        <v>1239466636602.4075</v>
      </c>
      <c r="N237" s="77">
        <f t="shared" ca="1" si="45"/>
        <v>678134065577.29297</v>
      </c>
      <c r="O237" s="77">
        <f t="shared" ca="1" si="46"/>
        <v>12080300717.262053</v>
      </c>
      <c r="P237" s="28">
        <f t="shared" ca="1" si="53"/>
        <v>0.46427365301387169</v>
      </c>
    </row>
    <row r="238" spans="4:16">
      <c r="D238" s="76">
        <f t="shared" si="42"/>
        <v>0</v>
      </c>
      <c r="E238" s="76">
        <f t="shared" si="42"/>
        <v>0</v>
      </c>
      <c r="F238" s="77">
        <f t="shared" si="47"/>
        <v>0</v>
      </c>
      <c r="G238" s="77">
        <f t="shared" si="48"/>
        <v>0</v>
      </c>
      <c r="H238" s="77">
        <f t="shared" si="49"/>
        <v>0</v>
      </c>
      <c r="I238" s="77">
        <f t="shared" si="50"/>
        <v>0</v>
      </c>
      <c r="J238" s="77">
        <f t="shared" si="51"/>
        <v>0</v>
      </c>
      <c r="K238" s="77">
        <f t="shared" ca="1" si="43"/>
        <v>-0.46427365301387169</v>
      </c>
      <c r="L238" s="77">
        <f t="shared" ca="1" si="52"/>
        <v>0.21555002488284494</v>
      </c>
      <c r="M238" s="77">
        <f t="shared" ca="1" si="44"/>
        <v>1239466636602.4075</v>
      </c>
      <c r="N238" s="77">
        <f t="shared" ca="1" si="45"/>
        <v>678134065577.29297</v>
      </c>
      <c r="O238" s="77">
        <f t="shared" ca="1" si="46"/>
        <v>12080300717.262053</v>
      </c>
      <c r="P238" s="28">
        <f t="shared" ca="1" si="53"/>
        <v>0.46427365301387169</v>
      </c>
    </row>
    <row r="239" spans="4:16">
      <c r="D239" s="76">
        <f t="shared" si="42"/>
        <v>0</v>
      </c>
      <c r="E239" s="76">
        <f t="shared" si="42"/>
        <v>0</v>
      </c>
      <c r="F239" s="77">
        <f t="shared" si="47"/>
        <v>0</v>
      </c>
      <c r="G239" s="77">
        <f t="shared" si="48"/>
        <v>0</v>
      </c>
      <c r="H239" s="77">
        <f t="shared" si="49"/>
        <v>0</v>
      </c>
      <c r="I239" s="77">
        <f t="shared" si="50"/>
        <v>0</v>
      </c>
      <c r="J239" s="77">
        <f t="shared" si="51"/>
        <v>0</v>
      </c>
      <c r="K239" s="77">
        <f t="shared" ca="1" si="43"/>
        <v>-0.46427365301387169</v>
      </c>
      <c r="L239" s="77">
        <f t="shared" ca="1" si="52"/>
        <v>0.21555002488284494</v>
      </c>
      <c r="M239" s="77">
        <f t="shared" ca="1" si="44"/>
        <v>1239466636602.4075</v>
      </c>
      <c r="N239" s="77">
        <f t="shared" ca="1" si="45"/>
        <v>678134065577.29297</v>
      </c>
      <c r="O239" s="77">
        <f t="shared" ca="1" si="46"/>
        <v>12080300717.262053</v>
      </c>
      <c r="P239" s="28">
        <f t="shared" ca="1" si="53"/>
        <v>0.46427365301387169</v>
      </c>
    </row>
    <row r="240" spans="4:16">
      <c r="D240" s="76">
        <f t="shared" si="42"/>
        <v>0</v>
      </c>
      <c r="E240" s="76">
        <f t="shared" si="42"/>
        <v>0</v>
      </c>
      <c r="F240" s="77">
        <f t="shared" si="47"/>
        <v>0</v>
      </c>
      <c r="G240" s="77">
        <f t="shared" si="48"/>
        <v>0</v>
      </c>
      <c r="H240" s="77">
        <f t="shared" si="49"/>
        <v>0</v>
      </c>
      <c r="I240" s="77">
        <f t="shared" si="50"/>
        <v>0</v>
      </c>
      <c r="J240" s="77">
        <f t="shared" si="51"/>
        <v>0</v>
      </c>
      <c r="K240" s="77">
        <f t="shared" ca="1" si="43"/>
        <v>-0.46427365301387169</v>
      </c>
      <c r="L240" s="77">
        <f t="shared" ca="1" si="52"/>
        <v>0.21555002488284494</v>
      </c>
      <c r="M240" s="77">
        <f t="shared" ca="1" si="44"/>
        <v>1239466636602.4075</v>
      </c>
      <c r="N240" s="77">
        <f t="shared" ca="1" si="45"/>
        <v>678134065577.29297</v>
      </c>
      <c r="O240" s="77">
        <f t="shared" ca="1" si="46"/>
        <v>12080300717.262053</v>
      </c>
      <c r="P240" s="28">
        <f t="shared" ca="1" si="53"/>
        <v>0.46427365301387169</v>
      </c>
    </row>
    <row r="241" spans="4:16">
      <c r="D241" s="76">
        <f t="shared" si="42"/>
        <v>0</v>
      </c>
      <c r="E241" s="76">
        <f t="shared" si="42"/>
        <v>0</v>
      </c>
      <c r="F241" s="77">
        <f t="shared" si="47"/>
        <v>0</v>
      </c>
      <c r="G241" s="77">
        <f t="shared" si="48"/>
        <v>0</v>
      </c>
      <c r="H241" s="77">
        <f t="shared" si="49"/>
        <v>0</v>
      </c>
      <c r="I241" s="77">
        <f t="shared" si="50"/>
        <v>0</v>
      </c>
      <c r="J241" s="77">
        <f t="shared" si="51"/>
        <v>0</v>
      </c>
      <c r="K241" s="77">
        <f t="shared" ca="1" si="43"/>
        <v>-0.46427365301387169</v>
      </c>
      <c r="L241" s="77">
        <f t="shared" ca="1" si="52"/>
        <v>0.21555002488284494</v>
      </c>
      <c r="M241" s="77">
        <f t="shared" ca="1" si="44"/>
        <v>1239466636602.4075</v>
      </c>
      <c r="N241" s="77">
        <f t="shared" ca="1" si="45"/>
        <v>678134065577.29297</v>
      </c>
      <c r="O241" s="77">
        <f t="shared" ca="1" si="46"/>
        <v>12080300717.262053</v>
      </c>
      <c r="P241" s="28">
        <f t="shared" ca="1" si="53"/>
        <v>0.46427365301387169</v>
      </c>
    </row>
    <row r="242" spans="4:16">
      <c r="D242" s="76">
        <f t="shared" si="42"/>
        <v>0</v>
      </c>
      <c r="E242" s="76">
        <f t="shared" si="42"/>
        <v>0</v>
      </c>
      <c r="F242" s="77">
        <f t="shared" si="47"/>
        <v>0</v>
      </c>
      <c r="G242" s="77">
        <f t="shared" si="48"/>
        <v>0</v>
      </c>
      <c r="H242" s="77">
        <f t="shared" si="49"/>
        <v>0</v>
      </c>
      <c r="I242" s="77">
        <f t="shared" si="50"/>
        <v>0</v>
      </c>
      <c r="J242" s="77">
        <f t="shared" si="51"/>
        <v>0</v>
      </c>
      <c r="K242" s="77">
        <f t="shared" ca="1" si="43"/>
        <v>-0.46427365301387169</v>
      </c>
      <c r="L242" s="77">
        <f t="shared" ca="1" si="52"/>
        <v>0.21555002488284494</v>
      </c>
      <c r="M242" s="77">
        <f t="shared" ca="1" si="44"/>
        <v>1239466636602.4075</v>
      </c>
      <c r="N242" s="77">
        <f t="shared" ca="1" si="45"/>
        <v>678134065577.29297</v>
      </c>
      <c r="O242" s="77">
        <f t="shared" ca="1" si="46"/>
        <v>12080300717.262053</v>
      </c>
      <c r="P242" s="28">
        <f t="shared" ca="1" si="53"/>
        <v>0.46427365301387169</v>
      </c>
    </row>
    <row r="243" spans="4:16">
      <c r="D243" s="76">
        <f t="shared" si="42"/>
        <v>0</v>
      </c>
      <c r="E243" s="76">
        <f t="shared" si="42"/>
        <v>0</v>
      </c>
      <c r="F243" s="77">
        <f t="shared" si="47"/>
        <v>0</v>
      </c>
      <c r="G243" s="77">
        <f t="shared" si="48"/>
        <v>0</v>
      </c>
      <c r="H243" s="77">
        <f t="shared" si="49"/>
        <v>0</v>
      </c>
      <c r="I243" s="77">
        <f t="shared" si="50"/>
        <v>0</v>
      </c>
      <c r="J243" s="77">
        <f t="shared" si="51"/>
        <v>0</v>
      </c>
      <c r="K243" s="77">
        <f t="shared" ca="1" si="43"/>
        <v>-0.46427365301387169</v>
      </c>
      <c r="L243" s="77">
        <f t="shared" ca="1" si="52"/>
        <v>0.21555002488284494</v>
      </c>
      <c r="M243" s="77">
        <f t="shared" ca="1" si="44"/>
        <v>1239466636602.4075</v>
      </c>
      <c r="N243" s="77">
        <f t="shared" ca="1" si="45"/>
        <v>678134065577.29297</v>
      </c>
      <c r="O243" s="77">
        <f t="shared" ca="1" si="46"/>
        <v>12080300717.262053</v>
      </c>
      <c r="P243" s="28">
        <f t="shared" ca="1" si="53"/>
        <v>0.46427365301387169</v>
      </c>
    </row>
    <row r="244" spans="4:16">
      <c r="D244" s="76">
        <f t="shared" si="42"/>
        <v>0</v>
      </c>
      <c r="E244" s="76">
        <f t="shared" si="42"/>
        <v>0</v>
      </c>
      <c r="F244" s="77">
        <f t="shared" si="47"/>
        <v>0</v>
      </c>
      <c r="G244" s="77">
        <f t="shared" si="48"/>
        <v>0</v>
      </c>
      <c r="H244" s="77">
        <f t="shared" si="49"/>
        <v>0</v>
      </c>
      <c r="I244" s="77">
        <f t="shared" si="50"/>
        <v>0</v>
      </c>
      <c r="J244" s="77">
        <f t="shared" si="51"/>
        <v>0</v>
      </c>
      <c r="K244" s="77">
        <f t="shared" ca="1" si="43"/>
        <v>-0.46427365301387169</v>
      </c>
      <c r="L244" s="77">
        <f t="shared" ca="1" si="52"/>
        <v>0.21555002488284494</v>
      </c>
      <c r="M244" s="77">
        <f t="shared" ca="1" si="44"/>
        <v>1239466636602.4075</v>
      </c>
      <c r="N244" s="77">
        <f t="shared" ca="1" si="45"/>
        <v>678134065577.29297</v>
      </c>
      <c r="O244" s="77">
        <f t="shared" ca="1" si="46"/>
        <v>12080300717.262053</v>
      </c>
      <c r="P244" s="28">
        <f t="shared" ca="1" si="53"/>
        <v>0.46427365301387169</v>
      </c>
    </row>
    <row r="245" spans="4:16">
      <c r="D245" s="76">
        <f t="shared" si="42"/>
        <v>0</v>
      </c>
      <c r="E245" s="76">
        <f t="shared" si="42"/>
        <v>0</v>
      </c>
      <c r="F245" s="77">
        <f t="shared" si="47"/>
        <v>0</v>
      </c>
      <c r="G245" s="77">
        <f t="shared" si="48"/>
        <v>0</v>
      </c>
      <c r="H245" s="77">
        <f t="shared" si="49"/>
        <v>0</v>
      </c>
      <c r="I245" s="77">
        <f t="shared" si="50"/>
        <v>0</v>
      </c>
      <c r="J245" s="77">
        <f t="shared" si="51"/>
        <v>0</v>
      </c>
      <c r="K245" s="77">
        <f t="shared" ca="1" si="43"/>
        <v>-0.46427365301387169</v>
      </c>
      <c r="L245" s="77">
        <f t="shared" ca="1" si="52"/>
        <v>0.21555002488284494</v>
      </c>
      <c r="M245" s="77">
        <f t="shared" ca="1" si="44"/>
        <v>1239466636602.4075</v>
      </c>
      <c r="N245" s="77">
        <f t="shared" ca="1" si="45"/>
        <v>678134065577.29297</v>
      </c>
      <c r="O245" s="77">
        <f t="shared" ca="1" si="46"/>
        <v>12080300717.262053</v>
      </c>
      <c r="P245" s="28">
        <f t="shared" ca="1" si="53"/>
        <v>0.46427365301387169</v>
      </c>
    </row>
    <row r="246" spans="4:16">
      <c r="D246" s="76">
        <f t="shared" si="42"/>
        <v>0</v>
      </c>
      <c r="E246" s="76">
        <f t="shared" si="42"/>
        <v>0</v>
      </c>
      <c r="F246" s="77">
        <f t="shared" si="47"/>
        <v>0</v>
      </c>
      <c r="G246" s="77">
        <f t="shared" si="48"/>
        <v>0</v>
      </c>
      <c r="H246" s="77">
        <f t="shared" si="49"/>
        <v>0</v>
      </c>
      <c r="I246" s="77">
        <f t="shared" si="50"/>
        <v>0</v>
      </c>
      <c r="J246" s="77">
        <f t="shared" si="51"/>
        <v>0</v>
      </c>
      <c r="K246" s="77">
        <f t="shared" ca="1" si="43"/>
        <v>-0.46427365301387169</v>
      </c>
      <c r="L246" s="77">
        <f t="shared" ca="1" si="52"/>
        <v>0.21555002488284494</v>
      </c>
      <c r="M246" s="77">
        <f t="shared" ca="1" si="44"/>
        <v>1239466636602.4075</v>
      </c>
      <c r="N246" s="77">
        <f t="shared" ca="1" si="45"/>
        <v>678134065577.29297</v>
      </c>
      <c r="O246" s="77">
        <f t="shared" ca="1" si="46"/>
        <v>12080300717.262053</v>
      </c>
      <c r="P246" s="28">
        <f t="shared" ca="1" si="53"/>
        <v>0.46427365301387169</v>
      </c>
    </row>
    <row r="247" spans="4:16">
      <c r="D247" s="76">
        <f t="shared" si="42"/>
        <v>0</v>
      </c>
      <c r="E247" s="76">
        <f t="shared" si="42"/>
        <v>0</v>
      </c>
      <c r="F247" s="77">
        <f t="shared" si="47"/>
        <v>0</v>
      </c>
      <c r="G247" s="77">
        <f t="shared" si="48"/>
        <v>0</v>
      </c>
      <c r="H247" s="77">
        <f t="shared" si="49"/>
        <v>0</v>
      </c>
      <c r="I247" s="77">
        <f t="shared" si="50"/>
        <v>0</v>
      </c>
      <c r="J247" s="77">
        <f t="shared" si="51"/>
        <v>0</v>
      </c>
      <c r="K247" s="77">
        <f t="shared" ca="1" si="43"/>
        <v>-0.46427365301387169</v>
      </c>
      <c r="L247" s="77">
        <f t="shared" ca="1" si="52"/>
        <v>0.21555002488284494</v>
      </c>
      <c r="M247" s="77">
        <f t="shared" ca="1" si="44"/>
        <v>1239466636602.4075</v>
      </c>
      <c r="N247" s="77">
        <f t="shared" ca="1" si="45"/>
        <v>678134065577.29297</v>
      </c>
      <c r="O247" s="77">
        <f t="shared" ca="1" si="46"/>
        <v>12080300717.262053</v>
      </c>
      <c r="P247" s="28">
        <f t="shared" ca="1" si="53"/>
        <v>0.46427365301387169</v>
      </c>
    </row>
    <row r="248" spans="4:16">
      <c r="D248" s="76">
        <f t="shared" si="42"/>
        <v>0</v>
      </c>
      <c r="E248" s="76">
        <f t="shared" si="42"/>
        <v>0</v>
      </c>
      <c r="F248" s="77">
        <f t="shared" si="47"/>
        <v>0</v>
      </c>
      <c r="G248" s="77">
        <f t="shared" si="48"/>
        <v>0</v>
      </c>
      <c r="H248" s="77">
        <f t="shared" si="49"/>
        <v>0</v>
      </c>
      <c r="I248" s="77">
        <f t="shared" si="50"/>
        <v>0</v>
      </c>
      <c r="J248" s="77">
        <f t="shared" si="51"/>
        <v>0</v>
      </c>
      <c r="K248" s="77">
        <f t="shared" ca="1" si="43"/>
        <v>-0.46427365301387169</v>
      </c>
      <c r="L248" s="77">
        <f t="shared" ca="1" si="52"/>
        <v>0.21555002488284494</v>
      </c>
      <c r="M248" s="77">
        <f t="shared" ca="1" si="44"/>
        <v>1239466636602.4075</v>
      </c>
      <c r="N248" s="77">
        <f t="shared" ca="1" si="45"/>
        <v>678134065577.29297</v>
      </c>
      <c r="O248" s="77">
        <f t="shared" ca="1" si="46"/>
        <v>12080300717.262053</v>
      </c>
      <c r="P248" s="28">
        <f t="shared" ca="1" si="53"/>
        <v>0.46427365301387169</v>
      </c>
    </row>
    <row r="249" spans="4:16">
      <c r="D249" s="76">
        <f t="shared" si="42"/>
        <v>0</v>
      </c>
      <c r="E249" s="76">
        <f t="shared" si="42"/>
        <v>0</v>
      </c>
      <c r="F249" s="77">
        <f t="shared" si="47"/>
        <v>0</v>
      </c>
      <c r="G249" s="77">
        <f t="shared" si="48"/>
        <v>0</v>
      </c>
      <c r="H249" s="77">
        <f t="shared" si="49"/>
        <v>0</v>
      </c>
      <c r="I249" s="77">
        <f t="shared" si="50"/>
        <v>0</v>
      </c>
      <c r="J249" s="77">
        <f t="shared" si="51"/>
        <v>0</v>
      </c>
      <c r="K249" s="77">
        <f t="shared" ca="1" si="43"/>
        <v>-0.46427365301387169</v>
      </c>
      <c r="L249" s="77">
        <f t="shared" ca="1" si="52"/>
        <v>0.21555002488284494</v>
      </c>
      <c r="M249" s="77">
        <f t="shared" ca="1" si="44"/>
        <v>1239466636602.4075</v>
      </c>
      <c r="N249" s="77">
        <f t="shared" ca="1" si="45"/>
        <v>678134065577.29297</v>
      </c>
      <c r="O249" s="77">
        <f t="shared" ca="1" si="46"/>
        <v>12080300717.262053</v>
      </c>
      <c r="P249" s="28">
        <f t="shared" ca="1" si="53"/>
        <v>0.46427365301387169</v>
      </c>
    </row>
    <row r="250" spans="4:16">
      <c r="D250" s="76">
        <f t="shared" si="42"/>
        <v>0</v>
      </c>
      <c r="E250" s="76">
        <f t="shared" si="42"/>
        <v>0</v>
      </c>
      <c r="F250" s="77">
        <f t="shared" si="47"/>
        <v>0</v>
      </c>
      <c r="G250" s="77">
        <f t="shared" si="48"/>
        <v>0</v>
      </c>
      <c r="H250" s="77">
        <f t="shared" si="49"/>
        <v>0</v>
      </c>
      <c r="I250" s="77">
        <f t="shared" si="50"/>
        <v>0</v>
      </c>
      <c r="J250" s="77">
        <f t="shared" si="51"/>
        <v>0</v>
      </c>
      <c r="K250" s="77">
        <f t="shared" ca="1" si="43"/>
        <v>-0.46427365301387169</v>
      </c>
      <c r="L250" s="77">
        <f t="shared" ca="1" si="52"/>
        <v>0.21555002488284494</v>
      </c>
      <c r="M250" s="77">
        <f t="shared" ca="1" si="44"/>
        <v>1239466636602.4075</v>
      </c>
      <c r="N250" s="77">
        <f t="shared" ca="1" si="45"/>
        <v>678134065577.29297</v>
      </c>
      <c r="O250" s="77">
        <f t="shared" ca="1" si="46"/>
        <v>12080300717.262053</v>
      </c>
      <c r="P250" s="28">
        <f t="shared" ca="1" si="53"/>
        <v>0.46427365301387169</v>
      </c>
    </row>
    <row r="251" spans="4:16">
      <c r="D251" s="76">
        <f t="shared" si="42"/>
        <v>0</v>
      </c>
      <c r="E251" s="76">
        <f t="shared" si="42"/>
        <v>0</v>
      </c>
      <c r="F251" s="77">
        <f t="shared" si="47"/>
        <v>0</v>
      </c>
      <c r="G251" s="77">
        <f t="shared" si="48"/>
        <v>0</v>
      </c>
      <c r="H251" s="77">
        <f t="shared" si="49"/>
        <v>0</v>
      </c>
      <c r="I251" s="77">
        <f t="shared" si="50"/>
        <v>0</v>
      </c>
      <c r="J251" s="77">
        <f t="shared" si="51"/>
        <v>0</v>
      </c>
      <c r="K251" s="77">
        <f t="shared" ca="1" si="43"/>
        <v>-0.46427365301387169</v>
      </c>
      <c r="L251" s="77">
        <f t="shared" ca="1" si="52"/>
        <v>0.21555002488284494</v>
      </c>
      <c r="M251" s="77">
        <f t="shared" ca="1" si="44"/>
        <v>1239466636602.4075</v>
      </c>
      <c r="N251" s="77">
        <f t="shared" ca="1" si="45"/>
        <v>678134065577.29297</v>
      </c>
      <c r="O251" s="77">
        <f t="shared" ca="1" si="46"/>
        <v>12080300717.262053</v>
      </c>
      <c r="P251" s="28">
        <f t="shared" ca="1" si="53"/>
        <v>0.46427365301387169</v>
      </c>
    </row>
    <row r="252" spans="4:16">
      <c r="D252" s="76">
        <f t="shared" si="42"/>
        <v>0</v>
      </c>
      <c r="E252" s="76">
        <f t="shared" si="42"/>
        <v>0</v>
      </c>
      <c r="F252" s="77">
        <f t="shared" si="47"/>
        <v>0</v>
      </c>
      <c r="G252" s="77">
        <f t="shared" si="48"/>
        <v>0</v>
      </c>
      <c r="H252" s="77">
        <f t="shared" si="49"/>
        <v>0</v>
      </c>
      <c r="I252" s="77">
        <f t="shared" si="50"/>
        <v>0</v>
      </c>
      <c r="J252" s="77">
        <f t="shared" si="51"/>
        <v>0</v>
      </c>
      <c r="K252" s="77">
        <f t="shared" ca="1" si="43"/>
        <v>-0.46427365301387169</v>
      </c>
      <c r="L252" s="77">
        <f t="shared" ca="1" si="52"/>
        <v>0.21555002488284494</v>
      </c>
      <c r="M252" s="77">
        <f t="shared" ca="1" si="44"/>
        <v>1239466636602.4075</v>
      </c>
      <c r="N252" s="77">
        <f t="shared" ca="1" si="45"/>
        <v>678134065577.29297</v>
      </c>
      <c r="O252" s="77">
        <f t="shared" ca="1" si="46"/>
        <v>12080300717.262053</v>
      </c>
      <c r="P252" s="28">
        <f t="shared" ca="1" si="53"/>
        <v>0.46427365301387169</v>
      </c>
    </row>
    <row r="253" spans="4:16">
      <c r="D253" s="76">
        <f t="shared" si="42"/>
        <v>0</v>
      </c>
      <c r="E253" s="76">
        <f t="shared" si="42"/>
        <v>0</v>
      </c>
      <c r="F253" s="77">
        <f t="shared" si="47"/>
        <v>0</v>
      </c>
      <c r="G253" s="77">
        <f t="shared" si="48"/>
        <v>0</v>
      </c>
      <c r="H253" s="77">
        <f t="shared" si="49"/>
        <v>0</v>
      </c>
      <c r="I253" s="77">
        <f t="shared" si="50"/>
        <v>0</v>
      </c>
      <c r="J253" s="77">
        <f t="shared" si="51"/>
        <v>0</v>
      </c>
      <c r="K253" s="77">
        <f t="shared" ca="1" si="43"/>
        <v>-0.46427365301387169</v>
      </c>
      <c r="L253" s="77">
        <f t="shared" ca="1" si="52"/>
        <v>0.21555002488284494</v>
      </c>
      <c r="M253" s="77">
        <f t="shared" ca="1" si="44"/>
        <v>1239466636602.4075</v>
      </c>
      <c r="N253" s="77">
        <f t="shared" ca="1" si="45"/>
        <v>678134065577.29297</v>
      </c>
      <c r="O253" s="77">
        <f t="shared" ca="1" si="46"/>
        <v>12080300717.262053</v>
      </c>
      <c r="P253" s="28">
        <f t="shared" ca="1" si="53"/>
        <v>0.46427365301387169</v>
      </c>
    </row>
    <row r="254" spans="4:16">
      <c r="D254" s="76">
        <f t="shared" si="42"/>
        <v>0</v>
      </c>
      <c r="E254" s="76">
        <f t="shared" si="42"/>
        <v>0</v>
      </c>
      <c r="F254" s="77">
        <f t="shared" si="47"/>
        <v>0</v>
      </c>
      <c r="G254" s="77">
        <f t="shared" si="48"/>
        <v>0</v>
      </c>
      <c r="H254" s="77">
        <f t="shared" si="49"/>
        <v>0</v>
      </c>
      <c r="I254" s="77">
        <f t="shared" si="50"/>
        <v>0</v>
      </c>
      <c r="J254" s="77">
        <f t="shared" si="51"/>
        <v>0</v>
      </c>
      <c r="K254" s="77">
        <f t="shared" ca="1" si="43"/>
        <v>-0.46427365301387169</v>
      </c>
      <c r="L254" s="77">
        <f t="shared" ca="1" si="52"/>
        <v>0.21555002488284494</v>
      </c>
      <c r="M254" s="77">
        <f t="shared" ca="1" si="44"/>
        <v>1239466636602.4075</v>
      </c>
      <c r="N254" s="77">
        <f t="shared" ca="1" si="45"/>
        <v>678134065577.29297</v>
      </c>
      <c r="O254" s="77">
        <f t="shared" ca="1" si="46"/>
        <v>12080300717.262053</v>
      </c>
      <c r="P254" s="28">
        <f t="shared" ca="1" si="53"/>
        <v>0.46427365301387169</v>
      </c>
    </row>
    <row r="255" spans="4:16">
      <c r="D255" s="76">
        <f t="shared" si="42"/>
        <v>0</v>
      </c>
      <c r="E255" s="76">
        <f t="shared" si="42"/>
        <v>0</v>
      </c>
      <c r="F255" s="77">
        <f t="shared" si="47"/>
        <v>0</v>
      </c>
      <c r="G255" s="77">
        <f t="shared" si="48"/>
        <v>0</v>
      </c>
      <c r="H255" s="77">
        <f t="shared" si="49"/>
        <v>0</v>
      </c>
      <c r="I255" s="77">
        <f t="shared" si="50"/>
        <v>0</v>
      </c>
      <c r="J255" s="77">
        <f t="shared" si="51"/>
        <v>0</v>
      </c>
      <c r="K255" s="77">
        <f t="shared" ca="1" si="43"/>
        <v>-0.46427365301387169</v>
      </c>
      <c r="L255" s="77">
        <f t="shared" ca="1" si="52"/>
        <v>0.21555002488284494</v>
      </c>
      <c r="M255" s="77">
        <f t="shared" ca="1" si="44"/>
        <v>1239466636602.4075</v>
      </c>
      <c r="N255" s="77">
        <f t="shared" ca="1" si="45"/>
        <v>678134065577.29297</v>
      </c>
      <c r="O255" s="77">
        <f t="shared" ca="1" si="46"/>
        <v>12080300717.262053</v>
      </c>
      <c r="P255" s="28">
        <f t="shared" ca="1" si="53"/>
        <v>0.46427365301387169</v>
      </c>
    </row>
    <row r="256" spans="4:16">
      <c r="D256" s="76">
        <f t="shared" si="42"/>
        <v>0</v>
      </c>
      <c r="E256" s="76">
        <f t="shared" si="42"/>
        <v>0</v>
      </c>
      <c r="F256" s="77">
        <f t="shared" si="47"/>
        <v>0</v>
      </c>
      <c r="G256" s="77">
        <f t="shared" si="48"/>
        <v>0</v>
      </c>
      <c r="H256" s="77">
        <f t="shared" si="49"/>
        <v>0</v>
      </c>
      <c r="I256" s="77">
        <f t="shared" si="50"/>
        <v>0</v>
      </c>
      <c r="J256" s="77">
        <f t="shared" si="51"/>
        <v>0</v>
      </c>
      <c r="K256" s="77">
        <f t="shared" ca="1" si="43"/>
        <v>-0.46427365301387169</v>
      </c>
      <c r="L256" s="77">
        <f t="shared" ca="1" si="52"/>
        <v>0.21555002488284494</v>
      </c>
      <c r="M256" s="77">
        <f t="shared" ca="1" si="44"/>
        <v>1239466636602.4075</v>
      </c>
      <c r="N256" s="77">
        <f t="shared" ca="1" si="45"/>
        <v>678134065577.29297</v>
      </c>
      <c r="O256" s="77">
        <f t="shared" ca="1" si="46"/>
        <v>12080300717.262053</v>
      </c>
      <c r="P256" s="28">
        <f t="shared" ca="1" si="53"/>
        <v>0.46427365301387169</v>
      </c>
    </row>
    <row r="257" spans="4:16">
      <c r="D257" s="76">
        <f t="shared" si="42"/>
        <v>0</v>
      </c>
      <c r="E257" s="76">
        <f t="shared" si="42"/>
        <v>0</v>
      </c>
      <c r="F257" s="77">
        <f t="shared" si="47"/>
        <v>0</v>
      </c>
      <c r="G257" s="77">
        <f t="shared" si="48"/>
        <v>0</v>
      </c>
      <c r="H257" s="77">
        <f t="shared" si="49"/>
        <v>0</v>
      </c>
      <c r="I257" s="77">
        <f t="shared" si="50"/>
        <v>0</v>
      </c>
      <c r="J257" s="77">
        <f t="shared" si="51"/>
        <v>0</v>
      </c>
      <c r="K257" s="77">
        <f t="shared" ca="1" si="43"/>
        <v>-0.46427365301387169</v>
      </c>
      <c r="L257" s="77">
        <f t="shared" ca="1" si="52"/>
        <v>0.21555002488284494</v>
      </c>
      <c r="M257" s="77">
        <f t="shared" ca="1" si="44"/>
        <v>1239466636602.4075</v>
      </c>
      <c r="N257" s="77">
        <f t="shared" ca="1" si="45"/>
        <v>678134065577.29297</v>
      </c>
      <c r="O257" s="77">
        <f t="shared" ca="1" si="46"/>
        <v>12080300717.262053</v>
      </c>
      <c r="P257" s="28">
        <f t="shared" ca="1" si="53"/>
        <v>0.46427365301387169</v>
      </c>
    </row>
    <row r="258" spans="4:16">
      <c r="D258" s="76">
        <f t="shared" si="42"/>
        <v>0</v>
      </c>
      <c r="E258" s="76">
        <f t="shared" si="42"/>
        <v>0</v>
      </c>
      <c r="F258" s="77">
        <f t="shared" si="47"/>
        <v>0</v>
      </c>
      <c r="G258" s="77">
        <f t="shared" si="48"/>
        <v>0</v>
      </c>
      <c r="H258" s="77">
        <f t="shared" si="49"/>
        <v>0</v>
      </c>
      <c r="I258" s="77">
        <f t="shared" si="50"/>
        <v>0</v>
      </c>
      <c r="J258" s="77">
        <f t="shared" si="51"/>
        <v>0</v>
      </c>
      <c r="K258" s="77">
        <f t="shared" ca="1" si="43"/>
        <v>-0.46427365301387169</v>
      </c>
      <c r="L258" s="77">
        <f t="shared" ca="1" si="52"/>
        <v>0.21555002488284494</v>
      </c>
      <c r="M258" s="77">
        <f t="shared" ca="1" si="44"/>
        <v>1239466636602.4075</v>
      </c>
      <c r="N258" s="77">
        <f t="shared" ca="1" si="45"/>
        <v>678134065577.29297</v>
      </c>
      <c r="O258" s="77">
        <f t="shared" ca="1" si="46"/>
        <v>12080300717.262053</v>
      </c>
      <c r="P258" s="28">
        <f t="shared" ca="1" si="53"/>
        <v>0.46427365301387169</v>
      </c>
    </row>
    <row r="259" spans="4:16">
      <c r="D259" s="76">
        <f t="shared" si="42"/>
        <v>0</v>
      </c>
      <c r="E259" s="76">
        <f t="shared" si="42"/>
        <v>0</v>
      </c>
      <c r="F259" s="77">
        <f t="shared" si="47"/>
        <v>0</v>
      </c>
      <c r="G259" s="77">
        <f t="shared" si="48"/>
        <v>0</v>
      </c>
      <c r="H259" s="77">
        <f t="shared" si="49"/>
        <v>0</v>
      </c>
      <c r="I259" s="77">
        <f t="shared" si="50"/>
        <v>0</v>
      </c>
      <c r="J259" s="77">
        <f t="shared" si="51"/>
        <v>0</v>
      </c>
      <c r="K259" s="77">
        <f t="shared" ca="1" si="43"/>
        <v>-0.46427365301387169</v>
      </c>
      <c r="L259" s="77">
        <f t="shared" ca="1" si="52"/>
        <v>0.21555002488284494</v>
      </c>
      <c r="M259" s="77">
        <f t="shared" ca="1" si="44"/>
        <v>1239466636602.4075</v>
      </c>
      <c r="N259" s="77">
        <f t="shared" ca="1" si="45"/>
        <v>678134065577.29297</v>
      </c>
      <c r="O259" s="77">
        <f t="shared" ca="1" si="46"/>
        <v>12080300717.262053</v>
      </c>
      <c r="P259" s="28">
        <f t="shared" ca="1" si="53"/>
        <v>0.46427365301387169</v>
      </c>
    </row>
    <row r="260" spans="4:16">
      <c r="D260" s="76">
        <f t="shared" si="42"/>
        <v>0</v>
      </c>
      <c r="E260" s="76">
        <f t="shared" si="42"/>
        <v>0</v>
      </c>
      <c r="F260" s="77">
        <f t="shared" si="47"/>
        <v>0</v>
      </c>
      <c r="G260" s="77">
        <f t="shared" si="48"/>
        <v>0</v>
      </c>
      <c r="H260" s="77">
        <f t="shared" si="49"/>
        <v>0</v>
      </c>
      <c r="I260" s="77">
        <f t="shared" si="50"/>
        <v>0</v>
      </c>
      <c r="J260" s="77">
        <f t="shared" si="51"/>
        <v>0</v>
      </c>
      <c r="K260" s="77">
        <f t="shared" ca="1" si="43"/>
        <v>-0.46427365301387169</v>
      </c>
      <c r="L260" s="77">
        <f t="shared" ca="1" si="52"/>
        <v>0.21555002488284494</v>
      </c>
      <c r="M260" s="77">
        <f t="shared" ca="1" si="44"/>
        <v>1239466636602.4075</v>
      </c>
      <c r="N260" s="77">
        <f t="shared" ca="1" si="45"/>
        <v>678134065577.29297</v>
      </c>
      <c r="O260" s="77">
        <f t="shared" ca="1" si="46"/>
        <v>12080300717.262053</v>
      </c>
      <c r="P260" s="28">
        <f t="shared" ca="1" si="53"/>
        <v>0.46427365301387169</v>
      </c>
    </row>
    <row r="261" spans="4:16">
      <c r="D261" s="76">
        <f t="shared" si="42"/>
        <v>0</v>
      </c>
      <c r="E261" s="76">
        <f t="shared" si="42"/>
        <v>0</v>
      </c>
      <c r="F261" s="77">
        <f t="shared" si="47"/>
        <v>0</v>
      </c>
      <c r="G261" s="77">
        <f t="shared" si="48"/>
        <v>0</v>
      </c>
      <c r="H261" s="77">
        <f t="shared" si="49"/>
        <v>0</v>
      </c>
      <c r="I261" s="77">
        <f t="shared" si="50"/>
        <v>0</v>
      </c>
      <c r="J261" s="77">
        <f t="shared" si="51"/>
        <v>0</v>
      </c>
      <c r="K261" s="77">
        <f t="shared" ca="1" si="43"/>
        <v>-0.46427365301387169</v>
      </c>
      <c r="L261" s="77">
        <f t="shared" ca="1" si="52"/>
        <v>0.21555002488284494</v>
      </c>
      <c r="M261" s="77">
        <f t="shared" ca="1" si="44"/>
        <v>1239466636602.4075</v>
      </c>
      <c r="N261" s="77">
        <f t="shared" ca="1" si="45"/>
        <v>678134065577.29297</v>
      </c>
      <c r="O261" s="77">
        <f t="shared" ca="1" si="46"/>
        <v>12080300717.262053</v>
      </c>
      <c r="P261" s="28">
        <f t="shared" ca="1" si="53"/>
        <v>0.46427365301387169</v>
      </c>
    </row>
    <row r="262" spans="4:16">
      <c r="D262" s="76">
        <f t="shared" si="42"/>
        <v>0</v>
      </c>
      <c r="E262" s="76">
        <f t="shared" si="42"/>
        <v>0</v>
      </c>
      <c r="F262" s="77">
        <f t="shared" si="47"/>
        <v>0</v>
      </c>
      <c r="G262" s="77">
        <f t="shared" si="48"/>
        <v>0</v>
      </c>
      <c r="H262" s="77">
        <f t="shared" si="49"/>
        <v>0</v>
      </c>
      <c r="I262" s="77">
        <f t="shared" si="50"/>
        <v>0</v>
      </c>
      <c r="J262" s="77">
        <f t="shared" si="51"/>
        <v>0</v>
      </c>
      <c r="K262" s="77">
        <f t="shared" ca="1" si="43"/>
        <v>-0.46427365301387169</v>
      </c>
      <c r="L262" s="77">
        <f t="shared" ca="1" si="52"/>
        <v>0.21555002488284494</v>
      </c>
      <c r="M262" s="77">
        <f t="shared" ca="1" si="44"/>
        <v>1239466636602.4075</v>
      </c>
      <c r="N262" s="77">
        <f t="shared" ca="1" si="45"/>
        <v>678134065577.29297</v>
      </c>
      <c r="O262" s="77">
        <f t="shared" ca="1" si="46"/>
        <v>12080300717.262053</v>
      </c>
      <c r="P262" s="28">
        <f t="shared" ca="1" si="53"/>
        <v>0.46427365301387169</v>
      </c>
    </row>
    <row r="263" spans="4:16">
      <c r="D263" s="76">
        <f t="shared" si="42"/>
        <v>0</v>
      </c>
      <c r="E263" s="76">
        <f t="shared" si="42"/>
        <v>0</v>
      </c>
      <c r="F263" s="77">
        <f t="shared" si="47"/>
        <v>0</v>
      </c>
      <c r="G263" s="77">
        <f t="shared" si="48"/>
        <v>0</v>
      </c>
      <c r="H263" s="77">
        <f t="shared" si="49"/>
        <v>0</v>
      </c>
      <c r="I263" s="77">
        <f t="shared" si="50"/>
        <v>0</v>
      </c>
      <c r="J263" s="77">
        <f t="shared" si="51"/>
        <v>0</v>
      </c>
      <c r="K263" s="77">
        <f t="shared" ca="1" si="43"/>
        <v>-0.46427365301387169</v>
      </c>
      <c r="L263" s="77">
        <f t="shared" ca="1" si="52"/>
        <v>0.21555002488284494</v>
      </c>
      <c r="M263" s="77">
        <f t="shared" ca="1" si="44"/>
        <v>1239466636602.4075</v>
      </c>
      <c r="N263" s="77">
        <f t="shared" ca="1" si="45"/>
        <v>678134065577.29297</v>
      </c>
      <c r="O263" s="77">
        <f t="shared" ca="1" si="46"/>
        <v>12080300717.262053</v>
      </c>
      <c r="P263" s="28">
        <f t="shared" ca="1" si="53"/>
        <v>0.46427365301387169</v>
      </c>
    </row>
    <row r="264" spans="4:16">
      <c r="D264" s="76">
        <f t="shared" si="42"/>
        <v>0</v>
      </c>
      <c r="E264" s="76">
        <f t="shared" si="42"/>
        <v>0</v>
      </c>
      <c r="F264" s="77">
        <f t="shared" si="47"/>
        <v>0</v>
      </c>
      <c r="G264" s="77">
        <f t="shared" si="48"/>
        <v>0</v>
      </c>
      <c r="H264" s="77">
        <f t="shared" si="49"/>
        <v>0</v>
      </c>
      <c r="I264" s="77">
        <f t="shared" si="50"/>
        <v>0</v>
      </c>
      <c r="J264" s="77">
        <f t="shared" si="51"/>
        <v>0</v>
      </c>
      <c r="K264" s="77">
        <f t="shared" ca="1" si="43"/>
        <v>-0.46427365301387169</v>
      </c>
      <c r="L264" s="77">
        <f t="shared" ca="1" si="52"/>
        <v>0.21555002488284494</v>
      </c>
      <c r="M264" s="77">
        <f t="shared" ca="1" si="44"/>
        <v>1239466636602.4075</v>
      </c>
      <c r="N264" s="77">
        <f t="shared" ca="1" si="45"/>
        <v>678134065577.29297</v>
      </c>
      <c r="O264" s="77">
        <f t="shared" ca="1" si="46"/>
        <v>12080300717.262053</v>
      </c>
      <c r="P264" s="28">
        <f t="shared" ca="1" si="53"/>
        <v>0.46427365301387169</v>
      </c>
    </row>
    <row r="265" spans="4:16">
      <c r="D265" s="76">
        <f t="shared" si="42"/>
        <v>0</v>
      </c>
      <c r="E265" s="76">
        <f t="shared" si="42"/>
        <v>0</v>
      </c>
      <c r="F265" s="77">
        <f t="shared" si="47"/>
        <v>0</v>
      </c>
      <c r="G265" s="77">
        <f t="shared" si="48"/>
        <v>0</v>
      </c>
      <c r="H265" s="77">
        <f t="shared" si="49"/>
        <v>0</v>
      </c>
      <c r="I265" s="77">
        <f t="shared" si="50"/>
        <v>0</v>
      </c>
      <c r="J265" s="77">
        <f t="shared" si="51"/>
        <v>0</v>
      </c>
      <c r="K265" s="77">
        <f t="shared" ca="1" si="43"/>
        <v>-0.46427365301387169</v>
      </c>
      <c r="L265" s="77">
        <f t="shared" ca="1" si="52"/>
        <v>0.21555002488284494</v>
      </c>
      <c r="M265" s="77">
        <f t="shared" ca="1" si="44"/>
        <v>1239466636602.4075</v>
      </c>
      <c r="N265" s="77">
        <f t="shared" ca="1" si="45"/>
        <v>678134065577.29297</v>
      </c>
      <c r="O265" s="77">
        <f t="shared" ca="1" si="46"/>
        <v>12080300717.262053</v>
      </c>
      <c r="P265" s="28">
        <f t="shared" ca="1" si="53"/>
        <v>0.46427365301387169</v>
      </c>
    </row>
    <row r="266" spans="4:16">
      <c r="D266" s="76">
        <f t="shared" si="42"/>
        <v>0</v>
      </c>
      <c r="E266" s="76">
        <f t="shared" si="42"/>
        <v>0</v>
      </c>
      <c r="F266" s="77">
        <f t="shared" si="47"/>
        <v>0</v>
      </c>
      <c r="G266" s="77">
        <f t="shared" si="48"/>
        <v>0</v>
      </c>
      <c r="H266" s="77">
        <f t="shared" si="49"/>
        <v>0</v>
      </c>
      <c r="I266" s="77">
        <f t="shared" si="50"/>
        <v>0</v>
      </c>
      <c r="J266" s="77">
        <f t="shared" si="51"/>
        <v>0</v>
      </c>
      <c r="K266" s="77">
        <f t="shared" ca="1" si="43"/>
        <v>-0.46427365301387169</v>
      </c>
      <c r="L266" s="77">
        <f t="shared" ca="1" si="52"/>
        <v>0.21555002488284494</v>
      </c>
      <c r="M266" s="77">
        <f t="shared" ca="1" si="44"/>
        <v>1239466636602.4075</v>
      </c>
      <c r="N266" s="77">
        <f t="shared" ca="1" si="45"/>
        <v>678134065577.29297</v>
      </c>
      <c r="O266" s="77">
        <f t="shared" ca="1" si="46"/>
        <v>12080300717.262053</v>
      </c>
      <c r="P266" s="28">
        <f t="shared" ca="1" si="53"/>
        <v>0.46427365301387169</v>
      </c>
    </row>
    <row r="267" spans="4:16">
      <c r="D267" s="76">
        <f t="shared" si="42"/>
        <v>0</v>
      </c>
      <c r="E267" s="76">
        <f t="shared" si="42"/>
        <v>0</v>
      </c>
      <c r="F267" s="77">
        <f t="shared" si="47"/>
        <v>0</v>
      </c>
      <c r="G267" s="77">
        <f t="shared" si="48"/>
        <v>0</v>
      </c>
      <c r="H267" s="77">
        <f t="shared" si="49"/>
        <v>0</v>
      </c>
      <c r="I267" s="77">
        <f t="shared" si="50"/>
        <v>0</v>
      </c>
      <c r="J267" s="77">
        <f t="shared" si="51"/>
        <v>0</v>
      </c>
      <c r="K267" s="77">
        <f t="shared" ca="1" si="43"/>
        <v>-0.46427365301387169</v>
      </c>
      <c r="L267" s="77">
        <f t="shared" ca="1" si="52"/>
        <v>0.21555002488284494</v>
      </c>
      <c r="M267" s="77">
        <f t="shared" ca="1" si="44"/>
        <v>1239466636602.4075</v>
      </c>
      <c r="N267" s="77">
        <f t="shared" ca="1" si="45"/>
        <v>678134065577.29297</v>
      </c>
      <c r="O267" s="77">
        <f t="shared" ca="1" si="46"/>
        <v>12080300717.262053</v>
      </c>
      <c r="P267" s="28">
        <f t="shared" ca="1" si="53"/>
        <v>0.46427365301387169</v>
      </c>
    </row>
    <row r="268" spans="4:16">
      <c r="D268" s="76">
        <f t="shared" si="42"/>
        <v>0</v>
      </c>
      <c r="E268" s="76">
        <f t="shared" si="42"/>
        <v>0</v>
      </c>
      <c r="F268" s="77">
        <f t="shared" si="47"/>
        <v>0</v>
      </c>
      <c r="G268" s="77">
        <f t="shared" si="48"/>
        <v>0</v>
      </c>
      <c r="H268" s="77">
        <f t="shared" si="49"/>
        <v>0</v>
      </c>
      <c r="I268" s="77">
        <f t="shared" si="50"/>
        <v>0</v>
      </c>
      <c r="J268" s="77">
        <f t="shared" si="51"/>
        <v>0</v>
      </c>
      <c r="K268" s="77">
        <f t="shared" ca="1" si="43"/>
        <v>-0.46427365301387169</v>
      </c>
      <c r="L268" s="77">
        <f t="shared" ca="1" si="52"/>
        <v>0.21555002488284494</v>
      </c>
      <c r="M268" s="77">
        <f t="shared" ca="1" si="44"/>
        <v>1239466636602.4075</v>
      </c>
      <c r="N268" s="77">
        <f t="shared" ca="1" si="45"/>
        <v>678134065577.29297</v>
      </c>
      <c r="O268" s="77">
        <f t="shared" ca="1" si="46"/>
        <v>12080300717.262053</v>
      </c>
      <c r="P268" s="28">
        <f t="shared" ca="1" si="53"/>
        <v>0.46427365301387169</v>
      </c>
    </row>
    <row r="269" spans="4:16">
      <c r="D269" s="76">
        <f t="shared" si="42"/>
        <v>0</v>
      </c>
      <c r="E269" s="76">
        <f t="shared" si="42"/>
        <v>0</v>
      </c>
      <c r="F269" s="77">
        <f t="shared" si="47"/>
        <v>0</v>
      </c>
      <c r="G269" s="77">
        <f t="shared" si="48"/>
        <v>0</v>
      </c>
      <c r="H269" s="77">
        <f t="shared" si="49"/>
        <v>0</v>
      </c>
      <c r="I269" s="77">
        <f t="shared" si="50"/>
        <v>0</v>
      </c>
      <c r="J269" s="77">
        <f t="shared" si="51"/>
        <v>0</v>
      </c>
      <c r="K269" s="77">
        <f t="shared" ca="1" si="43"/>
        <v>-0.46427365301387169</v>
      </c>
      <c r="L269" s="77">
        <f t="shared" ca="1" si="52"/>
        <v>0.21555002488284494</v>
      </c>
      <c r="M269" s="77">
        <f t="shared" ca="1" si="44"/>
        <v>1239466636602.4075</v>
      </c>
      <c r="N269" s="77">
        <f t="shared" ca="1" si="45"/>
        <v>678134065577.29297</v>
      </c>
      <c r="O269" s="77">
        <f t="shared" ca="1" si="46"/>
        <v>12080300717.262053</v>
      </c>
      <c r="P269" s="28">
        <f t="shared" ca="1" si="53"/>
        <v>0.46427365301387169</v>
      </c>
    </row>
    <row r="270" spans="4:16">
      <c r="D270" s="76">
        <f t="shared" si="42"/>
        <v>0</v>
      </c>
      <c r="E270" s="76">
        <f t="shared" si="42"/>
        <v>0</v>
      </c>
      <c r="F270" s="77">
        <f t="shared" si="47"/>
        <v>0</v>
      </c>
      <c r="G270" s="77">
        <f t="shared" si="48"/>
        <v>0</v>
      </c>
      <c r="H270" s="77">
        <f t="shared" si="49"/>
        <v>0</v>
      </c>
      <c r="I270" s="77">
        <f t="shared" si="50"/>
        <v>0</v>
      </c>
      <c r="J270" s="77">
        <f t="shared" si="51"/>
        <v>0</v>
      </c>
      <c r="K270" s="77">
        <f t="shared" ca="1" si="43"/>
        <v>-0.46427365301387169</v>
      </c>
      <c r="L270" s="77">
        <f t="shared" ca="1" si="52"/>
        <v>0.21555002488284494</v>
      </c>
      <c r="M270" s="77">
        <f t="shared" ca="1" si="44"/>
        <v>1239466636602.4075</v>
      </c>
      <c r="N270" s="77">
        <f t="shared" ca="1" si="45"/>
        <v>678134065577.29297</v>
      </c>
      <c r="O270" s="77">
        <f t="shared" ca="1" si="46"/>
        <v>12080300717.262053</v>
      </c>
      <c r="P270" s="28">
        <f t="shared" ca="1" si="53"/>
        <v>0.46427365301387169</v>
      </c>
    </row>
    <row r="271" spans="4:16">
      <c r="D271" s="76">
        <f t="shared" si="42"/>
        <v>0</v>
      </c>
      <c r="E271" s="76">
        <f t="shared" si="42"/>
        <v>0</v>
      </c>
      <c r="F271" s="77">
        <f t="shared" si="47"/>
        <v>0</v>
      </c>
      <c r="G271" s="77">
        <f t="shared" si="48"/>
        <v>0</v>
      </c>
      <c r="H271" s="77">
        <f t="shared" si="49"/>
        <v>0</v>
      </c>
      <c r="I271" s="77">
        <f t="shared" si="50"/>
        <v>0</v>
      </c>
      <c r="J271" s="77">
        <f t="shared" si="51"/>
        <v>0</v>
      </c>
      <c r="K271" s="77">
        <f t="shared" ca="1" si="43"/>
        <v>-0.46427365301387169</v>
      </c>
      <c r="L271" s="77">
        <f t="shared" ca="1" si="52"/>
        <v>0.21555002488284494</v>
      </c>
      <c r="M271" s="77">
        <f t="shared" ca="1" si="44"/>
        <v>1239466636602.4075</v>
      </c>
      <c r="N271" s="77">
        <f t="shared" ca="1" si="45"/>
        <v>678134065577.29297</v>
      </c>
      <c r="O271" s="77">
        <f t="shared" ca="1" si="46"/>
        <v>12080300717.262053</v>
      </c>
      <c r="P271" s="28">
        <f t="shared" ca="1" si="53"/>
        <v>0.46427365301387169</v>
      </c>
    </row>
    <row r="272" spans="4:16">
      <c r="D272" s="76">
        <f t="shared" si="42"/>
        <v>0</v>
      </c>
      <c r="E272" s="76">
        <f t="shared" si="42"/>
        <v>0</v>
      </c>
      <c r="F272" s="77">
        <f t="shared" si="47"/>
        <v>0</v>
      </c>
      <c r="G272" s="77">
        <f t="shared" si="48"/>
        <v>0</v>
      </c>
      <c r="H272" s="77">
        <f t="shared" si="49"/>
        <v>0</v>
      </c>
      <c r="I272" s="77">
        <f t="shared" si="50"/>
        <v>0</v>
      </c>
      <c r="J272" s="77">
        <f t="shared" si="51"/>
        <v>0</v>
      </c>
      <c r="K272" s="77">
        <f t="shared" ca="1" si="43"/>
        <v>-0.46427365301387169</v>
      </c>
      <c r="L272" s="77">
        <f t="shared" ca="1" si="52"/>
        <v>0.21555002488284494</v>
      </c>
      <c r="M272" s="77">
        <f t="shared" ca="1" si="44"/>
        <v>1239466636602.4075</v>
      </c>
      <c r="N272" s="77">
        <f t="shared" ca="1" si="45"/>
        <v>678134065577.29297</v>
      </c>
      <c r="O272" s="77">
        <f t="shared" ca="1" si="46"/>
        <v>12080300717.262053</v>
      </c>
      <c r="P272" s="28">
        <f t="shared" ca="1" si="53"/>
        <v>0.46427365301387169</v>
      </c>
    </row>
    <row r="273" spans="4:16">
      <c r="D273" s="76">
        <f t="shared" si="42"/>
        <v>0</v>
      </c>
      <c r="E273" s="76">
        <f t="shared" si="42"/>
        <v>0</v>
      </c>
      <c r="F273" s="77">
        <f t="shared" si="47"/>
        <v>0</v>
      </c>
      <c r="G273" s="77">
        <f t="shared" si="48"/>
        <v>0</v>
      </c>
      <c r="H273" s="77">
        <f t="shared" si="49"/>
        <v>0</v>
      </c>
      <c r="I273" s="77">
        <f t="shared" si="50"/>
        <v>0</v>
      </c>
      <c r="J273" s="77">
        <f t="shared" si="51"/>
        <v>0</v>
      </c>
      <c r="K273" s="77">
        <f t="shared" ca="1" si="43"/>
        <v>-0.46427365301387169</v>
      </c>
      <c r="L273" s="77">
        <f t="shared" ca="1" si="52"/>
        <v>0.21555002488284494</v>
      </c>
      <c r="M273" s="77">
        <f t="shared" ca="1" si="44"/>
        <v>1239466636602.4075</v>
      </c>
      <c r="N273" s="77">
        <f t="shared" ca="1" si="45"/>
        <v>678134065577.29297</v>
      </c>
      <c r="O273" s="77">
        <f t="shared" ca="1" si="46"/>
        <v>12080300717.262053</v>
      </c>
      <c r="P273" s="28">
        <f t="shared" ca="1" si="53"/>
        <v>0.46427365301387169</v>
      </c>
    </row>
    <row r="274" spans="4:16">
      <c r="D274" s="76">
        <f t="shared" si="42"/>
        <v>0</v>
      </c>
      <c r="E274" s="76">
        <f t="shared" si="42"/>
        <v>0</v>
      </c>
      <c r="F274" s="77">
        <f t="shared" si="47"/>
        <v>0</v>
      </c>
      <c r="G274" s="77">
        <f t="shared" si="48"/>
        <v>0</v>
      </c>
      <c r="H274" s="77">
        <f t="shared" si="49"/>
        <v>0</v>
      </c>
      <c r="I274" s="77">
        <f t="shared" si="50"/>
        <v>0</v>
      </c>
      <c r="J274" s="77">
        <f t="shared" si="51"/>
        <v>0</v>
      </c>
      <c r="K274" s="77">
        <f t="shared" ca="1" si="43"/>
        <v>-0.46427365301387169</v>
      </c>
      <c r="L274" s="77">
        <f t="shared" ca="1" si="52"/>
        <v>0.21555002488284494</v>
      </c>
      <c r="M274" s="77">
        <f t="shared" ca="1" si="44"/>
        <v>1239466636602.4075</v>
      </c>
      <c r="N274" s="77">
        <f t="shared" ca="1" si="45"/>
        <v>678134065577.29297</v>
      </c>
      <c r="O274" s="77">
        <f t="shared" ca="1" si="46"/>
        <v>12080300717.262053</v>
      </c>
      <c r="P274" s="28">
        <f t="shared" ca="1" si="53"/>
        <v>0.46427365301387169</v>
      </c>
    </row>
    <row r="275" spans="4:16">
      <c r="D275" s="76">
        <f t="shared" si="42"/>
        <v>0</v>
      </c>
      <c r="E275" s="76">
        <f t="shared" si="42"/>
        <v>0</v>
      </c>
      <c r="F275" s="77">
        <f t="shared" si="47"/>
        <v>0</v>
      </c>
      <c r="G275" s="77">
        <f t="shared" si="48"/>
        <v>0</v>
      </c>
      <c r="H275" s="77">
        <f t="shared" si="49"/>
        <v>0</v>
      </c>
      <c r="I275" s="77">
        <f t="shared" si="50"/>
        <v>0</v>
      </c>
      <c r="J275" s="77">
        <f t="shared" si="51"/>
        <v>0</v>
      </c>
      <c r="K275" s="77">
        <f t="shared" ca="1" si="43"/>
        <v>-0.46427365301387169</v>
      </c>
      <c r="L275" s="77">
        <f t="shared" ca="1" si="52"/>
        <v>0.21555002488284494</v>
      </c>
      <c r="M275" s="77">
        <f t="shared" ca="1" si="44"/>
        <v>1239466636602.4075</v>
      </c>
      <c r="N275" s="77">
        <f t="shared" ca="1" si="45"/>
        <v>678134065577.29297</v>
      </c>
      <c r="O275" s="77">
        <f t="shared" ca="1" si="46"/>
        <v>12080300717.262053</v>
      </c>
      <c r="P275" s="28">
        <f t="shared" ca="1" si="53"/>
        <v>0.46427365301387169</v>
      </c>
    </row>
    <row r="276" spans="4:16">
      <c r="D276" s="76">
        <f t="shared" si="42"/>
        <v>0</v>
      </c>
      <c r="E276" s="76">
        <f t="shared" si="42"/>
        <v>0</v>
      </c>
      <c r="F276" s="77">
        <f t="shared" si="47"/>
        <v>0</v>
      </c>
      <c r="G276" s="77">
        <f t="shared" si="48"/>
        <v>0</v>
      </c>
      <c r="H276" s="77">
        <f t="shared" si="49"/>
        <v>0</v>
      </c>
      <c r="I276" s="77">
        <f t="shared" si="50"/>
        <v>0</v>
      </c>
      <c r="J276" s="77">
        <f t="shared" si="51"/>
        <v>0</v>
      </c>
      <c r="K276" s="77">
        <f t="shared" ca="1" si="43"/>
        <v>-0.46427365301387169</v>
      </c>
      <c r="L276" s="77">
        <f t="shared" ca="1" si="52"/>
        <v>0.21555002488284494</v>
      </c>
      <c r="M276" s="77">
        <f t="shared" ca="1" si="44"/>
        <v>1239466636602.4075</v>
      </c>
      <c r="N276" s="77">
        <f t="shared" ca="1" si="45"/>
        <v>678134065577.29297</v>
      </c>
      <c r="O276" s="77">
        <f t="shared" ca="1" si="46"/>
        <v>12080300717.262053</v>
      </c>
      <c r="P276" s="28">
        <f t="shared" ca="1" si="53"/>
        <v>0.46427365301387169</v>
      </c>
    </row>
    <row r="277" spans="4:16">
      <c r="D277" s="76">
        <f t="shared" ref="D277:E340" si="54">A277/A$18</f>
        <v>0</v>
      </c>
      <c r="E277" s="76">
        <f t="shared" si="54"/>
        <v>0</v>
      </c>
      <c r="F277" s="77">
        <f t="shared" si="47"/>
        <v>0</v>
      </c>
      <c r="G277" s="77">
        <f t="shared" si="48"/>
        <v>0</v>
      </c>
      <c r="H277" s="77">
        <f t="shared" si="49"/>
        <v>0</v>
      </c>
      <c r="I277" s="77">
        <f t="shared" si="50"/>
        <v>0</v>
      </c>
      <c r="J277" s="77">
        <f t="shared" si="51"/>
        <v>0</v>
      </c>
      <c r="K277" s="77">
        <f t="shared" ref="K277:K342" ca="1" si="55">+E$4+E$5*D277+E$6*D277^2</f>
        <v>-0.46427365301387169</v>
      </c>
      <c r="L277" s="77">
        <f t="shared" ca="1" si="52"/>
        <v>0.21555002488284494</v>
      </c>
      <c r="M277" s="77">
        <f t="shared" ref="M277:M340" ca="1" si="56">(M$1-M$2*D277+M$3*F277)^2</f>
        <v>1239466636602.4075</v>
      </c>
      <c r="N277" s="77">
        <f t="shared" ref="N277:N340" ca="1" si="57">(-M$2+M$4*D277-M$5*F277)^2</f>
        <v>678134065577.29297</v>
      </c>
      <c r="O277" s="77">
        <f t="shared" ref="O277:O340" ca="1" si="58">+(M$3-D277*M$5+F277*M$6)^2</f>
        <v>12080300717.262053</v>
      </c>
      <c r="P277" s="28">
        <f t="shared" ca="1" si="53"/>
        <v>0.46427365301387169</v>
      </c>
    </row>
    <row r="278" spans="4:16">
      <c r="D278" s="76">
        <f t="shared" si="54"/>
        <v>0</v>
      </c>
      <c r="E278" s="76">
        <f t="shared" si="54"/>
        <v>0</v>
      </c>
      <c r="F278" s="77">
        <f t="shared" ref="F278:F341" si="59">D278*D278</f>
        <v>0</v>
      </c>
      <c r="G278" s="77">
        <f t="shared" ref="G278:G341" si="60">D278*F278</f>
        <v>0</v>
      </c>
      <c r="H278" s="77">
        <f t="shared" ref="H278:H341" si="61">F278*F278</f>
        <v>0</v>
      </c>
      <c r="I278" s="77">
        <f t="shared" ref="I278:I341" si="62">E278*D278</f>
        <v>0</v>
      </c>
      <c r="J278" s="77">
        <f t="shared" ref="J278:J341" si="63">I278*D278</f>
        <v>0</v>
      </c>
      <c r="K278" s="77">
        <f t="shared" ca="1" si="55"/>
        <v>-0.46427365301387169</v>
      </c>
      <c r="L278" s="77">
        <f t="shared" ref="L278:L341" ca="1" si="64">+(K278-E278)^2</f>
        <v>0.21555002488284494</v>
      </c>
      <c r="M278" s="77">
        <f t="shared" ca="1" si="56"/>
        <v>1239466636602.4075</v>
      </c>
      <c r="N278" s="77">
        <f t="shared" ca="1" si="57"/>
        <v>678134065577.29297</v>
      </c>
      <c r="O278" s="77">
        <f t="shared" ca="1" si="58"/>
        <v>12080300717.262053</v>
      </c>
      <c r="P278" s="28">
        <f t="shared" ref="P278:P341" ca="1" si="65">+E278-K278</f>
        <v>0.46427365301387169</v>
      </c>
    </row>
    <row r="279" spans="4:16">
      <c r="D279" s="76">
        <f t="shared" si="54"/>
        <v>0</v>
      </c>
      <c r="E279" s="76">
        <f t="shared" si="54"/>
        <v>0</v>
      </c>
      <c r="F279" s="77">
        <f t="shared" si="59"/>
        <v>0</v>
      </c>
      <c r="G279" s="77">
        <f t="shared" si="60"/>
        <v>0</v>
      </c>
      <c r="H279" s="77">
        <f t="shared" si="61"/>
        <v>0</v>
      </c>
      <c r="I279" s="77">
        <f t="shared" si="62"/>
        <v>0</v>
      </c>
      <c r="J279" s="77">
        <f t="shared" si="63"/>
        <v>0</v>
      </c>
      <c r="K279" s="77">
        <f t="shared" ca="1" si="55"/>
        <v>-0.46427365301387169</v>
      </c>
      <c r="L279" s="77">
        <f t="shared" ca="1" si="64"/>
        <v>0.21555002488284494</v>
      </c>
      <c r="M279" s="77">
        <f t="shared" ca="1" si="56"/>
        <v>1239466636602.4075</v>
      </c>
      <c r="N279" s="77">
        <f t="shared" ca="1" si="57"/>
        <v>678134065577.29297</v>
      </c>
      <c r="O279" s="77">
        <f t="shared" ca="1" si="58"/>
        <v>12080300717.262053</v>
      </c>
      <c r="P279" s="28">
        <f t="shared" ca="1" si="65"/>
        <v>0.46427365301387169</v>
      </c>
    </row>
    <row r="280" spans="4:16">
      <c r="D280" s="76">
        <f t="shared" si="54"/>
        <v>0</v>
      </c>
      <c r="E280" s="76">
        <f t="shared" si="54"/>
        <v>0</v>
      </c>
      <c r="F280" s="77">
        <f t="shared" si="59"/>
        <v>0</v>
      </c>
      <c r="G280" s="77">
        <f t="shared" si="60"/>
        <v>0</v>
      </c>
      <c r="H280" s="77">
        <f t="shared" si="61"/>
        <v>0</v>
      </c>
      <c r="I280" s="77">
        <f t="shared" si="62"/>
        <v>0</v>
      </c>
      <c r="J280" s="77">
        <f t="shared" si="63"/>
        <v>0</v>
      </c>
      <c r="K280" s="77">
        <f t="shared" ca="1" si="55"/>
        <v>-0.46427365301387169</v>
      </c>
      <c r="L280" s="77">
        <f t="shared" ca="1" si="64"/>
        <v>0.21555002488284494</v>
      </c>
      <c r="M280" s="77">
        <f t="shared" ca="1" si="56"/>
        <v>1239466636602.4075</v>
      </c>
      <c r="N280" s="77">
        <f t="shared" ca="1" si="57"/>
        <v>678134065577.29297</v>
      </c>
      <c r="O280" s="77">
        <f t="shared" ca="1" si="58"/>
        <v>12080300717.262053</v>
      </c>
      <c r="P280" s="28">
        <f t="shared" ca="1" si="65"/>
        <v>0.46427365301387169</v>
      </c>
    </row>
    <row r="281" spans="4:16">
      <c r="D281" s="76">
        <f t="shared" si="54"/>
        <v>0</v>
      </c>
      <c r="E281" s="76">
        <f t="shared" si="54"/>
        <v>0</v>
      </c>
      <c r="F281" s="77">
        <f t="shared" si="59"/>
        <v>0</v>
      </c>
      <c r="G281" s="77">
        <f t="shared" si="60"/>
        <v>0</v>
      </c>
      <c r="H281" s="77">
        <f t="shared" si="61"/>
        <v>0</v>
      </c>
      <c r="I281" s="77">
        <f t="shared" si="62"/>
        <v>0</v>
      </c>
      <c r="J281" s="77">
        <f t="shared" si="63"/>
        <v>0</v>
      </c>
      <c r="K281" s="77">
        <f t="shared" ca="1" si="55"/>
        <v>-0.46427365301387169</v>
      </c>
      <c r="L281" s="77">
        <f t="shared" ca="1" si="64"/>
        <v>0.21555002488284494</v>
      </c>
      <c r="M281" s="77">
        <f t="shared" ca="1" si="56"/>
        <v>1239466636602.4075</v>
      </c>
      <c r="N281" s="77">
        <f t="shared" ca="1" si="57"/>
        <v>678134065577.29297</v>
      </c>
      <c r="O281" s="77">
        <f t="shared" ca="1" si="58"/>
        <v>12080300717.262053</v>
      </c>
      <c r="P281" s="28">
        <f t="shared" ca="1" si="65"/>
        <v>0.46427365301387169</v>
      </c>
    </row>
    <row r="282" spans="4:16">
      <c r="D282" s="76">
        <f t="shared" si="54"/>
        <v>0</v>
      </c>
      <c r="E282" s="76">
        <f t="shared" si="54"/>
        <v>0</v>
      </c>
      <c r="F282" s="77">
        <f t="shared" si="59"/>
        <v>0</v>
      </c>
      <c r="G282" s="77">
        <f t="shared" si="60"/>
        <v>0</v>
      </c>
      <c r="H282" s="77">
        <f t="shared" si="61"/>
        <v>0</v>
      </c>
      <c r="I282" s="77">
        <f t="shared" si="62"/>
        <v>0</v>
      </c>
      <c r="J282" s="77">
        <f t="shared" si="63"/>
        <v>0</v>
      </c>
      <c r="K282" s="77">
        <f t="shared" ca="1" si="55"/>
        <v>-0.46427365301387169</v>
      </c>
      <c r="L282" s="77">
        <f t="shared" ca="1" si="64"/>
        <v>0.21555002488284494</v>
      </c>
      <c r="M282" s="77">
        <f t="shared" ca="1" si="56"/>
        <v>1239466636602.4075</v>
      </c>
      <c r="N282" s="77">
        <f t="shared" ca="1" si="57"/>
        <v>678134065577.29297</v>
      </c>
      <c r="O282" s="77">
        <f t="shared" ca="1" si="58"/>
        <v>12080300717.262053</v>
      </c>
      <c r="P282" s="28">
        <f t="shared" ca="1" si="65"/>
        <v>0.46427365301387169</v>
      </c>
    </row>
    <row r="283" spans="4:16">
      <c r="D283" s="76">
        <f t="shared" si="54"/>
        <v>0</v>
      </c>
      <c r="E283" s="76">
        <f t="shared" si="54"/>
        <v>0</v>
      </c>
      <c r="F283" s="77">
        <f t="shared" si="59"/>
        <v>0</v>
      </c>
      <c r="G283" s="77">
        <f t="shared" si="60"/>
        <v>0</v>
      </c>
      <c r="H283" s="77">
        <f t="shared" si="61"/>
        <v>0</v>
      </c>
      <c r="I283" s="77">
        <f t="shared" si="62"/>
        <v>0</v>
      </c>
      <c r="J283" s="77">
        <f t="shared" si="63"/>
        <v>0</v>
      </c>
      <c r="K283" s="77">
        <f t="shared" ca="1" si="55"/>
        <v>-0.46427365301387169</v>
      </c>
      <c r="L283" s="77">
        <f t="shared" ca="1" si="64"/>
        <v>0.21555002488284494</v>
      </c>
      <c r="M283" s="77">
        <f t="shared" ca="1" si="56"/>
        <v>1239466636602.4075</v>
      </c>
      <c r="N283" s="77">
        <f t="shared" ca="1" si="57"/>
        <v>678134065577.29297</v>
      </c>
      <c r="O283" s="77">
        <f t="shared" ca="1" si="58"/>
        <v>12080300717.262053</v>
      </c>
      <c r="P283" s="28">
        <f t="shared" ca="1" si="65"/>
        <v>0.46427365301387169</v>
      </c>
    </row>
    <row r="284" spans="4:16">
      <c r="D284" s="76">
        <f t="shared" si="54"/>
        <v>0</v>
      </c>
      <c r="E284" s="76">
        <f t="shared" si="54"/>
        <v>0</v>
      </c>
      <c r="F284" s="77">
        <f t="shared" si="59"/>
        <v>0</v>
      </c>
      <c r="G284" s="77">
        <f t="shared" si="60"/>
        <v>0</v>
      </c>
      <c r="H284" s="77">
        <f t="shared" si="61"/>
        <v>0</v>
      </c>
      <c r="I284" s="77">
        <f t="shared" si="62"/>
        <v>0</v>
      </c>
      <c r="J284" s="77">
        <f t="shared" si="63"/>
        <v>0</v>
      </c>
      <c r="K284" s="77">
        <f t="shared" ca="1" si="55"/>
        <v>-0.46427365301387169</v>
      </c>
      <c r="L284" s="77">
        <f t="shared" ca="1" si="64"/>
        <v>0.21555002488284494</v>
      </c>
      <c r="M284" s="77">
        <f t="shared" ca="1" si="56"/>
        <v>1239466636602.4075</v>
      </c>
      <c r="N284" s="77">
        <f t="shared" ca="1" si="57"/>
        <v>678134065577.29297</v>
      </c>
      <c r="O284" s="77">
        <f t="shared" ca="1" si="58"/>
        <v>12080300717.262053</v>
      </c>
      <c r="P284" s="28">
        <f t="shared" ca="1" si="65"/>
        <v>0.46427365301387169</v>
      </c>
    </row>
    <row r="285" spans="4:16">
      <c r="D285" s="76">
        <f t="shared" si="54"/>
        <v>0</v>
      </c>
      <c r="E285" s="76">
        <f t="shared" si="54"/>
        <v>0</v>
      </c>
      <c r="F285" s="77">
        <f t="shared" si="59"/>
        <v>0</v>
      </c>
      <c r="G285" s="77">
        <f t="shared" si="60"/>
        <v>0</v>
      </c>
      <c r="H285" s="77">
        <f t="shared" si="61"/>
        <v>0</v>
      </c>
      <c r="I285" s="77">
        <f t="shared" si="62"/>
        <v>0</v>
      </c>
      <c r="J285" s="77">
        <f t="shared" si="63"/>
        <v>0</v>
      </c>
      <c r="K285" s="77">
        <f t="shared" ca="1" si="55"/>
        <v>-0.46427365301387169</v>
      </c>
      <c r="L285" s="77">
        <f t="shared" ca="1" si="64"/>
        <v>0.21555002488284494</v>
      </c>
      <c r="M285" s="77">
        <f t="shared" ca="1" si="56"/>
        <v>1239466636602.4075</v>
      </c>
      <c r="N285" s="77">
        <f t="shared" ca="1" si="57"/>
        <v>678134065577.29297</v>
      </c>
      <c r="O285" s="77">
        <f t="shared" ca="1" si="58"/>
        <v>12080300717.262053</v>
      </c>
      <c r="P285" s="28">
        <f t="shared" ca="1" si="65"/>
        <v>0.46427365301387169</v>
      </c>
    </row>
    <row r="286" spans="4:16">
      <c r="D286" s="76">
        <f t="shared" si="54"/>
        <v>0</v>
      </c>
      <c r="E286" s="76">
        <f t="shared" si="54"/>
        <v>0</v>
      </c>
      <c r="F286" s="77">
        <f t="shared" si="59"/>
        <v>0</v>
      </c>
      <c r="G286" s="77">
        <f t="shared" si="60"/>
        <v>0</v>
      </c>
      <c r="H286" s="77">
        <f t="shared" si="61"/>
        <v>0</v>
      </c>
      <c r="I286" s="77">
        <f t="shared" si="62"/>
        <v>0</v>
      </c>
      <c r="J286" s="77">
        <f t="shared" si="63"/>
        <v>0</v>
      </c>
      <c r="K286" s="77">
        <f t="shared" ca="1" si="55"/>
        <v>-0.46427365301387169</v>
      </c>
      <c r="L286" s="77">
        <f t="shared" ca="1" si="64"/>
        <v>0.21555002488284494</v>
      </c>
      <c r="M286" s="77">
        <f t="shared" ca="1" si="56"/>
        <v>1239466636602.4075</v>
      </c>
      <c r="N286" s="77">
        <f t="shared" ca="1" si="57"/>
        <v>678134065577.29297</v>
      </c>
      <c r="O286" s="77">
        <f t="shared" ca="1" si="58"/>
        <v>12080300717.262053</v>
      </c>
      <c r="P286" s="28">
        <f t="shared" ca="1" si="65"/>
        <v>0.46427365301387169</v>
      </c>
    </row>
    <row r="287" spans="4:16">
      <c r="D287" s="76">
        <f t="shared" si="54"/>
        <v>0</v>
      </c>
      <c r="E287" s="76">
        <f t="shared" si="54"/>
        <v>0</v>
      </c>
      <c r="F287" s="77">
        <f t="shared" si="59"/>
        <v>0</v>
      </c>
      <c r="G287" s="77">
        <f t="shared" si="60"/>
        <v>0</v>
      </c>
      <c r="H287" s="77">
        <f t="shared" si="61"/>
        <v>0</v>
      </c>
      <c r="I287" s="77">
        <f t="shared" si="62"/>
        <v>0</v>
      </c>
      <c r="J287" s="77">
        <f t="shared" si="63"/>
        <v>0</v>
      </c>
      <c r="K287" s="77">
        <f t="shared" ca="1" si="55"/>
        <v>-0.46427365301387169</v>
      </c>
      <c r="L287" s="77">
        <f t="shared" ca="1" si="64"/>
        <v>0.21555002488284494</v>
      </c>
      <c r="M287" s="77">
        <f t="shared" ca="1" si="56"/>
        <v>1239466636602.4075</v>
      </c>
      <c r="N287" s="77">
        <f t="shared" ca="1" si="57"/>
        <v>678134065577.29297</v>
      </c>
      <c r="O287" s="77">
        <f t="shared" ca="1" si="58"/>
        <v>12080300717.262053</v>
      </c>
      <c r="P287" s="28">
        <f t="shared" ca="1" si="65"/>
        <v>0.46427365301387169</v>
      </c>
    </row>
    <row r="288" spans="4:16">
      <c r="D288" s="76">
        <f t="shared" si="54"/>
        <v>0</v>
      </c>
      <c r="E288" s="76">
        <f t="shared" si="54"/>
        <v>0</v>
      </c>
      <c r="F288" s="77">
        <f t="shared" si="59"/>
        <v>0</v>
      </c>
      <c r="G288" s="77">
        <f t="shared" si="60"/>
        <v>0</v>
      </c>
      <c r="H288" s="77">
        <f t="shared" si="61"/>
        <v>0</v>
      </c>
      <c r="I288" s="77">
        <f t="shared" si="62"/>
        <v>0</v>
      </c>
      <c r="J288" s="77">
        <f t="shared" si="63"/>
        <v>0</v>
      </c>
      <c r="K288" s="77">
        <f t="shared" ca="1" si="55"/>
        <v>-0.46427365301387169</v>
      </c>
      <c r="L288" s="77">
        <f t="shared" ca="1" si="64"/>
        <v>0.21555002488284494</v>
      </c>
      <c r="M288" s="77">
        <f t="shared" ca="1" si="56"/>
        <v>1239466636602.4075</v>
      </c>
      <c r="N288" s="77">
        <f t="shared" ca="1" si="57"/>
        <v>678134065577.29297</v>
      </c>
      <c r="O288" s="77">
        <f t="shared" ca="1" si="58"/>
        <v>12080300717.262053</v>
      </c>
      <c r="P288" s="28">
        <f t="shared" ca="1" si="65"/>
        <v>0.46427365301387169</v>
      </c>
    </row>
    <row r="289" spans="4:16">
      <c r="D289" s="76">
        <f t="shared" si="54"/>
        <v>0</v>
      </c>
      <c r="E289" s="76">
        <f t="shared" si="54"/>
        <v>0</v>
      </c>
      <c r="F289" s="77">
        <f t="shared" si="59"/>
        <v>0</v>
      </c>
      <c r="G289" s="77">
        <f t="shared" si="60"/>
        <v>0</v>
      </c>
      <c r="H289" s="77">
        <f t="shared" si="61"/>
        <v>0</v>
      </c>
      <c r="I289" s="77">
        <f t="shared" si="62"/>
        <v>0</v>
      </c>
      <c r="J289" s="77">
        <f t="shared" si="63"/>
        <v>0</v>
      </c>
      <c r="K289" s="77">
        <f t="shared" ca="1" si="55"/>
        <v>-0.46427365301387169</v>
      </c>
      <c r="L289" s="77">
        <f t="shared" ca="1" si="64"/>
        <v>0.21555002488284494</v>
      </c>
      <c r="M289" s="77">
        <f t="shared" ca="1" si="56"/>
        <v>1239466636602.4075</v>
      </c>
      <c r="N289" s="77">
        <f t="shared" ca="1" si="57"/>
        <v>678134065577.29297</v>
      </c>
      <c r="O289" s="77">
        <f t="shared" ca="1" si="58"/>
        <v>12080300717.262053</v>
      </c>
      <c r="P289" s="28">
        <f t="shared" ca="1" si="65"/>
        <v>0.46427365301387169</v>
      </c>
    </row>
    <row r="290" spans="4:16">
      <c r="D290" s="76">
        <f t="shared" si="54"/>
        <v>0</v>
      </c>
      <c r="E290" s="76">
        <f t="shared" si="54"/>
        <v>0</v>
      </c>
      <c r="F290" s="77">
        <f t="shared" si="59"/>
        <v>0</v>
      </c>
      <c r="G290" s="77">
        <f t="shared" si="60"/>
        <v>0</v>
      </c>
      <c r="H290" s="77">
        <f t="shared" si="61"/>
        <v>0</v>
      </c>
      <c r="I290" s="77">
        <f t="shared" si="62"/>
        <v>0</v>
      </c>
      <c r="J290" s="77">
        <f t="shared" si="63"/>
        <v>0</v>
      </c>
      <c r="K290" s="77">
        <f t="shared" ca="1" si="55"/>
        <v>-0.46427365301387169</v>
      </c>
      <c r="L290" s="77">
        <f t="shared" ca="1" si="64"/>
        <v>0.21555002488284494</v>
      </c>
      <c r="M290" s="77">
        <f t="shared" ca="1" si="56"/>
        <v>1239466636602.4075</v>
      </c>
      <c r="N290" s="77">
        <f t="shared" ca="1" si="57"/>
        <v>678134065577.29297</v>
      </c>
      <c r="O290" s="77">
        <f t="shared" ca="1" si="58"/>
        <v>12080300717.262053</v>
      </c>
      <c r="P290" s="28">
        <f t="shared" ca="1" si="65"/>
        <v>0.46427365301387169</v>
      </c>
    </row>
    <row r="291" spans="4:16">
      <c r="D291" s="76">
        <f t="shared" si="54"/>
        <v>0</v>
      </c>
      <c r="E291" s="76">
        <f t="shared" si="54"/>
        <v>0</v>
      </c>
      <c r="F291" s="77">
        <f t="shared" si="59"/>
        <v>0</v>
      </c>
      <c r="G291" s="77">
        <f t="shared" si="60"/>
        <v>0</v>
      </c>
      <c r="H291" s="77">
        <f t="shared" si="61"/>
        <v>0</v>
      </c>
      <c r="I291" s="77">
        <f t="shared" si="62"/>
        <v>0</v>
      </c>
      <c r="J291" s="77">
        <f t="shared" si="63"/>
        <v>0</v>
      </c>
      <c r="K291" s="77">
        <f t="shared" ca="1" si="55"/>
        <v>-0.46427365301387169</v>
      </c>
      <c r="L291" s="77">
        <f t="shared" ca="1" si="64"/>
        <v>0.21555002488284494</v>
      </c>
      <c r="M291" s="77">
        <f t="shared" ca="1" si="56"/>
        <v>1239466636602.4075</v>
      </c>
      <c r="N291" s="77">
        <f t="shared" ca="1" si="57"/>
        <v>678134065577.29297</v>
      </c>
      <c r="O291" s="77">
        <f t="shared" ca="1" si="58"/>
        <v>12080300717.262053</v>
      </c>
      <c r="P291" s="28">
        <f t="shared" ca="1" si="65"/>
        <v>0.46427365301387169</v>
      </c>
    </row>
    <row r="292" spans="4:16">
      <c r="D292" s="76">
        <f t="shared" si="54"/>
        <v>0</v>
      </c>
      <c r="E292" s="76">
        <f t="shared" si="54"/>
        <v>0</v>
      </c>
      <c r="F292" s="77">
        <f t="shared" si="59"/>
        <v>0</v>
      </c>
      <c r="G292" s="77">
        <f t="shared" si="60"/>
        <v>0</v>
      </c>
      <c r="H292" s="77">
        <f t="shared" si="61"/>
        <v>0</v>
      </c>
      <c r="I292" s="77">
        <f t="shared" si="62"/>
        <v>0</v>
      </c>
      <c r="J292" s="77">
        <f t="shared" si="63"/>
        <v>0</v>
      </c>
      <c r="K292" s="77">
        <f t="shared" ca="1" si="55"/>
        <v>-0.46427365301387169</v>
      </c>
      <c r="L292" s="77">
        <f t="shared" ca="1" si="64"/>
        <v>0.21555002488284494</v>
      </c>
      <c r="M292" s="77">
        <f t="shared" ca="1" si="56"/>
        <v>1239466636602.4075</v>
      </c>
      <c r="N292" s="77">
        <f t="shared" ca="1" si="57"/>
        <v>678134065577.29297</v>
      </c>
      <c r="O292" s="77">
        <f t="shared" ca="1" si="58"/>
        <v>12080300717.262053</v>
      </c>
      <c r="P292" s="28">
        <f t="shared" ca="1" si="65"/>
        <v>0.46427365301387169</v>
      </c>
    </row>
    <row r="293" spans="4:16">
      <c r="D293" s="76">
        <f t="shared" si="54"/>
        <v>0</v>
      </c>
      <c r="E293" s="76">
        <f t="shared" si="54"/>
        <v>0</v>
      </c>
      <c r="F293" s="77">
        <f t="shared" si="59"/>
        <v>0</v>
      </c>
      <c r="G293" s="77">
        <f t="shared" si="60"/>
        <v>0</v>
      </c>
      <c r="H293" s="77">
        <f t="shared" si="61"/>
        <v>0</v>
      </c>
      <c r="I293" s="77">
        <f t="shared" si="62"/>
        <v>0</v>
      </c>
      <c r="J293" s="77">
        <f t="shared" si="63"/>
        <v>0</v>
      </c>
      <c r="K293" s="77">
        <f t="shared" ca="1" si="55"/>
        <v>-0.46427365301387169</v>
      </c>
      <c r="L293" s="77">
        <f t="shared" ca="1" si="64"/>
        <v>0.21555002488284494</v>
      </c>
      <c r="M293" s="77">
        <f t="shared" ca="1" si="56"/>
        <v>1239466636602.4075</v>
      </c>
      <c r="N293" s="77">
        <f t="shared" ca="1" si="57"/>
        <v>678134065577.29297</v>
      </c>
      <c r="O293" s="77">
        <f t="shared" ca="1" si="58"/>
        <v>12080300717.262053</v>
      </c>
      <c r="P293" s="28">
        <f t="shared" ca="1" si="65"/>
        <v>0.46427365301387169</v>
      </c>
    </row>
    <row r="294" spans="4:16">
      <c r="D294" s="76">
        <f t="shared" si="54"/>
        <v>0</v>
      </c>
      <c r="E294" s="76">
        <f t="shared" si="54"/>
        <v>0</v>
      </c>
      <c r="F294" s="77">
        <f t="shared" si="59"/>
        <v>0</v>
      </c>
      <c r="G294" s="77">
        <f t="shared" si="60"/>
        <v>0</v>
      </c>
      <c r="H294" s="77">
        <f t="shared" si="61"/>
        <v>0</v>
      </c>
      <c r="I294" s="77">
        <f t="shared" si="62"/>
        <v>0</v>
      </c>
      <c r="J294" s="77">
        <f t="shared" si="63"/>
        <v>0</v>
      </c>
      <c r="K294" s="77">
        <f t="shared" ca="1" si="55"/>
        <v>-0.46427365301387169</v>
      </c>
      <c r="L294" s="77">
        <f t="shared" ca="1" si="64"/>
        <v>0.21555002488284494</v>
      </c>
      <c r="M294" s="77">
        <f t="shared" ca="1" si="56"/>
        <v>1239466636602.4075</v>
      </c>
      <c r="N294" s="77">
        <f t="shared" ca="1" si="57"/>
        <v>678134065577.29297</v>
      </c>
      <c r="O294" s="77">
        <f t="shared" ca="1" si="58"/>
        <v>12080300717.262053</v>
      </c>
      <c r="P294" s="28">
        <f t="shared" ca="1" si="65"/>
        <v>0.46427365301387169</v>
      </c>
    </row>
    <row r="295" spans="4:16">
      <c r="D295" s="76">
        <f t="shared" si="54"/>
        <v>0</v>
      </c>
      <c r="E295" s="76">
        <f t="shared" si="54"/>
        <v>0</v>
      </c>
      <c r="F295" s="77">
        <f t="shared" si="59"/>
        <v>0</v>
      </c>
      <c r="G295" s="77">
        <f t="shared" si="60"/>
        <v>0</v>
      </c>
      <c r="H295" s="77">
        <f t="shared" si="61"/>
        <v>0</v>
      </c>
      <c r="I295" s="77">
        <f t="shared" si="62"/>
        <v>0</v>
      </c>
      <c r="J295" s="77">
        <f t="shared" si="63"/>
        <v>0</v>
      </c>
      <c r="K295" s="77">
        <f t="shared" ca="1" si="55"/>
        <v>-0.46427365301387169</v>
      </c>
      <c r="L295" s="77">
        <f t="shared" ca="1" si="64"/>
        <v>0.21555002488284494</v>
      </c>
      <c r="M295" s="77">
        <f t="shared" ca="1" si="56"/>
        <v>1239466636602.4075</v>
      </c>
      <c r="N295" s="77">
        <f t="shared" ca="1" si="57"/>
        <v>678134065577.29297</v>
      </c>
      <c r="O295" s="77">
        <f t="shared" ca="1" si="58"/>
        <v>12080300717.262053</v>
      </c>
      <c r="P295" s="28">
        <f t="shared" ca="1" si="65"/>
        <v>0.46427365301387169</v>
      </c>
    </row>
    <row r="296" spans="4:16">
      <c r="D296" s="76">
        <f t="shared" si="54"/>
        <v>0</v>
      </c>
      <c r="E296" s="76">
        <f t="shared" si="54"/>
        <v>0</v>
      </c>
      <c r="F296" s="77">
        <f t="shared" si="59"/>
        <v>0</v>
      </c>
      <c r="G296" s="77">
        <f t="shared" si="60"/>
        <v>0</v>
      </c>
      <c r="H296" s="77">
        <f t="shared" si="61"/>
        <v>0</v>
      </c>
      <c r="I296" s="77">
        <f t="shared" si="62"/>
        <v>0</v>
      </c>
      <c r="J296" s="77">
        <f t="shared" si="63"/>
        <v>0</v>
      </c>
      <c r="K296" s="77">
        <f t="shared" ca="1" si="55"/>
        <v>-0.46427365301387169</v>
      </c>
      <c r="L296" s="77">
        <f t="shared" ca="1" si="64"/>
        <v>0.21555002488284494</v>
      </c>
      <c r="M296" s="77">
        <f t="shared" ca="1" si="56"/>
        <v>1239466636602.4075</v>
      </c>
      <c r="N296" s="77">
        <f t="shared" ca="1" si="57"/>
        <v>678134065577.29297</v>
      </c>
      <c r="O296" s="77">
        <f t="shared" ca="1" si="58"/>
        <v>12080300717.262053</v>
      </c>
      <c r="P296" s="28">
        <f t="shared" ca="1" si="65"/>
        <v>0.46427365301387169</v>
      </c>
    </row>
    <row r="297" spans="4:16">
      <c r="D297" s="76">
        <f t="shared" si="54"/>
        <v>0</v>
      </c>
      <c r="E297" s="76">
        <f t="shared" si="54"/>
        <v>0</v>
      </c>
      <c r="F297" s="77">
        <f t="shared" si="59"/>
        <v>0</v>
      </c>
      <c r="G297" s="77">
        <f t="shared" si="60"/>
        <v>0</v>
      </c>
      <c r="H297" s="77">
        <f t="shared" si="61"/>
        <v>0</v>
      </c>
      <c r="I297" s="77">
        <f t="shared" si="62"/>
        <v>0</v>
      </c>
      <c r="J297" s="77">
        <f t="shared" si="63"/>
        <v>0</v>
      </c>
      <c r="K297" s="77">
        <f t="shared" ca="1" si="55"/>
        <v>-0.46427365301387169</v>
      </c>
      <c r="L297" s="77">
        <f t="shared" ca="1" si="64"/>
        <v>0.21555002488284494</v>
      </c>
      <c r="M297" s="77">
        <f t="shared" ca="1" si="56"/>
        <v>1239466636602.4075</v>
      </c>
      <c r="N297" s="77">
        <f t="shared" ca="1" si="57"/>
        <v>678134065577.29297</v>
      </c>
      <c r="O297" s="77">
        <f t="shared" ca="1" si="58"/>
        <v>12080300717.262053</v>
      </c>
      <c r="P297" s="28">
        <f t="shared" ca="1" si="65"/>
        <v>0.46427365301387169</v>
      </c>
    </row>
    <row r="298" spans="4:16">
      <c r="D298" s="76">
        <f t="shared" si="54"/>
        <v>0</v>
      </c>
      <c r="E298" s="76">
        <f t="shared" si="54"/>
        <v>0</v>
      </c>
      <c r="F298" s="77">
        <f t="shared" si="59"/>
        <v>0</v>
      </c>
      <c r="G298" s="77">
        <f t="shared" si="60"/>
        <v>0</v>
      </c>
      <c r="H298" s="77">
        <f t="shared" si="61"/>
        <v>0</v>
      </c>
      <c r="I298" s="77">
        <f t="shared" si="62"/>
        <v>0</v>
      </c>
      <c r="J298" s="77">
        <f t="shared" si="63"/>
        <v>0</v>
      </c>
      <c r="K298" s="77">
        <f t="shared" ca="1" si="55"/>
        <v>-0.46427365301387169</v>
      </c>
      <c r="L298" s="77">
        <f t="shared" ca="1" si="64"/>
        <v>0.21555002488284494</v>
      </c>
      <c r="M298" s="77">
        <f t="shared" ca="1" si="56"/>
        <v>1239466636602.4075</v>
      </c>
      <c r="N298" s="77">
        <f t="shared" ca="1" si="57"/>
        <v>678134065577.29297</v>
      </c>
      <c r="O298" s="77">
        <f t="shared" ca="1" si="58"/>
        <v>12080300717.262053</v>
      </c>
      <c r="P298" s="28">
        <f t="shared" ca="1" si="65"/>
        <v>0.46427365301387169</v>
      </c>
    </row>
    <row r="299" spans="4:16">
      <c r="D299" s="76">
        <f t="shared" si="54"/>
        <v>0</v>
      </c>
      <c r="E299" s="76">
        <f t="shared" si="54"/>
        <v>0</v>
      </c>
      <c r="F299" s="77">
        <f t="shared" si="59"/>
        <v>0</v>
      </c>
      <c r="G299" s="77">
        <f t="shared" si="60"/>
        <v>0</v>
      </c>
      <c r="H299" s="77">
        <f t="shared" si="61"/>
        <v>0</v>
      </c>
      <c r="I299" s="77">
        <f t="shared" si="62"/>
        <v>0</v>
      </c>
      <c r="J299" s="77">
        <f t="shared" si="63"/>
        <v>0</v>
      </c>
      <c r="K299" s="77">
        <f t="shared" ca="1" si="55"/>
        <v>-0.46427365301387169</v>
      </c>
      <c r="L299" s="77">
        <f t="shared" ca="1" si="64"/>
        <v>0.21555002488284494</v>
      </c>
      <c r="M299" s="77">
        <f t="shared" ca="1" si="56"/>
        <v>1239466636602.4075</v>
      </c>
      <c r="N299" s="77">
        <f t="shared" ca="1" si="57"/>
        <v>678134065577.29297</v>
      </c>
      <c r="O299" s="77">
        <f t="shared" ca="1" si="58"/>
        <v>12080300717.262053</v>
      </c>
      <c r="P299" s="28">
        <f t="shared" ca="1" si="65"/>
        <v>0.46427365301387169</v>
      </c>
    </row>
    <row r="300" spans="4:16">
      <c r="D300" s="76">
        <f t="shared" si="54"/>
        <v>0</v>
      </c>
      <c r="E300" s="76">
        <f t="shared" si="54"/>
        <v>0</v>
      </c>
      <c r="F300" s="77">
        <f t="shared" si="59"/>
        <v>0</v>
      </c>
      <c r="G300" s="77">
        <f t="shared" si="60"/>
        <v>0</v>
      </c>
      <c r="H300" s="77">
        <f t="shared" si="61"/>
        <v>0</v>
      </c>
      <c r="I300" s="77">
        <f t="shared" si="62"/>
        <v>0</v>
      </c>
      <c r="J300" s="77">
        <f t="shared" si="63"/>
        <v>0</v>
      </c>
      <c r="K300" s="77">
        <f t="shared" ca="1" si="55"/>
        <v>-0.46427365301387169</v>
      </c>
      <c r="L300" s="77">
        <f t="shared" ca="1" si="64"/>
        <v>0.21555002488284494</v>
      </c>
      <c r="M300" s="77">
        <f t="shared" ca="1" si="56"/>
        <v>1239466636602.4075</v>
      </c>
      <c r="N300" s="77">
        <f t="shared" ca="1" si="57"/>
        <v>678134065577.29297</v>
      </c>
      <c r="O300" s="77">
        <f t="shared" ca="1" si="58"/>
        <v>12080300717.262053</v>
      </c>
      <c r="P300" s="28">
        <f t="shared" ca="1" si="65"/>
        <v>0.46427365301387169</v>
      </c>
    </row>
    <row r="301" spans="4:16">
      <c r="D301" s="76">
        <f t="shared" si="54"/>
        <v>0</v>
      </c>
      <c r="E301" s="76">
        <f t="shared" si="54"/>
        <v>0</v>
      </c>
      <c r="F301" s="77">
        <f t="shared" si="59"/>
        <v>0</v>
      </c>
      <c r="G301" s="77">
        <f t="shared" si="60"/>
        <v>0</v>
      </c>
      <c r="H301" s="77">
        <f t="shared" si="61"/>
        <v>0</v>
      </c>
      <c r="I301" s="77">
        <f t="shared" si="62"/>
        <v>0</v>
      </c>
      <c r="J301" s="77">
        <f t="shared" si="63"/>
        <v>0</v>
      </c>
      <c r="K301" s="77">
        <f t="shared" ca="1" si="55"/>
        <v>-0.46427365301387169</v>
      </c>
      <c r="L301" s="77">
        <f t="shared" ca="1" si="64"/>
        <v>0.21555002488284494</v>
      </c>
      <c r="M301" s="77">
        <f t="shared" ca="1" si="56"/>
        <v>1239466636602.4075</v>
      </c>
      <c r="N301" s="77">
        <f t="shared" ca="1" si="57"/>
        <v>678134065577.29297</v>
      </c>
      <c r="O301" s="77">
        <f t="shared" ca="1" si="58"/>
        <v>12080300717.262053</v>
      </c>
      <c r="P301" s="28">
        <f t="shared" ca="1" si="65"/>
        <v>0.46427365301387169</v>
      </c>
    </row>
    <row r="302" spans="4:16">
      <c r="D302" s="76">
        <f t="shared" si="54"/>
        <v>0</v>
      </c>
      <c r="E302" s="76">
        <f t="shared" si="54"/>
        <v>0</v>
      </c>
      <c r="F302" s="77">
        <f t="shared" si="59"/>
        <v>0</v>
      </c>
      <c r="G302" s="77">
        <f t="shared" si="60"/>
        <v>0</v>
      </c>
      <c r="H302" s="77">
        <f t="shared" si="61"/>
        <v>0</v>
      </c>
      <c r="I302" s="77">
        <f t="shared" si="62"/>
        <v>0</v>
      </c>
      <c r="J302" s="77">
        <f t="shared" si="63"/>
        <v>0</v>
      </c>
      <c r="K302" s="77">
        <f t="shared" ca="1" si="55"/>
        <v>-0.46427365301387169</v>
      </c>
      <c r="L302" s="77">
        <f t="shared" ca="1" si="64"/>
        <v>0.21555002488284494</v>
      </c>
      <c r="M302" s="77">
        <f t="shared" ca="1" si="56"/>
        <v>1239466636602.4075</v>
      </c>
      <c r="N302" s="77">
        <f t="shared" ca="1" si="57"/>
        <v>678134065577.29297</v>
      </c>
      <c r="O302" s="77">
        <f t="shared" ca="1" si="58"/>
        <v>12080300717.262053</v>
      </c>
      <c r="P302" s="28">
        <f t="shared" ca="1" si="65"/>
        <v>0.46427365301387169</v>
      </c>
    </row>
    <row r="303" spans="4:16">
      <c r="D303" s="76">
        <f t="shared" si="54"/>
        <v>0</v>
      </c>
      <c r="E303" s="76">
        <f t="shared" si="54"/>
        <v>0</v>
      </c>
      <c r="F303" s="77">
        <f t="shared" si="59"/>
        <v>0</v>
      </c>
      <c r="G303" s="77">
        <f t="shared" si="60"/>
        <v>0</v>
      </c>
      <c r="H303" s="77">
        <f t="shared" si="61"/>
        <v>0</v>
      </c>
      <c r="I303" s="77">
        <f t="shared" si="62"/>
        <v>0</v>
      </c>
      <c r="J303" s="77">
        <f t="shared" si="63"/>
        <v>0</v>
      </c>
      <c r="K303" s="77">
        <f t="shared" ca="1" si="55"/>
        <v>-0.46427365301387169</v>
      </c>
      <c r="L303" s="77">
        <f t="shared" ca="1" si="64"/>
        <v>0.21555002488284494</v>
      </c>
      <c r="M303" s="77">
        <f t="shared" ca="1" si="56"/>
        <v>1239466636602.4075</v>
      </c>
      <c r="N303" s="77">
        <f t="shared" ca="1" si="57"/>
        <v>678134065577.29297</v>
      </c>
      <c r="O303" s="77">
        <f t="shared" ca="1" si="58"/>
        <v>12080300717.262053</v>
      </c>
      <c r="P303" s="28">
        <f t="shared" ca="1" si="65"/>
        <v>0.46427365301387169</v>
      </c>
    </row>
    <row r="304" spans="4:16">
      <c r="D304" s="76">
        <f t="shared" si="54"/>
        <v>0</v>
      </c>
      <c r="E304" s="76">
        <f t="shared" si="54"/>
        <v>0</v>
      </c>
      <c r="F304" s="77">
        <f t="shared" si="59"/>
        <v>0</v>
      </c>
      <c r="G304" s="77">
        <f t="shared" si="60"/>
        <v>0</v>
      </c>
      <c r="H304" s="77">
        <f t="shared" si="61"/>
        <v>0</v>
      </c>
      <c r="I304" s="77">
        <f t="shared" si="62"/>
        <v>0</v>
      </c>
      <c r="J304" s="77">
        <f t="shared" si="63"/>
        <v>0</v>
      </c>
      <c r="K304" s="77">
        <f t="shared" ca="1" si="55"/>
        <v>-0.46427365301387169</v>
      </c>
      <c r="L304" s="77">
        <f t="shared" ca="1" si="64"/>
        <v>0.21555002488284494</v>
      </c>
      <c r="M304" s="77">
        <f t="shared" ca="1" si="56"/>
        <v>1239466636602.4075</v>
      </c>
      <c r="N304" s="77">
        <f t="shared" ca="1" si="57"/>
        <v>678134065577.29297</v>
      </c>
      <c r="O304" s="77">
        <f t="shared" ca="1" si="58"/>
        <v>12080300717.262053</v>
      </c>
      <c r="P304" s="28">
        <f t="shared" ca="1" si="65"/>
        <v>0.46427365301387169</v>
      </c>
    </row>
    <row r="305" spans="4:16">
      <c r="D305" s="76">
        <f t="shared" si="54"/>
        <v>0</v>
      </c>
      <c r="E305" s="76">
        <f t="shared" si="54"/>
        <v>0</v>
      </c>
      <c r="F305" s="77">
        <f t="shared" si="59"/>
        <v>0</v>
      </c>
      <c r="G305" s="77">
        <f t="shared" si="60"/>
        <v>0</v>
      </c>
      <c r="H305" s="77">
        <f t="shared" si="61"/>
        <v>0</v>
      </c>
      <c r="I305" s="77">
        <f t="shared" si="62"/>
        <v>0</v>
      </c>
      <c r="J305" s="77">
        <f t="shared" si="63"/>
        <v>0</v>
      </c>
      <c r="K305" s="77">
        <f t="shared" ca="1" si="55"/>
        <v>-0.46427365301387169</v>
      </c>
      <c r="L305" s="77">
        <f t="shared" ca="1" si="64"/>
        <v>0.21555002488284494</v>
      </c>
      <c r="M305" s="77">
        <f t="shared" ca="1" si="56"/>
        <v>1239466636602.4075</v>
      </c>
      <c r="N305" s="77">
        <f t="shared" ca="1" si="57"/>
        <v>678134065577.29297</v>
      </c>
      <c r="O305" s="77">
        <f t="shared" ca="1" si="58"/>
        <v>12080300717.262053</v>
      </c>
      <c r="P305" s="28">
        <f t="shared" ca="1" si="65"/>
        <v>0.46427365301387169</v>
      </c>
    </row>
    <row r="306" spans="4:16">
      <c r="D306" s="76">
        <f t="shared" si="54"/>
        <v>0</v>
      </c>
      <c r="E306" s="76">
        <f t="shared" si="54"/>
        <v>0</v>
      </c>
      <c r="F306" s="77">
        <f t="shared" si="59"/>
        <v>0</v>
      </c>
      <c r="G306" s="77">
        <f t="shared" si="60"/>
        <v>0</v>
      </c>
      <c r="H306" s="77">
        <f t="shared" si="61"/>
        <v>0</v>
      </c>
      <c r="I306" s="77">
        <f t="shared" si="62"/>
        <v>0</v>
      </c>
      <c r="J306" s="77">
        <f t="shared" si="63"/>
        <v>0</v>
      </c>
      <c r="K306" s="77">
        <f t="shared" ca="1" si="55"/>
        <v>-0.46427365301387169</v>
      </c>
      <c r="L306" s="77">
        <f t="shared" ca="1" si="64"/>
        <v>0.21555002488284494</v>
      </c>
      <c r="M306" s="77">
        <f t="shared" ca="1" si="56"/>
        <v>1239466636602.4075</v>
      </c>
      <c r="N306" s="77">
        <f t="shared" ca="1" si="57"/>
        <v>678134065577.29297</v>
      </c>
      <c r="O306" s="77">
        <f t="shared" ca="1" si="58"/>
        <v>12080300717.262053</v>
      </c>
      <c r="P306" s="28">
        <f t="shared" ca="1" si="65"/>
        <v>0.46427365301387169</v>
      </c>
    </row>
    <row r="307" spans="4:16">
      <c r="D307" s="76">
        <f t="shared" si="54"/>
        <v>0</v>
      </c>
      <c r="E307" s="76">
        <f t="shared" si="54"/>
        <v>0</v>
      </c>
      <c r="F307" s="77">
        <f t="shared" si="59"/>
        <v>0</v>
      </c>
      <c r="G307" s="77">
        <f t="shared" si="60"/>
        <v>0</v>
      </c>
      <c r="H307" s="77">
        <f t="shared" si="61"/>
        <v>0</v>
      </c>
      <c r="I307" s="77">
        <f t="shared" si="62"/>
        <v>0</v>
      </c>
      <c r="J307" s="77">
        <f t="shared" si="63"/>
        <v>0</v>
      </c>
      <c r="K307" s="77">
        <f t="shared" ca="1" si="55"/>
        <v>-0.46427365301387169</v>
      </c>
      <c r="L307" s="77">
        <f t="shared" ca="1" si="64"/>
        <v>0.21555002488284494</v>
      </c>
      <c r="M307" s="77">
        <f t="shared" ca="1" si="56"/>
        <v>1239466636602.4075</v>
      </c>
      <c r="N307" s="77">
        <f t="shared" ca="1" si="57"/>
        <v>678134065577.29297</v>
      </c>
      <c r="O307" s="77">
        <f t="shared" ca="1" si="58"/>
        <v>12080300717.262053</v>
      </c>
      <c r="P307" s="28">
        <f t="shared" ca="1" si="65"/>
        <v>0.46427365301387169</v>
      </c>
    </row>
    <row r="308" spans="4:16">
      <c r="D308" s="76">
        <f t="shared" si="54"/>
        <v>0</v>
      </c>
      <c r="E308" s="76">
        <f t="shared" si="54"/>
        <v>0</v>
      </c>
      <c r="F308" s="77">
        <f t="shared" si="59"/>
        <v>0</v>
      </c>
      <c r="G308" s="77">
        <f t="shared" si="60"/>
        <v>0</v>
      </c>
      <c r="H308" s="77">
        <f t="shared" si="61"/>
        <v>0</v>
      </c>
      <c r="I308" s="77">
        <f t="shared" si="62"/>
        <v>0</v>
      </c>
      <c r="J308" s="77">
        <f t="shared" si="63"/>
        <v>0</v>
      </c>
      <c r="K308" s="77">
        <f t="shared" ca="1" si="55"/>
        <v>-0.46427365301387169</v>
      </c>
      <c r="L308" s="77">
        <f t="shared" ca="1" si="64"/>
        <v>0.21555002488284494</v>
      </c>
      <c r="M308" s="77">
        <f t="shared" ca="1" si="56"/>
        <v>1239466636602.4075</v>
      </c>
      <c r="N308" s="77">
        <f t="shared" ca="1" si="57"/>
        <v>678134065577.29297</v>
      </c>
      <c r="O308" s="77">
        <f t="shared" ca="1" si="58"/>
        <v>12080300717.262053</v>
      </c>
      <c r="P308" s="28">
        <f t="shared" ca="1" si="65"/>
        <v>0.46427365301387169</v>
      </c>
    </row>
    <row r="309" spans="4:16">
      <c r="D309" s="76">
        <f t="shared" si="54"/>
        <v>0</v>
      </c>
      <c r="E309" s="76">
        <f t="shared" si="54"/>
        <v>0</v>
      </c>
      <c r="F309" s="77">
        <f t="shared" si="59"/>
        <v>0</v>
      </c>
      <c r="G309" s="77">
        <f t="shared" si="60"/>
        <v>0</v>
      </c>
      <c r="H309" s="77">
        <f t="shared" si="61"/>
        <v>0</v>
      </c>
      <c r="I309" s="77">
        <f t="shared" si="62"/>
        <v>0</v>
      </c>
      <c r="J309" s="77">
        <f t="shared" si="63"/>
        <v>0</v>
      </c>
      <c r="K309" s="77">
        <f t="shared" ca="1" si="55"/>
        <v>-0.46427365301387169</v>
      </c>
      <c r="L309" s="77">
        <f t="shared" ca="1" si="64"/>
        <v>0.21555002488284494</v>
      </c>
      <c r="M309" s="77">
        <f t="shared" ca="1" si="56"/>
        <v>1239466636602.4075</v>
      </c>
      <c r="N309" s="77">
        <f t="shared" ca="1" si="57"/>
        <v>678134065577.29297</v>
      </c>
      <c r="O309" s="77">
        <f t="shared" ca="1" si="58"/>
        <v>12080300717.262053</v>
      </c>
      <c r="P309" s="28">
        <f t="shared" ca="1" si="65"/>
        <v>0.46427365301387169</v>
      </c>
    </row>
    <row r="310" spans="4:16">
      <c r="D310" s="76">
        <f t="shared" si="54"/>
        <v>0</v>
      </c>
      <c r="E310" s="76">
        <f t="shared" si="54"/>
        <v>0</v>
      </c>
      <c r="F310" s="77">
        <f t="shared" si="59"/>
        <v>0</v>
      </c>
      <c r="G310" s="77">
        <f t="shared" si="60"/>
        <v>0</v>
      </c>
      <c r="H310" s="77">
        <f t="shared" si="61"/>
        <v>0</v>
      </c>
      <c r="I310" s="77">
        <f t="shared" si="62"/>
        <v>0</v>
      </c>
      <c r="J310" s="77">
        <f t="shared" si="63"/>
        <v>0</v>
      </c>
      <c r="K310" s="77">
        <f t="shared" ca="1" si="55"/>
        <v>-0.46427365301387169</v>
      </c>
      <c r="L310" s="77">
        <f t="shared" ca="1" si="64"/>
        <v>0.21555002488284494</v>
      </c>
      <c r="M310" s="77">
        <f t="shared" ca="1" si="56"/>
        <v>1239466636602.4075</v>
      </c>
      <c r="N310" s="77">
        <f t="shared" ca="1" si="57"/>
        <v>678134065577.29297</v>
      </c>
      <c r="O310" s="77">
        <f t="shared" ca="1" si="58"/>
        <v>12080300717.262053</v>
      </c>
      <c r="P310" s="28">
        <f t="shared" ca="1" si="65"/>
        <v>0.46427365301387169</v>
      </c>
    </row>
    <row r="311" spans="4:16">
      <c r="D311" s="76">
        <f t="shared" si="54"/>
        <v>0</v>
      </c>
      <c r="E311" s="76">
        <f t="shared" si="54"/>
        <v>0</v>
      </c>
      <c r="F311" s="77">
        <f t="shared" si="59"/>
        <v>0</v>
      </c>
      <c r="G311" s="77">
        <f t="shared" si="60"/>
        <v>0</v>
      </c>
      <c r="H311" s="77">
        <f t="shared" si="61"/>
        <v>0</v>
      </c>
      <c r="I311" s="77">
        <f t="shared" si="62"/>
        <v>0</v>
      </c>
      <c r="J311" s="77">
        <f t="shared" si="63"/>
        <v>0</v>
      </c>
      <c r="K311" s="77">
        <f t="shared" ca="1" si="55"/>
        <v>-0.46427365301387169</v>
      </c>
      <c r="L311" s="77">
        <f t="shared" ca="1" si="64"/>
        <v>0.21555002488284494</v>
      </c>
      <c r="M311" s="77">
        <f t="shared" ca="1" si="56"/>
        <v>1239466636602.4075</v>
      </c>
      <c r="N311" s="77">
        <f t="shared" ca="1" si="57"/>
        <v>678134065577.29297</v>
      </c>
      <c r="O311" s="77">
        <f t="shared" ca="1" si="58"/>
        <v>12080300717.262053</v>
      </c>
      <c r="P311" s="28">
        <f t="shared" ca="1" si="65"/>
        <v>0.46427365301387169</v>
      </c>
    </row>
    <row r="312" spans="4:16">
      <c r="D312" s="76">
        <f t="shared" si="54"/>
        <v>0</v>
      </c>
      <c r="E312" s="76">
        <f t="shared" si="54"/>
        <v>0</v>
      </c>
      <c r="F312" s="77">
        <f t="shared" si="59"/>
        <v>0</v>
      </c>
      <c r="G312" s="77">
        <f t="shared" si="60"/>
        <v>0</v>
      </c>
      <c r="H312" s="77">
        <f t="shared" si="61"/>
        <v>0</v>
      </c>
      <c r="I312" s="77">
        <f t="shared" si="62"/>
        <v>0</v>
      </c>
      <c r="J312" s="77">
        <f t="shared" si="63"/>
        <v>0</v>
      </c>
      <c r="K312" s="77">
        <f t="shared" ca="1" si="55"/>
        <v>-0.46427365301387169</v>
      </c>
      <c r="L312" s="77">
        <f t="shared" ca="1" si="64"/>
        <v>0.21555002488284494</v>
      </c>
      <c r="M312" s="77">
        <f t="shared" ca="1" si="56"/>
        <v>1239466636602.4075</v>
      </c>
      <c r="N312" s="77">
        <f t="shared" ca="1" si="57"/>
        <v>678134065577.29297</v>
      </c>
      <c r="O312" s="77">
        <f t="shared" ca="1" si="58"/>
        <v>12080300717.262053</v>
      </c>
      <c r="P312" s="28">
        <f t="shared" ca="1" si="65"/>
        <v>0.46427365301387169</v>
      </c>
    </row>
    <row r="313" spans="4:16">
      <c r="D313" s="76">
        <f t="shared" si="54"/>
        <v>0</v>
      </c>
      <c r="E313" s="76">
        <f t="shared" si="54"/>
        <v>0</v>
      </c>
      <c r="F313" s="77">
        <f t="shared" si="59"/>
        <v>0</v>
      </c>
      <c r="G313" s="77">
        <f t="shared" si="60"/>
        <v>0</v>
      </c>
      <c r="H313" s="77">
        <f t="shared" si="61"/>
        <v>0</v>
      </c>
      <c r="I313" s="77">
        <f t="shared" si="62"/>
        <v>0</v>
      </c>
      <c r="J313" s="77">
        <f t="shared" si="63"/>
        <v>0</v>
      </c>
      <c r="K313" s="77">
        <f t="shared" ca="1" si="55"/>
        <v>-0.46427365301387169</v>
      </c>
      <c r="L313" s="77">
        <f t="shared" ca="1" si="64"/>
        <v>0.21555002488284494</v>
      </c>
      <c r="M313" s="77">
        <f t="shared" ca="1" si="56"/>
        <v>1239466636602.4075</v>
      </c>
      <c r="N313" s="77">
        <f t="shared" ca="1" si="57"/>
        <v>678134065577.29297</v>
      </c>
      <c r="O313" s="77">
        <f t="shared" ca="1" si="58"/>
        <v>12080300717.262053</v>
      </c>
      <c r="P313" s="28">
        <f t="shared" ca="1" si="65"/>
        <v>0.46427365301387169</v>
      </c>
    </row>
    <row r="314" spans="4:16">
      <c r="D314" s="76">
        <f t="shared" si="54"/>
        <v>0</v>
      </c>
      <c r="E314" s="76">
        <f t="shared" si="54"/>
        <v>0</v>
      </c>
      <c r="F314" s="77">
        <f t="shared" si="59"/>
        <v>0</v>
      </c>
      <c r="G314" s="77">
        <f t="shared" si="60"/>
        <v>0</v>
      </c>
      <c r="H314" s="77">
        <f t="shared" si="61"/>
        <v>0</v>
      </c>
      <c r="I314" s="77">
        <f t="shared" si="62"/>
        <v>0</v>
      </c>
      <c r="J314" s="77">
        <f t="shared" si="63"/>
        <v>0</v>
      </c>
      <c r="K314" s="77">
        <f t="shared" ca="1" si="55"/>
        <v>-0.46427365301387169</v>
      </c>
      <c r="L314" s="77">
        <f t="shared" ca="1" si="64"/>
        <v>0.21555002488284494</v>
      </c>
      <c r="M314" s="77">
        <f t="shared" ca="1" si="56"/>
        <v>1239466636602.4075</v>
      </c>
      <c r="N314" s="77">
        <f t="shared" ca="1" si="57"/>
        <v>678134065577.29297</v>
      </c>
      <c r="O314" s="77">
        <f t="shared" ca="1" si="58"/>
        <v>12080300717.262053</v>
      </c>
      <c r="P314" s="28">
        <f t="shared" ca="1" si="65"/>
        <v>0.46427365301387169</v>
      </c>
    </row>
    <row r="315" spans="4:16">
      <c r="D315" s="76">
        <f t="shared" si="54"/>
        <v>0</v>
      </c>
      <c r="E315" s="76">
        <f t="shared" si="54"/>
        <v>0</v>
      </c>
      <c r="F315" s="77">
        <f t="shared" si="59"/>
        <v>0</v>
      </c>
      <c r="G315" s="77">
        <f t="shared" si="60"/>
        <v>0</v>
      </c>
      <c r="H315" s="77">
        <f t="shared" si="61"/>
        <v>0</v>
      </c>
      <c r="I315" s="77">
        <f t="shared" si="62"/>
        <v>0</v>
      </c>
      <c r="J315" s="77">
        <f t="shared" si="63"/>
        <v>0</v>
      </c>
      <c r="K315" s="77">
        <f t="shared" ca="1" si="55"/>
        <v>-0.46427365301387169</v>
      </c>
      <c r="L315" s="77">
        <f t="shared" ca="1" si="64"/>
        <v>0.21555002488284494</v>
      </c>
      <c r="M315" s="77">
        <f t="shared" ca="1" si="56"/>
        <v>1239466636602.4075</v>
      </c>
      <c r="N315" s="77">
        <f t="shared" ca="1" si="57"/>
        <v>678134065577.29297</v>
      </c>
      <c r="O315" s="77">
        <f t="shared" ca="1" si="58"/>
        <v>12080300717.262053</v>
      </c>
      <c r="P315" s="28">
        <f t="shared" ca="1" si="65"/>
        <v>0.46427365301387169</v>
      </c>
    </row>
    <row r="316" spans="4:16">
      <c r="D316" s="76">
        <f t="shared" si="54"/>
        <v>0</v>
      </c>
      <c r="E316" s="76">
        <f t="shared" si="54"/>
        <v>0</v>
      </c>
      <c r="F316" s="77">
        <f t="shared" si="59"/>
        <v>0</v>
      </c>
      <c r="G316" s="77">
        <f t="shared" si="60"/>
        <v>0</v>
      </c>
      <c r="H316" s="77">
        <f t="shared" si="61"/>
        <v>0</v>
      </c>
      <c r="I316" s="77">
        <f t="shared" si="62"/>
        <v>0</v>
      </c>
      <c r="J316" s="77">
        <f t="shared" si="63"/>
        <v>0</v>
      </c>
      <c r="K316" s="77">
        <f t="shared" ca="1" si="55"/>
        <v>-0.46427365301387169</v>
      </c>
      <c r="L316" s="77">
        <f t="shared" ca="1" si="64"/>
        <v>0.21555002488284494</v>
      </c>
      <c r="M316" s="77">
        <f t="shared" ca="1" si="56"/>
        <v>1239466636602.4075</v>
      </c>
      <c r="N316" s="77">
        <f t="shared" ca="1" si="57"/>
        <v>678134065577.29297</v>
      </c>
      <c r="O316" s="77">
        <f t="shared" ca="1" si="58"/>
        <v>12080300717.262053</v>
      </c>
      <c r="P316" s="28">
        <f t="shared" ca="1" si="65"/>
        <v>0.46427365301387169</v>
      </c>
    </row>
    <row r="317" spans="4:16">
      <c r="D317" s="76">
        <f t="shared" si="54"/>
        <v>0</v>
      </c>
      <c r="E317" s="76">
        <f t="shared" si="54"/>
        <v>0</v>
      </c>
      <c r="F317" s="77">
        <f t="shared" si="59"/>
        <v>0</v>
      </c>
      <c r="G317" s="77">
        <f t="shared" si="60"/>
        <v>0</v>
      </c>
      <c r="H317" s="77">
        <f t="shared" si="61"/>
        <v>0</v>
      </c>
      <c r="I317" s="77">
        <f t="shared" si="62"/>
        <v>0</v>
      </c>
      <c r="J317" s="77">
        <f t="shared" si="63"/>
        <v>0</v>
      </c>
      <c r="K317" s="77">
        <f t="shared" ca="1" si="55"/>
        <v>-0.46427365301387169</v>
      </c>
      <c r="L317" s="77">
        <f t="shared" ca="1" si="64"/>
        <v>0.21555002488284494</v>
      </c>
      <c r="M317" s="77">
        <f t="shared" ca="1" si="56"/>
        <v>1239466636602.4075</v>
      </c>
      <c r="N317" s="77">
        <f t="shared" ca="1" si="57"/>
        <v>678134065577.29297</v>
      </c>
      <c r="O317" s="77">
        <f t="shared" ca="1" si="58"/>
        <v>12080300717.262053</v>
      </c>
      <c r="P317" s="28">
        <f t="shared" ca="1" si="65"/>
        <v>0.46427365301387169</v>
      </c>
    </row>
    <row r="318" spans="4:16">
      <c r="D318" s="76">
        <f t="shared" si="54"/>
        <v>0</v>
      </c>
      <c r="E318" s="76">
        <f t="shared" si="54"/>
        <v>0</v>
      </c>
      <c r="F318" s="77">
        <f t="shared" si="59"/>
        <v>0</v>
      </c>
      <c r="G318" s="77">
        <f t="shared" si="60"/>
        <v>0</v>
      </c>
      <c r="H318" s="77">
        <f t="shared" si="61"/>
        <v>0</v>
      </c>
      <c r="I318" s="77">
        <f t="shared" si="62"/>
        <v>0</v>
      </c>
      <c r="J318" s="77">
        <f t="shared" si="63"/>
        <v>0</v>
      </c>
      <c r="K318" s="77">
        <f t="shared" ca="1" si="55"/>
        <v>-0.46427365301387169</v>
      </c>
      <c r="L318" s="77">
        <f t="shared" ca="1" si="64"/>
        <v>0.21555002488284494</v>
      </c>
      <c r="M318" s="77">
        <f t="shared" ca="1" si="56"/>
        <v>1239466636602.4075</v>
      </c>
      <c r="N318" s="77">
        <f t="shared" ca="1" si="57"/>
        <v>678134065577.29297</v>
      </c>
      <c r="O318" s="77">
        <f t="shared" ca="1" si="58"/>
        <v>12080300717.262053</v>
      </c>
      <c r="P318" s="28">
        <f t="shared" ca="1" si="65"/>
        <v>0.46427365301387169</v>
      </c>
    </row>
    <row r="319" spans="4:16">
      <c r="D319" s="76">
        <f t="shared" si="54"/>
        <v>0</v>
      </c>
      <c r="E319" s="76">
        <f t="shared" si="54"/>
        <v>0</v>
      </c>
      <c r="F319" s="77">
        <f t="shared" si="59"/>
        <v>0</v>
      </c>
      <c r="G319" s="77">
        <f t="shared" si="60"/>
        <v>0</v>
      </c>
      <c r="H319" s="77">
        <f t="shared" si="61"/>
        <v>0</v>
      </c>
      <c r="I319" s="77">
        <f t="shared" si="62"/>
        <v>0</v>
      </c>
      <c r="J319" s="77">
        <f t="shared" si="63"/>
        <v>0</v>
      </c>
      <c r="K319" s="77">
        <f t="shared" ca="1" si="55"/>
        <v>-0.46427365301387169</v>
      </c>
      <c r="L319" s="77">
        <f t="shared" ca="1" si="64"/>
        <v>0.21555002488284494</v>
      </c>
      <c r="M319" s="77">
        <f t="shared" ca="1" si="56"/>
        <v>1239466636602.4075</v>
      </c>
      <c r="N319" s="77">
        <f t="shared" ca="1" si="57"/>
        <v>678134065577.29297</v>
      </c>
      <c r="O319" s="77">
        <f t="shared" ca="1" si="58"/>
        <v>12080300717.262053</v>
      </c>
      <c r="P319" s="28">
        <f t="shared" ca="1" si="65"/>
        <v>0.46427365301387169</v>
      </c>
    </row>
    <row r="320" spans="4:16">
      <c r="D320" s="76">
        <f t="shared" si="54"/>
        <v>0</v>
      </c>
      <c r="E320" s="76">
        <f t="shared" si="54"/>
        <v>0</v>
      </c>
      <c r="F320" s="77">
        <f t="shared" si="59"/>
        <v>0</v>
      </c>
      <c r="G320" s="77">
        <f t="shared" si="60"/>
        <v>0</v>
      </c>
      <c r="H320" s="77">
        <f t="shared" si="61"/>
        <v>0</v>
      </c>
      <c r="I320" s="77">
        <f t="shared" si="62"/>
        <v>0</v>
      </c>
      <c r="J320" s="77">
        <f t="shared" si="63"/>
        <v>0</v>
      </c>
      <c r="K320" s="77">
        <f t="shared" ca="1" si="55"/>
        <v>-0.46427365301387169</v>
      </c>
      <c r="L320" s="77">
        <f t="shared" ca="1" si="64"/>
        <v>0.21555002488284494</v>
      </c>
      <c r="M320" s="77">
        <f t="shared" ca="1" si="56"/>
        <v>1239466636602.4075</v>
      </c>
      <c r="N320" s="77">
        <f t="shared" ca="1" si="57"/>
        <v>678134065577.29297</v>
      </c>
      <c r="O320" s="77">
        <f t="shared" ca="1" si="58"/>
        <v>12080300717.262053</v>
      </c>
      <c r="P320" s="28">
        <f t="shared" ca="1" si="65"/>
        <v>0.46427365301387169</v>
      </c>
    </row>
    <row r="321" spans="4:16">
      <c r="D321" s="76">
        <f t="shared" si="54"/>
        <v>0</v>
      </c>
      <c r="E321" s="76">
        <f t="shared" si="54"/>
        <v>0</v>
      </c>
      <c r="F321" s="77">
        <f t="shared" si="59"/>
        <v>0</v>
      </c>
      <c r="G321" s="77">
        <f t="shared" si="60"/>
        <v>0</v>
      </c>
      <c r="H321" s="77">
        <f t="shared" si="61"/>
        <v>0</v>
      </c>
      <c r="I321" s="77">
        <f t="shared" si="62"/>
        <v>0</v>
      </c>
      <c r="J321" s="77">
        <f t="shared" si="63"/>
        <v>0</v>
      </c>
      <c r="K321" s="77">
        <f t="shared" ca="1" si="55"/>
        <v>-0.46427365301387169</v>
      </c>
      <c r="L321" s="77">
        <f t="shared" ca="1" si="64"/>
        <v>0.21555002488284494</v>
      </c>
      <c r="M321" s="77">
        <f t="shared" ca="1" si="56"/>
        <v>1239466636602.4075</v>
      </c>
      <c r="N321" s="77">
        <f t="shared" ca="1" si="57"/>
        <v>678134065577.29297</v>
      </c>
      <c r="O321" s="77">
        <f t="shared" ca="1" si="58"/>
        <v>12080300717.262053</v>
      </c>
      <c r="P321" s="28">
        <f t="shared" ca="1" si="65"/>
        <v>0.46427365301387169</v>
      </c>
    </row>
    <row r="322" spans="4:16">
      <c r="D322" s="76">
        <f t="shared" si="54"/>
        <v>0</v>
      </c>
      <c r="E322" s="76">
        <f t="shared" si="54"/>
        <v>0</v>
      </c>
      <c r="F322" s="77">
        <f t="shared" si="59"/>
        <v>0</v>
      </c>
      <c r="G322" s="77">
        <f t="shared" si="60"/>
        <v>0</v>
      </c>
      <c r="H322" s="77">
        <f t="shared" si="61"/>
        <v>0</v>
      </c>
      <c r="I322" s="77">
        <f t="shared" si="62"/>
        <v>0</v>
      </c>
      <c r="J322" s="77">
        <f t="shared" si="63"/>
        <v>0</v>
      </c>
      <c r="K322" s="77">
        <f t="shared" ca="1" si="55"/>
        <v>-0.46427365301387169</v>
      </c>
      <c r="L322" s="77">
        <f t="shared" ca="1" si="64"/>
        <v>0.21555002488284494</v>
      </c>
      <c r="M322" s="77">
        <f t="shared" ca="1" si="56"/>
        <v>1239466636602.4075</v>
      </c>
      <c r="N322" s="77">
        <f t="shared" ca="1" si="57"/>
        <v>678134065577.29297</v>
      </c>
      <c r="O322" s="77">
        <f t="shared" ca="1" si="58"/>
        <v>12080300717.262053</v>
      </c>
      <c r="P322" s="28">
        <f t="shared" ca="1" si="65"/>
        <v>0.46427365301387169</v>
      </c>
    </row>
    <row r="323" spans="4:16">
      <c r="D323" s="76">
        <f t="shared" si="54"/>
        <v>0</v>
      </c>
      <c r="E323" s="76">
        <f t="shared" si="54"/>
        <v>0</v>
      </c>
      <c r="F323" s="77">
        <f t="shared" si="59"/>
        <v>0</v>
      </c>
      <c r="G323" s="77">
        <f t="shared" si="60"/>
        <v>0</v>
      </c>
      <c r="H323" s="77">
        <f t="shared" si="61"/>
        <v>0</v>
      </c>
      <c r="I323" s="77">
        <f t="shared" si="62"/>
        <v>0</v>
      </c>
      <c r="J323" s="77">
        <f t="shared" si="63"/>
        <v>0</v>
      </c>
      <c r="K323" s="77">
        <f t="shared" ca="1" si="55"/>
        <v>-0.46427365301387169</v>
      </c>
      <c r="L323" s="77">
        <f t="shared" ca="1" si="64"/>
        <v>0.21555002488284494</v>
      </c>
      <c r="M323" s="77">
        <f t="shared" ca="1" si="56"/>
        <v>1239466636602.4075</v>
      </c>
      <c r="N323" s="77">
        <f t="shared" ca="1" si="57"/>
        <v>678134065577.29297</v>
      </c>
      <c r="O323" s="77">
        <f t="shared" ca="1" si="58"/>
        <v>12080300717.262053</v>
      </c>
      <c r="P323" s="28">
        <f t="shared" ca="1" si="65"/>
        <v>0.46427365301387169</v>
      </c>
    </row>
    <row r="324" spans="4:16">
      <c r="D324" s="76">
        <f t="shared" si="54"/>
        <v>0</v>
      </c>
      <c r="E324" s="76">
        <f t="shared" si="54"/>
        <v>0</v>
      </c>
      <c r="F324" s="77">
        <f t="shared" si="59"/>
        <v>0</v>
      </c>
      <c r="G324" s="77">
        <f t="shared" si="60"/>
        <v>0</v>
      </c>
      <c r="H324" s="77">
        <f t="shared" si="61"/>
        <v>0</v>
      </c>
      <c r="I324" s="77">
        <f t="shared" si="62"/>
        <v>0</v>
      </c>
      <c r="J324" s="77">
        <f t="shared" si="63"/>
        <v>0</v>
      </c>
      <c r="K324" s="77">
        <f t="shared" ca="1" si="55"/>
        <v>-0.46427365301387169</v>
      </c>
      <c r="L324" s="77">
        <f t="shared" ca="1" si="64"/>
        <v>0.21555002488284494</v>
      </c>
      <c r="M324" s="77">
        <f t="shared" ca="1" si="56"/>
        <v>1239466636602.4075</v>
      </c>
      <c r="N324" s="77">
        <f t="shared" ca="1" si="57"/>
        <v>678134065577.29297</v>
      </c>
      <c r="O324" s="77">
        <f t="shared" ca="1" si="58"/>
        <v>12080300717.262053</v>
      </c>
      <c r="P324" s="28">
        <f t="shared" ca="1" si="65"/>
        <v>0.46427365301387169</v>
      </c>
    </row>
    <row r="325" spans="4:16">
      <c r="D325" s="76">
        <f t="shared" si="54"/>
        <v>0</v>
      </c>
      <c r="E325" s="76">
        <f t="shared" si="54"/>
        <v>0</v>
      </c>
      <c r="F325" s="77">
        <f t="shared" si="59"/>
        <v>0</v>
      </c>
      <c r="G325" s="77">
        <f t="shared" si="60"/>
        <v>0</v>
      </c>
      <c r="H325" s="77">
        <f t="shared" si="61"/>
        <v>0</v>
      </c>
      <c r="I325" s="77">
        <f t="shared" si="62"/>
        <v>0</v>
      </c>
      <c r="J325" s="77">
        <f t="shared" si="63"/>
        <v>0</v>
      </c>
      <c r="K325" s="77">
        <f t="shared" ca="1" si="55"/>
        <v>-0.46427365301387169</v>
      </c>
      <c r="L325" s="77">
        <f t="shared" ca="1" si="64"/>
        <v>0.21555002488284494</v>
      </c>
      <c r="M325" s="77">
        <f t="shared" ca="1" si="56"/>
        <v>1239466636602.4075</v>
      </c>
      <c r="N325" s="77">
        <f t="shared" ca="1" si="57"/>
        <v>678134065577.29297</v>
      </c>
      <c r="O325" s="77">
        <f t="shared" ca="1" si="58"/>
        <v>12080300717.262053</v>
      </c>
      <c r="P325" s="28">
        <f t="shared" ca="1" si="65"/>
        <v>0.46427365301387169</v>
      </c>
    </row>
    <row r="326" spans="4:16">
      <c r="D326" s="76">
        <f t="shared" si="54"/>
        <v>0</v>
      </c>
      <c r="E326" s="76">
        <f t="shared" si="54"/>
        <v>0</v>
      </c>
      <c r="F326" s="77">
        <f t="shared" si="59"/>
        <v>0</v>
      </c>
      <c r="G326" s="77">
        <f t="shared" si="60"/>
        <v>0</v>
      </c>
      <c r="H326" s="77">
        <f t="shared" si="61"/>
        <v>0</v>
      </c>
      <c r="I326" s="77">
        <f t="shared" si="62"/>
        <v>0</v>
      </c>
      <c r="J326" s="77">
        <f t="shared" si="63"/>
        <v>0</v>
      </c>
      <c r="K326" s="77">
        <f t="shared" ca="1" si="55"/>
        <v>-0.46427365301387169</v>
      </c>
      <c r="L326" s="77">
        <f t="shared" ca="1" si="64"/>
        <v>0.21555002488284494</v>
      </c>
      <c r="M326" s="77">
        <f t="shared" ca="1" si="56"/>
        <v>1239466636602.4075</v>
      </c>
      <c r="N326" s="77">
        <f t="shared" ca="1" si="57"/>
        <v>678134065577.29297</v>
      </c>
      <c r="O326" s="77">
        <f t="shared" ca="1" si="58"/>
        <v>12080300717.262053</v>
      </c>
      <c r="P326" s="28">
        <f t="shared" ca="1" si="65"/>
        <v>0.46427365301387169</v>
      </c>
    </row>
    <row r="327" spans="4:16">
      <c r="D327" s="76">
        <f t="shared" si="54"/>
        <v>0</v>
      </c>
      <c r="E327" s="76">
        <f t="shared" si="54"/>
        <v>0</v>
      </c>
      <c r="F327" s="77">
        <f t="shared" si="59"/>
        <v>0</v>
      </c>
      <c r="G327" s="77">
        <f t="shared" si="60"/>
        <v>0</v>
      </c>
      <c r="H327" s="77">
        <f t="shared" si="61"/>
        <v>0</v>
      </c>
      <c r="I327" s="77">
        <f t="shared" si="62"/>
        <v>0</v>
      </c>
      <c r="J327" s="77">
        <f t="shared" si="63"/>
        <v>0</v>
      </c>
      <c r="K327" s="77">
        <f t="shared" ca="1" si="55"/>
        <v>-0.46427365301387169</v>
      </c>
      <c r="L327" s="77">
        <f t="shared" ca="1" si="64"/>
        <v>0.21555002488284494</v>
      </c>
      <c r="M327" s="77">
        <f t="shared" ca="1" si="56"/>
        <v>1239466636602.4075</v>
      </c>
      <c r="N327" s="77">
        <f t="shared" ca="1" si="57"/>
        <v>678134065577.29297</v>
      </c>
      <c r="O327" s="77">
        <f t="shared" ca="1" si="58"/>
        <v>12080300717.262053</v>
      </c>
      <c r="P327" s="28">
        <f t="shared" ca="1" si="65"/>
        <v>0.46427365301387169</v>
      </c>
    </row>
    <row r="328" spans="4:16">
      <c r="D328" s="76">
        <f t="shared" si="54"/>
        <v>0</v>
      </c>
      <c r="E328" s="76">
        <f t="shared" si="54"/>
        <v>0</v>
      </c>
      <c r="F328" s="77">
        <f t="shared" si="59"/>
        <v>0</v>
      </c>
      <c r="G328" s="77">
        <f t="shared" si="60"/>
        <v>0</v>
      </c>
      <c r="H328" s="77">
        <f t="shared" si="61"/>
        <v>0</v>
      </c>
      <c r="I328" s="77">
        <f t="shared" si="62"/>
        <v>0</v>
      </c>
      <c r="J328" s="77">
        <f t="shared" si="63"/>
        <v>0</v>
      </c>
      <c r="K328" s="77">
        <f t="shared" ca="1" si="55"/>
        <v>-0.46427365301387169</v>
      </c>
      <c r="L328" s="77">
        <f t="shared" ca="1" si="64"/>
        <v>0.21555002488284494</v>
      </c>
      <c r="M328" s="77">
        <f t="shared" ca="1" si="56"/>
        <v>1239466636602.4075</v>
      </c>
      <c r="N328" s="77">
        <f t="shared" ca="1" si="57"/>
        <v>678134065577.29297</v>
      </c>
      <c r="O328" s="77">
        <f t="shared" ca="1" si="58"/>
        <v>12080300717.262053</v>
      </c>
      <c r="P328" s="28">
        <f t="shared" ca="1" si="65"/>
        <v>0.46427365301387169</v>
      </c>
    </row>
    <row r="329" spans="4:16">
      <c r="D329" s="76">
        <f t="shared" si="54"/>
        <v>0</v>
      </c>
      <c r="E329" s="76">
        <f t="shared" si="54"/>
        <v>0</v>
      </c>
      <c r="F329" s="77">
        <f t="shared" si="59"/>
        <v>0</v>
      </c>
      <c r="G329" s="77">
        <f t="shared" si="60"/>
        <v>0</v>
      </c>
      <c r="H329" s="77">
        <f t="shared" si="61"/>
        <v>0</v>
      </c>
      <c r="I329" s="77">
        <f t="shared" si="62"/>
        <v>0</v>
      </c>
      <c r="J329" s="77">
        <f t="shared" si="63"/>
        <v>0</v>
      </c>
      <c r="K329" s="77">
        <f t="shared" ca="1" si="55"/>
        <v>-0.46427365301387169</v>
      </c>
      <c r="L329" s="77">
        <f t="shared" ca="1" si="64"/>
        <v>0.21555002488284494</v>
      </c>
      <c r="M329" s="77">
        <f t="shared" ca="1" si="56"/>
        <v>1239466636602.4075</v>
      </c>
      <c r="N329" s="77">
        <f t="shared" ca="1" si="57"/>
        <v>678134065577.29297</v>
      </c>
      <c r="O329" s="77">
        <f t="shared" ca="1" si="58"/>
        <v>12080300717.262053</v>
      </c>
      <c r="P329" s="28">
        <f t="shared" ca="1" si="65"/>
        <v>0.46427365301387169</v>
      </c>
    </row>
    <row r="330" spans="4:16">
      <c r="D330" s="76">
        <f t="shared" si="54"/>
        <v>0</v>
      </c>
      <c r="E330" s="76">
        <f t="shared" si="54"/>
        <v>0</v>
      </c>
      <c r="F330" s="77">
        <f t="shared" si="59"/>
        <v>0</v>
      </c>
      <c r="G330" s="77">
        <f t="shared" si="60"/>
        <v>0</v>
      </c>
      <c r="H330" s="77">
        <f t="shared" si="61"/>
        <v>0</v>
      </c>
      <c r="I330" s="77">
        <f t="shared" si="62"/>
        <v>0</v>
      </c>
      <c r="J330" s="77">
        <f t="shared" si="63"/>
        <v>0</v>
      </c>
      <c r="K330" s="77">
        <f t="shared" ca="1" si="55"/>
        <v>-0.46427365301387169</v>
      </c>
      <c r="L330" s="77">
        <f t="shared" ca="1" si="64"/>
        <v>0.21555002488284494</v>
      </c>
      <c r="M330" s="77">
        <f t="shared" ca="1" si="56"/>
        <v>1239466636602.4075</v>
      </c>
      <c r="N330" s="77">
        <f t="shared" ca="1" si="57"/>
        <v>678134065577.29297</v>
      </c>
      <c r="O330" s="77">
        <f t="shared" ca="1" si="58"/>
        <v>12080300717.262053</v>
      </c>
      <c r="P330" s="28">
        <f t="shared" ca="1" si="65"/>
        <v>0.46427365301387169</v>
      </c>
    </row>
    <row r="331" spans="4:16">
      <c r="D331" s="76">
        <f t="shared" si="54"/>
        <v>0</v>
      </c>
      <c r="E331" s="76">
        <f t="shared" si="54"/>
        <v>0</v>
      </c>
      <c r="F331" s="77">
        <f t="shared" si="59"/>
        <v>0</v>
      </c>
      <c r="G331" s="77">
        <f t="shared" si="60"/>
        <v>0</v>
      </c>
      <c r="H331" s="77">
        <f t="shared" si="61"/>
        <v>0</v>
      </c>
      <c r="I331" s="77">
        <f t="shared" si="62"/>
        <v>0</v>
      </c>
      <c r="J331" s="77">
        <f t="shared" si="63"/>
        <v>0</v>
      </c>
      <c r="K331" s="77">
        <f t="shared" ca="1" si="55"/>
        <v>-0.46427365301387169</v>
      </c>
      <c r="L331" s="77">
        <f t="shared" ca="1" si="64"/>
        <v>0.21555002488284494</v>
      </c>
      <c r="M331" s="77">
        <f t="shared" ca="1" si="56"/>
        <v>1239466636602.4075</v>
      </c>
      <c r="N331" s="77">
        <f t="shared" ca="1" si="57"/>
        <v>678134065577.29297</v>
      </c>
      <c r="O331" s="77">
        <f t="shared" ca="1" si="58"/>
        <v>12080300717.262053</v>
      </c>
      <c r="P331" s="28">
        <f t="shared" ca="1" si="65"/>
        <v>0.46427365301387169</v>
      </c>
    </row>
    <row r="332" spans="4:16">
      <c r="D332" s="76">
        <f t="shared" si="54"/>
        <v>0</v>
      </c>
      <c r="E332" s="76">
        <f t="shared" si="54"/>
        <v>0</v>
      </c>
      <c r="F332" s="77">
        <f t="shared" si="59"/>
        <v>0</v>
      </c>
      <c r="G332" s="77">
        <f t="shared" si="60"/>
        <v>0</v>
      </c>
      <c r="H332" s="77">
        <f t="shared" si="61"/>
        <v>0</v>
      </c>
      <c r="I332" s="77">
        <f t="shared" si="62"/>
        <v>0</v>
      </c>
      <c r="J332" s="77">
        <f t="shared" si="63"/>
        <v>0</v>
      </c>
      <c r="K332" s="77">
        <f t="shared" ca="1" si="55"/>
        <v>-0.46427365301387169</v>
      </c>
      <c r="L332" s="77">
        <f t="shared" ca="1" si="64"/>
        <v>0.21555002488284494</v>
      </c>
      <c r="M332" s="77">
        <f t="shared" ca="1" si="56"/>
        <v>1239466636602.4075</v>
      </c>
      <c r="N332" s="77">
        <f t="shared" ca="1" si="57"/>
        <v>678134065577.29297</v>
      </c>
      <c r="O332" s="77">
        <f t="shared" ca="1" si="58"/>
        <v>12080300717.262053</v>
      </c>
      <c r="P332" s="28">
        <f t="shared" ca="1" si="65"/>
        <v>0.46427365301387169</v>
      </c>
    </row>
    <row r="333" spans="4:16">
      <c r="D333" s="76">
        <f t="shared" si="54"/>
        <v>0</v>
      </c>
      <c r="E333" s="76">
        <f t="shared" si="54"/>
        <v>0</v>
      </c>
      <c r="F333" s="77">
        <f t="shared" si="59"/>
        <v>0</v>
      </c>
      <c r="G333" s="77">
        <f t="shared" si="60"/>
        <v>0</v>
      </c>
      <c r="H333" s="77">
        <f t="shared" si="61"/>
        <v>0</v>
      </c>
      <c r="I333" s="77">
        <f t="shared" si="62"/>
        <v>0</v>
      </c>
      <c r="J333" s="77">
        <f t="shared" si="63"/>
        <v>0</v>
      </c>
      <c r="K333" s="77">
        <f t="shared" ca="1" si="55"/>
        <v>-0.46427365301387169</v>
      </c>
      <c r="L333" s="77">
        <f t="shared" ca="1" si="64"/>
        <v>0.21555002488284494</v>
      </c>
      <c r="M333" s="77">
        <f t="shared" ca="1" si="56"/>
        <v>1239466636602.4075</v>
      </c>
      <c r="N333" s="77">
        <f t="shared" ca="1" si="57"/>
        <v>678134065577.29297</v>
      </c>
      <c r="O333" s="77">
        <f t="shared" ca="1" si="58"/>
        <v>12080300717.262053</v>
      </c>
      <c r="P333" s="28">
        <f t="shared" ca="1" si="65"/>
        <v>0.46427365301387169</v>
      </c>
    </row>
    <row r="334" spans="4:16">
      <c r="D334" s="76">
        <f t="shared" si="54"/>
        <v>0</v>
      </c>
      <c r="E334" s="76">
        <f t="shared" si="54"/>
        <v>0</v>
      </c>
      <c r="F334" s="77">
        <f t="shared" si="59"/>
        <v>0</v>
      </c>
      <c r="G334" s="77">
        <f t="shared" si="60"/>
        <v>0</v>
      </c>
      <c r="H334" s="77">
        <f t="shared" si="61"/>
        <v>0</v>
      </c>
      <c r="I334" s="77">
        <f t="shared" si="62"/>
        <v>0</v>
      </c>
      <c r="J334" s="77">
        <f t="shared" si="63"/>
        <v>0</v>
      </c>
      <c r="K334" s="77">
        <f t="shared" ca="1" si="55"/>
        <v>-0.46427365301387169</v>
      </c>
      <c r="L334" s="77">
        <f t="shared" ca="1" si="64"/>
        <v>0.21555002488284494</v>
      </c>
      <c r="M334" s="77">
        <f t="shared" ca="1" si="56"/>
        <v>1239466636602.4075</v>
      </c>
      <c r="N334" s="77">
        <f t="shared" ca="1" si="57"/>
        <v>678134065577.29297</v>
      </c>
      <c r="O334" s="77">
        <f t="shared" ca="1" si="58"/>
        <v>12080300717.262053</v>
      </c>
      <c r="P334" s="28">
        <f t="shared" ca="1" si="65"/>
        <v>0.46427365301387169</v>
      </c>
    </row>
    <row r="335" spans="4:16">
      <c r="D335" s="76">
        <f t="shared" si="54"/>
        <v>0</v>
      </c>
      <c r="E335" s="76">
        <f t="shared" si="54"/>
        <v>0</v>
      </c>
      <c r="F335" s="77">
        <f t="shared" si="59"/>
        <v>0</v>
      </c>
      <c r="G335" s="77">
        <f t="shared" si="60"/>
        <v>0</v>
      </c>
      <c r="H335" s="77">
        <f t="shared" si="61"/>
        <v>0</v>
      </c>
      <c r="I335" s="77">
        <f t="shared" si="62"/>
        <v>0</v>
      </c>
      <c r="J335" s="77">
        <f t="shared" si="63"/>
        <v>0</v>
      </c>
      <c r="K335" s="77">
        <f t="shared" ca="1" si="55"/>
        <v>-0.46427365301387169</v>
      </c>
      <c r="L335" s="77">
        <f t="shared" ca="1" si="64"/>
        <v>0.21555002488284494</v>
      </c>
      <c r="M335" s="77">
        <f t="shared" ca="1" si="56"/>
        <v>1239466636602.4075</v>
      </c>
      <c r="N335" s="77">
        <f t="shared" ca="1" si="57"/>
        <v>678134065577.29297</v>
      </c>
      <c r="O335" s="77">
        <f t="shared" ca="1" si="58"/>
        <v>12080300717.262053</v>
      </c>
      <c r="P335" s="28">
        <f t="shared" ca="1" si="65"/>
        <v>0.46427365301387169</v>
      </c>
    </row>
    <row r="336" spans="4:16">
      <c r="D336" s="76">
        <f t="shared" si="54"/>
        <v>0</v>
      </c>
      <c r="E336" s="76">
        <f t="shared" si="54"/>
        <v>0</v>
      </c>
      <c r="F336" s="77">
        <f t="shared" si="59"/>
        <v>0</v>
      </c>
      <c r="G336" s="77">
        <f t="shared" si="60"/>
        <v>0</v>
      </c>
      <c r="H336" s="77">
        <f t="shared" si="61"/>
        <v>0</v>
      </c>
      <c r="I336" s="77">
        <f t="shared" si="62"/>
        <v>0</v>
      </c>
      <c r="J336" s="77">
        <f t="shared" si="63"/>
        <v>0</v>
      </c>
      <c r="K336" s="77">
        <f t="shared" ca="1" si="55"/>
        <v>-0.46427365301387169</v>
      </c>
      <c r="L336" s="77">
        <f t="shared" ca="1" si="64"/>
        <v>0.21555002488284494</v>
      </c>
      <c r="M336" s="77">
        <f t="shared" ca="1" si="56"/>
        <v>1239466636602.4075</v>
      </c>
      <c r="N336" s="77">
        <f t="shared" ca="1" si="57"/>
        <v>678134065577.29297</v>
      </c>
      <c r="O336" s="77">
        <f t="shared" ca="1" si="58"/>
        <v>12080300717.262053</v>
      </c>
      <c r="P336" s="28">
        <f t="shared" ca="1" si="65"/>
        <v>0.46427365301387169</v>
      </c>
    </row>
    <row r="337" spans="4:16">
      <c r="D337" s="76">
        <f t="shared" si="54"/>
        <v>0</v>
      </c>
      <c r="E337" s="76">
        <f t="shared" si="54"/>
        <v>0</v>
      </c>
      <c r="F337" s="77">
        <f t="shared" si="59"/>
        <v>0</v>
      </c>
      <c r="G337" s="77">
        <f t="shared" si="60"/>
        <v>0</v>
      </c>
      <c r="H337" s="77">
        <f t="shared" si="61"/>
        <v>0</v>
      </c>
      <c r="I337" s="77">
        <f t="shared" si="62"/>
        <v>0</v>
      </c>
      <c r="J337" s="77">
        <f t="shared" si="63"/>
        <v>0</v>
      </c>
      <c r="K337" s="77">
        <f t="shared" ca="1" si="55"/>
        <v>-0.46427365301387169</v>
      </c>
      <c r="L337" s="77">
        <f t="shared" ca="1" si="64"/>
        <v>0.21555002488284494</v>
      </c>
      <c r="M337" s="77">
        <f t="shared" ca="1" si="56"/>
        <v>1239466636602.4075</v>
      </c>
      <c r="N337" s="77">
        <f t="shared" ca="1" si="57"/>
        <v>678134065577.29297</v>
      </c>
      <c r="O337" s="77">
        <f t="shared" ca="1" si="58"/>
        <v>12080300717.262053</v>
      </c>
      <c r="P337" s="28">
        <f t="shared" ca="1" si="65"/>
        <v>0.46427365301387169</v>
      </c>
    </row>
    <row r="338" spans="4:16">
      <c r="D338" s="76">
        <f t="shared" si="54"/>
        <v>0</v>
      </c>
      <c r="E338" s="76">
        <f t="shared" si="54"/>
        <v>0</v>
      </c>
      <c r="F338" s="77">
        <f t="shared" si="59"/>
        <v>0</v>
      </c>
      <c r="G338" s="77">
        <f t="shared" si="60"/>
        <v>0</v>
      </c>
      <c r="H338" s="77">
        <f t="shared" si="61"/>
        <v>0</v>
      </c>
      <c r="I338" s="77">
        <f t="shared" si="62"/>
        <v>0</v>
      </c>
      <c r="J338" s="77">
        <f t="shared" si="63"/>
        <v>0</v>
      </c>
      <c r="K338" s="77">
        <f t="shared" ca="1" si="55"/>
        <v>-0.46427365301387169</v>
      </c>
      <c r="L338" s="77">
        <f t="shared" ca="1" si="64"/>
        <v>0.21555002488284494</v>
      </c>
      <c r="M338" s="77">
        <f t="shared" ca="1" si="56"/>
        <v>1239466636602.4075</v>
      </c>
      <c r="N338" s="77">
        <f t="shared" ca="1" si="57"/>
        <v>678134065577.29297</v>
      </c>
      <c r="O338" s="77">
        <f t="shared" ca="1" si="58"/>
        <v>12080300717.262053</v>
      </c>
      <c r="P338" s="28">
        <f t="shared" ca="1" si="65"/>
        <v>0.46427365301387169</v>
      </c>
    </row>
    <row r="339" spans="4:16">
      <c r="D339" s="76">
        <f t="shared" si="54"/>
        <v>0</v>
      </c>
      <c r="E339" s="76">
        <f t="shared" si="54"/>
        <v>0</v>
      </c>
      <c r="F339" s="77">
        <f t="shared" si="59"/>
        <v>0</v>
      </c>
      <c r="G339" s="77">
        <f t="shared" si="60"/>
        <v>0</v>
      </c>
      <c r="H339" s="77">
        <f t="shared" si="61"/>
        <v>0</v>
      </c>
      <c r="I339" s="77">
        <f t="shared" si="62"/>
        <v>0</v>
      </c>
      <c r="J339" s="77">
        <f t="shared" si="63"/>
        <v>0</v>
      </c>
      <c r="K339" s="77">
        <f t="shared" ca="1" si="55"/>
        <v>-0.46427365301387169</v>
      </c>
      <c r="L339" s="77">
        <f t="shared" ca="1" si="64"/>
        <v>0.21555002488284494</v>
      </c>
      <c r="M339" s="77">
        <f t="shared" ca="1" si="56"/>
        <v>1239466636602.4075</v>
      </c>
      <c r="N339" s="77">
        <f t="shared" ca="1" si="57"/>
        <v>678134065577.29297</v>
      </c>
      <c r="O339" s="77">
        <f t="shared" ca="1" si="58"/>
        <v>12080300717.262053</v>
      </c>
      <c r="P339" s="28">
        <f t="shared" ca="1" si="65"/>
        <v>0.46427365301387169</v>
      </c>
    </row>
    <row r="340" spans="4:16">
      <c r="D340" s="76">
        <f t="shared" si="54"/>
        <v>0</v>
      </c>
      <c r="E340" s="76">
        <f t="shared" si="54"/>
        <v>0</v>
      </c>
      <c r="F340" s="77">
        <f t="shared" si="59"/>
        <v>0</v>
      </c>
      <c r="G340" s="77">
        <f t="shared" si="60"/>
        <v>0</v>
      </c>
      <c r="H340" s="77">
        <f t="shared" si="61"/>
        <v>0</v>
      </c>
      <c r="I340" s="77">
        <f t="shared" si="62"/>
        <v>0</v>
      </c>
      <c r="J340" s="77">
        <f t="shared" si="63"/>
        <v>0</v>
      </c>
      <c r="K340" s="77">
        <f t="shared" ca="1" si="55"/>
        <v>-0.46427365301387169</v>
      </c>
      <c r="L340" s="77">
        <f t="shared" ca="1" si="64"/>
        <v>0.21555002488284494</v>
      </c>
      <c r="M340" s="77">
        <f t="shared" ca="1" si="56"/>
        <v>1239466636602.4075</v>
      </c>
      <c r="N340" s="77">
        <f t="shared" ca="1" si="57"/>
        <v>678134065577.29297</v>
      </c>
      <c r="O340" s="77">
        <f t="shared" ca="1" si="58"/>
        <v>12080300717.262053</v>
      </c>
      <c r="P340" s="28">
        <f t="shared" ca="1" si="65"/>
        <v>0.46427365301387169</v>
      </c>
    </row>
    <row r="341" spans="4:16">
      <c r="D341" s="76">
        <f>A341/A$18</f>
        <v>0</v>
      </c>
      <c r="E341" s="76">
        <f>B341/B$18</f>
        <v>0</v>
      </c>
      <c r="F341" s="77">
        <f t="shared" si="59"/>
        <v>0</v>
      </c>
      <c r="G341" s="77">
        <f t="shared" si="60"/>
        <v>0</v>
      </c>
      <c r="H341" s="77">
        <f t="shared" si="61"/>
        <v>0</v>
      </c>
      <c r="I341" s="77">
        <f t="shared" si="62"/>
        <v>0</v>
      </c>
      <c r="J341" s="77">
        <f t="shared" si="63"/>
        <v>0</v>
      </c>
      <c r="K341" s="77">
        <f t="shared" ca="1" si="55"/>
        <v>-0.46427365301387169</v>
      </c>
      <c r="L341" s="77">
        <f t="shared" ca="1" si="64"/>
        <v>0.21555002488284494</v>
      </c>
      <c r="M341" s="77">
        <f ca="1">(M$1-M$2*D341+M$3*F341)^2</f>
        <v>1239466636602.4075</v>
      </c>
      <c r="N341" s="77">
        <f ca="1">(-M$2+M$4*D341-M$5*F341)^2</f>
        <v>678134065577.29297</v>
      </c>
      <c r="O341" s="77">
        <f ca="1">+(M$3-D341*M$5+F341*M$6)^2</f>
        <v>12080300717.262053</v>
      </c>
      <c r="P341" s="28">
        <f t="shared" ca="1" si="65"/>
        <v>0.46427365301387169</v>
      </c>
    </row>
    <row r="342" spans="4:16">
      <c r="D342" s="76">
        <f>A342/A$18</f>
        <v>0</v>
      </c>
      <c r="E342" s="76">
        <f>B342/B$18</f>
        <v>0</v>
      </c>
      <c r="F342" s="77">
        <f>D342*D342</f>
        <v>0</v>
      </c>
      <c r="G342" s="77">
        <f>D342*F342</f>
        <v>0</v>
      </c>
      <c r="H342" s="77">
        <f>F342*F342</f>
        <v>0</v>
      </c>
      <c r="I342" s="77">
        <f>E342*D342</f>
        <v>0</v>
      </c>
      <c r="J342" s="77">
        <f>I342*D342</f>
        <v>0</v>
      </c>
      <c r="K342" s="77">
        <f t="shared" ca="1" si="55"/>
        <v>-0.46427365301387169</v>
      </c>
      <c r="L342" s="77">
        <f ca="1">+(K342-E342)^2</f>
        <v>0.21555002488284494</v>
      </c>
      <c r="M342" s="77">
        <f ca="1">(M$1-M$2*D342+M$3*F342)^2</f>
        <v>1239466636602.4075</v>
      </c>
      <c r="N342" s="77">
        <f ca="1">(-M$2+M$4*D342-M$5*F342)^2</f>
        <v>678134065577.29297</v>
      </c>
      <c r="O342" s="77">
        <f ca="1">+(M$3-D342*M$5+F342*M$6)^2</f>
        <v>12080300717.262053</v>
      </c>
      <c r="P342" s="28">
        <f ca="1">+E342-K342</f>
        <v>0.46427365301387169</v>
      </c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O636"/>
  <sheetViews>
    <sheetView workbookViewId="0">
      <selection activeCell="F2" sqref="F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5.140625" customWidth="1"/>
    <col min="7" max="7" width="10.5703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41" ht="20.25">
      <c r="A1" s="1" t="s">
        <v>58</v>
      </c>
      <c r="AN1">
        <v>0.5</v>
      </c>
      <c r="AO1">
        <v>-0.47073412808822468</v>
      </c>
    </row>
    <row r="2" spans="1:41">
      <c r="A2" t="s">
        <v>28</v>
      </c>
      <c r="B2" s="27" t="s">
        <v>52</v>
      </c>
      <c r="AN2">
        <v>815.5</v>
      </c>
      <c r="AO2">
        <v>-0.47936291545192944</v>
      </c>
    </row>
    <row r="3" spans="1:41">
      <c r="AN3">
        <v>2088.5</v>
      </c>
      <c r="AO3">
        <v>-0.42945303362284903</v>
      </c>
    </row>
    <row r="4" spans="1:41" ht="14.25" thickTop="1" thickBot="1">
      <c r="A4" s="8" t="s">
        <v>2</v>
      </c>
      <c r="C4" s="22">
        <v>27984.489000000001</v>
      </c>
      <c r="D4" s="3">
        <v>0.44048320000000002</v>
      </c>
      <c r="AN4">
        <v>2547.5</v>
      </c>
      <c r="AO4">
        <v>-0.41638262060951092</v>
      </c>
    </row>
    <row r="5" spans="1:41" ht="13.5" thickTop="1">
      <c r="A5" s="107" t="s">
        <v>162</v>
      </c>
      <c r="B5" s="28"/>
      <c r="C5" s="108">
        <v>8</v>
      </c>
      <c r="D5" s="28" t="s">
        <v>163</v>
      </c>
      <c r="AN5">
        <v>2566</v>
      </c>
      <c r="AO5">
        <v>-0.44304535995615879</v>
      </c>
    </row>
    <row r="6" spans="1:41">
      <c r="A6" s="8" t="s">
        <v>3</v>
      </c>
      <c r="AN6">
        <v>2675</v>
      </c>
      <c r="AO6">
        <v>-0.40608528366647079</v>
      </c>
    </row>
    <row r="7" spans="1:41">
      <c r="A7" t="s">
        <v>4</v>
      </c>
      <c r="C7">
        <v>27984.7395</v>
      </c>
      <c r="D7" s="14" t="s">
        <v>45</v>
      </c>
      <c r="AN7">
        <v>2679</v>
      </c>
      <c r="AO7">
        <v>-0.40095830838981783</v>
      </c>
    </row>
    <row r="8" spans="1:41">
      <c r="A8" t="s">
        <v>5</v>
      </c>
      <c r="C8">
        <v>0.4404682561808097</v>
      </c>
      <c r="AN8">
        <v>2827</v>
      </c>
      <c r="AO8">
        <v>-0.4162602231517667</v>
      </c>
    </row>
    <row r="9" spans="1:41">
      <c r="A9" s="79" t="s">
        <v>164</v>
      </c>
      <c r="B9" s="79"/>
      <c r="C9" s="79">
        <v>147</v>
      </c>
      <c r="D9" s="79" t="str">
        <f>"F"&amp;C9</f>
        <v>F147</v>
      </c>
      <c r="E9" s="79" t="str">
        <f>"G"&amp;C9</f>
        <v>G147</v>
      </c>
      <c r="AN9">
        <v>3076.5</v>
      </c>
      <c r="AO9">
        <v>-0.40709014025924262</v>
      </c>
    </row>
    <row r="10" spans="1:41" ht="13.5" thickBot="1">
      <c r="C10" s="7" t="s">
        <v>23</v>
      </c>
      <c r="D10" s="7" t="s">
        <v>24</v>
      </c>
      <c r="AN10">
        <v>3131</v>
      </c>
      <c r="AO10">
        <v>-0.40361010211563553</v>
      </c>
    </row>
    <row r="11" spans="1:41">
      <c r="A11" t="s">
        <v>18</v>
      </c>
      <c r="C11" s="31">
        <f ca="1">INTERCEPT(INDIRECT(E9):G1005,INDIRECT(D9):$F1005)</f>
        <v>3.3218722435837865E-2</v>
      </c>
      <c r="D11" s="6">
        <f>+E11*F11</f>
        <v>-0.48558579363765353</v>
      </c>
      <c r="E11" s="23">
        <v>-4.8558579363765348</v>
      </c>
      <c r="F11" s="20">
        <v>0.1</v>
      </c>
      <c r="AN11">
        <v>3135.5</v>
      </c>
      <c r="AO11">
        <v>-0.43071725492700352</v>
      </c>
    </row>
    <row r="12" spans="1:41">
      <c r="A12" t="s">
        <v>19</v>
      </c>
      <c r="C12" s="31">
        <f ca="1">SLOPE(INDIRECT(E9):G1005,INDIRECT(D9):$F1005)</f>
        <v>-1.2489626701247459E-6</v>
      </c>
      <c r="D12" s="6">
        <f>+E12*F12</f>
        <v>1.7E-5</v>
      </c>
      <c r="E12" s="24">
        <v>1.7</v>
      </c>
      <c r="F12" s="20">
        <v>1.0000000000000001E-5</v>
      </c>
      <c r="AN12">
        <v>3156</v>
      </c>
      <c r="AO12">
        <v>-0.39631650663432083</v>
      </c>
    </row>
    <row r="13" spans="1:41" ht="13.5" thickBot="1">
      <c r="A13" t="s">
        <v>22</v>
      </c>
      <c r="C13" s="6" t="s">
        <v>16</v>
      </c>
      <c r="D13" s="6">
        <f>+E13*F13</f>
        <v>-1.7000000000000001E-10</v>
      </c>
      <c r="E13" s="25">
        <v>-1.7</v>
      </c>
      <c r="F13" s="20">
        <v>1E-10</v>
      </c>
      <c r="AN13">
        <v>3365</v>
      </c>
      <c r="AO13">
        <v>-0.43018204842519481</v>
      </c>
    </row>
    <row r="14" spans="1:41">
      <c r="A14" t="s">
        <v>27</v>
      </c>
      <c r="E14">
        <f>SUM(S21:S63)</f>
        <v>0.20354284732767888</v>
      </c>
      <c r="AN14">
        <v>4402</v>
      </c>
      <c r="AO14">
        <v>-0.41676370792629314</v>
      </c>
    </row>
    <row r="15" spans="1:41">
      <c r="A15" s="4" t="s">
        <v>20</v>
      </c>
      <c r="C15" s="29">
        <f ca="1">(C7+C11)+(C8+C12)*INT(MAX(F21:F3533))</f>
        <v>57615.869228301119</v>
      </c>
      <c r="D15" s="13">
        <f>+C7+INT(MAX(F21:F1588))*C8+D11+D12*INT(MAX(F21:F4023))+D13*INT(MAX(F21:F4050)^2)</f>
        <v>57615.808729264514</v>
      </c>
      <c r="E15" s="109" t="s">
        <v>51</v>
      </c>
      <c r="F15" s="108">
        <v>1</v>
      </c>
      <c r="AN15">
        <v>4536</v>
      </c>
      <c r="AO15">
        <v>-0.40451003615453374</v>
      </c>
    </row>
    <row r="16" spans="1:41">
      <c r="A16" s="8" t="s">
        <v>6</v>
      </c>
      <c r="C16" s="30">
        <f ca="1">+C8+C12</f>
        <v>0.44046700721813958</v>
      </c>
      <c r="D16" s="13">
        <f>+C8+D12+2*D13*MAX(F21:F896)</f>
        <v>0.4404623837008097</v>
      </c>
      <c r="E16" s="109" t="s">
        <v>165</v>
      </c>
      <c r="F16" s="110">
        <f ca="1">NOW()+15018.5+$C$5/24</f>
        <v>59949.470809837963</v>
      </c>
      <c r="AN16">
        <v>5435</v>
      </c>
      <c r="AO16">
        <v>-0.40247234269918408</v>
      </c>
    </row>
    <row r="17" spans="1:41" ht="13.5" thickBot="1">
      <c r="A17" s="31" t="s">
        <v>59</v>
      </c>
      <c r="C17">
        <f>COUNT(C21:C4703)</f>
        <v>169</v>
      </c>
      <c r="E17" s="109" t="s">
        <v>166</v>
      </c>
      <c r="F17" s="110">
        <f ca="1">ROUND(2*(F16-$C$7)/$C$8,0)/2+F15</f>
        <v>72571</v>
      </c>
      <c r="AN17">
        <v>6352.5</v>
      </c>
      <c r="AO17">
        <v>-0.37409738859423669</v>
      </c>
    </row>
    <row r="18" spans="1:41" ht="14.25" thickTop="1" thickBot="1">
      <c r="A18" s="8" t="s">
        <v>167</v>
      </c>
      <c r="C18" s="112">
        <f ca="1">+C15</f>
        <v>57615.869228301119</v>
      </c>
      <c r="D18" s="113">
        <f ca="1">C16</f>
        <v>0.44046700721813958</v>
      </c>
      <c r="E18" s="109" t="s">
        <v>168</v>
      </c>
      <c r="F18" s="13">
        <f ca="1">ROUND(2*(F16-$C$15)/$C$16,0)/2+F15</f>
        <v>5299</v>
      </c>
      <c r="AN18">
        <v>7317.5</v>
      </c>
      <c r="AO18">
        <v>-0.33196460307590314</v>
      </c>
    </row>
    <row r="19" spans="1:41" ht="13.5" thickBot="1">
      <c r="A19" s="8" t="s">
        <v>169</v>
      </c>
      <c r="C19" s="32">
        <f>+D15</f>
        <v>57615.808729264514</v>
      </c>
      <c r="D19" s="33">
        <f>+D16</f>
        <v>0.4404623837008097</v>
      </c>
      <c r="E19" s="109" t="s">
        <v>170</v>
      </c>
      <c r="F19" s="111">
        <f ca="1">+$C$15+$C$16*F18-15018.5-$C$9/24</f>
        <v>44925.278899550038</v>
      </c>
      <c r="AN19">
        <v>7649</v>
      </c>
      <c r="AO19">
        <v>-0.37219152701436542</v>
      </c>
    </row>
    <row r="20" spans="1:4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179</v>
      </c>
      <c r="I20" s="10" t="s">
        <v>74</v>
      </c>
      <c r="J20" s="10" t="s">
        <v>177</v>
      </c>
      <c r="K20" s="10" t="s">
        <v>72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158"/>
      <c r="T20" s="102" t="s">
        <v>161</v>
      </c>
      <c r="W20" s="7" t="s">
        <v>12</v>
      </c>
      <c r="AN20">
        <v>45031</v>
      </c>
      <c r="AO20">
        <v>-5.6544078041042667E-2</v>
      </c>
    </row>
    <row r="21" spans="1:41">
      <c r="A21" t="s">
        <v>186</v>
      </c>
      <c r="B21" t="s">
        <v>55</v>
      </c>
      <c r="C21" s="97">
        <v>27984.469000000001</v>
      </c>
      <c r="D21" s="97"/>
      <c r="E21" s="15">
        <f t="shared" ref="E21:E52" si="0">+(C21-C$7)/C$8</f>
        <v>-0.61411917023069362</v>
      </c>
      <c r="F21" s="167">
        <f>ROUND(2*E21,0)/2</f>
        <v>-0.5</v>
      </c>
      <c r="G21">
        <f t="shared" ref="G21:G40" si="1">+C21-(C$7+F21*C$8)</f>
        <v>-5.0265871908777626E-2</v>
      </c>
      <c r="I21">
        <f>VLOOKUP($C21,Active!$C$21:$K$130,7,FALSE)</f>
        <v>0</v>
      </c>
      <c r="O21">
        <f ca="1">+C$11+C$12*F21</f>
        <v>3.3219346917172925E-2</v>
      </c>
      <c r="P21">
        <f t="shared" ref="P21:P52" si="2">+D$11+D$12*F21+D$13*F21^2</f>
        <v>-0.48559429368015355</v>
      </c>
      <c r="Q21" s="2">
        <f t="shared" ref="Q21:Q52" si="3">+C21-15018.5</f>
        <v>12965.969000000001</v>
      </c>
      <c r="R21" s="2"/>
      <c r="S21">
        <f t="shared" ref="S21:S40" si="4">+(P21-G21)^2</f>
        <v>0.18951083480195696</v>
      </c>
      <c r="T21" s="103"/>
    </row>
    <row r="22" spans="1:41">
      <c r="A22" t="s">
        <v>14</v>
      </c>
      <c r="C22" s="97">
        <v>27984.489000000001</v>
      </c>
      <c r="D22" s="97" t="s">
        <v>16</v>
      </c>
      <c r="E22">
        <f t="shared" si="0"/>
        <v>-0.5687129469222274</v>
      </c>
      <c r="F22" s="26">
        <f t="shared" ref="F22:F40" si="5">ROUND(2*E22,0)/2+1</f>
        <v>0.5</v>
      </c>
      <c r="G22">
        <f t="shared" si="1"/>
        <v>-0.47073412808822468</v>
      </c>
      <c r="H22">
        <f>VLOOKUP($C22,Active!$C$21:$K$130,6,FALSE)</f>
        <v>-3.0258399998274399E-2</v>
      </c>
      <c r="I22">
        <f>VLOOKUP($C22,Active!$C$21:$K$130,7,FALSE)</f>
        <v>0</v>
      </c>
      <c r="P22">
        <f t="shared" si="2"/>
        <v>-0.48557729368015351</v>
      </c>
      <c r="Q22" s="2">
        <f t="shared" si="3"/>
        <v>12965.989000000001</v>
      </c>
      <c r="R22" s="2"/>
      <c r="S22">
        <f t="shared" si="4"/>
        <v>2.2031956478941995E-4</v>
      </c>
      <c r="W22">
        <v>0</v>
      </c>
      <c r="X22">
        <f t="shared" ref="X22:X40" si="6">+D$11+D$12*W22+D$13*W22^2</f>
        <v>-0.48558579363765353</v>
      </c>
      <c r="AN22">
        <v>46597.5</v>
      </c>
      <c r="AO22">
        <v>-5.0067385280271992E-2</v>
      </c>
    </row>
    <row r="23" spans="1:41">
      <c r="A23" s="13" t="s">
        <v>47</v>
      </c>
      <c r="C23" s="97">
        <v>28343.462</v>
      </c>
      <c r="D23" s="97"/>
      <c r="E23" s="15">
        <f t="shared" si="0"/>
        <v>814.41169702078673</v>
      </c>
      <c r="F23" s="26">
        <f t="shared" si="5"/>
        <v>815.5</v>
      </c>
      <c r="G23">
        <f t="shared" si="1"/>
        <v>-0.47936291545192944</v>
      </c>
      <c r="I23">
        <f>VLOOKUP($C23,Active!$C$21:$K$130,7,FALSE)</f>
        <v>-5.1066399999399437E-2</v>
      </c>
      <c r="P23">
        <f t="shared" si="2"/>
        <v>-0.47183535048015357</v>
      </c>
      <c r="Q23" s="2">
        <f t="shared" si="3"/>
        <v>13324.962</v>
      </c>
      <c r="R23" s="2"/>
      <c r="S23">
        <f t="shared" si="4"/>
        <v>5.6664234404307032E-5</v>
      </c>
      <c r="T23" s="13"/>
      <c r="U23" t="s">
        <v>48</v>
      </c>
      <c r="W23">
        <v>2000</v>
      </c>
      <c r="X23">
        <f t="shared" si="6"/>
        <v>-0.45226579363765351</v>
      </c>
      <c r="AN23">
        <v>46652</v>
      </c>
      <c r="AO23">
        <v>-4.8587347133434378E-2</v>
      </c>
    </row>
    <row r="24" spans="1:41">
      <c r="A24" s="13" t="s">
        <v>47</v>
      </c>
      <c r="C24" s="97">
        <v>28904.227999999999</v>
      </c>
      <c r="D24" s="97"/>
      <c r="E24" s="15">
        <f t="shared" si="0"/>
        <v>2087.5250079827651</v>
      </c>
      <c r="F24" s="26">
        <f t="shared" si="5"/>
        <v>2088.5</v>
      </c>
      <c r="G24">
        <f t="shared" si="1"/>
        <v>-0.42945303362284903</v>
      </c>
      <c r="I24">
        <f>VLOOKUP($C24,Active!$C$21:$K$130,7,FALSE)</f>
        <v>-2.0179999999527354E-2</v>
      </c>
      <c r="P24">
        <f t="shared" si="2"/>
        <v>-0.45082280512015355</v>
      </c>
      <c r="Q24" s="2">
        <f t="shared" si="3"/>
        <v>13885.727999999999</v>
      </c>
      <c r="R24" s="2"/>
      <c r="S24">
        <f t="shared" si="4"/>
        <v>4.5666713384700836E-4</v>
      </c>
      <c r="T24" s="103"/>
      <c r="U24" t="s">
        <v>48</v>
      </c>
      <c r="W24">
        <v>4000</v>
      </c>
      <c r="X24">
        <f t="shared" si="6"/>
        <v>-0.42030579363765352</v>
      </c>
      <c r="AN24">
        <v>46652.5</v>
      </c>
      <c r="AO24">
        <v>-5.2821475226664916E-2</v>
      </c>
    </row>
    <row r="25" spans="1:41">
      <c r="A25" s="13" t="s">
        <v>47</v>
      </c>
      <c r="C25" s="97">
        <v>29106.416000000001</v>
      </c>
      <c r="D25" s="97"/>
      <c r="E25" s="15">
        <f t="shared" si="0"/>
        <v>2546.5546818873586</v>
      </c>
      <c r="F25" s="26">
        <f t="shared" si="5"/>
        <v>2547.5</v>
      </c>
      <c r="G25">
        <f t="shared" si="1"/>
        <v>-0.41638262060951092</v>
      </c>
      <c r="I25">
        <f>VLOOKUP($C25,Active!$C$21:$K$130,7,FALSE)</f>
        <v>-1.3968799998110626E-2</v>
      </c>
      <c r="P25">
        <f t="shared" si="2"/>
        <v>-0.44338155220015352</v>
      </c>
      <c r="Q25" s="2">
        <f t="shared" si="3"/>
        <v>14087.916000000001</v>
      </c>
      <c r="R25" s="2"/>
      <c r="S25">
        <f t="shared" si="4"/>
        <v>7.2894230703619866E-4</v>
      </c>
      <c r="T25" s="103"/>
      <c r="U25" t="s">
        <v>48</v>
      </c>
      <c r="W25">
        <v>6000</v>
      </c>
      <c r="X25">
        <f t="shared" si="6"/>
        <v>-0.38970579363765356</v>
      </c>
      <c r="AN25">
        <v>46718</v>
      </c>
      <c r="AO25">
        <v>-4.4492255066870712E-2</v>
      </c>
    </row>
    <row r="26" spans="1:41">
      <c r="A26" s="13" t="s">
        <v>47</v>
      </c>
      <c r="C26" s="97">
        <v>29114.538</v>
      </c>
      <c r="D26" s="97"/>
      <c r="E26" s="15">
        <f t="shared" si="0"/>
        <v>2564.9941491725226</v>
      </c>
      <c r="F26" s="26">
        <f t="shared" si="5"/>
        <v>2566</v>
      </c>
      <c r="G26">
        <f t="shared" si="1"/>
        <v>-0.44304535995615879</v>
      </c>
      <c r="I26">
        <f>VLOOKUP($C26,Active!$C$21:$K$130,7,FALSE)</f>
        <v>-4.0907999999035383E-2</v>
      </c>
      <c r="P26">
        <f t="shared" si="2"/>
        <v>-0.44308313415765355</v>
      </c>
      <c r="Q26" s="2">
        <f t="shared" si="3"/>
        <v>14096.038</v>
      </c>
      <c r="R26" s="2"/>
      <c r="S26">
        <f t="shared" si="4"/>
        <v>1.426890298566407E-9</v>
      </c>
      <c r="T26" s="103"/>
      <c r="U26" t="s">
        <v>48</v>
      </c>
      <c r="W26">
        <v>8000</v>
      </c>
      <c r="X26">
        <f t="shared" si="6"/>
        <v>-0.36046579363765352</v>
      </c>
      <c r="AN26">
        <v>48911</v>
      </c>
      <c r="AO26">
        <v>-4.5678059585043229E-2</v>
      </c>
    </row>
    <row r="27" spans="1:41">
      <c r="A27" s="13" t="s">
        <v>47</v>
      </c>
      <c r="C27" s="97">
        <v>29162.585999999999</v>
      </c>
      <c r="D27" s="97"/>
      <c r="E27" s="15">
        <f t="shared" si="0"/>
        <v>2674.0780600463986</v>
      </c>
      <c r="F27" s="26">
        <f t="shared" si="5"/>
        <v>2675</v>
      </c>
      <c r="G27">
        <f t="shared" si="1"/>
        <v>-0.40608528366647079</v>
      </c>
      <c r="I27">
        <f>VLOOKUP($C27,Active!$C$21:$K$130,7,FALSE)</f>
        <v>-5.5768000020179898E-3</v>
      </c>
      <c r="P27">
        <f t="shared" si="2"/>
        <v>-0.44132724988765354</v>
      </c>
      <c r="Q27" s="2">
        <f t="shared" si="3"/>
        <v>14144.085999999999</v>
      </c>
      <c r="R27" s="2"/>
      <c r="S27">
        <f t="shared" si="4"/>
        <v>1.2419961831349861E-3</v>
      </c>
      <c r="T27" s="103"/>
      <c r="U27" t="s">
        <v>48</v>
      </c>
      <c r="W27">
        <v>10000</v>
      </c>
      <c r="X27">
        <f t="shared" si="6"/>
        <v>-0.3325857936376535</v>
      </c>
      <c r="AN27">
        <v>48990.5</v>
      </c>
      <c r="AO27">
        <v>-4.3404425960034132E-2</v>
      </c>
    </row>
    <row r="28" spans="1:41">
      <c r="A28" s="13" t="s">
        <v>47</v>
      </c>
      <c r="C28" s="97">
        <v>29164.352999999999</v>
      </c>
      <c r="D28" s="97"/>
      <c r="E28" s="15">
        <f t="shared" si="0"/>
        <v>2678.0896998756134</v>
      </c>
      <c r="F28" s="26">
        <f t="shared" si="5"/>
        <v>2679</v>
      </c>
      <c r="G28">
        <f t="shared" si="1"/>
        <v>-0.40095830838981783</v>
      </c>
      <c r="I28">
        <f>VLOOKUP($C28,Active!$C$21:$K$130,7,FALSE)</f>
        <v>-5.0960000226041302E-4</v>
      </c>
      <c r="P28">
        <f t="shared" si="2"/>
        <v>-0.4412628906076535</v>
      </c>
      <c r="Q28" s="2">
        <f t="shared" si="3"/>
        <v>14145.852999999999</v>
      </c>
      <c r="R28" s="2"/>
      <c r="S28">
        <f t="shared" si="4"/>
        <v>1.6244593477542754E-3</v>
      </c>
      <c r="T28" s="103"/>
      <c r="U28" t="s">
        <v>48</v>
      </c>
      <c r="W28">
        <v>12000</v>
      </c>
      <c r="X28">
        <f t="shared" si="6"/>
        <v>-0.30606579363765357</v>
      </c>
      <c r="AN28">
        <v>48995</v>
      </c>
      <c r="AO28">
        <v>-4.4511578773381189E-2</v>
      </c>
    </row>
    <row r="29" spans="1:41">
      <c r="A29" s="13" t="s">
        <v>47</v>
      </c>
      <c r="C29" s="97">
        <v>29229.526999999998</v>
      </c>
      <c r="D29" s="97"/>
      <c r="E29" s="15">
        <f t="shared" si="0"/>
        <v>2826.0549597676804</v>
      </c>
      <c r="F29" s="26">
        <f t="shared" si="5"/>
        <v>2827</v>
      </c>
      <c r="G29">
        <f t="shared" si="1"/>
        <v>-0.4162602231517667</v>
      </c>
      <c r="I29">
        <f>VLOOKUP($C29,Active!$C$21:$K$130,7,FALSE)</f>
        <v>-1.8023200002062367E-2</v>
      </c>
      <c r="P29">
        <f t="shared" si="2"/>
        <v>-0.43888542156765353</v>
      </c>
      <c r="Q29" s="2">
        <f t="shared" si="3"/>
        <v>14211.026999999998</v>
      </c>
      <c r="R29" s="2"/>
      <c r="S29">
        <f t="shared" si="4"/>
        <v>5.1189960335824825E-4</v>
      </c>
      <c r="T29" s="103"/>
      <c r="U29" t="s">
        <v>48</v>
      </c>
      <c r="W29">
        <v>14000</v>
      </c>
      <c r="X29">
        <f t="shared" si="6"/>
        <v>-0.28090579363765356</v>
      </c>
      <c r="AN29">
        <v>49002</v>
      </c>
      <c r="AO29">
        <v>-4.4089372036978602E-2</v>
      </c>
    </row>
    <row r="30" spans="1:41">
      <c r="A30" s="13" t="s">
        <v>47</v>
      </c>
      <c r="C30" s="97">
        <v>29339.433000000001</v>
      </c>
      <c r="D30" s="97"/>
      <c r="E30" s="15">
        <f t="shared" si="0"/>
        <v>3075.5757787092543</v>
      </c>
      <c r="F30" s="26">
        <f t="shared" si="5"/>
        <v>3076.5</v>
      </c>
      <c r="G30">
        <f t="shared" si="1"/>
        <v>-0.40709014025924262</v>
      </c>
      <c r="I30">
        <f>VLOOKUP($C30,Active!$C$21:$K$130,7,FALSE)</f>
        <v>-1.2581599999975879E-2</v>
      </c>
      <c r="P30">
        <f t="shared" si="2"/>
        <v>-0.43489431852015353</v>
      </c>
      <c r="Q30" s="2">
        <f t="shared" si="3"/>
        <v>14320.933000000001</v>
      </c>
      <c r="R30" s="2"/>
      <c r="S30">
        <f t="shared" si="4"/>
        <v>7.7307232876451125E-4</v>
      </c>
      <c r="T30" s="103"/>
      <c r="U30" t="s">
        <v>48</v>
      </c>
      <c r="W30">
        <v>16000</v>
      </c>
      <c r="X30">
        <f t="shared" si="6"/>
        <v>-0.25710579363765351</v>
      </c>
      <c r="AN30">
        <v>49004</v>
      </c>
      <c r="AO30">
        <v>-4.4525884397444315E-2</v>
      </c>
    </row>
    <row r="31" spans="1:41">
      <c r="A31" s="13" t="s">
        <v>47</v>
      </c>
      <c r="C31" s="97">
        <v>29363.441999999999</v>
      </c>
      <c r="D31" s="97"/>
      <c r="E31" s="15">
        <f t="shared" si="0"/>
        <v>3130.0836794787087</v>
      </c>
      <c r="F31" s="26">
        <f t="shared" si="5"/>
        <v>3131</v>
      </c>
      <c r="G31">
        <f t="shared" si="1"/>
        <v>-0.40361010211563553</v>
      </c>
      <c r="I31">
        <f>VLOOKUP($C31,Active!$C$21:$K$130,7,FALSE)</f>
        <v>-9.9159999990661163E-3</v>
      </c>
      <c r="P31">
        <f t="shared" si="2"/>
        <v>-0.4340253310076535</v>
      </c>
      <c r="Q31" s="2">
        <f t="shared" si="3"/>
        <v>14344.941999999999</v>
      </c>
      <c r="R31" s="2"/>
      <c r="S31">
        <f t="shared" si="4"/>
        <v>9.2508614855384499E-4</v>
      </c>
      <c r="T31" s="103"/>
      <c r="U31" t="s">
        <v>48</v>
      </c>
      <c r="W31">
        <v>18000</v>
      </c>
      <c r="X31">
        <f t="shared" si="6"/>
        <v>-0.23466579363765355</v>
      </c>
      <c r="AN31">
        <v>49015.5</v>
      </c>
      <c r="AO31">
        <v>-4.5410830476612318E-2</v>
      </c>
    </row>
    <row r="32" spans="1:41">
      <c r="A32" s="13" t="s">
        <v>47</v>
      </c>
      <c r="C32" s="97">
        <v>29365.397000000001</v>
      </c>
      <c r="D32" s="97"/>
      <c r="E32" s="15">
        <f t="shared" si="0"/>
        <v>3134.5221378070187</v>
      </c>
      <c r="F32" s="26">
        <f t="shared" si="5"/>
        <v>3135.5</v>
      </c>
      <c r="G32">
        <f t="shared" si="1"/>
        <v>-0.43071725492700352</v>
      </c>
      <c r="I32">
        <f>VLOOKUP($C32,Active!$C$21:$K$130,7,FALSE)</f>
        <v>-3.7090399997396162E-2</v>
      </c>
      <c r="P32">
        <f t="shared" si="2"/>
        <v>-0.43395362488015354</v>
      </c>
      <c r="Q32" s="2">
        <f t="shared" si="3"/>
        <v>14346.897000000001</v>
      </c>
      <c r="R32" s="2"/>
      <c r="S32">
        <f t="shared" si="4"/>
        <v>1.0474090473652264E-5</v>
      </c>
      <c r="T32" s="103"/>
      <c r="U32" t="s">
        <v>48</v>
      </c>
      <c r="W32">
        <v>20000</v>
      </c>
      <c r="X32">
        <f t="shared" si="6"/>
        <v>-0.21358579363765351</v>
      </c>
      <c r="AN32">
        <v>49024.5</v>
      </c>
      <c r="AO32">
        <v>-4.552513610542519E-2</v>
      </c>
    </row>
    <row r="33" spans="1:41">
      <c r="A33" s="13" t="s">
        <v>47</v>
      </c>
      <c r="C33" s="97">
        <v>29374.460999999999</v>
      </c>
      <c r="D33" s="97"/>
      <c r="E33" s="15">
        <f t="shared" si="0"/>
        <v>3155.1002382099628</v>
      </c>
      <c r="F33" s="26">
        <f t="shared" si="5"/>
        <v>3156</v>
      </c>
      <c r="G33">
        <f t="shared" si="1"/>
        <v>-0.39631650663432083</v>
      </c>
      <c r="I33">
        <f>VLOOKUP($C33,Active!$C$21:$K$130,7,FALSE)</f>
        <v>-2.9959999992570374E-3</v>
      </c>
      <c r="P33">
        <f t="shared" si="2"/>
        <v>-0.43362705075765356</v>
      </c>
      <c r="Q33" s="2">
        <f t="shared" si="3"/>
        <v>14355.960999999999</v>
      </c>
      <c r="R33" s="2"/>
      <c r="S33">
        <f t="shared" si="4"/>
        <v>1.3920767027791588E-3</v>
      </c>
      <c r="T33" s="103"/>
      <c r="U33" t="s">
        <v>48</v>
      </c>
      <c r="W33">
        <v>22000</v>
      </c>
      <c r="X33">
        <f t="shared" si="6"/>
        <v>-0.19386579363765355</v>
      </c>
      <c r="AN33">
        <v>50883.5</v>
      </c>
      <c r="AO33">
        <v>-4.25133762328187E-2</v>
      </c>
    </row>
    <row r="34" spans="1:41">
      <c r="A34" s="13" t="s">
        <v>47</v>
      </c>
      <c r="C34" s="97">
        <v>29466.485000000001</v>
      </c>
      <c r="D34" s="97"/>
      <c r="E34" s="15">
        <f t="shared" si="0"/>
        <v>3364.0233528923204</v>
      </c>
      <c r="F34" s="26">
        <f t="shared" si="5"/>
        <v>3365</v>
      </c>
      <c r="G34">
        <f t="shared" si="1"/>
        <v>-0.43018204842519481</v>
      </c>
      <c r="I34">
        <f>VLOOKUP($C34,Active!$C$21:$K$130,7,FALSE)</f>
        <v>-3.9984799997910159E-2</v>
      </c>
      <c r="P34">
        <f t="shared" si="2"/>
        <v>-0.43030574188765353</v>
      </c>
      <c r="Q34" s="2">
        <f t="shared" si="3"/>
        <v>14447.985000000001</v>
      </c>
      <c r="R34" s="2"/>
      <c r="S34">
        <f t="shared" si="4"/>
        <v>1.5300072655026345E-8</v>
      </c>
      <c r="T34" s="103"/>
      <c r="U34" t="s">
        <v>48</v>
      </c>
      <c r="W34">
        <v>24000</v>
      </c>
      <c r="X34">
        <f t="shared" si="6"/>
        <v>-0.17550579363765356</v>
      </c>
      <c r="AN34">
        <v>50981</v>
      </c>
      <c r="AO34">
        <v>-4.2168353858869523E-2</v>
      </c>
    </row>
    <row r="35" spans="1:41">
      <c r="A35" s="13" t="s">
        <v>47</v>
      </c>
      <c r="C35" s="97">
        <v>29923.263999999999</v>
      </c>
      <c r="D35" s="97"/>
      <c r="E35" s="15">
        <f t="shared" si="0"/>
        <v>4401.0538167005761</v>
      </c>
      <c r="F35" s="26">
        <f t="shared" si="5"/>
        <v>4402</v>
      </c>
      <c r="G35">
        <f t="shared" si="1"/>
        <v>-0.41676370792629314</v>
      </c>
      <c r="I35">
        <f>VLOOKUP($C35,Active!$C$21:$K$130,7,FALSE)</f>
        <v>-4.2063199998665368E-2</v>
      </c>
      <c r="P35">
        <f t="shared" si="2"/>
        <v>-0.41404598631765349</v>
      </c>
      <c r="Q35" s="2">
        <f t="shared" si="3"/>
        <v>14904.763999999999</v>
      </c>
      <c r="R35" s="2"/>
      <c r="S35">
        <f t="shared" si="4"/>
        <v>7.3860107420668592E-6</v>
      </c>
      <c r="T35" s="103"/>
      <c r="U35" t="s">
        <v>48</v>
      </c>
      <c r="W35">
        <v>26000</v>
      </c>
      <c r="X35">
        <f t="shared" si="6"/>
        <v>-0.15850579363765355</v>
      </c>
      <c r="AN35">
        <v>51517.5</v>
      </c>
      <c r="AO35">
        <v>-4.148779486422427E-2</v>
      </c>
    </row>
    <row r="36" spans="1:41">
      <c r="A36" s="13" t="s">
        <v>47</v>
      </c>
      <c r="C36" s="97">
        <v>29982.298999999999</v>
      </c>
      <c r="D36" s="97"/>
      <c r="E36" s="15">
        <f t="shared" si="0"/>
        <v>4535.0816363484155</v>
      </c>
      <c r="F36" s="26">
        <f t="shared" si="5"/>
        <v>4536</v>
      </c>
      <c r="G36">
        <f t="shared" si="1"/>
        <v>-0.40451003615453374</v>
      </c>
      <c r="I36">
        <f>VLOOKUP($C36,Active!$C$21:$K$130,7,FALSE)</f>
        <v>-3.1812000001082197E-2</v>
      </c>
      <c r="P36">
        <f t="shared" si="2"/>
        <v>-0.41197159395765354</v>
      </c>
      <c r="Q36" s="2">
        <f t="shared" si="3"/>
        <v>14963.798999999999</v>
      </c>
      <c r="R36" s="2"/>
      <c r="S36">
        <f t="shared" si="4"/>
        <v>5.5674844849297986E-5</v>
      </c>
      <c r="T36" s="103"/>
      <c r="U36" t="s">
        <v>48</v>
      </c>
      <c r="W36">
        <v>28000</v>
      </c>
      <c r="X36">
        <f t="shared" si="6"/>
        <v>-0.14286579363765356</v>
      </c>
      <c r="AN36">
        <v>51853</v>
      </c>
      <c r="AO36">
        <v>-4.278774352860637E-2</v>
      </c>
    </row>
    <row r="37" spans="1:41">
      <c r="A37" s="13" t="s">
        <v>47</v>
      </c>
      <c r="C37" s="97">
        <v>30378.281999999999</v>
      </c>
      <c r="D37" s="97"/>
      <c r="E37" s="15">
        <f t="shared" si="0"/>
        <v>5434.0862625466116</v>
      </c>
      <c r="F37" s="26">
        <f t="shared" si="5"/>
        <v>5435</v>
      </c>
      <c r="G37">
        <f t="shared" si="1"/>
        <v>-0.40247234269918408</v>
      </c>
      <c r="I37">
        <f>VLOOKUP($C37,Active!$C$21:$K$130,7,FALSE)</f>
        <v>-4.3208800001593772E-2</v>
      </c>
      <c r="P37">
        <f t="shared" si="2"/>
        <v>-0.39821246188765352</v>
      </c>
      <c r="Q37" s="2">
        <f t="shared" si="3"/>
        <v>15359.781999999999</v>
      </c>
      <c r="R37" s="2"/>
      <c r="S37">
        <f t="shared" si="4"/>
        <v>1.8146584528446251E-5</v>
      </c>
      <c r="T37" s="103"/>
      <c r="U37" t="s">
        <v>48</v>
      </c>
      <c r="W37">
        <v>30000</v>
      </c>
      <c r="X37">
        <f t="shared" si="6"/>
        <v>-0.12858579363765352</v>
      </c>
      <c r="AN37">
        <v>51853</v>
      </c>
      <c r="AO37">
        <v>-4.218774352921173E-2</v>
      </c>
    </row>
    <row r="38" spans="1:41">
      <c r="A38" s="13" t="s">
        <v>47</v>
      </c>
      <c r="C38" s="97">
        <v>30782.44</v>
      </c>
      <c r="D38" s="97"/>
      <c r="E38" s="15">
        <f t="shared" si="0"/>
        <v>6351.6506825217366</v>
      </c>
      <c r="F38" s="26">
        <f t="shared" si="5"/>
        <v>6352.5</v>
      </c>
      <c r="G38">
        <f t="shared" si="1"/>
        <v>-0.37409738859423669</v>
      </c>
      <c r="I38">
        <f>VLOOKUP($C38,Active!$C$21:$K$130,7,FALSE)</f>
        <v>-2.854480000314652E-2</v>
      </c>
      <c r="P38">
        <f t="shared" si="2"/>
        <v>-0.38445351720015353</v>
      </c>
      <c r="Q38" s="2">
        <f t="shared" si="3"/>
        <v>15763.939999999999</v>
      </c>
      <c r="R38" s="2"/>
      <c r="S38">
        <f t="shared" si="4"/>
        <v>1.0724939970228901E-4</v>
      </c>
      <c r="T38" s="103"/>
      <c r="U38" t="s">
        <v>48</v>
      </c>
      <c r="W38">
        <v>32000</v>
      </c>
      <c r="X38">
        <f t="shared" si="6"/>
        <v>-0.1156657936376535</v>
      </c>
      <c r="AN38">
        <v>53358.5</v>
      </c>
      <c r="AO38">
        <v>-4.3047423736425117E-2</v>
      </c>
    </row>
    <row r="39" spans="1:41">
      <c r="A39" s="13" t="s">
        <v>47</v>
      </c>
      <c r="C39" s="97">
        <v>31207.534</v>
      </c>
      <c r="D39" s="97"/>
      <c r="E39" s="15">
        <f t="shared" si="0"/>
        <v>7316.7463370551295</v>
      </c>
      <c r="F39" s="26">
        <f t="shared" si="5"/>
        <v>7317.5</v>
      </c>
      <c r="G39">
        <f t="shared" si="1"/>
        <v>-0.33196460307590314</v>
      </c>
      <c r="I39">
        <f>VLOOKUP($C39,Active!$C$21:$K$130,7,FALSE)</f>
        <v>-8.3280000035301782E-4</v>
      </c>
      <c r="P39">
        <f t="shared" si="2"/>
        <v>-0.37029108070015354</v>
      </c>
      <c r="Q39" s="2">
        <f t="shared" si="3"/>
        <v>16189.034</v>
      </c>
      <c r="R39" s="2"/>
      <c r="S39">
        <f t="shared" si="4"/>
        <v>1.4689188870821665E-3</v>
      </c>
      <c r="T39" s="103"/>
      <c r="U39" t="s">
        <v>48</v>
      </c>
      <c r="W39">
        <v>34000</v>
      </c>
      <c r="X39">
        <f t="shared" si="6"/>
        <v>-0.10410579363765357</v>
      </c>
      <c r="AN39">
        <v>53410.5</v>
      </c>
      <c r="AO39">
        <v>-4.4296745138126425E-2</v>
      </c>
    </row>
    <row r="40" spans="1:41">
      <c r="A40" s="13" t="s">
        <v>47</v>
      </c>
      <c r="C40" s="97">
        <v>31353.508999999998</v>
      </c>
      <c r="D40" s="97"/>
      <c r="E40" s="15">
        <f t="shared" si="0"/>
        <v>7648.1550094205604</v>
      </c>
      <c r="F40" s="166">
        <f t="shared" si="5"/>
        <v>7649</v>
      </c>
      <c r="G40">
        <f t="shared" si="1"/>
        <v>-0.37219152701436542</v>
      </c>
      <c r="I40">
        <f>VLOOKUP($C40,Active!$C$21:$K$130,7,FALSE)</f>
        <v>-4.60136000001512E-2</v>
      </c>
      <c r="P40">
        <f t="shared" si="2"/>
        <v>-0.36549901780765354</v>
      </c>
      <c r="Q40" s="2">
        <f t="shared" si="3"/>
        <v>16335.008999999998</v>
      </c>
      <c r="R40" s="2"/>
      <c r="S40">
        <f t="shared" si="4"/>
        <v>4.4789679481923317E-5</v>
      </c>
      <c r="T40" s="103"/>
      <c r="U40" t="s">
        <v>48</v>
      </c>
      <c r="W40">
        <v>36000</v>
      </c>
      <c r="X40">
        <f t="shared" si="6"/>
        <v>-9.3905793637653556E-2</v>
      </c>
      <c r="AN40">
        <v>54103.5</v>
      </c>
      <c r="AO40">
        <v>-5.8068278442078736E-2</v>
      </c>
    </row>
    <row r="41" spans="1:41">
      <c r="A41" s="80" t="s">
        <v>70</v>
      </c>
      <c r="B41" s="81"/>
      <c r="C41" s="82">
        <v>46654.490100000003</v>
      </c>
      <c r="D41" s="36" t="s">
        <v>71</v>
      </c>
      <c r="E41" s="15">
        <f t="shared" si="0"/>
        <v>42386.143241923382</v>
      </c>
      <c r="F41" s="16">
        <f t="shared" ref="F41:F72" si="7">ROUND(2*E41,0)/2</f>
        <v>42386</v>
      </c>
      <c r="O41">
        <f t="shared" ref="O41:O46" ca="1" si="8">+C$11+C$12*F41</f>
        <v>-1.9719809300069613E-2</v>
      </c>
      <c r="P41">
        <f t="shared" si="2"/>
        <v>-7.0441202957653493E-2</v>
      </c>
      <c r="Q41" s="2">
        <f t="shared" si="3"/>
        <v>31635.990100000003</v>
      </c>
      <c r="R41" s="2"/>
      <c r="T41" s="103">
        <v>6.3093520198890474E-2</v>
      </c>
      <c r="AN41">
        <v>54146.5</v>
      </c>
      <c r="AO41">
        <v>-4.4433294213376939E-2</v>
      </c>
    </row>
    <row r="42" spans="1:41">
      <c r="A42" s="80" t="s">
        <v>70</v>
      </c>
      <c r="B42" s="81"/>
      <c r="C42" s="82">
        <v>46654.561900000001</v>
      </c>
      <c r="D42" s="36" t="s">
        <v>71</v>
      </c>
      <c r="E42" s="15">
        <f t="shared" si="0"/>
        <v>42386.30625026505</v>
      </c>
      <c r="F42" s="16">
        <f t="shared" si="7"/>
        <v>42386.5</v>
      </c>
      <c r="O42">
        <f t="shared" ca="1" si="8"/>
        <v>-1.9720433781404673E-2</v>
      </c>
      <c r="P42">
        <f t="shared" si="2"/>
        <v>-7.0439908620153535E-2</v>
      </c>
      <c r="Q42" s="2">
        <f t="shared" si="3"/>
        <v>31636.061900000001</v>
      </c>
      <c r="R42" s="2"/>
      <c r="T42" s="103">
        <v>-8.534060788952047E-2</v>
      </c>
      <c r="AN42">
        <v>54246</v>
      </c>
      <c r="AO42">
        <v>-4.7694784203486051E-2</v>
      </c>
    </row>
    <row r="43" spans="1:41">
      <c r="A43" s="80" t="s">
        <v>70</v>
      </c>
      <c r="B43" s="81"/>
      <c r="C43" s="82">
        <v>46654.635199999997</v>
      </c>
      <c r="D43" s="36" t="s">
        <v>71</v>
      </c>
      <c r="E43" s="15">
        <f t="shared" si="0"/>
        <v>42386.472664073459</v>
      </c>
      <c r="F43" s="16">
        <f t="shared" si="7"/>
        <v>42386.5</v>
      </c>
      <c r="O43">
        <f t="shared" ca="1" si="8"/>
        <v>-1.9720433781404673E-2</v>
      </c>
      <c r="P43">
        <f t="shared" si="2"/>
        <v>-7.0439908620153535E-2</v>
      </c>
      <c r="Q43" s="2">
        <f t="shared" si="3"/>
        <v>31636.135199999997</v>
      </c>
      <c r="R43" s="2"/>
      <c r="T43" s="103">
        <v>-1.2040607893140987E-2</v>
      </c>
      <c r="AN43">
        <v>54582</v>
      </c>
      <c r="AO43">
        <v>-4.4958860955375712E-2</v>
      </c>
    </row>
    <row r="44" spans="1:41">
      <c r="A44" s="80" t="s">
        <v>70</v>
      </c>
      <c r="B44" s="81"/>
      <c r="C44" s="82">
        <v>46655.657099999997</v>
      </c>
      <c r="D44" s="36" t="s">
        <v>71</v>
      </c>
      <c r="E44" s="15">
        <f t="shared" si="0"/>
        <v>42388.792695053358</v>
      </c>
      <c r="F44" s="16">
        <f t="shared" si="7"/>
        <v>42389</v>
      </c>
      <c r="O44">
        <f t="shared" ca="1" si="8"/>
        <v>-1.9723556188079985E-2</v>
      </c>
      <c r="P44">
        <f t="shared" si="2"/>
        <v>-7.0433438207653576E-2</v>
      </c>
      <c r="Q44" s="2">
        <f t="shared" si="3"/>
        <v>31637.157099999997</v>
      </c>
      <c r="R44" s="2"/>
      <c r="T44" s="103">
        <v>-9.1311248346755747E-2</v>
      </c>
      <c r="AN44">
        <v>54950</v>
      </c>
      <c r="AO44">
        <v>-4.4577135486179031E-2</v>
      </c>
    </row>
    <row r="45" spans="1:41">
      <c r="A45" s="80" t="s">
        <v>70</v>
      </c>
      <c r="B45" s="81"/>
      <c r="C45" s="82">
        <v>46656.458100000003</v>
      </c>
      <c r="D45" s="36" t="s">
        <v>71</v>
      </c>
      <c r="E45" s="15">
        <f t="shared" si="0"/>
        <v>42390.611214296834</v>
      </c>
      <c r="F45" s="16">
        <f t="shared" si="7"/>
        <v>42390.5</v>
      </c>
      <c r="O45">
        <f t="shared" ca="1" si="8"/>
        <v>-1.9725429632085172E-2</v>
      </c>
      <c r="P45">
        <f t="shared" si="2"/>
        <v>-7.0429556980153574E-2</v>
      </c>
      <c r="Q45" s="2">
        <f t="shared" si="3"/>
        <v>31637.958100000003</v>
      </c>
      <c r="R45" s="2"/>
      <c r="T45" s="103">
        <v>4.8986367386532947E-2</v>
      </c>
      <c r="AN45">
        <v>55720.5</v>
      </c>
      <c r="AO45">
        <v>-4.5468522803275846E-2</v>
      </c>
    </row>
    <row r="46" spans="1:41">
      <c r="A46" s="80" t="s">
        <v>70</v>
      </c>
      <c r="B46" s="81"/>
      <c r="C46" s="82">
        <v>46656.605199999998</v>
      </c>
      <c r="D46" s="36" t="s">
        <v>71</v>
      </c>
      <c r="E46" s="15">
        <f t="shared" si="0"/>
        <v>42390.945177069254</v>
      </c>
      <c r="F46" s="16">
        <f t="shared" si="7"/>
        <v>42391</v>
      </c>
      <c r="O46">
        <f t="shared" ca="1" si="8"/>
        <v>-1.9726054113420238E-2</v>
      </c>
      <c r="P46">
        <f t="shared" si="2"/>
        <v>-7.0428263407653513E-2</v>
      </c>
      <c r="Q46" s="2">
        <f t="shared" si="3"/>
        <v>31638.105199999998</v>
      </c>
      <c r="R46" s="2"/>
      <c r="T46" s="103">
        <v>-2.4147760705091059E-2</v>
      </c>
      <c r="AN46">
        <v>56464.5</v>
      </c>
      <c r="AO46">
        <v>-4.5961121330037713E-2</v>
      </c>
    </row>
    <row r="47" spans="1:41">
      <c r="A47" s="13" t="s">
        <v>50</v>
      </c>
      <c r="C47" s="97">
        <v>47819.409</v>
      </c>
      <c r="D47" s="97"/>
      <c r="E47" s="15">
        <f t="shared" si="0"/>
        <v>45030.871627348286</v>
      </c>
      <c r="F47" s="16">
        <f t="shared" si="7"/>
        <v>45031</v>
      </c>
      <c r="G47">
        <f t="shared" ref="G47:G65" si="9">+C47-(C$7+F47*C$8)</f>
        <v>-5.6544078041042667E-2</v>
      </c>
      <c r="I47">
        <f>VLOOKUP($C47,Active!$C$21:$K$130,7,FALSE)</f>
        <v>-0.28899600000295322</v>
      </c>
      <c r="P47">
        <f t="shared" si="2"/>
        <v>-6.4783257007653583E-2</v>
      </c>
      <c r="Q47" s="2">
        <f t="shared" si="3"/>
        <v>32800.909</v>
      </c>
      <c r="R47" s="2"/>
      <c r="S47">
        <f t="shared" ref="S47:S65" si="10">+(P47-G47)^2</f>
        <v>6.788407004384372E-5</v>
      </c>
      <c r="T47" s="103"/>
      <c r="U47" t="s">
        <v>49</v>
      </c>
      <c r="W47">
        <v>38000</v>
      </c>
      <c r="X47">
        <f t="shared" ref="X47:X65" si="11">+D$11+D$12*W47+D$13*W47^2</f>
        <v>-8.5065793637653514E-2</v>
      </c>
      <c r="AN47">
        <v>56627.5</v>
      </c>
      <c r="AO47">
        <v>-4.4776878799893893E-2</v>
      </c>
    </row>
    <row r="48" spans="1:41">
      <c r="A48" s="13" t="s">
        <v>50</v>
      </c>
      <c r="C48" s="97">
        <v>48509.409</v>
      </c>
      <c r="D48" s="97"/>
      <c r="E48" s="15">
        <f t="shared" si="0"/>
        <v>46597.386331456175</v>
      </c>
      <c r="F48" s="16">
        <f t="shared" si="7"/>
        <v>46597.5</v>
      </c>
      <c r="G48">
        <f t="shared" si="9"/>
        <v>-5.0067385280271992E-2</v>
      </c>
      <c r="I48">
        <f>VLOOKUP($C48,Active!$C$21:$K$130,7,FALSE)</f>
        <v>-0.30592880000040168</v>
      </c>
      <c r="P48">
        <f t="shared" si="2"/>
        <v>-6.2553884700153606E-2</v>
      </c>
      <c r="Q48" s="2">
        <f t="shared" si="3"/>
        <v>33490.909</v>
      </c>
      <c r="R48" s="2"/>
      <c r="S48">
        <f t="shared" si="10"/>
        <v>1.5591266776270388E-4</v>
      </c>
      <c r="T48" s="103"/>
      <c r="U48" t="s">
        <v>49</v>
      </c>
      <c r="W48">
        <v>40000</v>
      </c>
      <c r="X48">
        <f t="shared" si="11"/>
        <v>-7.75857936376535E-2</v>
      </c>
      <c r="AN48">
        <v>57325</v>
      </c>
      <c r="AO48">
        <v>-4.5485564914997667E-2</v>
      </c>
    </row>
    <row r="49" spans="1:41">
      <c r="A49" s="13" t="s">
        <v>50</v>
      </c>
      <c r="C49" s="97">
        <v>48533.415999999997</v>
      </c>
      <c r="D49" s="97"/>
      <c r="E49" s="15">
        <f t="shared" si="0"/>
        <v>46651.889691603297</v>
      </c>
      <c r="F49" s="16">
        <f t="shared" si="7"/>
        <v>46652</v>
      </c>
      <c r="G49">
        <f t="shared" si="9"/>
        <v>-4.8587347133434378E-2</v>
      </c>
      <c r="I49">
        <f>VLOOKUP($C49,Active!$C$21:$K$130,7,FALSE)</f>
        <v>-0.30526320000353735</v>
      </c>
      <c r="P49">
        <f t="shared" si="2"/>
        <v>-6.2491341317653548E-2</v>
      </c>
      <c r="Q49" s="2">
        <f t="shared" si="3"/>
        <v>33514.915999999997</v>
      </c>
      <c r="R49" s="2"/>
      <c r="S49">
        <f t="shared" si="10"/>
        <v>1.9332105427480052E-4</v>
      </c>
      <c r="T49" s="103"/>
      <c r="U49" t="s">
        <v>49</v>
      </c>
      <c r="W49">
        <v>42000</v>
      </c>
      <c r="X49">
        <f t="shared" si="11"/>
        <v>-7.1465793637653596E-2</v>
      </c>
      <c r="AN49">
        <v>57329.5</v>
      </c>
      <c r="AO49">
        <v>-4.4992717732384335E-2</v>
      </c>
    </row>
    <row r="50" spans="1:41">
      <c r="A50" s="13" t="s">
        <v>50</v>
      </c>
      <c r="C50" s="97">
        <v>48533.631999999998</v>
      </c>
      <c r="D50" s="97"/>
      <c r="E50" s="15">
        <f t="shared" si="0"/>
        <v>46652.380078815018</v>
      </c>
      <c r="F50" s="16">
        <f t="shared" si="7"/>
        <v>46652.5</v>
      </c>
      <c r="G50">
        <f t="shared" si="9"/>
        <v>-5.2821475226664916E-2</v>
      </c>
      <c r="I50">
        <f>VLOOKUP($C50,Active!$C$21:$K$130,7,FALSE)</f>
        <v>-0.30950480000319658</v>
      </c>
      <c r="P50">
        <f t="shared" si="2"/>
        <v>-6.2490772200153588E-2</v>
      </c>
      <c r="Q50" s="2">
        <f t="shared" si="3"/>
        <v>33515.131999999998</v>
      </c>
      <c r="R50" s="2"/>
      <c r="S50">
        <f t="shared" si="10"/>
        <v>9.3495303961517196E-5</v>
      </c>
      <c r="T50" s="103"/>
      <c r="U50" t="s">
        <v>49</v>
      </c>
      <c r="W50">
        <v>44000</v>
      </c>
      <c r="X50">
        <f t="shared" si="11"/>
        <v>-6.6705793637653554E-2</v>
      </c>
      <c r="AN50">
        <v>57350</v>
      </c>
      <c r="AO50">
        <v>-4.5391969433694612E-2</v>
      </c>
    </row>
    <row r="51" spans="1:41">
      <c r="A51" s="13" t="s">
        <v>50</v>
      </c>
      <c r="C51" s="97">
        <v>48562.491000000002</v>
      </c>
      <c r="D51" s="97"/>
      <c r="E51" s="15">
        <f t="shared" si="0"/>
        <v>46717.898988736553</v>
      </c>
      <c r="F51" s="16">
        <f t="shared" si="7"/>
        <v>46718</v>
      </c>
      <c r="G51">
        <f t="shared" si="9"/>
        <v>-4.4492255066870712E-2</v>
      </c>
      <c r="I51">
        <f>VLOOKUP($C51,Active!$C$21:$K$130,7,FALSE)</f>
        <v>-0.30215440000029048</v>
      </c>
      <c r="P51">
        <f t="shared" si="2"/>
        <v>-6.2416952717653573E-2</v>
      </c>
      <c r="Q51" s="2">
        <f t="shared" si="3"/>
        <v>33543.991000000002</v>
      </c>
      <c r="R51" s="2"/>
      <c r="S51">
        <f t="shared" si="10"/>
        <v>3.2129478587198063E-4</v>
      </c>
      <c r="T51" s="103"/>
      <c r="U51" t="s">
        <v>49</v>
      </c>
      <c r="W51">
        <v>46000</v>
      </c>
      <c r="X51">
        <f t="shared" si="11"/>
        <v>-6.330579363765354E-2</v>
      </c>
      <c r="AN51">
        <v>57375</v>
      </c>
      <c r="AO51">
        <v>-4.579837395431241E-2</v>
      </c>
    </row>
    <row r="52" spans="1:41">
      <c r="A52" s="18" t="s">
        <v>44</v>
      </c>
      <c r="B52" s="19"/>
      <c r="C52" s="98">
        <v>49528.436699999998</v>
      </c>
      <c r="D52" s="98">
        <v>5.0000000000000001E-4</v>
      </c>
      <c r="E52" s="15">
        <f t="shared" si="0"/>
        <v>48910.896296591309</v>
      </c>
      <c r="F52" s="16">
        <f t="shared" si="7"/>
        <v>48911</v>
      </c>
      <c r="G52">
        <f t="shared" si="9"/>
        <v>-4.5678059585043229E-2</v>
      </c>
      <c r="J52">
        <f>VLOOKUP($C52,Active!$C$21:$K$130,8,FALSE)</f>
        <v>-0.33611199999722885</v>
      </c>
      <c r="P52">
        <f t="shared" si="2"/>
        <v>-6.0787400207653552E-2</v>
      </c>
      <c r="Q52" s="2">
        <f t="shared" si="3"/>
        <v>34509.936699999998</v>
      </c>
      <c r="R52" s="2"/>
      <c r="S52">
        <f t="shared" si="10"/>
        <v>2.282921740500625E-4</v>
      </c>
      <c r="T52" s="103"/>
      <c r="W52">
        <v>47000</v>
      </c>
      <c r="X52">
        <f t="shared" si="11"/>
        <v>-6.2115793637653516E-2</v>
      </c>
      <c r="AN52">
        <v>57379</v>
      </c>
      <c r="AO52">
        <v>-4.5171398684033193E-2</v>
      </c>
    </row>
    <row r="53" spans="1:41">
      <c r="A53" s="18" t="s">
        <v>44</v>
      </c>
      <c r="B53" s="6" t="s">
        <v>37</v>
      </c>
      <c r="C53" s="98">
        <v>49563.456200000001</v>
      </c>
      <c r="D53" s="98">
        <v>8.0000000000000004E-4</v>
      </c>
      <c r="E53" s="15">
        <f t="shared" ref="E53:E84" si="12">+(C53-C$7)/C$8</f>
        <v>48990.401458447122</v>
      </c>
      <c r="F53" s="16">
        <f t="shared" si="7"/>
        <v>48990.5</v>
      </c>
      <c r="G53">
        <f t="shared" si="9"/>
        <v>-4.3404425960034132E-2</v>
      </c>
      <c r="J53">
        <f>VLOOKUP($C53,Active!$C$21:$K$130,8,FALSE)</f>
        <v>-0.33502640000369865</v>
      </c>
      <c r="P53">
        <f t="shared" ref="P53:P84" si="13">+D$11+D$12*F53+D$13*F53^2</f>
        <v>-6.0759038980153501E-2</v>
      </c>
      <c r="Q53" s="2">
        <f t="shared" ref="Q53:Q84" si="14">+C53-15018.5</f>
        <v>34544.956200000001</v>
      </c>
      <c r="R53" s="2"/>
      <c r="S53">
        <f t="shared" si="10"/>
        <v>3.0118259307809672E-4</v>
      </c>
      <c r="T53" s="103"/>
      <c r="W53">
        <v>48000</v>
      </c>
      <c r="X53">
        <f t="shared" si="11"/>
        <v>-6.1265793637653609E-2</v>
      </c>
      <c r="AN53">
        <v>57381.5</v>
      </c>
      <c r="AO53">
        <v>-4.5842039129638579E-2</v>
      </c>
    </row>
    <row r="54" spans="1:41">
      <c r="A54" s="18" t="s">
        <v>44</v>
      </c>
      <c r="B54" s="19"/>
      <c r="C54" s="98">
        <v>49565.4372</v>
      </c>
      <c r="D54" s="98">
        <v>1E-3</v>
      </c>
      <c r="E54" s="15">
        <f t="shared" si="12"/>
        <v>48994.89894486573</v>
      </c>
      <c r="F54" s="16">
        <f t="shared" si="7"/>
        <v>48995</v>
      </c>
      <c r="G54">
        <f t="shared" si="9"/>
        <v>-4.4511578773381189E-2</v>
      </c>
      <c r="J54">
        <f>VLOOKUP($C54,Active!$C$21:$K$130,8,FALSE)</f>
        <v>-0.3362007999967318</v>
      </c>
      <c r="P54">
        <f t="shared" si="13"/>
        <v>-6.0757497887653611E-2</v>
      </c>
      <c r="Q54" s="2">
        <f t="shared" si="14"/>
        <v>34546.9372</v>
      </c>
      <c r="R54" s="2"/>
      <c r="S54">
        <f t="shared" si="10"/>
        <v>2.6392988786748205E-4</v>
      </c>
      <c r="T54" s="103"/>
      <c r="W54">
        <v>49000</v>
      </c>
      <c r="X54">
        <f t="shared" si="11"/>
        <v>-6.0755793637653599E-2</v>
      </c>
      <c r="AN54">
        <v>57431.5</v>
      </c>
      <c r="AO54">
        <v>-4.5754848171782214E-2</v>
      </c>
    </row>
    <row r="55" spans="1:41">
      <c r="A55" s="18" t="s">
        <v>44</v>
      </c>
      <c r="B55" s="19"/>
      <c r="C55" s="98">
        <v>49568.520900000003</v>
      </c>
      <c r="D55" s="98">
        <v>2.0000000000000001E-4</v>
      </c>
      <c r="E55" s="15">
        <f t="shared" si="12"/>
        <v>49001.899903406396</v>
      </c>
      <c r="F55" s="16">
        <f t="shared" si="7"/>
        <v>49002</v>
      </c>
      <c r="G55">
        <f t="shared" si="9"/>
        <v>-4.4089372036978602E-2</v>
      </c>
      <c r="J55">
        <f>VLOOKUP($C55,Active!$C$21:$K$130,8,FALSE)</f>
        <v>-0.33588319999398664</v>
      </c>
      <c r="P55">
        <f t="shared" si="13"/>
        <v>-6.0755114317653625E-2</v>
      </c>
      <c r="Q55" s="2">
        <f t="shared" si="14"/>
        <v>34550.020900000003</v>
      </c>
      <c r="R55" s="2"/>
      <c r="S55">
        <f t="shared" si="10"/>
        <v>2.777469657658791E-4</v>
      </c>
      <c r="T55" s="103"/>
      <c r="W55">
        <v>50000</v>
      </c>
      <c r="X55">
        <f t="shared" si="11"/>
        <v>-6.0585793637653595E-2</v>
      </c>
      <c r="AN55">
        <v>57777</v>
      </c>
      <c r="AO55">
        <v>-3.7987358642567415E-2</v>
      </c>
    </row>
    <row r="56" spans="1:41">
      <c r="A56" s="18" t="s">
        <v>44</v>
      </c>
      <c r="B56" s="19"/>
      <c r="C56" s="98">
        <v>49569.401400000002</v>
      </c>
      <c r="D56" s="98">
        <v>1E-4</v>
      </c>
      <c r="E56" s="15">
        <f t="shared" si="12"/>
        <v>49003.898912387507</v>
      </c>
      <c r="F56" s="16">
        <f t="shared" si="7"/>
        <v>49004</v>
      </c>
      <c r="G56">
        <f t="shared" si="9"/>
        <v>-4.4525884397444315E-2</v>
      </c>
      <c r="J56">
        <f>VLOOKUP($C56,Active!$C$21:$K$130,8,FALSE)</f>
        <v>-0.33634959999471903</v>
      </c>
      <c r="P56">
        <f t="shared" si="13"/>
        <v>-6.0754436357653541E-2</v>
      </c>
      <c r="Q56" s="2">
        <f t="shared" si="14"/>
        <v>34550.901400000002</v>
      </c>
      <c r="R56" s="2"/>
      <c r="S56">
        <f t="shared" si="10"/>
        <v>2.6336589872521068E-4</v>
      </c>
      <c r="T56" s="103"/>
      <c r="W56">
        <v>51000</v>
      </c>
      <c r="X56">
        <f t="shared" si="11"/>
        <v>-6.0755793637653543E-2</v>
      </c>
      <c r="AN56">
        <v>57801.5</v>
      </c>
      <c r="AO56">
        <v>-2.4379635069635697E-2</v>
      </c>
    </row>
    <row r="57" spans="1:41">
      <c r="A57" s="18" t="s">
        <v>44</v>
      </c>
      <c r="B57" s="6" t="s">
        <v>37</v>
      </c>
      <c r="C57" s="98">
        <v>49574.465900000003</v>
      </c>
      <c r="D57" s="98">
        <v>2.9999999999999997E-4</v>
      </c>
      <c r="E57" s="15">
        <f t="shared" si="12"/>
        <v>49015.396903284542</v>
      </c>
      <c r="F57" s="16">
        <f t="shared" si="7"/>
        <v>49015.5</v>
      </c>
      <c r="G57">
        <f t="shared" si="9"/>
        <v>-4.5410830476612318E-2</v>
      </c>
      <c r="J57">
        <f>VLOOKUP($C57,Active!$C$21:$K$130,8,FALSE)</f>
        <v>-0.33740640000178246</v>
      </c>
      <c r="P57">
        <f t="shared" si="13"/>
        <v>-6.0750564480153479E-2</v>
      </c>
      <c r="Q57" s="2">
        <f t="shared" si="14"/>
        <v>34555.965900000003</v>
      </c>
      <c r="R57" s="2"/>
      <c r="S57">
        <f t="shared" si="10"/>
        <v>2.3530743929939694E-4</v>
      </c>
      <c r="T57" s="103"/>
      <c r="W57">
        <v>52000</v>
      </c>
      <c r="X57">
        <f t="shared" si="11"/>
        <v>-6.1265793637653554E-2</v>
      </c>
      <c r="AN57">
        <v>57815</v>
      </c>
      <c r="AO57">
        <v>-7.3761093510256615E-2</v>
      </c>
    </row>
    <row r="58" spans="1:41">
      <c r="A58" s="18" t="s">
        <v>44</v>
      </c>
      <c r="B58" s="6" t="s">
        <v>37</v>
      </c>
      <c r="C58" s="98">
        <v>49578.43</v>
      </c>
      <c r="D58" s="98">
        <v>2.0000000000000001E-4</v>
      </c>
      <c r="E58" s="15">
        <f t="shared" si="12"/>
        <v>49024.396643775195</v>
      </c>
      <c r="F58" s="16">
        <f t="shared" si="7"/>
        <v>49024.5</v>
      </c>
      <c r="G58">
        <f t="shared" si="9"/>
        <v>-4.552513610542519E-2</v>
      </c>
      <c r="J58">
        <f>VLOOKUP($C58,Active!$C$21:$K$130,8,FALSE)</f>
        <v>-0.33765520000451943</v>
      </c>
      <c r="P58">
        <f t="shared" si="13"/>
        <v>-6.0747565680153548E-2</v>
      </c>
      <c r="Q58" s="2">
        <f t="shared" si="14"/>
        <v>34559.93</v>
      </c>
      <c r="R58" s="2"/>
      <c r="S58">
        <f t="shared" si="10"/>
        <v>2.3172236215756456E-4</v>
      </c>
      <c r="T58" s="103"/>
      <c r="W58">
        <v>53000</v>
      </c>
      <c r="X58">
        <f t="shared" si="11"/>
        <v>-6.2115793637653516E-2</v>
      </c>
      <c r="AN58">
        <v>58046</v>
      </c>
      <c r="AO58">
        <v>-4.5598271273775026E-2</v>
      </c>
    </row>
    <row r="59" spans="1:41">
      <c r="A59" s="16" t="s">
        <v>33</v>
      </c>
      <c r="B59" s="6" t="s">
        <v>37</v>
      </c>
      <c r="C59" s="99">
        <v>50397.263500000001</v>
      </c>
      <c r="D59" s="97">
        <v>8.0000000000000004E-4</v>
      </c>
      <c r="E59">
        <f t="shared" si="12"/>
        <v>50883.403481407266</v>
      </c>
      <c r="F59" s="16">
        <f t="shared" si="7"/>
        <v>50883.5</v>
      </c>
      <c r="G59">
        <f t="shared" si="9"/>
        <v>-4.25133762328187E-2</v>
      </c>
      <c r="J59">
        <f>VLOOKUP($C59,Active!$C$21:$K$130,8,FALSE)</f>
        <v>-0.36242399999900954</v>
      </c>
      <c r="O59">
        <f t="shared" ref="O59:O90" ca="1" si="15">+C$11+C$12*F59</f>
        <v>-3.0332869589454643E-2</v>
      </c>
      <c r="P59">
        <f t="shared" si="13"/>
        <v>-6.0718490920153634E-2</v>
      </c>
      <c r="Q59" s="2">
        <f t="shared" si="14"/>
        <v>35378.763500000001</v>
      </c>
      <c r="R59" s="2"/>
      <c r="S59">
        <f t="shared" si="10"/>
        <v>3.3142620077901809E-4</v>
      </c>
      <c r="T59" s="103"/>
      <c r="W59">
        <v>54000</v>
      </c>
      <c r="X59">
        <f t="shared" si="11"/>
        <v>-6.330579363765354E-2</v>
      </c>
      <c r="AC59">
        <v>41</v>
      </c>
      <c r="AE59" t="s">
        <v>32</v>
      </c>
      <c r="AG59" t="s">
        <v>34</v>
      </c>
      <c r="AN59">
        <v>58052.5</v>
      </c>
      <c r="AO59">
        <v>-4.3941936455667019E-2</v>
      </c>
    </row>
    <row r="60" spans="1:41">
      <c r="A60" s="18" t="s">
        <v>44</v>
      </c>
      <c r="B60" s="19"/>
      <c r="C60" s="98">
        <v>50440.209499999997</v>
      </c>
      <c r="D60" s="98">
        <v>3.0999999999999999E-3</v>
      </c>
      <c r="E60" s="15">
        <f t="shared" si="12"/>
        <v>50980.904264715398</v>
      </c>
      <c r="F60" s="16">
        <f t="shared" si="7"/>
        <v>50981</v>
      </c>
      <c r="G60">
        <f t="shared" si="9"/>
        <v>-4.2168353858869523E-2</v>
      </c>
      <c r="J60">
        <f>VLOOKUP($C60,Active!$C$21:$K$130,8,FALSE)</f>
        <v>-0.36353600000438746</v>
      </c>
      <c r="O60">
        <f t="shared" ca="1" si="15"/>
        <v>-3.0454643449791798E-2</v>
      </c>
      <c r="P60">
        <f t="shared" si="13"/>
        <v>-6.0749395007653528E-2</v>
      </c>
      <c r="Q60" s="2">
        <f t="shared" si="14"/>
        <v>35421.709499999997</v>
      </c>
      <c r="R60" s="2"/>
      <c r="S60">
        <f t="shared" si="10"/>
        <v>3.4525509017280443E-4</v>
      </c>
      <c r="T60" s="103"/>
      <c r="W60">
        <v>55000</v>
      </c>
      <c r="X60">
        <f t="shared" si="11"/>
        <v>-6.4835793637653572E-2</v>
      </c>
      <c r="AN60">
        <v>58058</v>
      </c>
      <c r="AO60">
        <v>-4.8517345450818539E-2</v>
      </c>
    </row>
    <row r="61" spans="1:41">
      <c r="A61" s="83" t="s">
        <v>44</v>
      </c>
      <c r="B61" s="84" t="s">
        <v>37</v>
      </c>
      <c r="C61" s="93">
        <v>50676.521399999998</v>
      </c>
      <c r="D61" s="93">
        <v>6.9999999999999999E-4</v>
      </c>
      <c r="E61" s="15">
        <f t="shared" si="12"/>
        <v>51517.405809796088</v>
      </c>
      <c r="F61" s="16">
        <f t="shared" si="7"/>
        <v>51517.5</v>
      </c>
      <c r="G61">
        <f t="shared" si="9"/>
        <v>-4.148779486422427E-2</v>
      </c>
      <c r="J61">
        <f>VLOOKUP($C61,Active!$C$21:$K$130,8,FALSE)</f>
        <v>-0.37087280000559986</v>
      </c>
      <c r="O61">
        <f t="shared" ca="1" si="15"/>
        <v>-3.1124711922313732E-2</v>
      </c>
      <c r="P61">
        <f t="shared" si="13"/>
        <v>-6.0977270700153519E-2</v>
      </c>
      <c r="Q61" s="2">
        <f t="shared" si="14"/>
        <v>35658.021399999998</v>
      </c>
      <c r="R61" s="2"/>
      <c r="S61">
        <f t="shared" si="10"/>
        <v>3.7983966835927009E-4</v>
      </c>
      <c r="T61" s="103"/>
      <c r="W61">
        <v>56000</v>
      </c>
      <c r="X61">
        <f t="shared" si="11"/>
        <v>-6.670579363765361E-2</v>
      </c>
      <c r="AN61">
        <v>58224.5</v>
      </c>
      <c r="AO61">
        <v>-4.5781999557220843E-2</v>
      </c>
    </row>
    <row r="62" spans="1:41">
      <c r="A62" s="16" t="s">
        <v>36</v>
      </c>
      <c r="B62" s="16"/>
      <c r="C62" s="100">
        <v>50824.297200000001</v>
      </c>
      <c r="D62" s="91">
        <v>1.2999999999999999E-3</v>
      </c>
      <c r="E62">
        <f t="shared" si="12"/>
        <v>51852.902858508132</v>
      </c>
      <c r="F62" s="16">
        <f t="shared" si="7"/>
        <v>51853</v>
      </c>
      <c r="G62">
        <f t="shared" si="9"/>
        <v>-4.278774352860637E-2</v>
      </c>
      <c r="J62">
        <f>VLOOKUP($C62,Active!$C$21:$K$130,8,FALSE)</f>
        <v>-0.37718640000093728</v>
      </c>
      <c r="O62">
        <f t="shared" ca="1" si="15"/>
        <v>-3.1543738898140584E-2</v>
      </c>
      <c r="P62">
        <f t="shared" si="13"/>
        <v>-6.116950716765357E-2</v>
      </c>
      <c r="Q62" s="2">
        <f t="shared" si="14"/>
        <v>35805.797200000001</v>
      </c>
      <c r="R62" s="2"/>
      <c r="S62">
        <f t="shared" si="10"/>
        <v>3.3788923448179776E-4</v>
      </c>
      <c r="T62" s="103"/>
      <c r="W62">
        <v>57000</v>
      </c>
      <c r="X62">
        <f t="shared" si="11"/>
        <v>-6.8915793637653544E-2</v>
      </c>
      <c r="AC62">
        <v>12</v>
      </c>
      <c r="AE62" t="s">
        <v>35</v>
      </c>
      <c r="AG62" t="s">
        <v>34</v>
      </c>
      <c r="AN62">
        <v>58241</v>
      </c>
      <c r="AO62">
        <v>-4.5708226534770802E-2</v>
      </c>
    </row>
    <row r="63" spans="1:41">
      <c r="A63" s="16" t="s">
        <v>36</v>
      </c>
      <c r="B63" s="16"/>
      <c r="C63" s="100">
        <v>50824.2978</v>
      </c>
      <c r="D63" s="91">
        <v>4.0000000000000002E-4</v>
      </c>
      <c r="E63">
        <f t="shared" si="12"/>
        <v>51852.904220694836</v>
      </c>
      <c r="F63" s="16">
        <f t="shared" si="7"/>
        <v>51853</v>
      </c>
      <c r="G63">
        <f t="shared" si="9"/>
        <v>-4.218774352921173E-2</v>
      </c>
      <c r="J63">
        <f>VLOOKUP($C63,Active!$C$21:$K$130,8,FALSE)</f>
        <v>-0.37658640000154264</v>
      </c>
      <c r="O63">
        <f t="shared" ca="1" si="15"/>
        <v>-3.1543738898140584E-2</v>
      </c>
      <c r="P63">
        <f t="shared" si="13"/>
        <v>-6.116950716765357E-2</v>
      </c>
      <c r="Q63" s="2">
        <f t="shared" si="14"/>
        <v>35805.7978</v>
      </c>
      <c r="R63" s="2"/>
      <c r="S63">
        <f t="shared" si="10"/>
        <v>3.603073508256728E-4</v>
      </c>
      <c r="T63" s="103"/>
      <c r="W63">
        <v>58000</v>
      </c>
      <c r="X63">
        <f t="shared" si="11"/>
        <v>-7.1465793637653596E-2</v>
      </c>
      <c r="AC63">
        <v>31</v>
      </c>
      <c r="AE63" t="s">
        <v>32</v>
      </c>
      <c r="AG63" t="s">
        <v>34</v>
      </c>
      <c r="AN63">
        <v>58241</v>
      </c>
      <c r="AO63">
        <v>-4.5708226534770802E-2</v>
      </c>
    </row>
    <row r="64" spans="1:41">
      <c r="A64" s="83" t="s">
        <v>44</v>
      </c>
      <c r="B64" s="84" t="s">
        <v>37</v>
      </c>
      <c r="C64" s="93">
        <v>51487.421900000001</v>
      </c>
      <c r="D64" s="93">
        <v>1E-4</v>
      </c>
      <c r="E64" s="15">
        <f t="shared" si="12"/>
        <v>53358.402268953258</v>
      </c>
      <c r="F64" s="16">
        <f t="shared" si="7"/>
        <v>53358.5</v>
      </c>
      <c r="G64">
        <f t="shared" si="9"/>
        <v>-4.3047423736425117E-2</v>
      </c>
      <c r="J64">
        <f>VLOOKUP($C64,Active!$C$21:$K$130,8,FALSE)</f>
        <v>-0.39994400000432506</v>
      </c>
      <c r="O64">
        <f t="shared" ca="1" si="15"/>
        <v>-3.3424052198013386E-2</v>
      </c>
      <c r="P64">
        <f t="shared" si="13"/>
        <v>-6.2503312420153501E-2</v>
      </c>
      <c r="Q64" s="2">
        <f t="shared" si="14"/>
        <v>36468.921900000001</v>
      </c>
      <c r="R64" s="2"/>
      <c r="S64">
        <f t="shared" si="10"/>
        <v>3.7853160447363021E-4</v>
      </c>
      <c r="T64" s="103"/>
      <c r="W64">
        <v>59000</v>
      </c>
      <c r="X64">
        <f t="shared" si="11"/>
        <v>-7.4355793637653655E-2</v>
      </c>
      <c r="AN64">
        <v>58309</v>
      </c>
      <c r="AO64">
        <v>-4.4749646833224688E-2</v>
      </c>
    </row>
    <row r="65" spans="1:41">
      <c r="A65" s="83" t="s">
        <v>44</v>
      </c>
      <c r="B65" s="84" t="s">
        <v>37</v>
      </c>
      <c r="C65" s="93">
        <v>51510.324999999997</v>
      </c>
      <c r="D65" s="93">
        <v>5.0000000000000001E-4</v>
      </c>
      <c r="E65" s="15">
        <f t="shared" si="12"/>
        <v>53410.399432604921</v>
      </c>
      <c r="F65" s="16">
        <f t="shared" si="7"/>
        <v>53410.5</v>
      </c>
      <c r="G65">
        <f t="shared" si="9"/>
        <v>-4.4296745138126425E-2</v>
      </c>
      <c r="J65">
        <f>VLOOKUP($C65,Active!$C$21:$K$130,8,FALSE)</f>
        <v>-0.40197040000202833</v>
      </c>
      <c r="O65">
        <f t="shared" ca="1" si="15"/>
        <v>-3.348899825685988E-2</v>
      </c>
      <c r="P65">
        <f t="shared" si="13"/>
        <v>-6.2563150380153532E-2</v>
      </c>
      <c r="Q65" s="2">
        <f t="shared" si="14"/>
        <v>36491.824999999997</v>
      </c>
      <c r="R65" s="2"/>
      <c r="S65">
        <f t="shared" si="10"/>
        <v>3.3366156046595535E-4</v>
      </c>
      <c r="T65" s="103"/>
      <c r="W65">
        <v>60000</v>
      </c>
      <c r="X65">
        <f t="shared" si="11"/>
        <v>-7.75857936376535E-2</v>
      </c>
      <c r="AN65">
        <v>58309</v>
      </c>
      <c r="AO65">
        <v>-4.4749646833224688E-2</v>
      </c>
    </row>
    <row r="66" spans="1:41">
      <c r="A66" s="85" t="s">
        <v>66</v>
      </c>
      <c r="B66" s="86" t="s">
        <v>37</v>
      </c>
      <c r="C66" s="85">
        <v>51602.63</v>
      </c>
      <c r="D66" s="85" t="s">
        <v>74</v>
      </c>
      <c r="E66" s="15">
        <f t="shared" si="12"/>
        <v>53619.960504724746</v>
      </c>
      <c r="F66" s="16">
        <f t="shared" si="7"/>
        <v>53620</v>
      </c>
      <c r="O66">
        <f t="shared" ca="1" si="15"/>
        <v>-3.3750655936251005E-2</v>
      </c>
      <c r="P66">
        <f t="shared" si="13"/>
        <v>-6.2813541637653514E-2</v>
      </c>
      <c r="Q66" s="2">
        <f t="shared" si="14"/>
        <v>36584.129999999997</v>
      </c>
      <c r="R66" s="2"/>
      <c r="T66" s="103">
        <v>-1.7396415023540612E-2</v>
      </c>
      <c r="AN66">
        <v>58416.5</v>
      </c>
      <c r="AO66">
        <v>3.9682813723629806E-2</v>
      </c>
    </row>
    <row r="67" spans="1:41">
      <c r="A67" s="85" t="s">
        <v>66</v>
      </c>
      <c r="B67" s="86" t="s">
        <v>55</v>
      </c>
      <c r="C67" s="85">
        <v>51627.23</v>
      </c>
      <c r="D67" s="85" t="s">
        <v>74</v>
      </c>
      <c r="E67" s="15">
        <f t="shared" si="12"/>
        <v>53675.810159392953</v>
      </c>
      <c r="F67" s="16">
        <f t="shared" si="7"/>
        <v>53676</v>
      </c>
      <c r="O67">
        <f t="shared" ca="1" si="15"/>
        <v>-3.382059784577799E-2</v>
      </c>
      <c r="P67">
        <f t="shared" si="13"/>
        <v>-6.2882999557653585E-2</v>
      </c>
      <c r="Q67" s="2">
        <f t="shared" si="14"/>
        <v>36608.730000000003</v>
      </c>
      <c r="R67" s="2"/>
      <c r="T67" s="103">
        <v>-8.3618761134857778E-2</v>
      </c>
      <c r="AN67">
        <v>58416.5</v>
      </c>
      <c r="AO67">
        <v>4.0372813724388834E-2</v>
      </c>
    </row>
    <row r="68" spans="1:41">
      <c r="A68" s="85" t="s">
        <v>66</v>
      </c>
      <c r="B68" s="86" t="s">
        <v>55</v>
      </c>
      <c r="C68" s="85">
        <v>51815.55573</v>
      </c>
      <c r="D68" s="85">
        <v>1.1999999999999999E-3</v>
      </c>
      <c r="E68" s="15">
        <f t="shared" si="12"/>
        <v>54103.368166939108</v>
      </c>
      <c r="F68" s="16">
        <f t="shared" si="7"/>
        <v>54103.5</v>
      </c>
      <c r="G68">
        <f>+C68-(C$7+F68*C$8)</f>
        <v>-5.8068278442078736E-2</v>
      </c>
      <c r="K68">
        <f>G68</f>
        <v>-5.8068278442078736E-2</v>
      </c>
      <c r="O68">
        <f t="shared" ca="1" si="15"/>
        <v>-3.4354529387256326E-2</v>
      </c>
      <c r="P68">
        <f t="shared" si="13"/>
        <v>-6.3448374720153577E-2</v>
      </c>
      <c r="Q68" s="2">
        <f t="shared" si="14"/>
        <v>36797.05573</v>
      </c>
      <c r="R68" s="2" t="s">
        <v>609</v>
      </c>
      <c r="S68">
        <f>+(P68-G68)^2</f>
        <v>2.8945435961354766E-5</v>
      </c>
      <c r="T68" s="103"/>
      <c r="AN68">
        <v>58451</v>
      </c>
      <c r="AO68">
        <v>-2.7502024502609856E-2</v>
      </c>
    </row>
    <row r="69" spans="1:41">
      <c r="A69" s="83" t="s">
        <v>44</v>
      </c>
      <c r="B69" s="84" t="s">
        <v>37</v>
      </c>
      <c r="C69" s="93">
        <v>51834.5095</v>
      </c>
      <c r="D69" s="93">
        <v>2.5999999999999999E-3</v>
      </c>
      <c r="E69" s="15">
        <f t="shared" si="12"/>
        <v>54146.399122596034</v>
      </c>
      <c r="F69" s="16">
        <f t="shared" si="7"/>
        <v>54146.5</v>
      </c>
      <c r="G69">
        <f>+C69-(C$7+F69*C$8)</f>
        <v>-4.4433294213376939E-2</v>
      </c>
      <c r="J69">
        <f>VLOOKUP($C69,Active!$C$21:$K$130,8,FALSE)</f>
        <v>-0.41310560000420082</v>
      </c>
      <c r="O69">
        <f t="shared" ca="1" si="15"/>
        <v>-3.4408234782071688E-2</v>
      </c>
      <c r="P69">
        <f t="shared" si="13"/>
        <v>-6.3508682220153545E-2</v>
      </c>
      <c r="Q69" s="2">
        <f t="shared" si="14"/>
        <v>36816.0095</v>
      </c>
      <c r="R69" s="2"/>
      <c r="S69">
        <f>+(P69-G69)^2</f>
        <v>3.6387042760907675E-4</v>
      </c>
      <c r="T69" s="103"/>
      <c r="W69">
        <v>61000</v>
      </c>
      <c r="X69">
        <f>+D$11+D$12*W69+D$13*W69^2</f>
        <v>-8.1155793637653684E-2</v>
      </c>
      <c r="AN69">
        <v>58451</v>
      </c>
      <c r="AO69">
        <v>-2.7502024502609856E-2</v>
      </c>
    </row>
    <row r="70" spans="1:41">
      <c r="A70" s="85" t="s">
        <v>66</v>
      </c>
      <c r="B70" s="86" t="s">
        <v>55</v>
      </c>
      <c r="C70" s="85">
        <v>51838.297019999998</v>
      </c>
      <c r="D70" s="85">
        <v>2.5000000000000001E-3</v>
      </c>
      <c r="E70" s="15">
        <f t="shared" si="12"/>
        <v>54154.99797154111</v>
      </c>
      <c r="F70" s="16">
        <f t="shared" si="7"/>
        <v>54155</v>
      </c>
      <c r="O70">
        <f t="shared" ca="1" si="15"/>
        <v>-3.4418850964767746E-2</v>
      </c>
      <c r="P70">
        <f t="shared" si="13"/>
        <v>-6.3520677887653587E-2</v>
      </c>
      <c r="Q70" s="2">
        <f t="shared" si="14"/>
        <v>36819.797019999998</v>
      </c>
      <c r="R70" s="2" t="s">
        <v>609</v>
      </c>
      <c r="T70" s="103">
        <v>-8.9347174798604101E-4</v>
      </c>
      <c r="AN70">
        <v>58451</v>
      </c>
      <c r="AO70">
        <v>-2.7502024502609856E-2</v>
      </c>
    </row>
    <row r="71" spans="1:41">
      <c r="A71" s="85" t="s">
        <v>66</v>
      </c>
      <c r="B71" s="86" t="s">
        <v>55</v>
      </c>
      <c r="C71" s="85">
        <v>51878.332829999999</v>
      </c>
      <c r="D71" s="85">
        <v>2.7000000000000001E-3</v>
      </c>
      <c r="E71" s="15">
        <f t="shared" si="12"/>
        <v>54245.891717998893</v>
      </c>
      <c r="F71" s="16">
        <f t="shared" si="7"/>
        <v>54246</v>
      </c>
      <c r="G71">
        <f t="shared" ref="G71:G85" si="16">+C71-(C$7+F71*C$8)</f>
        <v>-4.7694784203486051E-2</v>
      </c>
      <c r="K71">
        <f>G71</f>
        <v>-4.7694784203486051E-2</v>
      </c>
      <c r="O71">
        <f t="shared" ca="1" si="15"/>
        <v>-3.4532506567749095E-2</v>
      </c>
      <c r="P71">
        <f t="shared" si="13"/>
        <v>-6.3650641357653637E-2</v>
      </c>
      <c r="Q71" s="2">
        <f t="shared" si="14"/>
        <v>36859.832829999999</v>
      </c>
      <c r="R71" s="2" t="s">
        <v>609</v>
      </c>
      <c r="S71">
        <f t="shared" ref="S71:S85" si="17">+(P71-G71)^2</f>
        <v>2.5458937752420092E-4</v>
      </c>
      <c r="T71" s="103"/>
      <c r="AN71">
        <v>58451</v>
      </c>
      <c r="AO71">
        <v>-2.5412024508113973E-2</v>
      </c>
    </row>
    <row r="72" spans="1:41">
      <c r="A72" s="13" t="s">
        <v>46</v>
      </c>
      <c r="C72" s="97">
        <v>52026.332900000001</v>
      </c>
      <c r="D72" s="97"/>
      <c r="E72" s="15">
        <f t="shared" si="12"/>
        <v>54581.897929395993</v>
      </c>
      <c r="F72" s="16">
        <f t="shared" si="7"/>
        <v>54582</v>
      </c>
      <c r="G72">
        <f t="shared" si="16"/>
        <v>-4.4958860955375712E-2</v>
      </c>
      <c r="K72">
        <f>VLOOKUP($C72,Active!$C$21:$K$130,9,FALSE)</f>
        <v>-0.42013920000317739</v>
      </c>
      <c r="O72">
        <f t="shared" ca="1" si="15"/>
        <v>-3.4952158024911008E-2</v>
      </c>
      <c r="P72">
        <f t="shared" si="13"/>
        <v>-6.4154896717653509E-2</v>
      </c>
      <c r="Q72" s="2">
        <f t="shared" si="14"/>
        <v>37007.832900000001</v>
      </c>
      <c r="R72" s="2"/>
      <c r="S72">
        <f t="shared" si="17"/>
        <v>3.6848778898664812E-4</v>
      </c>
      <c r="T72" s="103"/>
      <c r="W72">
        <v>62000</v>
      </c>
      <c r="X72">
        <f>+D$11+D$12*W72+D$13*W72^2</f>
        <v>-8.5065793637653542E-2</v>
      </c>
      <c r="AN72">
        <v>58484.5</v>
      </c>
      <c r="AO72">
        <v>-4.5828606562281493E-2</v>
      </c>
    </row>
    <row r="73" spans="1:41">
      <c r="A73" s="18" t="s">
        <v>44</v>
      </c>
      <c r="B73" s="19"/>
      <c r="C73" s="98">
        <v>52188.425600000002</v>
      </c>
      <c r="D73" s="98">
        <v>2.0000000000000001E-4</v>
      </c>
      <c r="E73" s="15">
        <f t="shared" si="12"/>
        <v>54949.898796031579</v>
      </c>
      <c r="F73" s="16">
        <f t="shared" ref="F73:F104" si="18">ROUND(2*E73,0)/2</f>
        <v>54950</v>
      </c>
      <c r="G73">
        <f t="shared" si="16"/>
        <v>-4.4577135486179031E-2</v>
      </c>
      <c r="J73">
        <f>VLOOKUP($C73,Active!$C$21:$K$130,8,FALSE)</f>
        <v>-0.42525679999380372</v>
      </c>
      <c r="O73">
        <f t="shared" ca="1" si="15"/>
        <v>-3.5411776287516926E-2</v>
      </c>
      <c r="P73">
        <f t="shared" si="13"/>
        <v>-6.475121863765354E-2</v>
      </c>
      <c r="Q73" s="2">
        <f t="shared" si="14"/>
        <v>37169.925600000002</v>
      </c>
      <c r="R73" s="2"/>
      <c r="S73">
        <f t="shared" si="17"/>
        <v>4.0699363100260767E-4</v>
      </c>
      <c r="T73" s="103"/>
      <c r="W73">
        <v>63000</v>
      </c>
      <c r="X73">
        <f>+D$11+D$12*W73+D$13*W73^2</f>
        <v>-8.9315793637653629E-2</v>
      </c>
      <c r="AN73">
        <v>58485</v>
      </c>
      <c r="AO73">
        <v>-4.5562734660052229E-2</v>
      </c>
    </row>
    <row r="74" spans="1:41">
      <c r="A74" s="16" t="s">
        <v>39</v>
      </c>
      <c r="B74" s="16"/>
      <c r="C74" s="91">
        <v>52527.805500000002</v>
      </c>
      <c r="D74" s="91">
        <v>4.0000000000000002E-4</v>
      </c>
      <c r="E74">
        <f t="shared" si="12"/>
        <v>55720.396772305001</v>
      </c>
      <c r="F74" s="16">
        <f t="shared" si="18"/>
        <v>55720.5</v>
      </c>
      <c r="G74">
        <f t="shared" si="16"/>
        <v>-4.5468522803275846E-2</v>
      </c>
      <c r="K74">
        <f>VLOOKUP($C74,Active!$C$21:$K$130,9,FALSE)</f>
        <v>-0.43766239999968093</v>
      </c>
      <c r="O74">
        <f t="shared" ca="1" si="15"/>
        <v>-3.6374102024848039E-2</v>
      </c>
      <c r="P74">
        <f t="shared" si="13"/>
        <v>-6.6148894080153564E-2</v>
      </c>
      <c r="Q74" s="2">
        <f t="shared" si="14"/>
        <v>37509.305500000002</v>
      </c>
      <c r="R74" s="2"/>
      <c r="S74">
        <f t="shared" si="17"/>
        <v>4.2767775614950895E-4</v>
      </c>
      <c r="T74" s="103"/>
      <c r="AN74">
        <v>59036.5</v>
      </c>
      <c r="AO74">
        <v>-4.6506018370564561E-2</v>
      </c>
    </row>
    <row r="75" spans="1:41">
      <c r="A75" s="87" t="s">
        <v>66</v>
      </c>
      <c r="B75" s="88" t="s">
        <v>55</v>
      </c>
      <c r="C75" s="87">
        <v>52855.51339</v>
      </c>
      <c r="D75" s="87" t="s">
        <v>72</v>
      </c>
      <c r="E75" s="15">
        <f t="shared" si="12"/>
        <v>56464.39565395307</v>
      </c>
      <c r="F75" s="16">
        <f t="shared" si="18"/>
        <v>56464.5</v>
      </c>
      <c r="G75">
        <f t="shared" si="16"/>
        <v>-4.5961121330037713E-2</v>
      </c>
      <c r="K75">
        <f>G75</f>
        <v>-4.5961121330037713E-2</v>
      </c>
      <c r="O75">
        <f t="shared" ca="1" si="15"/>
        <v>-3.7303330251420845E-2</v>
      </c>
      <c r="P75">
        <f t="shared" si="13"/>
        <v>-6.7690052880153506E-2</v>
      </c>
      <c r="Q75" s="2">
        <f t="shared" si="14"/>
        <v>37837.01339</v>
      </c>
      <c r="R75" s="2" t="s">
        <v>609</v>
      </c>
      <c r="S75">
        <f t="shared" si="17"/>
        <v>4.7214646630961755E-4</v>
      </c>
      <c r="T75" s="103"/>
      <c r="AN75">
        <v>59041.5</v>
      </c>
      <c r="AO75">
        <v>-4.6247299273090903E-2</v>
      </c>
    </row>
    <row r="76" spans="1:41">
      <c r="A76" s="34" t="s">
        <v>43</v>
      </c>
      <c r="B76" s="84" t="s">
        <v>42</v>
      </c>
      <c r="C76" s="91">
        <v>52927.310899999997</v>
      </c>
      <c r="D76" s="91">
        <v>2.9999999999999997E-4</v>
      </c>
      <c r="E76" s="15">
        <f t="shared" si="12"/>
        <v>56627.3983425521</v>
      </c>
      <c r="F76" s="16">
        <f t="shared" si="18"/>
        <v>56627.5</v>
      </c>
      <c r="G76">
        <f t="shared" si="16"/>
        <v>-4.4776878799893893E-2</v>
      </c>
      <c r="K76">
        <f>VLOOKUP($C76,Active!$C$21:$K$130,9,FALSE)</f>
        <v>-0.45052480000595096</v>
      </c>
      <c r="O76">
        <f t="shared" ca="1" si="15"/>
        <v>-3.7506911166651176E-2</v>
      </c>
      <c r="P76">
        <f t="shared" si="13"/>
        <v>-6.8052832200153568E-2</v>
      </c>
      <c r="Q76" s="2">
        <f t="shared" si="14"/>
        <v>37908.810899999997</v>
      </c>
      <c r="R76" s="2"/>
      <c r="S76">
        <f t="shared" si="17"/>
        <v>5.4177000669105994E-4</v>
      </c>
      <c r="T76" s="103"/>
      <c r="AN76">
        <v>59231.5</v>
      </c>
      <c r="AO76">
        <v>-4.4415973628929351E-2</v>
      </c>
    </row>
    <row r="77" spans="1:41">
      <c r="A77" s="83" t="s">
        <v>54</v>
      </c>
      <c r="B77" s="89" t="s">
        <v>37</v>
      </c>
      <c r="C77" s="90">
        <v>53234.536800000002</v>
      </c>
      <c r="D77" s="90">
        <v>1E-4</v>
      </c>
      <c r="E77" s="15">
        <f t="shared" si="12"/>
        <v>57324.896733614114</v>
      </c>
      <c r="F77" s="16">
        <f t="shared" si="18"/>
        <v>57325</v>
      </c>
      <c r="G77">
        <f t="shared" si="16"/>
        <v>-4.5485564914997667E-2</v>
      </c>
      <c r="K77">
        <f>VLOOKUP($C77,Active!$C$21:$K$130,9,FALSE)</f>
        <v>-0.461656799998309</v>
      </c>
      <c r="O77">
        <f t="shared" ca="1" si="15"/>
        <v>-3.8378062629063188E-2</v>
      </c>
      <c r="P77">
        <f t="shared" si="13"/>
        <v>-6.9707249887653533E-2</v>
      </c>
      <c r="Q77" s="2">
        <f t="shared" si="14"/>
        <v>38216.036800000002</v>
      </c>
      <c r="R77" s="2"/>
      <c r="S77">
        <f t="shared" si="17"/>
        <v>5.8669002291458295E-4</v>
      </c>
      <c r="T77" s="103"/>
      <c r="AN77">
        <v>59272.5</v>
      </c>
      <c r="AO77">
        <v>-4.5914477042970248E-2</v>
      </c>
    </row>
    <row r="78" spans="1:41">
      <c r="A78" s="83" t="s">
        <v>54</v>
      </c>
      <c r="B78" s="89" t="s">
        <v>55</v>
      </c>
      <c r="C78" s="90">
        <v>53236.519399999997</v>
      </c>
      <c r="D78" s="90">
        <v>1E-4</v>
      </c>
      <c r="E78" s="15">
        <f t="shared" si="12"/>
        <v>57329.397852530572</v>
      </c>
      <c r="F78" s="16">
        <f t="shared" si="18"/>
        <v>57329.5</v>
      </c>
      <c r="G78">
        <f t="shared" si="16"/>
        <v>-4.4992717732384335E-2</v>
      </c>
      <c r="K78">
        <f>VLOOKUP($C78,Active!$C$21:$K$130,9,FALSE)</f>
        <v>-0.46123120000265772</v>
      </c>
      <c r="O78">
        <f t="shared" ca="1" si="15"/>
        <v>-3.8383682961078754E-2</v>
      </c>
      <c r="P78">
        <f t="shared" si="13"/>
        <v>-6.9718460580153518E-2</v>
      </c>
      <c r="Q78" s="2">
        <f t="shared" si="14"/>
        <v>38218.019399999997</v>
      </c>
      <c r="R78" s="2"/>
      <c r="S78">
        <f t="shared" si="17"/>
        <v>6.1136235937400891E-4</v>
      </c>
      <c r="T78" s="103"/>
      <c r="AN78">
        <v>59273</v>
      </c>
      <c r="AO78">
        <v>-4.6048605137912091E-2</v>
      </c>
    </row>
    <row r="79" spans="1:41">
      <c r="A79" s="83" t="s">
        <v>54</v>
      </c>
      <c r="B79" s="89" t="s">
        <v>55</v>
      </c>
      <c r="C79" s="90">
        <v>53245.548600000002</v>
      </c>
      <c r="D79" s="90">
        <v>1E-4</v>
      </c>
      <c r="E79" s="15">
        <f t="shared" si="12"/>
        <v>57349.896946104978</v>
      </c>
      <c r="F79" s="16">
        <f t="shared" si="18"/>
        <v>57350</v>
      </c>
      <c r="G79">
        <f t="shared" si="16"/>
        <v>-4.5391969433694612E-2</v>
      </c>
      <c r="K79">
        <f>VLOOKUP($C79,Active!$C$21:$K$130,9,FALSE)</f>
        <v>-0.46193679999851156</v>
      </c>
      <c r="O79">
        <f t="shared" ca="1" si="15"/>
        <v>-3.8409286695816315E-2</v>
      </c>
      <c r="P79">
        <f t="shared" si="13"/>
        <v>-6.9769618637653519E-2</v>
      </c>
      <c r="Q79" s="2">
        <f t="shared" si="14"/>
        <v>38227.048600000002</v>
      </c>
      <c r="R79" s="2"/>
      <c r="S79">
        <f t="shared" si="17"/>
        <v>5.9426978071127831E-4</v>
      </c>
      <c r="T79" s="103"/>
      <c r="AN79">
        <v>59824.5</v>
      </c>
      <c r="AO79">
        <v>-4.6291888844280038E-2</v>
      </c>
    </row>
    <row r="80" spans="1:41">
      <c r="A80" s="83" t="s">
        <v>54</v>
      </c>
      <c r="B80" s="89" t="s">
        <v>37</v>
      </c>
      <c r="C80" s="90">
        <v>53256.5599</v>
      </c>
      <c r="D80" s="90">
        <v>1E-4</v>
      </c>
      <c r="E80" s="15">
        <f t="shared" si="12"/>
        <v>57374.896023440255</v>
      </c>
      <c r="F80" s="16">
        <f t="shared" si="18"/>
        <v>57375</v>
      </c>
      <c r="G80">
        <f t="shared" si="16"/>
        <v>-4.579837395431241E-2</v>
      </c>
      <c r="K80">
        <f>VLOOKUP($C80,Active!$C$21:$K$130,9,FALSE)</f>
        <v>-0.46271680000063498</v>
      </c>
      <c r="O80">
        <f t="shared" ca="1" si="15"/>
        <v>-3.8440510762569428E-2</v>
      </c>
      <c r="P80">
        <f t="shared" si="13"/>
        <v>-6.9832199887653545E-2</v>
      </c>
      <c r="Q80" s="2">
        <f t="shared" si="14"/>
        <v>38238.0599</v>
      </c>
      <c r="R80" s="2"/>
      <c r="S80">
        <f t="shared" si="17"/>
        <v>5.7762478899414085E-4</v>
      </c>
      <c r="T80" s="103"/>
      <c r="AN80">
        <v>59833.5</v>
      </c>
      <c r="AO80">
        <v>-4.7486194474913646E-2</v>
      </c>
    </row>
    <row r="81" spans="1:41">
      <c r="A81" s="83" t="s">
        <v>53</v>
      </c>
      <c r="B81" s="89"/>
      <c r="C81" s="91">
        <v>53258.322399999997</v>
      </c>
      <c r="D81" s="91">
        <v>4.0000000000000002E-4</v>
      </c>
      <c r="E81" s="15">
        <f t="shared" si="12"/>
        <v>57378.897446869218</v>
      </c>
      <c r="F81" s="16">
        <f t="shared" si="18"/>
        <v>57379</v>
      </c>
      <c r="G81">
        <f t="shared" si="16"/>
        <v>-4.5171398684033193E-2</v>
      </c>
      <c r="K81">
        <f>VLOOKUP($C81,Active!$C$21:$K$130,9,FALSE)</f>
        <v>-0.46214960000361316</v>
      </c>
      <c r="O81">
        <f t="shared" ca="1" si="15"/>
        <v>-3.8445506613249934E-2</v>
      </c>
      <c r="P81">
        <f t="shared" si="13"/>
        <v>-6.9842232607653654E-2</v>
      </c>
      <c r="Q81" s="2">
        <f t="shared" si="14"/>
        <v>38239.822399999997</v>
      </c>
      <c r="R81" s="2"/>
      <c r="S81">
        <f t="shared" si="17"/>
        <v>6.0865004648686218E-4</v>
      </c>
      <c r="T81" s="103"/>
      <c r="AN81">
        <v>59874.5</v>
      </c>
      <c r="AO81">
        <v>-4.5674697888898663E-2</v>
      </c>
    </row>
    <row r="82" spans="1:41">
      <c r="A82" s="83" t="s">
        <v>54</v>
      </c>
      <c r="B82" s="89" t="s">
        <v>37</v>
      </c>
      <c r="C82" s="90">
        <v>53259.422899999998</v>
      </c>
      <c r="D82" s="90">
        <v>1E-4</v>
      </c>
      <c r="E82" s="15">
        <f t="shared" si="12"/>
        <v>57381.395924306707</v>
      </c>
      <c r="F82" s="16">
        <f t="shared" si="18"/>
        <v>57381.5</v>
      </c>
      <c r="G82">
        <f t="shared" si="16"/>
        <v>-4.5842039129638579E-2</v>
      </c>
      <c r="K82">
        <f>VLOOKUP($C82,Active!$C$21:$K$130,9,FALSE)</f>
        <v>-0.46285760000318987</v>
      </c>
      <c r="O82">
        <f t="shared" ca="1" si="15"/>
        <v>-3.8448629019925233E-2</v>
      </c>
      <c r="P82">
        <f t="shared" si="13"/>
        <v>-6.9848505820153561E-2</v>
      </c>
      <c r="Q82" s="2">
        <f t="shared" si="14"/>
        <v>38240.922899999998</v>
      </c>
      <c r="R82" s="2"/>
      <c r="S82">
        <f t="shared" si="17"/>
        <v>5.7631044296280534E-4</v>
      </c>
      <c r="T82" s="103"/>
      <c r="AN82">
        <v>59899.5</v>
      </c>
      <c r="AO82">
        <v>-4.6031102407141589E-2</v>
      </c>
    </row>
    <row r="83" spans="1:41">
      <c r="A83" s="83" t="s">
        <v>54</v>
      </c>
      <c r="B83" s="89" t="s">
        <v>55</v>
      </c>
      <c r="C83" s="90">
        <v>53281.446400000001</v>
      </c>
      <c r="D83" s="90">
        <v>1E-4</v>
      </c>
      <c r="E83" s="15">
        <f t="shared" si="12"/>
        <v>57431.396122257327</v>
      </c>
      <c r="F83" s="16">
        <f t="shared" si="18"/>
        <v>57431.5</v>
      </c>
      <c r="G83">
        <f t="shared" si="16"/>
        <v>-4.5754848171782214E-2</v>
      </c>
      <c r="K83">
        <f>VLOOKUP($C83,Active!$C$21:$K$130,9,FALSE)</f>
        <v>-0.46351760000106879</v>
      </c>
      <c r="O83">
        <f t="shared" ca="1" si="15"/>
        <v>-3.8511077153431474E-2</v>
      </c>
      <c r="P83">
        <f t="shared" si="13"/>
        <v>-6.9974416320153554E-2</v>
      </c>
      <c r="Q83" s="2">
        <f t="shared" si="14"/>
        <v>38262.946400000001</v>
      </c>
      <c r="R83" s="2"/>
      <c r="S83">
        <f t="shared" si="17"/>
        <v>5.8658748129360356E-4</v>
      </c>
      <c r="T83" s="103"/>
      <c r="AN83">
        <v>59899.5</v>
      </c>
      <c r="AO83">
        <v>-4.5711102407949511E-2</v>
      </c>
    </row>
    <row r="84" spans="1:41">
      <c r="A84" s="87" t="s">
        <v>66</v>
      </c>
      <c r="B84" s="88" t="s">
        <v>55</v>
      </c>
      <c r="C84" s="87">
        <v>53433.635950000004</v>
      </c>
      <c r="D84" s="87">
        <v>4.0000000000000002E-4</v>
      </c>
      <c r="E84" s="15">
        <f t="shared" si="12"/>
        <v>57776.91375687554</v>
      </c>
      <c r="F84" s="16">
        <f t="shared" si="18"/>
        <v>57777</v>
      </c>
      <c r="G84">
        <f t="shared" si="16"/>
        <v>-3.7987358642567415E-2</v>
      </c>
      <c r="K84">
        <f>G84</f>
        <v>-3.7987358642567415E-2</v>
      </c>
      <c r="O84">
        <f t="shared" ca="1" si="15"/>
        <v>-3.8942593755959577E-2</v>
      </c>
      <c r="P84">
        <f t="shared" si="13"/>
        <v>-7.0867687567653603E-2</v>
      </c>
      <c r="Q84" s="2">
        <f t="shared" si="14"/>
        <v>38415.135950000004</v>
      </c>
      <c r="R84" s="2" t="s">
        <v>609</v>
      </c>
      <c r="S84">
        <f t="shared" si="17"/>
        <v>1.0811160302218595E-3</v>
      </c>
      <c r="T84" s="103"/>
      <c r="AN84">
        <v>59899.5</v>
      </c>
      <c r="AO84">
        <v>-4.5691102408454753E-2</v>
      </c>
    </row>
    <row r="85" spans="1:41">
      <c r="A85" s="87" t="s">
        <v>66</v>
      </c>
      <c r="B85" s="88" t="s">
        <v>37</v>
      </c>
      <c r="C85" s="87">
        <v>53444.441030000002</v>
      </c>
      <c r="D85" s="87" t="s">
        <v>68</v>
      </c>
      <c r="E85" s="15">
        <f t="shared" ref="E85:E116" si="19">+(C85-C$7)/C$8</f>
        <v>57801.44465064229</v>
      </c>
      <c r="F85" s="16">
        <f t="shared" si="18"/>
        <v>57801.5</v>
      </c>
      <c r="G85">
        <f t="shared" si="16"/>
        <v>-2.4379635069635697E-2</v>
      </c>
      <c r="K85">
        <f>G85</f>
        <v>-2.4379635069635697E-2</v>
      </c>
      <c r="O85">
        <f t="shared" ca="1" si="15"/>
        <v>-3.8973193341377631E-2</v>
      </c>
      <c r="P85">
        <f t="shared" ref="P85:P116" si="20">+D$11+D$12*F85+D$13*F85^2</f>
        <v>-7.0932572020153462E-2</v>
      </c>
      <c r="Q85" s="2">
        <f t="shared" ref="Q85:Q116" si="21">+C85-15018.5</f>
        <v>38425.941030000002</v>
      </c>
      <c r="R85" s="2" t="s">
        <v>609</v>
      </c>
      <c r="S85">
        <f t="shared" si="17"/>
        <v>2.1671759387188821E-3</v>
      </c>
      <c r="T85" s="103"/>
      <c r="AN85">
        <v>59947</v>
      </c>
      <c r="AO85">
        <v>-4.5873271003074478E-2</v>
      </c>
    </row>
    <row r="86" spans="1:41">
      <c r="A86" s="87" t="s">
        <v>66</v>
      </c>
      <c r="B86" s="88" t="s">
        <v>55</v>
      </c>
      <c r="C86" s="87">
        <v>53449.349119999999</v>
      </c>
      <c r="D86" s="87" t="s">
        <v>68</v>
      </c>
      <c r="E86" s="15">
        <f t="shared" si="19"/>
        <v>57812.587542169946</v>
      </c>
      <c r="F86" s="16">
        <f t="shared" si="18"/>
        <v>57812.5</v>
      </c>
      <c r="O86">
        <f t="shared" ca="1" si="15"/>
        <v>-3.8986931930749001E-2</v>
      </c>
      <c r="P86">
        <f t="shared" si="20"/>
        <v>-7.0961770200153595E-2</v>
      </c>
      <c r="Q86" s="2">
        <f t="shared" si="21"/>
        <v>38430.849119999999</v>
      </c>
      <c r="R86" s="2" t="s">
        <v>609</v>
      </c>
      <c r="T86" s="103">
        <v>3.8559546941542067E-2</v>
      </c>
      <c r="AN86">
        <v>59947</v>
      </c>
      <c r="AO86">
        <v>-4.5563270999991801E-2</v>
      </c>
    </row>
    <row r="87" spans="1:41">
      <c r="A87" s="87" t="s">
        <v>66</v>
      </c>
      <c r="B87" s="88" t="s">
        <v>37</v>
      </c>
      <c r="C87" s="87">
        <v>53449.551160000003</v>
      </c>
      <c r="D87" s="87">
        <v>4.0000000000000002E-4</v>
      </c>
      <c r="E87" s="15">
        <f t="shared" si="19"/>
        <v>57813.046235837806</v>
      </c>
      <c r="F87" s="16">
        <f t="shared" si="18"/>
        <v>57813</v>
      </c>
      <c r="O87">
        <f t="shared" ca="1" si="15"/>
        <v>-3.8987556412084061E-2</v>
      </c>
      <c r="P87">
        <f t="shared" si="20"/>
        <v>-7.0963098367653576E-2</v>
      </c>
      <c r="Q87" s="2">
        <f t="shared" si="21"/>
        <v>38431.051160000003</v>
      </c>
      <c r="R87" s="2" t="s">
        <v>609</v>
      </c>
      <c r="T87" s="103">
        <v>2.0365418851724826E-2</v>
      </c>
      <c r="AN87">
        <v>59947</v>
      </c>
      <c r="AO87">
        <v>-4.5543271000497043E-2</v>
      </c>
    </row>
    <row r="88" spans="1:41">
      <c r="A88" s="87" t="s">
        <v>66</v>
      </c>
      <c r="B88" s="88" t="s">
        <v>37</v>
      </c>
      <c r="C88" s="87">
        <v>53449.553249999997</v>
      </c>
      <c r="D88" s="87" t="s">
        <v>68</v>
      </c>
      <c r="E88" s="15">
        <f t="shared" si="19"/>
        <v>57813.050980788132</v>
      </c>
      <c r="F88" s="16">
        <f t="shared" si="18"/>
        <v>57813</v>
      </c>
      <c r="O88">
        <f t="shared" ca="1" si="15"/>
        <v>-3.8987556412084061E-2</v>
      </c>
      <c r="P88">
        <f t="shared" si="20"/>
        <v>-7.0963098367653576E-2</v>
      </c>
      <c r="Q88" s="2">
        <f t="shared" si="21"/>
        <v>38431.053249999997</v>
      </c>
      <c r="R88" s="2" t="s">
        <v>609</v>
      </c>
      <c r="T88" s="103">
        <v>2.2455418846220709E-2</v>
      </c>
      <c r="AN88">
        <v>60026.5</v>
      </c>
      <c r="AO88">
        <v>-4.5209637370135169E-2</v>
      </c>
    </row>
    <row r="89" spans="1:41">
      <c r="A89" s="87" t="s">
        <v>66</v>
      </c>
      <c r="B89" s="88" t="s">
        <v>37</v>
      </c>
      <c r="C89" s="87">
        <v>53450.33797</v>
      </c>
      <c r="D89" s="87" t="s">
        <v>69</v>
      </c>
      <c r="E89" s="15">
        <f t="shared" si="19"/>
        <v>57814.832539365831</v>
      </c>
      <c r="F89" s="16">
        <f t="shared" si="18"/>
        <v>57815</v>
      </c>
      <c r="G89">
        <f t="shared" ref="G89:G95" si="22">+C89-(C$7+F89*C$8)</f>
        <v>-7.3761093510256615E-2</v>
      </c>
      <c r="K89">
        <f>G89</f>
        <v>-7.3761093510256615E-2</v>
      </c>
      <c r="O89">
        <f t="shared" ca="1" si="15"/>
        <v>-3.8990054337424314E-2</v>
      </c>
      <c r="P89">
        <f t="shared" si="20"/>
        <v>-7.0968411887653571E-2</v>
      </c>
      <c r="Q89" s="2">
        <f t="shared" si="21"/>
        <v>38431.83797</v>
      </c>
      <c r="R89" s="2" t="s">
        <v>609</v>
      </c>
      <c r="S89">
        <f t="shared" ref="S89:S95" si="23">+(P89-G89)^2</f>
        <v>7.7990706452247701E-6</v>
      </c>
      <c r="T89" s="103"/>
      <c r="AN89">
        <v>60026.5</v>
      </c>
      <c r="AO89">
        <v>-4.5109637372661382E-2</v>
      </c>
    </row>
    <row r="90" spans="1:41">
      <c r="A90" s="92" t="s">
        <v>64</v>
      </c>
      <c r="B90" s="89" t="s">
        <v>55</v>
      </c>
      <c r="C90" s="90">
        <v>53552.114300000001</v>
      </c>
      <c r="D90" s="90">
        <v>5.9999999999999995E-4</v>
      </c>
      <c r="E90" s="15">
        <f t="shared" si="19"/>
        <v>58045.896477735594</v>
      </c>
      <c r="F90" s="16">
        <f t="shared" si="18"/>
        <v>58046</v>
      </c>
      <c r="G90">
        <f t="shared" si="22"/>
        <v>-4.5598271273775026E-2</v>
      </c>
      <c r="K90">
        <f>VLOOKUP($C90,Active!$C$21:$K$130,9,FALSE)</f>
        <v>-0.47254400000383612</v>
      </c>
      <c r="O90">
        <f t="shared" ca="1" si="15"/>
        <v>-3.9278564714223134E-2</v>
      </c>
      <c r="P90">
        <f t="shared" si="20"/>
        <v>-7.1591273357653584E-2</v>
      </c>
      <c r="Q90" s="2">
        <f t="shared" si="21"/>
        <v>38533.614300000001</v>
      </c>
      <c r="R90" s="2"/>
      <c r="S90">
        <f t="shared" si="23"/>
        <v>6.7563615733251504E-4</v>
      </c>
      <c r="T90" s="103"/>
      <c r="AN90">
        <v>60601</v>
      </c>
      <c r="AO90">
        <v>-4.4092813252063934E-2</v>
      </c>
    </row>
    <row r="91" spans="1:41">
      <c r="A91" s="34" t="s">
        <v>64</v>
      </c>
      <c r="B91" s="94" t="s">
        <v>55</v>
      </c>
      <c r="C91" s="95">
        <v>53552.114300000001</v>
      </c>
      <c r="D91" s="95">
        <v>5.9999999999999995E-4</v>
      </c>
      <c r="E91" s="15">
        <f t="shared" si="19"/>
        <v>58045.896477735594</v>
      </c>
      <c r="F91" s="16">
        <f t="shared" si="18"/>
        <v>58046</v>
      </c>
      <c r="G91">
        <f t="shared" si="22"/>
        <v>-4.5598271273775026E-2</v>
      </c>
      <c r="K91">
        <f>VLOOKUP($C91,Active!$C$21:$K$130,9,FALSE)</f>
        <v>-0.47254400000383612</v>
      </c>
      <c r="O91">
        <f t="shared" ref="O91:O122" ca="1" si="24">+C$11+C$12*F91</f>
        <v>-3.9278564714223134E-2</v>
      </c>
      <c r="P91">
        <f t="shared" si="20"/>
        <v>-7.1591273357653584E-2</v>
      </c>
      <c r="Q91" s="2">
        <f t="shared" si="21"/>
        <v>38533.614300000001</v>
      </c>
      <c r="R91" s="2"/>
      <c r="S91">
        <f t="shared" si="23"/>
        <v>6.7563615733251504E-4</v>
      </c>
      <c r="T91" s="103"/>
    </row>
    <row r="92" spans="1:41">
      <c r="A92" s="92" t="s">
        <v>64</v>
      </c>
      <c r="B92" s="89" t="s">
        <v>37</v>
      </c>
      <c r="C92" s="90">
        <v>53554.978999999999</v>
      </c>
      <c r="D92" s="90">
        <v>1E-3</v>
      </c>
      <c r="E92" s="15">
        <f t="shared" si="19"/>
        <v>58052.400238131035</v>
      </c>
      <c r="F92" s="16">
        <f t="shared" si="18"/>
        <v>58052.5</v>
      </c>
      <c r="G92">
        <f t="shared" si="22"/>
        <v>-4.3941936455667019E-2</v>
      </c>
      <c r="K92">
        <f>VLOOKUP($C92,Active!$C$21:$K$130,9,FALSE)</f>
        <v>-0.47098479999840492</v>
      </c>
      <c r="O92">
        <f t="shared" ca="1" si="24"/>
        <v>-3.9286682971578939E-2</v>
      </c>
      <c r="P92">
        <f t="shared" si="20"/>
        <v>-7.1609062200153617E-2</v>
      </c>
      <c r="Q92" s="2">
        <f t="shared" si="21"/>
        <v>38536.478999999999</v>
      </c>
      <c r="R92" s="2"/>
      <c r="S92">
        <f t="shared" si="23"/>
        <v>7.6546984696123309E-4</v>
      </c>
      <c r="T92" s="103"/>
      <c r="AN92">
        <v>60614.5</v>
      </c>
      <c r="AO92">
        <v>-4.4224271689017769E-2</v>
      </c>
    </row>
    <row r="93" spans="1:41">
      <c r="A93" s="34" t="s">
        <v>64</v>
      </c>
      <c r="B93" s="94" t="s">
        <v>37</v>
      </c>
      <c r="C93" s="95">
        <v>53554.978999999999</v>
      </c>
      <c r="D93" s="95">
        <v>1E-3</v>
      </c>
      <c r="E93" s="15">
        <f t="shared" si="19"/>
        <v>58052.400238131035</v>
      </c>
      <c r="F93" s="16">
        <f t="shared" si="18"/>
        <v>58052.5</v>
      </c>
      <c r="G93">
        <f t="shared" si="22"/>
        <v>-4.3941936455667019E-2</v>
      </c>
      <c r="K93">
        <f>VLOOKUP($C93,Active!$C$21:$K$130,9,FALSE)</f>
        <v>-0.47098479999840492</v>
      </c>
      <c r="O93">
        <f t="shared" ca="1" si="24"/>
        <v>-3.9286682971578939E-2</v>
      </c>
      <c r="P93">
        <f t="shared" si="20"/>
        <v>-7.1609062200153617E-2</v>
      </c>
      <c r="Q93" s="2">
        <f t="shared" si="21"/>
        <v>38536.478999999999</v>
      </c>
      <c r="R93" s="2"/>
      <c r="S93">
        <f t="shared" si="23"/>
        <v>7.6546984696123309E-4</v>
      </c>
      <c r="T93" s="103"/>
    </row>
    <row r="94" spans="1:41">
      <c r="A94" s="92" t="s">
        <v>64</v>
      </c>
      <c r="B94" s="89" t="s">
        <v>55</v>
      </c>
      <c r="C94" s="90">
        <v>53557.396999999997</v>
      </c>
      <c r="D94" s="90">
        <v>1E-3</v>
      </c>
      <c r="E94" s="15">
        <f t="shared" si="19"/>
        <v>58057.889850528903</v>
      </c>
      <c r="F94" s="16">
        <f t="shared" si="18"/>
        <v>58058</v>
      </c>
      <c r="G94">
        <f t="shared" si="22"/>
        <v>-4.8517345450818539E-2</v>
      </c>
      <c r="K94">
        <f>VLOOKUP($C94,Active!$C$21:$K$130,9,FALSE)</f>
        <v>-0.47564240000792779</v>
      </c>
      <c r="O94">
        <f t="shared" ca="1" si="24"/>
        <v>-3.9293552266264624E-2</v>
      </c>
      <c r="P94">
        <f t="shared" si="20"/>
        <v>-7.1624125517653514E-2</v>
      </c>
      <c r="Q94" s="2">
        <f t="shared" si="21"/>
        <v>38538.896999999997</v>
      </c>
      <c r="R94" s="2"/>
      <c r="S94">
        <f t="shared" si="23"/>
        <v>5.3392328505708216E-4</v>
      </c>
      <c r="T94" s="103"/>
      <c r="AN94">
        <v>60628</v>
      </c>
      <c r="AO94">
        <v>-4.3635730136884376E-2</v>
      </c>
    </row>
    <row r="95" spans="1:41">
      <c r="A95" s="34" t="s">
        <v>64</v>
      </c>
      <c r="B95" s="94" t="s">
        <v>55</v>
      </c>
      <c r="C95" s="95">
        <v>53557.396999999997</v>
      </c>
      <c r="D95" s="95">
        <v>1E-3</v>
      </c>
      <c r="E95" s="15">
        <f t="shared" si="19"/>
        <v>58057.889850528903</v>
      </c>
      <c r="F95" s="16">
        <f t="shared" si="18"/>
        <v>58058</v>
      </c>
      <c r="G95">
        <f t="shared" si="22"/>
        <v>-4.8517345450818539E-2</v>
      </c>
      <c r="K95">
        <f>VLOOKUP($C95,Active!$C$21:$K$130,9,FALSE)</f>
        <v>-0.47564240000792779</v>
      </c>
      <c r="O95">
        <f t="shared" ca="1" si="24"/>
        <v>-3.9293552266264624E-2</v>
      </c>
      <c r="P95">
        <f t="shared" si="20"/>
        <v>-7.1624125517653514E-2</v>
      </c>
      <c r="Q95" s="2">
        <f t="shared" si="21"/>
        <v>38538.896999999997</v>
      </c>
      <c r="R95" s="2"/>
      <c r="S95">
        <f t="shared" si="23"/>
        <v>5.3392328505708216E-4</v>
      </c>
      <c r="T95" s="103"/>
    </row>
    <row r="96" spans="1:41">
      <c r="A96" s="87" t="s">
        <v>66</v>
      </c>
      <c r="B96" s="88" t="s">
        <v>37</v>
      </c>
      <c r="C96" s="87">
        <v>53614.597730000001</v>
      </c>
      <c r="D96" s="87">
        <v>2.9999999999999997E-4</v>
      </c>
      <c r="E96" s="15">
        <f t="shared" si="19"/>
        <v>58187.753306515442</v>
      </c>
      <c r="F96" s="16">
        <f t="shared" si="18"/>
        <v>58188</v>
      </c>
      <c r="O96">
        <f t="shared" ca="1" si="24"/>
        <v>-3.9455917413380844E-2</v>
      </c>
      <c r="P96">
        <f t="shared" si="20"/>
        <v>-7.1983162117653543E-2</v>
      </c>
      <c r="Q96" s="2">
        <f t="shared" si="21"/>
        <v>38596.097730000001</v>
      </c>
      <c r="R96" s="2" t="s">
        <v>609</v>
      </c>
      <c r="T96" s="103">
        <v>-0.1086606489479891</v>
      </c>
      <c r="AN96">
        <v>60646.5</v>
      </c>
      <c r="AO96">
        <v>-4.4708469475153834E-2</v>
      </c>
    </row>
    <row r="97" spans="1:41">
      <c r="A97" s="83" t="s">
        <v>56</v>
      </c>
      <c r="B97" s="89" t="s">
        <v>55</v>
      </c>
      <c r="C97" s="90">
        <v>53630.737699999998</v>
      </c>
      <c r="D97" s="90">
        <v>1E-4</v>
      </c>
      <c r="E97" s="15">
        <f t="shared" si="19"/>
        <v>58224.396060615232</v>
      </c>
      <c r="F97" s="16">
        <f t="shared" si="18"/>
        <v>58224.5</v>
      </c>
      <c r="G97">
        <f t="shared" ref="G97:G109" si="25">+C97-(C$7+F97*C$8)</f>
        <v>-4.5781999557220843E-2</v>
      </c>
      <c r="K97">
        <f>VLOOKUP($C97,Active!$C$21:$K$130,9,FALSE)</f>
        <v>-0.47539520000282209</v>
      </c>
      <c r="O97">
        <f t="shared" ca="1" si="24"/>
        <v>-3.9501504550840401E-2</v>
      </c>
      <c r="P97">
        <f t="shared" si="20"/>
        <v>-7.2085001680153526E-2</v>
      </c>
      <c r="Q97" s="2">
        <f t="shared" si="21"/>
        <v>38612.237699999998</v>
      </c>
      <c r="R97" s="2"/>
      <c r="S97">
        <f t="shared" ref="S97:S109" si="26">+(P97-G97)^2</f>
        <v>6.9184792067900124E-4</v>
      </c>
      <c r="T97" s="103"/>
      <c r="AN97">
        <v>60835</v>
      </c>
      <c r="AO97">
        <v>-4.336475955642527E-2</v>
      </c>
    </row>
    <row r="98" spans="1:41">
      <c r="A98" s="83" t="s">
        <v>57</v>
      </c>
      <c r="B98" s="89" t="s">
        <v>55</v>
      </c>
      <c r="C98" s="90">
        <v>53638.005499999999</v>
      </c>
      <c r="D98" s="93">
        <v>1E-4</v>
      </c>
      <c r="E98" s="15">
        <f t="shared" si="19"/>
        <v>58240.896228102938</v>
      </c>
      <c r="F98" s="16">
        <f t="shared" si="18"/>
        <v>58241</v>
      </c>
      <c r="G98">
        <f t="shared" si="25"/>
        <v>-4.5708226534770802E-2</v>
      </c>
      <c r="K98">
        <f>VLOOKUP($C98,Active!$C$21:$K$130,9,FALSE)</f>
        <v>-0.47556800000165822</v>
      </c>
      <c r="O98">
        <f t="shared" ca="1" si="24"/>
        <v>-3.9522112434897456E-2</v>
      </c>
      <c r="P98">
        <f t="shared" si="20"/>
        <v>-7.2131187407653563E-2</v>
      </c>
      <c r="Q98" s="2">
        <f t="shared" si="21"/>
        <v>38619.505499999999</v>
      </c>
      <c r="R98" s="2"/>
      <c r="S98">
        <f t="shared" si="26"/>
        <v>6.981728612898933E-4</v>
      </c>
      <c r="T98" s="103"/>
      <c r="AN98">
        <v>60842</v>
      </c>
      <c r="AO98">
        <v>-4.2442552818101831E-2</v>
      </c>
    </row>
    <row r="99" spans="1:41">
      <c r="A99" s="35" t="s">
        <v>57</v>
      </c>
      <c r="B99" s="89" t="s">
        <v>55</v>
      </c>
      <c r="C99" s="90">
        <v>53638.005499999999</v>
      </c>
      <c r="D99" s="90">
        <v>1E-4</v>
      </c>
      <c r="E99" s="15">
        <f t="shared" si="19"/>
        <v>58240.896228102938</v>
      </c>
      <c r="F99" s="16">
        <f t="shared" si="18"/>
        <v>58241</v>
      </c>
      <c r="G99">
        <f t="shared" si="25"/>
        <v>-4.5708226534770802E-2</v>
      </c>
      <c r="K99">
        <f>VLOOKUP($C99,Active!$C$21:$K$130,9,FALSE)</f>
        <v>-0.47556800000165822</v>
      </c>
      <c r="O99">
        <f t="shared" ca="1" si="24"/>
        <v>-3.9522112434897456E-2</v>
      </c>
      <c r="P99">
        <f t="shared" si="20"/>
        <v>-7.2131187407653563E-2</v>
      </c>
      <c r="Q99" s="2">
        <f t="shared" si="21"/>
        <v>38619.505499999999</v>
      </c>
      <c r="R99" s="2"/>
      <c r="S99">
        <f t="shared" si="26"/>
        <v>6.981728612898933E-4</v>
      </c>
      <c r="T99" s="103"/>
      <c r="AN99">
        <v>61429.5</v>
      </c>
      <c r="AO99">
        <v>-4.3043059049523436E-2</v>
      </c>
    </row>
    <row r="100" spans="1:41">
      <c r="A100" s="83" t="s">
        <v>57</v>
      </c>
      <c r="B100" s="89" t="s">
        <v>55</v>
      </c>
      <c r="C100" s="90">
        <v>53667.958299999998</v>
      </c>
      <c r="D100" s="93">
        <v>2.9999999999999997E-4</v>
      </c>
      <c r="E100" s="15">
        <f t="shared" si="19"/>
        <v>58308.898404377149</v>
      </c>
      <c r="F100" s="16">
        <f t="shared" si="18"/>
        <v>58309</v>
      </c>
      <c r="G100">
        <f t="shared" si="25"/>
        <v>-4.4749646833224688E-2</v>
      </c>
      <c r="K100">
        <f>VLOOKUP($C100,Active!$C$21:$K$130,9,FALSE)</f>
        <v>-0.47562560000369558</v>
      </c>
      <c r="O100">
        <f t="shared" ca="1" si="24"/>
        <v>-3.9607041896465946E-2</v>
      </c>
      <c r="P100">
        <f t="shared" si="20"/>
        <v>-7.2322505407653614E-2</v>
      </c>
      <c r="Q100" s="2">
        <f t="shared" si="21"/>
        <v>38649.458299999998</v>
      </c>
      <c r="R100" s="2"/>
      <c r="S100">
        <f t="shared" si="26"/>
        <v>7.6026252996545883E-4</v>
      </c>
      <c r="T100" s="103"/>
    </row>
    <row r="101" spans="1:41">
      <c r="A101" s="35" t="s">
        <v>57</v>
      </c>
      <c r="B101" s="89" t="s">
        <v>55</v>
      </c>
      <c r="C101" s="90">
        <v>53667.958299999998</v>
      </c>
      <c r="D101" s="90">
        <v>2.9999999999999997E-4</v>
      </c>
      <c r="E101" s="15">
        <f t="shared" si="19"/>
        <v>58308.898404377149</v>
      </c>
      <c r="F101" s="16">
        <f t="shared" si="18"/>
        <v>58309</v>
      </c>
      <c r="G101">
        <f t="shared" si="25"/>
        <v>-4.4749646833224688E-2</v>
      </c>
      <c r="K101">
        <f>VLOOKUP($C101,Active!$C$21:$K$130,9,FALSE)</f>
        <v>-0.47562560000369558</v>
      </c>
      <c r="O101">
        <f t="shared" ca="1" si="24"/>
        <v>-3.9607041896465946E-2</v>
      </c>
      <c r="P101">
        <f t="shared" si="20"/>
        <v>-7.2322505407653614E-2</v>
      </c>
      <c r="Q101" s="2">
        <f t="shared" si="21"/>
        <v>38649.458299999998</v>
      </c>
      <c r="R101" s="2"/>
      <c r="S101">
        <f t="shared" si="26"/>
        <v>7.6026252996545883E-4</v>
      </c>
      <c r="T101" s="103"/>
    </row>
    <row r="102" spans="1:41">
      <c r="A102" s="87" t="s">
        <v>66</v>
      </c>
      <c r="B102" s="88" t="s">
        <v>55</v>
      </c>
      <c r="C102" s="87">
        <v>53715.393069999998</v>
      </c>
      <c r="D102" s="87">
        <v>3.5000000000000001E-3</v>
      </c>
      <c r="E102" s="15">
        <f t="shared" si="19"/>
        <v>58416.590092335078</v>
      </c>
      <c r="F102" s="16">
        <f t="shared" si="18"/>
        <v>58416.5</v>
      </c>
      <c r="G102">
        <f t="shared" si="25"/>
        <v>3.9682813723629806E-2</v>
      </c>
      <c r="K102">
        <f t="shared" ref="K102:K107" si="27">G102</f>
        <v>3.9682813723629806E-2</v>
      </c>
      <c r="O102">
        <f t="shared" ca="1" si="24"/>
        <v>-3.9741305383504351E-2</v>
      </c>
      <c r="P102">
        <f t="shared" si="20"/>
        <v>-7.2628163920153477E-2</v>
      </c>
      <c r="Q102" s="2">
        <f t="shared" si="21"/>
        <v>38696.893069999998</v>
      </c>
      <c r="R102" s="2" t="s">
        <v>609</v>
      </c>
      <c r="S102">
        <f t="shared" si="26"/>
        <v>1.2613755699302388E-2</v>
      </c>
      <c r="T102" s="103"/>
    </row>
    <row r="103" spans="1:41">
      <c r="A103" s="87" t="s">
        <v>66</v>
      </c>
      <c r="B103" s="88" t="s">
        <v>55</v>
      </c>
      <c r="C103" s="87">
        <v>53715.393759999999</v>
      </c>
      <c r="D103" s="87">
        <v>3.5000000000000001E-3</v>
      </c>
      <c r="E103" s="15">
        <f t="shared" si="19"/>
        <v>58416.591658849786</v>
      </c>
      <c r="F103" s="16">
        <f t="shared" si="18"/>
        <v>58416.5</v>
      </c>
      <c r="G103">
        <f t="shared" si="25"/>
        <v>4.0372813724388834E-2</v>
      </c>
      <c r="K103">
        <f t="shared" si="27"/>
        <v>4.0372813724388834E-2</v>
      </c>
      <c r="O103">
        <f t="shared" ca="1" si="24"/>
        <v>-3.9741305383504351E-2</v>
      </c>
      <c r="P103">
        <f t="shared" si="20"/>
        <v>-7.2628163920153477E-2</v>
      </c>
      <c r="Q103" s="2">
        <f t="shared" si="21"/>
        <v>38696.893759999999</v>
      </c>
      <c r="R103" s="2" t="s">
        <v>609</v>
      </c>
      <c r="S103">
        <f t="shared" si="26"/>
        <v>1.276922094862235E-2</v>
      </c>
      <c r="T103" s="103"/>
    </row>
    <row r="104" spans="1:41">
      <c r="A104" s="87" t="s">
        <v>66</v>
      </c>
      <c r="B104" s="88" t="s">
        <v>37</v>
      </c>
      <c r="C104" s="87">
        <v>53730.522040000003</v>
      </c>
      <c r="D104" s="87">
        <v>4.1000000000000003E-3</v>
      </c>
      <c r="E104" s="15">
        <f t="shared" si="19"/>
        <v>58450.937561846695</v>
      </c>
      <c r="F104" s="16">
        <f t="shared" si="18"/>
        <v>58451</v>
      </c>
      <c r="G104">
        <f t="shared" si="25"/>
        <v>-2.7502024502609856E-2</v>
      </c>
      <c r="K104">
        <f t="shared" si="27"/>
        <v>-2.7502024502609856E-2</v>
      </c>
      <c r="O104">
        <f t="shared" ca="1" si="24"/>
        <v>-3.9784394595623655E-2</v>
      </c>
      <c r="P104">
        <f t="shared" si="20"/>
        <v>-7.2727091807653577E-2</v>
      </c>
      <c r="Q104" s="2">
        <f t="shared" si="21"/>
        <v>38712.022040000003</v>
      </c>
      <c r="R104" s="2" t="s">
        <v>609</v>
      </c>
      <c r="S104">
        <f t="shared" si="26"/>
        <v>2.0453067127457346E-3</v>
      </c>
      <c r="T104" s="103"/>
    </row>
    <row r="105" spans="1:41">
      <c r="A105" s="87" t="s">
        <v>66</v>
      </c>
      <c r="B105" s="88" t="s">
        <v>37</v>
      </c>
      <c r="C105" s="87">
        <v>53730.522040000003</v>
      </c>
      <c r="D105" s="87">
        <v>4.1000000000000003E-3</v>
      </c>
      <c r="E105" s="15">
        <f t="shared" si="19"/>
        <v>58450.937561846695</v>
      </c>
      <c r="F105" s="16">
        <f t="shared" ref="F105:F136" si="28">ROUND(2*E105,0)/2</f>
        <v>58451</v>
      </c>
      <c r="G105">
        <f t="shared" si="25"/>
        <v>-2.7502024502609856E-2</v>
      </c>
      <c r="K105">
        <f t="shared" si="27"/>
        <v>-2.7502024502609856E-2</v>
      </c>
      <c r="O105">
        <f t="shared" ca="1" si="24"/>
        <v>-3.9784394595623655E-2</v>
      </c>
      <c r="P105">
        <f t="shared" si="20"/>
        <v>-7.2727091807653577E-2</v>
      </c>
      <c r="Q105" s="2">
        <f t="shared" si="21"/>
        <v>38712.022040000003</v>
      </c>
      <c r="R105" s="2" t="s">
        <v>609</v>
      </c>
      <c r="S105">
        <f t="shared" si="26"/>
        <v>2.0453067127457346E-3</v>
      </c>
      <c r="T105" s="103"/>
    </row>
    <row r="106" spans="1:41">
      <c r="A106" s="87" t="s">
        <v>66</v>
      </c>
      <c r="B106" s="88" t="s">
        <v>37</v>
      </c>
      <c r="C106" s="87">
        <v>53730.522040000003</v>
      </c>
      <c r="D106" s="87">
        <v>4.1999999999999997E-3</v>
      </c>
      <c r="E106" s="15">
        <f t="shared" si="19"/>
        <v>58450.937561846695</v>
      </c>
      <c r="F106" s="16">
        <f t="shared" si="28"/>
        <v>58451</v>
      </c>
      <c r="G106">
        <f t="shared" si="25"/>
        <v>-2.7502024502609856E-2</v>
      </c>
      <c r="K106">
        <f t="shared" si="27"/>
        <v>-2.7502024502609856E-2</v>
      </c>
      <c r="O106">
        <f t="shared" ca="1" si="24"/>
        <v>-3.9784394595623655E-2</v>
      </c>
      <c r="P106">
        <f t="shared" si="20"/>
        <v>-7.2727091807653577E-2</v>
      </c>
      <c r="Q106" s="2">
        <f t="shared" si="21"/>
        <v>38712.022040000003</v>
      </c>
      <c r="R106" s="2" t="s">
        <v>609</v>
      </c>
      <c r="S106">
        <f t="shared" si="26"/>
        <v>2.0453067127457346E-3</v>
      </c>
      <c r="T106" s="103"/>
    </row>
    <row r="107" spans="1:41">
      <c r="A107" s="87" t="s">
        <v>66</v>
      </c>
      <c r="B107" s="88" t="s">
        <v>37</v>
      </c>
      <c r="C107" s="87">
        <v>53730.524129999998</v>
      </c>
      <c r="D107" s="87">
        <v>2.8999999999999998E-3</v>
      </c>
      <c r="E107" s="15">
        <f t="shared" si="19"/>
        <v>58450.94230679702</v>
      </c>
      <c r="F107" s="16">
        <f t="shared" si="28"/>
        <v>58451</v>
      </c>
      <c r="G107">
        <f t="shared" si="25"/>
        <v>-2.5412024508113973E-2</v>
      </c>
      <c r="K107">
        <f t="shared" si="27"/>
        <v>-2.5412024508113973E-2</v>
      </c>
      <c r="O107">
        <f t="shared" ca="1" si="24"/>
        <v>-3.9784394595623655E-2</v>
      </c>
      <c r="P107">
        <f t="shared" si="20"/>
        <v>-7.2727091807653577E-2</v>
      </c>
      <c r="Q107" s="2">
        <f t="shared" si="21"/>
        <v>38712.024129999998</v>
      </c>
      <c r="R107" s="2" t="s">
        <v>609</v>
      </c>
      <c r="S107">
        <f t="shared" si="26"/>
        <v>2.2387155935599621E-3</v>
      </c>
      <c r="T107" s="103"/>
    </row>
    <row r="108" spans="1:41">
      <c r="A108" s="35" t="s">
        <v>62</v>
      </c>
      <c r="B108" s="84" t="s">
        <v>37</v>
      </c>
      <c r="C108" s="91">
        <v>53745.259400000003</v>
      </c>
      <c r="D108" s="91">
        <v>3.8999999999999998E-3</v>
      </c>
      <c r="E108" s="15">
        <f t="shared" si="19"/>
        <v>58484.395954802829</v>
      </c>
      <c r="F108" s="16">
        <f t="shared" si="28"/>
        <v>58484.5</v>
      </c>
      <c r="G108">
        <f t="shared" si="25"/>
        <v>-4.5828606562281493E-2</v>
      </c>
      <c r="K108">
        <f>VLOOKUP($C108,Active!$C$21:$K$130,9,FALSE)</f>
        <v>-0.47932720000244444</v>
      </c>
      <c r="O108">
        <f t="shared" ca="1" si="24"/>
        <v>-3.982623484507284E-2</v>
      </c>
      <c r="P108">
        <f t="shared" si="20"/>
        <v>-7.2823539480153632E-2</v>
      </c>
      <c r="Q108" s="2">
        <f t="shared" si="21"/>
        <v>38726.759400000003</v>
      </c>
      <c r="R108" s="2"/>
      <c r="S108">
        <f t="shared" si="26"/>
        <v>7.2872640324041682E-4</v>
      </c>
      <c r="T108" s="103"/>
    </row>
    <row r="109" spans="1:41">
      <c r="A109" s="35" t="s">
        <v>60</v>
      </c>
      <c r="B109" s="92"/>
      <c r="C109" s="91">
        <v>53745.479899999998</v>
      </c>
      <c r="D109" s="91">
        <v>5.5999999999999999E-3</v>
      </c>
      <c r="E109" s="15">
        <f t="shared" si="19"/>
        <v>58484.896558414781</v>
      </c>
      <c r="F109" s="16">
        <f t="shared" si="28"/>
        <v>58485</v>
      </c>
      <c r="G109">
        <f t="shared" si="25"/>
        <v>-4.5562734660052229E-2</v>
      </c>
      <c r="K109">
        <f>VLOOKUP($C109,Active!$C$21:$K$130,9,FALSE)</f>
        <v>-0.47906879999936791</v>
      </c>
      <c r="O109">
        <f t="shared" ca="1" si="24"/>
        <v>-3.98268593264079E-2</v>
      </c>
      <c r="P109">
        <f t="shared" si="20"/>
        <v>-7.2824981887653517E-2</v>
      </c>
      <c r="Q109" s="2">
        <f t="shared" si="21"/>
        <v>38726.979899999998</v>
      </c>
      <c r="R109" s="2"/>
      <c r="S109">
        <f t="shared" si="26"/>
        <v>7.4323012389885417E-4</v>
      </c>
      <c r="T109" s="103"/>
    </row>
    <row r="110" spans="1:41">
      <c r="A110" s="91" t="s">
        <v>73</v>
      </c>
      <c r="B110" s="84" t="s">
        <v>55</v>
      </c>
      <c r="C110" s="91">
        <v>53974.796300000002</v>
      </c>
      <c r="D110" s="91">
        <v>4.0000000000000002E-4</v>
      </c>
      <c r="E110" s="15">
        <f t="shared" si="19"/>
        <v>59005.516141738102</v>
      </c>
      <c r="F110" s="16">
        <f t="shared" si="28"/>
        <v>59005.5</v>
      </c>
      <c r="O110">
        <f t="shared" ca="1" si="24"/>
        <v>-4.0476944396207824E-2</v>
      </c>
      <c r="P110">
        <f t="shared" si="20"/>
        <v>-7.4372628780153494E-2</v>
      </c>
      <c r="Q110" s="2">
        <f t="shared" si="21"/>
        <v>38956.296300000002</v>
      </c>
      <c r="R110" s="2"/>
      <c r="T110" s="103">
        <v>7.1099232300184667E-3</v>
      </c>
    </row>
    <row r="111" spans="1:41">
      <c r="A111" s="34" t="s">
        <v>61</v>
      </c>
      <c r="B111" s="94" t="s">
        <v>37</v>
      </c>
      <c r="C111" s="95">
        <v>53988.397199999999</v>
      </c>
      <c r="D111" s="95">
        <v>1E-4</v>
      </c>
      <c r="E111" s="15">
        <f t="shared" si="19"/>
        <v>59036.394416867231</v>
      </c>
      <c r="F111" s="16">
        <f t="shared" si="28"/>
        <v>59036.5</v>
      </c>
      <c r="G111">
        <f t="shared" ref="G111:G123" si="29">+C111-(C$7+F111*C$8)</f>
        <v>-4.6506018370564561E-2</v>
      </c>
      <c r="K111">
        <f>VLOOKUP($C111,Active!$C$21:$K$130,9,FALSE)</f>
        <v>-0.48825360000046203</v>
      </c>
      <c r="O111">
        <f t="shared" ca="1" si="24"/>
        <v>-4.0515662238981696E-2</v>
      </c>
      <c r="P111">
        <f t="shared" si="20"/>
        <v>-7.4467710120153519E-2</v>
      </c>
      <c r="Q111" s="2">
        <f t="shared" si="21"/>
        <v>38969.897199999999</v>
      </c>
      <c r="R111" s="2"/>
      <c r="S111">
        <f t="shared" ref="S111:S123" si="30">+(P111-G111)^2</f>
        <v>7.8185620549903114E-4</v>
      </c>
      <c r="T111" s="103"/>
    </row>
    <row r="112" spans="1:41">
      <c r="A112" s="34" t="s">
        <v>61</v>
      </c>
      <c r="B112" s="94" t="s">
        <v>37</v>
      </c>
      <c r="C112" s="95">
        <v>53990.599800000004</v>
      </c>
      <c r="D112" s="95">
        <v>1E-4</v>
      </c>
      <c r="E112" s="15">
        <f t="shared" si="19"/>
        <v>59041.395004240097</v>
      </c>
      <c r="F112" s="16">
        <f t="shared" si="28"/>
        <v>59041.5</v>
      </c>
      <c r="G112">
        <f t="shared" si="29"/>
        <v>-4.6247299273090903E-2</v>
      </c>
      <c r="K112">
        <f>VLOOKUP($C112,Active!$C$21:$K$130,9,FALSE)</f>
        <v>-0.48806959999637911</v>
      </c>
      <c r="O112">
        <f t="shared" ca="1" si="24"/>
        <v>-4.0521907052332322E-2</v>
      </c>
      <c r="P112">
        <f t="shared" si="20"/>
        <v>-7.4483076420153616E-2</v>
      </c>
      <c r="Q112" s="2">
        <f t="shared" si="21"/>
        <v>38972.099800000004</v>
      </c>
      <c r="R112" s="2"/>
      <c r="S112">
        <f t="shared" si="30"/>
        <v>7.9725911109858891E-4</v>
      </c>
      <c r="T112" s="103"/>
    </row>
    <row r="113" spans="1:20">
      <c r="A113" s="92" t="s">
        <v>63</v>
      </c>
      <c r="B113" s="89" t="s">
        <v>37</v>
      </c>
      <c r="C113" s="90">
        <v>54074.2906</v>
      </c>
      <c r="D113" s="90">
        <v>5.0000000000000001E-4</v>
      </c>
      <c r="E113" s="15">
        <f t="shared" si="19"/>
        <v>59231.399161919151</v>
      </c>
      <c r="F113" s="16">
        <f t="shared" si="28"/>
        <v>59231.5</v>
      </c>
      <c r="G113">
        <f t="shared" si="29"/>
        <v>-4.4415973628929351E-2</v>
      </c>
      <c r="K113">
        <f>VLOOKUP($C113,Active!$C$21:$K$130,9,FALSE)</f>
        <v>-0.4890776000029291</v>
      </c>
      <c r="O113">
        <f t="shared" ca="1" si="24"/>
        <v>-4.0759209959656019E-2</v>
      </c>
      <c r="P113">
        <f t="shared" si="20"/>
        <v>-7.5073294320153527E-2</v>
      </c>
      <c r="Q113" s="2">
        <f t="shared" si="21"/>
        <v>39055.7906</v>
      </c>
      <c r="R113" s="2"/>
      <c r="S113">
        <f t="shared" si="30"/>
        <v>9.3987131196456204E-4</v>
      </c>
      <c r="T113" s="103"/>
    </row>
    <row r="114" spans="1:20">
      <c r="A114" s="35" t="s">
        <v>62</v>
      </c>
      <c r="B114" s="84" t="s">
        <v>37</v>
      </c>
      <c r="C114" s="91">
        <v>54092.348299999998</v>
      </c>
      <c r="D114" s="91">
        <v>2.3E-3</v>
      </c>
      <c r="E114" s="15">
        <f t="shared" si="19"/>
        <v>59272.395759850115</v>
      </c>
      <c r="F114" s="16">
        <f t="shared" si="28"/>
        <v>59272.5</v>
      </c>
      <c r="G114">
        <f t="shared" si="29"/>
        <v>-4.5914477042970248E-2</v>
      </c>
      <c r="K114">
        <f>VLOOKUP($C114,Active!$C$21:$K$130,9,FALSE)</f>
        <v>-0.49118880000605714</v>
      </c>
      <c r="O114">
        <f t="shared" ca="1" si="24"/>
        <v>-4.0810417429131128E-2</v>
      </c>
      <c r="P114">
        <f t="shared" si="20"/>
        <v>-7.5202267200153661E-2</v>
      </c>
      <c r="Q114" s="2">
        <f t="shared" si="21"/>
        <v>39073.848299999998</v>
      </c>
      <c r="R114" s="2"/>
      <c r="S114">
        <f t="shared" si="30"/>
        <v>8.577746522912096E-4</v>
      </c>
      <c r="T114" s="103"/>
    </row>
    <row r="115" spans="1:20">
      <c r="A115" s="35" t="s">
        <v>62</v>
      </c>
      <c r="B115" s="89" t="s">
        <v>55</v>
      </c>
      <c r="C115" s="91">
        <v>54092.568399999996</v>
      </c>
      <c r="D115" s="91">
        <v>1E-3</v>
      </c>
      <c r="E115" s="15">
        <f t="shared" si="19"/>
        <v>59272.89545533761</v>
      </c>
      <c r="F115" s="16">
        <f t="shared" si="28"/>
        <v>59273</v>
      </c>
      <c r="G115">
        <f t="shared" si="29"/>
        <v>-4.6048605137912091E-2</v>
      </c>
      <c r="K115">
        <f>VLOOKUP($C115,Active!$C$21:$K$130,9,FALSE)</f>
        <v>-0.49133040000015171</v>
      </c>
      <c r="O115">
        <f t="shared" ca="1" si="24"/>
        <v>-4.0811041910466202E-2</v>
      </c>
      <c r="P115">
        <f t="shared" si="20"/>
        <v>-7.5203843567653528E-2</v>
      </c>
      <c r="Q115" s="2">
        <f t="shared" si="21"/>
        <v>39074.068399999996</v>
      </c>
      <c r="R115" s="2"/>
      <c r="S115">
        <f t="shared" si="30"/>
        <v>8.5002792789507192E-4</v>
      </c>
      <c r="T115" s="103"/>
    </row>
    <row r="116" spans="1:20">
      <c r="A116" t="s">
        <v>423</v>
      </c>
      <c r="B116" t="s">
        <v>55</v>
      </c>
      <c r="C116" s="97">
        <v>54308.399100000002</v>
      </c>
      <c r="D116" s="97"/>
      <c r="E116" s="15">
        <f t="shared" si="19"/>
        <v>59762.898303378053</v>
      </c>
      <c r="F116" s="16">
        <f t="shared" si="28"/>
        <v>59763</v>
      </c>
      <c r="G116">
        <f t="shared" si="29"/>
        <v>-4.4794133726099972E-2</v>
      </c>
      <c r="K116">
        <f>VLOOKUP($C116,Active!$C$21:$K$130,9,FALSE)</f>
        <v>-0.49739840000256663</v>
      </c>
      <c r="O116">
        <f t="shared" ca="1" si="24"/>
        <v>-4.1423033618827328E-2</v>
      </c>
      <c r="P116">
        <f t="shared" si="20"/>
        <v>-7.6789542367653563E-2</v>
      </c>
      <c r="Q116" s="2">
        <f t="shared" si="21"/>
        <v>39289.899100000002</v>
      </c>
      <c r="R116" s="2"/>
      <c r="S116">
        <f t="shared" si="30"/>
        <v>1.0237061741400022E-3</v>
      </c>
      <c r="T116" s="103"/>
    </row>
    <row r="117" spans="1:20">
      <c r="A117" t="s">
        <v>423</v>
      </c>
      <c r="B117" t="s">
        <v>55</v>
      </c>
      <c r="C117" s="97">
        <v>54319.410499999998</v>
      </c>
      <c r="D117" s="97"/>
      <c r="E117" s="15">
        <f t="shared" ref="E117:E148" si="31">+(C117-C$7)/C$8</f>
        <v>59787.897607744439</v>
      </c>
      <c r="F117" s="16">
        <f t="shared" si="28"/>
        <v>59788</v>
      </c>
      <c r="G117">
        <f t="shared" si="29"/>
        <v>-4.5100538249243982E-2</v>
      </c>
      <c r="K117">
        <f>VLOOKUP($C117,Active!$C$21:$K$130,9,FALSE)</f>
        <v>-0.49807840000721626</v>
      </c>
      <c r="O117">
        <f t="shared" ca="1" si="24"/>
        <v>-4.1454257685580441E-2</v>
      </c>
      <c r="P117">
        <f t="shared" ref="P117:P148" si="32">+D$11+D$12*F117+D$13*F117^2</f>
        <v>-7.6872634117653438E-2</v>
      </c>
      <c r="Q117" s="2">
        <f t="shared" ref="Q117:Q148" si="33">+C117-15018.5</f>
        <v>39300.910499999998</v>
      </c>
      <c r="R117" s="2"/>
      <c r="S117">
        <f t="shared" si="30"/>
        <v>1.0094660758714013E-3</v>
      </c>
      <c r="T117" s="103"/>
    </row>
    <row r="118" spans="1:20">
      <c r="A118" s="13" t="s">
        <v>159</v>
      </c>
      <c r="B118" s="84" t="s">
        <v>37</v>
      </c>
      <c r="C118" s="91">
        <v>54335.485610000003</v>
      </c>
      <c r="D118" s="91">
        <v>1.3999999999999999E-4</v>
      </c>
      <c r="E118" s="15">
        <f t="shared" si="31"/>
        <v>59824.393109462064</v>
      </c>
      <c r="F118" s="16">
        <f t="shared" si="28"/>
        <v>59824.5</v>
      </c>
      <c r="G118">
        <f t="shared" si="29"/>
        <v>-4.7081888842512853E-2</v>
      </c>
      <c r="K118">
        <f>G118</f>
        <v>-4.7081888842512853E-2</v>
      </c>
      <c r="O118">
        <f t="shared" ca="1" si="24"/>
        <v>-4.1499844823039998E-2</v>
      </c>
      <c r="P118">
        <f t="shared" si="32"/>
        <v>-7.6994329680153517E-2</v>
      </c>
      <c r="Q118" s="2">
        <f t="shared" si="33"/>
        <v>39316.985610000003</v>
      </c>
      <c r="R118" s="2"/>
      <c r="S118">
        <f t="shared" si="30"/>
        <v>8.9475411686535289E-4</v>
      </c>
      <c r="T118" s="103"/>
    </row>
    <row r="119" spans="1:20">
      <c r="A119" s="87" t="s">
        <v>66</v>
      </c>
      <c r="B119" s="88" t="s">
        <v>37</v>
      </c>
      <c r="C119" s="87">
        <v>54335.486400000002</v>
      </c>
      <c r="D119" s="87">
        <v>1E-4</v>
      </c>
      <c r="E119" s="15">
        <f t="shared" si="31"/>
        <v>59824.39490300788</v>
      </c>
      <c r="F119" s="16">
        <f t="shared" si="28"/>
        <v>59824.5</v>
      </c>
      <c r="G119">
        <f t="shared" si="29"/>
        <v>-4.6291888844280038E-2</v>
      </c>
      <c r="K119">
        <f>VLOOKUP($C119,Active!$C$21:$K$130,9,FALSE)</f>
        <v>-0.49981519999710144</v>
      </c>
      <c r="O119">
        <f t="shared" ca="1" si="24"/>
        <v>-4.1499844823039998E-2</v>
      </c>
      <c r="P119">
        <f t="shared" si="32"/>
        <v>-7.6994329680153517E-2</v>
      </c>
      <c r="Q119" s="2">
        <f t="shared" si="33"/>
        <v>39316.986400000002</v>
      </c>
      <c r="R119" s="2"/>
      <c r="S119">
        <f t="shared" si="30"/>
        <v>9.4263987328031134E-4</v>
      </c>
      <c r="T119" s="103"/>
    </row>
    <row r="120" spans="1:20">
      <c r="A120" s="13" t="s">
        <v>159</v>
      </c>
      <c r="B120" s="84" t="s">
        <v>37</v>
      </c>
      <c r="C120" s="91">
        <v>54339.448230000002</v>
      </c>
      <c r="D120" s="91">
        <v>3.4000000000000002E-4</v>
      </c>
      <c r="E120" s="15">
        <f t="shared" si="31"/>
        <v>59833.389489892194</v>
      </c>
      <c r="F120" s="16">
        <f t="shared" si="28"/>
        <v>59833.5</v>
      </c>
      <c r="G120">
        <f t="shared" si="29"/>
        <v>-4.8676194470317569E-2</v>
      </c>
      <c r="K120">
        <f>G120</f>
        <v>-4.8676194470317569E-2</v>
      </c>
      <c r="O120">
        <f t="shared" ca="1" si="24"/>
        <v>-4.1511085487071116E-2</v>
      </c>
      <c r="P120">
        <f t="shared" si="32"/>
        <v>-7.7024406420153513E-2</v>
      </c>
      <c r="Q120" s="2">
        <f t="shared" si="33"/>
        <v>39320.948230000002</v>
      </c>
      <c r="R120" s="2"/>
      <c r="S120">
        <f t="shared" si="30"/>
        <v>8.0362112075282139E-4</v>
      </c>
      <c r="T120" s="103"/>
    </row>
    <row r="121" spans="1:20">
      <c r="A121" s="87" t="s">
        <v>66</v>
      </c>
      <c r="B121" s="88" t="s">
        <v>37</v>
      </c>
      <c r="C121" s="87">
        <v>54339.449419999997</v>
      </c>
      <c r="D121" s="87">
        <v>2.0000000000000001E-4</v>
      </c>
      <c r="E121" s="15">
        <f t="shared" si="31"/>
        <v>59833.392191562474</v>
      </c>
      <c r="F121" s="16">
        <f t="shared" si="28"/>
        <v>59833.5</v>
      </c>
      <c r="G121">
        <f t="shared" si="29"/>
        <v>-4.7486194474913646E-2</v>
      </c>
      <c r="K121">
        <f>VLOOKUP($C121,Active!$C$21:$K$130,9,FALSE)</f>
        <v>-0.50114400000165915</v>
      </c>
      <c r="O121">
        <f t="shared" ca="1" si="24"/>
        <v>-4.1511085487071116E-2</v>
      </c>
      <c r="P121">
        <f t="shared" si="32"/>
        <v>-7.7024406420153513E-2</v>
      </c>
      <c r="Q121" s="2">
        <f t="shared" si="33"/>
        <v>39320.949419999997</v>
      </c>
      <c r="R121" s="2"/>
      <c r="S121">
        <f t="shared" si="30"/>
        <v>8.7250596492191124E-4</v>
      </c>
      <c r="T121" s="103"/>
    </row>
    <row r="122" spans="1:20">
      <c r="A122" s="13" t="s">
        <v>159</v>
      </c>
      <c r="B122" s="84" t="s">
        <v>37</v>
      </c>
      <c r="C122" s="91">
        <v>54357.508170000001</v>
      </c>
      <c r="D122" s="91">
        <v>2.1000000000000001E-4</v>
      </c>
      <c r="E122" s="15">
        <f t="shared" si="31"/>
        <v>59874.391173320175</v>
      </c>
      <c r="F122" s="16">
        <f t="shared" si="28"/>
        <v>59874.5</v>
      </c>
      <c r="G122">
        <f t="shared" si="29"/>
        <v>-4.7934697890013922E-2</v>
      </c>
      <c r="K122">
        <f>G122</f>
        <v>-4.7934697890013922E-2</v>
      </c>
      <c r="O122">
        <f t="shared" ca="1" si="24"/>
        <v>-4.1562292956546225E-2</v>
      </c>
      <c r="P122">
        <f t="shared" si="32"/>
        <v>-7.7161771180153549E-2</v>
      </c>
      <c r="Q122" s="2">
        <f t="shared" si="33"/>
        <v>39339.008170000001</v>
      </c>
      <c r="R122" s="2"/>
      <c r="S122">
        <f t="shared" si="30"/>
        <v>8.5422181310719318E-4</v>
      </c>
      <c r="T122" s="103"/>
    </row>
    <row r="123" spans="1:20">
      <c r="A123" s="87" t="s">
        <v>66</v>
      </c>
      <c r="B123" s="88" t="s">
        <v>37</v>
      </c>
      <c r="C123" s="87">
        <v>54357.510430000002</v>
      </c>
      <c r="D123" s="87">
        <v>1E-4</v>
      </c>
      <c r="E123" s="15">
        <f t="shared" si="31"/>
        <v>59874.39630422341</v>
      </c>
      <c r="F123" s="16">
        <f t="shared" si="28"/>
        <v>59874.5</v>
      </c>
      <c r="G123">
        <f t="shared" si="29"/>
        <v>-4.5674697888898663E-2</v>
      </c>
      <c r="K123">
        <f>VLOOKUP($C123,Active!$C$21:$K$130,9,FALSE)</f>
        <v>-0.49994519999745535</v>
      </c>
      <c r="O123">
        <f t="shared" ref="O123:O154" ca="1" si="34">+C$11+C$12*F123</f>
        <v>-4.1562292956546225E-2</v>
      </c>
      <c r="P123">
        <f t="shared" si="32"/>
        <v>-7.7161771180153549E-2</v>
      </c>
      <c r="Q123" s="2">
        <f t="shared" si="33"/>
        <v>39339.010430000002</v>
      </c>
      <c r="R123" s="2"/>
      <c r="S123">
        <f t="shared" si="30"/>
        <v>9.9143578444885671E-4</v>
      </c>
      <c r="T123" s="103"/>
    </row>
    <row r="124" spans="1:20">
      <c r="A124" s="103" t="s">
        <v>159</v>
      </c>
      <c r="B124" s="84" t="s">
        <v>37</v>
      </c>
      <c r="C124" s="91">
        <v>54368.51917</v>
      </c>
      <c r="D124" s="91">
        <v>1.6000000000000001E-4</v>
      </c>
      <c r="E124" s="15">
        <f t="shared" si="31"/>
        <v>59899.389569562103</v>
      </c>
      <c r="F124" s="16">
        <f t="shared" si="28"/>
        <v>59899.5</v>
      </c>
      <c r="O124">
        <f t="shared" ca="1" si="34"/>
        <v>-4.1593517023299352E-2</v>
      </c>
      <c r="P124">
        <f t="shared" si="32"/>
        <v>-7.7245810680153681E-2</v>
      </c>
      <c r="Q124" s="2">
        <f t="shared" si="33"/>
        <v>39350.01917</v>
      </c>
      <c r="R124" s="2"/>
      <c r="T124" s="103">
        <f>+C124-(C$7+F124*C$8)</f>
        <v>-4.864110241032904E-2</v>
      </c>
    </row>
    <row r="125" spans="1:20">
      <c r="A125" s="87" t="s">
        <v>66</v>
      </c>
      <c r="B125" s="88" t="s">
        <v>37</v>
      </c>
      <c r="C125" s="87">
        <v>54368.521780000003</v>
      </c>
      <c r="D125" s="87"/>
      <c r="E125" s="15">
        <f t="shared" si="31"/>
        <v>59899.395495074248</v>
      </c>
      <c r="F125" s="16">
        <f t="shared" si="28"/>
        <v>59899.5</v>
      </c>
      <c r="G125">
        <f>+C125-(C$7+F125*C$8)</f>
        <v>-4.6031102407141589E-2</v>
      </c>
      <c r="K125">
        <f>VLOOKUP($C125,Active!$C$21:$K$130,9,FALSE)</f>
        <v>-0.50067519999720389</v>
      </c>
      <c r="O125">
        <f t="shared" ca="1" si="34"/>
        <v>-4.1593517023299352E-2</v>
      </c>
      <c r="P125">
        <f t="shared" si="32"/>
        <v>-7.7245810680153681E-2</v>
      </c>
      <c r="Q125" s="2">
        <f t="shared" si="33"/>
        <v>39350.021780000003</v>
      </c>
      <c r="R125" s="2"/>
      <c r="S125">
        <f>+(P125-G125)^2</f>
        <v>9.7435801256924961E-4</v>
      </c>
      <c r="T125" s="103"/>
    </row>
    <row r="126" spans="1:20">
      <c r="A126" s="87" t="s">
        <v>66</v>
      </c>
      <c r="B126" s="88" t="s">
        <v>37</v>
      </c>
      <c r="C126" s="87">
        <v>54368.522100000002</v>
      </c>
      <c r="D126" s="87">
        <v>1E-4</v>
      </c>
      <c r="E126" s="15">
        <f t="shared" si="31"/>
        <v>59899.396221573821</v>
      </c>
      <c r="F126" s="16">
        <f t="shared" si="28"/>
        <v>59899.5</v>
      </c>
      <c r="G126">
        <f>+C126-(C$7+F126*C$8)</f>
        <v>-4.5711102407949511E-2</v>
      </c>
      <c r="K126">
        <f>VLOOKUP($C126,Active!$C$21:$K$130,9,FALSE)</f>
        <v>-0.50035519999801181</v>
      </c>
      <c r="O126">
        <f t="shared" ca="1" si="34"/>
        <v>-4.1593517023299352E-2</v>
      </c>
      <c r="P126">
        <f t="shared" si="32"/>
        <v>-7.7245810680153681E-2</v>
      </c>
      <c r="Q126" s="2">
        <f t="shared" si="33"/>
        <v>39350.022100000002</v>
      </c>
      <c r="R126" s="2"/>
      <c r="S126">
        <f>+(P126-G126)^2</f>
        <v>9.9443782581302206E-4</v>
      </c>
      <c r="T126" s="103"/>
    </row>
    <row r="127" spans="1:20">
      <c r="A127" s="87" t="s">
        <v>66</v>
      </c>
      <c r="B127" s="88" t="s">
        <v>37</v>
      </c>
      <c r="C127" s="87">
        <v>54368.522120000001</v>
      </c>
      <c r="D127" s="87"/>
      <c r="E127" s="15">
        <f t="shared" si="31"/>
        <v>59899.396266980046</v>
      </c>
      <c r="F127" s="16">
        <f t="shared" si="28"/>
        <v>59899.5</v>
      </c>
      <c r="G127">
        <f>+C127-(C$7+F127*C$8)</f>
        <v>-4.5691102408454753E-2</v>
      </c>
      <c r="K127" t="e">
        <f>VLOOKUP($C127,Active!$C$21:$K$130,9,FALSE)</f>
        <v>#N/A</v>
      </c>
      <c r="O127">
        <f t="shared" ca="1" si="34"/>
        <v>-4.1593517023299352E-2</v>
      </c>
      <c r="P127">
        <f t="shared" si="32"/>
        <v>-7.7245810680153681E-2</v>
      </c>
      <c r="Q127" s="2">
        <f t="shared" si="33"/>
        <v>39350.022120000001</v>
      </c>
      <c r="R127" s="2"/>
      <c r="S127">
        <f>+(P127-G127)^2</f>
        <v>9.9569961411202475E-4</v>
      </c>
      <c r="T127" s="103"/>
    </row>
    <row r="128" spans="1:20">
      <c r="A128" s="103" t="s">
        <v>159</v>
      </c>
      <c r="B128" s="84" t="s">
        <v>55</v>
      </c>
      <c r="C128" s="91">
        <v>54389.440309999998</v>
      </c>
      <c r="D128" s="91">
        <v>3.5E-4</v>
      </c>
      <c r="E128" s="15">
        <f t="shared" si="31"/>
        <v>59946.887067296448</v>
      </c>
      <c r="F128" s="16">
        <f t="shared" si="28"/>
        <v>59947</v>
      </c>
      <c r="O128">
        <f t="shared" ca="1" si="34"/>
        <v>-4.165284275013028E-2</v>
      </c>
      <c r="P128">
        <f t="shared" si="32"/>
        <v>-7.7406071167653634E-2</v>
      </c>
      <c r="Q128" s="2">
        <f t="shared" si="33"/>
        <v>39370.940309999998</v>
      </c>
      <c r="R128" s="2"/>
      <c r="T128" s="103">
        <f>+C128-(C$7+F128*C$8)</f>
        <v>-4.9743271003535483E-2</v>
      </c>
    </row>
    <row r="129" spans="1:20">
      <c r="A129" s="103" t="s">
        <v>159</v>
      </c>
      <c r="B129" s="84" t="s">
        <v>55</v>
      </c>
      <c r="C129" s="91">
        <v>54389.44068</v>
      </c>
      <c r="D129" s="91">
        <v>5.0000000000000001E-4</v>
      </c>
      <c r="E129" s="15">
        <f t="shared" si="31"/>
        <v>59946.887907311582</v>
      </c>
      <c r="F129" s="16">
        <f t="shared" si="28"/>
        <v>59947</v>
      </c>
      <c r="O129">
        <f t="shared" ca="1" si="34"/>
        <v>-4.165284275013028E-2</v>
      </c>
      <c r="P129">
        <f t="shared" si="32"/>
        <v>-7.7406071167653634E-2</v>
      </c>
      <c r="Q129" s="2">
        <f t="shared" si="33"/>
        <v>39370.94068</v>
      </c>
      <c r="R129" s="2"/>
      <c r="T129" s="103">
        <f>+C129-(C$7+F129*C$8)</f>
        <v>-4.9373271001968533E-2</v>
      </c>
    </row>
    <row r="130" spans="1:20">
      <c r="A130" s="103" t="s">
        <v>159</v>
      </c>
      <c r="B130" s="84" t="s">
        <v>55</v>
      </c>
      <c r="C130" s="91">
        <v>54389.440759999998</v>
      </c>
      <c r="D130" s="91">
        <v>3.6000000000000002E-4</v>
      </c>
      <c r="E130" s="15">
        <f t="shared" si="31"/>
        <v>59946.888088936466</v>
      </c>
      <c r="F130" s="16">
        <f t="shared" si="28"/>
        <v>59947</v>
      </c>
      <c r="O130">
        <f t="shared" ca="1" si="34"/>
        <v>-4.165284275013028E-2</v>
      </c>
      <c r="P130">
        <f t="shared" si="32"/>
        <v>-7.7406071167653634E-2</v>
      </c>
      <c r="Q130" s="2">
        <f t="shared" si="33"/>
        <v>39370.940759999998</v>
      </c>
      <c r="R130" s="2"/>
      <c r="T130" s="103">
        <f>+C130-(C$7+F130*C$8)</f>
        <v>-4.9293271003989503E-2</v>
      </c>
    </row>
    <row r="131" spans="1:20">
      <c r="A131" t="s">
        <v>454</v>
      </c>
      <c r="B131" t="s">
        <v>55</v>
      </c>
      <c r="C131" s="97">
        <v>54389.444100000001</v>
      </c>
      <c r="D131" s="97"/>
      <c r="E131" s="15">
        <f t="shared" si="31"/>
        <v>59946.895671775768</v>
      </c>
      <c r="F131" s="16">
        <f t="shared" si="28"/>
        <v>59947</v>
      </c>
      <c r="G131">
        <f t="shared" ref="G131:G136" si="35">+C131-(C$7+F131*C$8)</f>
        <v>-4.5953271001053508E-2</v>
      </c>
      <c r="K131" t="e">
        <f>VLOOKUP($C131,Active!$C$21:$K$130,9,FALSE)</f>
        <v>#N/A</v>
      </c>
      <c r="O131">
        <f t="shared" ca="1" si="34"/>
        <v>-4.165284275013028E-2</v>
      </c>
      <c r="P131">
        <f t="shared" si="32"/>
        <v>-7.7406071167653634E-2</v>
      </c>
      <c r="Q131" s="2">
        <f t="shared" si="33"/>
        <v>39370.944100000001</v>
      </c>
      <c r="R131" s="2"/>
      <c r="S131">
        <f t="shared" ref="S131:S136" si="36">+(P131-G131)^2</f>
        <v>9.8927863832008094E-4</v>
      </c>
      <c r="T131" s="103"/>
    </row>
    <row r="132" spans="1:20">
      <c r="A132" s="91" t="s">
        <v>75</v>
      </c>
      <c r="B132" s="84" t="s">
        <v>55</v>
      </c>
      <c r="C132" s="91">
        <v>54389.444179999999</v>
      </c>
      <c r="D132" s="91">
        <v>2.0000000000000001E-4</v>
      </c>
      <c r="E132" s="15">
        <f t="shared" si="31"/>
        <v>59946.895853400652</v>
      </c>
      <c r="F132" s="16">
        <f t="shared" si="28"/>
        <v>59947</v>
      </c>
      <c r="G132">
        <f t="shared" si="35"/>
        <v>-4.5873271003074478E-2</v>
      </c>
      <c r="K132">
        <f>G132</f>
        <v>-4.5873271003074478E-2</v>
      </c>
      <c r="O132">
        <f t="shared" ca="1" si="34"/>
        <v>-4.165284275013028E-2</v>
      </c>
      <c r="P132">
        <f t="shared" si="32"/>
        <v>-7.7406071167653634E-2</v>
      </c>
      <c r="Q132" s="2">
        <f t="shared" si="33"/>
        <v>39370.944179999999</v>
      </c>
      <c r="R132" s="2" t="s">
        <v>609</v>
      </c>
      <c r="S132">
        <f t="shared" si="36"/>
        <v>9.9431748621928314E-4</v>
      </c>
      <c r="T132" s="103"/>
    </row>
    <row r="133" spans="1:20">
      <c r="A133" t="s">
        <v>454</v>
      </c>
      <c r="B133" t="s">
        <v>55</v>
      </c>
      <c r="C133" s="97">
        <v>54389.4444</v>
      </c>
      <c r="D133" s="97"/>
      <c r="E133" s="15">
        <f t="shared" si="31"/>
        <v>59946.896352869117</v>
      </c>
      <c r="F133" s="16">
        <f t="shared" si="28"/>
        <v>59947</v>
      </c>
      <c r="G133">
        <f t="shared" si="35"/>
        <v>-4.5653271001356188E-2</v>
      </c>
      <c r="K133" t="e">
        <f>VLOOKUP($C133,Active!$C$21:$K$130,9,FALSE)</f>
        <v>#N/A</v>
      </c>
      <c r="O133">
        <f t="shared" ca="1" si="34"/>
        <v>-4.165284275013028E-2</v>
      </c>
      <c r="P133">
        <f t="shared" si="32"/>
        <v>-7.7406071167653634E-2</v>
      </c>
      <c r="Q133" s="2">
        <f t="shared" si="33"/>
        <v>39370.9444</v>
      </c>
      <c r="R133" s="2"/>
      <c r="S133">
        <f t="shared" si="36"/>
        <v>1.008240318400819E-3</v>
      </c>
      <c r="T133" s="103"/>
    </row>
    <row r="134" spans="1:20">
      <c r="A134" s="91" t="s">
        <v>75</v>
      </c>
      <c r="B134" s="84" t="s">
        <v>55</v>
      </c>
      <c r="C134" s="91">
        <v>54389.444490000002</v>
      </c>
      <c r="D134" s="91">
        <v>2.0000000000000001E-4</v>
      </c>
      <c r="E134" s="15">
        <f t="shared" si="31"/>
        <v>59946.896557197128</v>
      </c>
      <c r="F134" s="16">
        <f t="shared" si="28"/>
        <v>59947</v>
      </c>
      <c r="G134">
        <f t="shared" si="35"/>
        <v>-4.5563270999991801E-2</v>
      </c>
      <c r="K134">
        <f>G134</f>
        <v>-4.5563270999991801E-2</v>
      </c>
      <c r="O134">
        <f t="shared" ca="1" si="34"/>
        <v>-4.165284275013028E-2</v>
      </c>
      <c r="P134">
        <f t="shared" si="32"/>
        <v>-7.7406071167653634E-2</v>
      </c>
      <c r="Q134" s="2">
        <f t="shared" si="33"/>
        <v>39370.944490000002</v>
      </c>
      <c r="R134" s="2" t="s">
        <v>609</v>
      </c>
      <c r="S134">
        <f t="shared" si="36"/>
        <v>1.0139639225176444E-3</v>
      </c>
      <c r="T134" s="103"/>
    </row>
    <row r="135" spans="1:20">
      <c r="A135" t="s">
        <v>454</v>
      </c>
      <c r="B135" t="s">
        <v>55</v>
      </c>
      <c r="C135" s="97">
        <v>54389.444499999998</v>
      </c>
      <c r="D135" s="97"/>
      <c r="E135" s="15">
        <f t="shared" si="31"/>
        <v>59946.896579900225</v>
      </c>
      <c r="F135" s="16">
        <f t="shared" si="28"/>
        <v>59947</v>
      </c>
      <c r="G135">
        <f t="shared" si="35"/>
        <v>-4.5553271003882401E-2</v>
      </c>
      <c r="K135" t="e">
        <f>VLOOKUP($C135,Active!$C$21:$K$130,9,FALSE)</f>
        <v>#N/A</v>
      </c>
      <c r="O135">
        <f t="shared" ca="1" si="34"/>
        <v>-4.165284275013028E-2</v>
      </c>
      <c r="P135">
        <f t="shared" si="32"/>
        <v>-7.7406071167653634E-2</v>
      </c>
      <c r="Q135" s="2">
        <f t="shared" si="33"/>
        <v>39370.944499999998</v>
      </c>
      <c r="R135" s="2"/>
      <c r="S135">
        <f t="shared" si="36"/>
        <v>1.0146008782731448E-3</v>
      </c>
      <c r="T135" s="103"/>
    </row>
    <row r="136" spans="1:20">
      <c r="A136" s="91" t="s">
        <v>75</v>
      </c>
      <c r="B136" s="84" t="s">
        <v>55</v>
      </c>
      <c r="C136" s="91">
        <v>54389.444510000001</v>
      </c>
      <c r="D136" s="91">
        <v>2.0000000000000001E-4</v>
      </c>
      <c r="E136" s="15">
        <f t="shared" si="31"/>
        <v>59946.896602603345</v>
      </c>
      <c r="F136" s="16">
        <f t="shared" si="28"/>
        <v>59947</v>
      </c>
      <c r="G136">
        <f t="shared" si="35"/>
        <v>-4.5543271000497043E-2</v>
      </c>
      <c r="K136">
        <f>G136</f>
        <v>-4.5543271000497043E-2</v>
      </c>
      <c r="O136">
        <f t="shared" ca="1" si="34"/>
        <v>-4.165284275013028E-2</v>
      </c>
      <c r="P136">
        <f t="shared" si="32"/>
        <v>-7.7406071167653634E-2</v>
      </c>
      <c r="Q136" s="2">
        <f t="shared" si="33"/>
        <v>39370.944510000001</v>
      </c>
      <c r="R136" s="2" t="s">
        <v>609</v>
      </c>
      <c r="S136">
        <f t="shared" si="36"/>
        <v>1.015238034492154E-3</v>
      </c>
      <c r="T136" s="103"/>
    </row>
    <row r="137" spans="1:20">
      <c r="A137" s="103" t="s">
        <v>159</v>
      </c>
      <c r="B137" s="84" t="s">
        <v>37</v>
      </c>
      <c r="C137" s="91">
        <v>54389.658940000001</v>
      </c>
      <c r="D137" s="91">
        <v>8.5999999999999998E-4</v>
      </c>
      <c r="E137" s="15">
        <f t="shared" si="31"/>
        <v>59947.383425426538</v>
      </c>
      <c r="F137" s="16">
        <f t="shared" ref="F137:F168" si="37">ROUND(2*E137,0)/2</f>
        <v>59947.5</v>
      </c>
      <c r="O137">
        <f t="shared" ca="1" si="34"/>
        <v>-4.165346723146534E-2</v>
      </c>
      <c r="P137">
        <f t="shared" si="32"/>
        <v>-7.7407762200153551E-2</v>
      </c>
      <c r="Q137" s="2">
        <f t="shared" si="33"/>
        <v>39371.158940000001</v>
      </c>
      <c r="R137" s="2"/>
      <c r="T137" s="103">
        <f>+C137-(C$7+F137*C$8)</f>
        <v>-5.1347399086807854E-2</v>
      </c>
    </row>
    <row r="138" spans="1:20">
      <c r="A138" s="103" t="s">
        <v>159</v>
      </c>
      <c r="B138" s="84" t="s">
        <v>37</v>
      </c>
      <c r="C138" s="91">
        <v>54389.659959999997</v>
      </c>
      <c r="D138" s="91">
        <v>9.8999999999999999E-4</v>
      </c>
      <c r="E138" s="15">
        <f t="shared" si="31"/>
        <v>59947.385741143917</v>
      </c>
      <c r="F138" s="16">
        <f t="shared" si="37"/>
        <v>59947.5</v>
      </c>
      <c r="O138">
        <f t="shared" ca="1" si="34"/>
        <v>-4.165346723146534E-2</v>
      </c>
      <c r="P138">
        <f t="shared" si="32"/>
        <v>-7.7407762200153551E-2</v>
      </c>
      <c r="Q138" s="2">
        <f t="shared" si="33"/>
        <v>39371.159959999997</v>
      </c>
      <c r="R138" s="2"/>
      <c r="T138" s="103">
        <f>+C138-(C$7+F138*C$8)</f>
        <v>-5.0327399090747349E-2</v>
      </c>
    </row>
    <row r="139" spans="1:20">
      <c r="A139" s="103" t="s">
        <v>159</v>
      </c>
      <c r="B139" s="84" t="s">
        <v>37</v>
      </c>
      <c r="C139" s="91">
        <v>54424.458120000003</v>
      </c>
      <c r="D139" s="91">
        <v>3.6000000000000002E-4</v>
      </c>
      <c r="E139" s="15">
        <f t="shared" si="31"/>
        <v>60026.388392326393</v>
      </c>
      <c r="F139" s="16">
        <f t="shared" si="37"/>
        <v>60026.5</v>
      </c>
      <c r="O139">
        <f t="shared" ca="1" si="34"/>
        <v>-4.1752135282405185E-2</v>
      </c>
      <c r="P139">
        <f t="shared" si="32"/>
        <v>-7.7676013020153589E-2</v>
      </c>
      <c r="Q139" s="2">
        <f t="shared" si="33"/>
        <v>39405.958120000003</v>
      </c>
      <c r="R139" s="2"/>
      <c r="T139" s="103">
        <f>+C139-(C$7+F139*C$8)</f>
        <v>-4.9159637368575204E-2</v>
      </c>
    </row>
    <row r="140" spans="1:20">
      <c r="A140" s="103" t="s">
        <v>159</v>
      </c>
      <c r="B140" s="84" t="s">
        <v>37</v>
      </c>
      <c r="C140" s="91">
        <v>54424.458870000002</v>
      </c>
      <c r="D140" s="91">
        <v>2.7999999999999998E-4</v>
      </c>
      <c r="E140" s="15">
        <f t="shared" si="31"/>
        <v>60026.390095059767</v>
      </c>
      <c r="F140" s="16">
        <f t="shared" si="37"/>
        <v>60026.5</v>
      </c>
      <c r="O140">
        <f t="shared" ca="1" si="34"/>
        <v>-4.1752135282405185E-2</v>
      </c>
      <c r="P140">
        <f t="shared" si="32"/>
        <v>-7.7676013020153589E-2</v>
      </c>
      <c r="Q140" s="2">
        <f t="shared" si="33"/>
        <v>39405.958870000002</v>
      </c>
      <c r="R140" s="2"/>
      <c r="T140" s="103">
        <f>+C140-(C$7+F140*C$8)</f>
        <v>-4.8409637369331904E-2</v>
      </c>
    </row>
    <row r="141" spans="1:20">
      <c r="A141" t="s">
        <v>454</v>
      </c>
      <c r="B141" t="s">
        <v>37</v>
      </c>
      <c r="C141" s="97">
        <v>54424.462</v>
      </c>
      <c r="D141" s="97"/>
      <c r="E141" s="15">
        <f t="shared" si="31"/>
        <v>60026.397201133703</v>
      </c>
      <c r="F141" s="16">
        <f t="shared" si="37"/>
        <v>60026.5</v>
      </c>
      <c r="G141">
        <f t="shared" ref="G141:G180" si="38">+C141-(C$7+F141*C$8)</f>
        <v>-4.52796373720048E-2</v>
      </c>
      <c r="K141">
        <f>VLOOKUP($C141,Active!$C$21:$K$130,9,FALSE)</f>
        <v>-0.50182160000258591</v>
      </c>
      <c r="O141">
        <f t="shared" ca="1" si="34"/>
        <v>-4.1752135282405185E-2</v>
      </c>
      <c r="P141">
        <f t="shared" si="32"/>
        <v>-7.7676013020153589E-2</v>
      </c>
      <c r="Q141" s="2">
        <f t="shared" si="33"/>
        <v>39405.962</v>
      </c>
      <c r="R141" s="2"/>
      <c r="S141">
        <f t="shared" ref="S141:S179" si="39">+(P141-G141)^2</f>
        <v>1.0495251551359678E-3</v>
      </c>
      <c r="T141" s="103"/>
    </row>
    <row r="142" spans="1:20">
      <c r="A142" s="91" t="s">
        <v>75</v>
      </c>
      <c r="B142" s="84" t="s">
        <v>37</v>
      </c>
      <c r="C142" s="91">
        <v>54424.462070000001</v>
      </c>
      <c r="D142" s="91">
        <v>2.0000000000000001E-4</v>
      </c>
      <c r="E142" s="15">
        <f t="shared" si="31"/>
        <v>60026.397360055489</v>
      </c>
      <c r="F142" s="16">
        <f t="shared" si="37"/>
        <v>60026.5</v>
      </c>
      <c r="G142">
        <f t="shared" si="38"/>
        <v>-4.5209637370135169E-2</v>
      </c>
      <c r="K142">
        <f>G142</f>
        <v>-4.5209637370135169E-2</v>
      </c>
      <c r="O142">
        <f t="shared" ca="1" si="34"/>
        <v>-4.1752135282405185E-2</v>
      </c>
      <c r="P142">
        <f t="shared" si="32"/>
        <v>-7.7676013020153589E-2</v>
      </c>
      <c r="Q142" s="2">
        <f t="shared" si="33"/>
        <v>39405.962070000001</v>
      </c>
      <c r="R142" s="2" t="s">
        <v>609</v>
      </c>
      <c r="S142">
        <f t="shared" si="39"/>
        <v>1.054065547848109E-3</v>
      </c>
      <c r="T142" s="103"/>
    </row>
    <row r="143" spans="1:20">
      <c r="A143" t="s">
        <v>454</v>
      </c>
      <c r="B143" t="s">
        <v>37</v>
      </c>
      <c r="C143" s="97">
        <v>54424.462099999997</v>
      </c>
      <c r="D143" s="97"/>
      <c r="E143" s="15">
        <f t="shared" si="31"/>
        <v>60026.397428164819</v>
      </c>
      <c r="F143" s="16">
        <f t="shared" si="37"/>
        <v>60026.5</v>
      </c>
      <c r="G143">
        <f t="shared" si="38"/>
        <v>-4.5179637374531012E-2</v>
      </c>
      <c r="K143" t="e">
        <f>VLOOKUP($C143,Active!$C$21:$K$130,9,FALSE)</f>
        <v>#N/A</v>
      </c>
      <c r="O143">
        <f t="shared" ca="1" si="34"/>
        <v>-4.1752135282405185E-2</v>
      </c>
      <c r="P143">
        <f t="shared" si="32"/>
        <v>-7.7676013020153589E-2</v>
      </c>
      <c r="Q143" s="2">
        <f t="shared" si="33"/>
        <v>39405.962099999997</v>
      </c>
      <c r="R143" s="2"/>
      <c r="S143">
        <f t="shared" si="39"/>
        <v>1.0560144301014123E-3</v>
      </c>
      <c r="T143" s="103"/>
    </row>
    <row r="144" spans="1:20">
      <c r="A144" s="91" t="s">
        <v>75</v>
      </c>
      <c r="B144" s="84" t="s">
        <v>37</v>
      </c>
      <c r="C144" s="91">
        <v>54424.462169999999</v>
      </c>
      <c r="D144" s="91">
        <v>2.0000000000000001E-4</v>
      </c>
      <c r="E144" s="15">
        <f t="shared" si="31"/>
        <v>60026.397587086605</v>
      </c>
      <c r="F144" s="16">
        <f t="shared" si="37"/>
        <v>60026.5</v>
      </c>
      <c r="G144">
        <f t="shared" si="38"/>
        <v>-4.5109637372661382E-2</v>
      </c>
      <c r="K144">
        <f>G144</f>
        <v>-4.5109637372661382E-2</v>
      </c>
      <c r="O144">
        <f t="shared" ca="1" si="34"/>
        <v>-4.1752135282405185E-2</v>
      </c>
      <c r="P144">
        <f t="shared" si="32"/>
        <v>-7.7676013020153589E-2</v>
      </c>
      <c r="Q144" s="2">
        <f t="shared" si="33"/>
        <v>39405.962169999999</v>
      </c>
      <c r="R144" s="2" t="s">
        <v>609</v>
      </c>
      <c r="S144">
        <f t="shared" si="39"/>
        <v>1.0605688228135736E-3</v>
      </c>
      <c r="T144" s="103"/>
    </row>
    <row r="145" spans="1:20">
      <c r="A145" t="s">
        <v>471</v>
      </c>
      <c r="B145" t="s">
        <v>55</v>
      </c>
      <c r="C145" s="97">
        <v>54673.549200000001</v>
      </c>
      <c r="D145" s="97"/>
      <c r="E145" s="15">
        <f t="shared" si="31"/>
        <v>60591.902652445395</v>
      </c>
      <c r="F145" s="16">
        <f t="shared" si="37"/>
        <v>60592</v>
      </c>
      <c r="G145">
        <f t="shared" si="38"/>
        <v>-4.2878507614659611E-2</v>
      </c>
      <c r="K145" t="e">
        <f>VLOOKUP($C145,Active!$C$21:$K$130,9,FALSE)</f>
        <v>#N/A</v>
      </c>
      <c r="O145">
        <f t="shared" ca="1" si="34"/>
        <v>-4.2458423672360739E-2</v>
      </c>
      <c r="P145">
        <f t="shared" si="32"/>
        <v>-7.9658172517653503E-2</v>
      </c>
      <c r="Q145" s="2">
        <f t="shared" si="33"/>
        <v>39655.049200000001</v>
      </c>
      <c r="R145" s="2"/>
      <c r="S145">
        <f t="shared" si="39"/>
        <v>1.3527437503765207E-3</v>
      </c>
      <c r="T145" s="103"/>
    </row>
    <row r="146" spans="1:20">
      <c r="A146" s="90" t="s">
        <v>67</v>
      </c>
      <c r="B146" s="89" t="s">
        <v>55</v>
      </c>
      <c r="C146" s="90">
        <v>54677.512199999997</v>
      </c>
      <c r="D146" s="90">
        <v>1E-4</v>
      </c>
      <c r="E146" s="15">
        <f t="shared" si="31"/>
        <v>60600.899895593764</v>
      </c>
      <c r="F146" s="16">
        <f t="shared" si="37"/>
        <v>60601</v>
      </c>
      <c r="G146">
        <f t="shared" si="38"/>
        <v>-4.4092813252063934E-2</v>
      </c>
      <c r="K146" t="e">
        <f>VLOOKUP($C146,Active!$C$21:$K$130,9,FALSE)</f>
        <v>#N/A</v>
      </c>
      <c r="O146">
        <f t="shared" ca="1" si="34"/>
        <v>-4.2469664336391856E-2</v>
      </c>
      <c r="P146">
        <f t="shared" si="32"/>
        <v>-7.969059780765364E-2</v>
      </c>
      <c r="Q146" s="2">
        <f t="shared" si="33"/>
        <v>39659.012199999997</v>
      </c>
      <c r="R146" s="2"/>
      <c r="S146">
        <f t="shared" si="39"/>
        <v>1.267202265266181E-3</v>
      </c>
      <c r="T146" s="103"/>
    </row>
    <row r="147" spans="1:20">
      <c r="A147" t="s">
        <v>454</v>
      </c>
      <c r="B147" t="s">
        <v>37</v>
      </c>
      <c r="C147" s="97">
        <v>54683.458299999998</v>
      </c>
      <c r="D147" s="97"/>
      <c r="E147" s="15">
        <f t="shared" si="31"/>
        <v>60614.399392814194</v>
      </c>
      <c r="F147" s="16">
        <f t="shared" si="37"/>
        <v>60614.5</v>
      </c>
      <c r="G147">
        <f t="shared" si="38"/>
        <v>-4.4314271690382157E-2</v>
      </c>
      <c r="K147" t="e">
        <f>VLOOKUP($C147,Active!$C$21:$K$130,9,FALSE)</f>
        <v>#N/A</v>
      </c>
      <c r="O147">
        <f t="shared" ca="1" si="34"/>
        <v>-4.2486525332438539E-2</v>
      </c>
      <c r="P147">
        <f t="shared" si="32"/>
        <v>-7.9739287380153567E-2</v>
      </c>
      <c r="Q147" s="2">
        <f t="shared" si="33"/>
        <v>39664.958299999998</v>
      </c>
      <c r="R147" s="2"/>
      <c r="S147">
        <f t="shared" si="39"/>
        <v>1.2549317366205507E-3</v>
      </c>
      <c r="T147" s="103"/>
    </row>
    <row r="148" spans="1:20">
      <c r="A148" s="91" t="s">
        <v>75</v>
      </c>
      <c r="B148" s="84" t="s">
        <v>37</v>
      </c>
      <c r="C148" s="91">
        <v>54683.45839</v>
      </c>
      <c r="D148" s="91">
        <v>2.0000000000000001E-4</v>
      </c>
      <c r="E148" s="15">
        <f t="shared" si="31"/>
        <v>60614.399597142205</v>
      </c>
      <c r="F148" s="16">
        <f t="shared" si="37"/>
        <v>60614.5</v>
      </c>
      <c r="G148">
        <f t="shared" si="38"/>
        <v>-4.4224271689017769E-2</v>
      </c>
      <c r="K148">
        <f>G148</f>
        <v>-4.4224271689017769E-2</v>
      </c>
      <c r="O148">
        <f t="shared" ca="1" si="34"/>
        <v>-4.2486525332438539E-2</v>
      </c>
      <c r="P148">
        <f t="shared" si="32"/>
        <v>-7.9739287380153567E-2</v>
      </c>
      <c r="Q148" s="2">
        <f t="shared" si="33"/>
        <v>39664.95839</v>
      </c>
      <c r="R148" s="2" t="s">
        <v>609</v>
      </c>
      <c r="S148">
        <f t="shared" si="39"/>
        <v>1.261316339541622E-3</v>
      </c>
      <c r="T148" s="103"/>
    </row>
    <row r="149" spans="1:20">
      <c r="A149" s="90" t="s">
        <v>67</v>
      </c>
      <c r="B149" s="89" t="s">
        <v>55</v>
      </c>
      <c r="C149" s="90">
        <v>54689.405299999999</v>
      </c>
      <c r="D149" s="90">
        <v>1E-4</v>
      </c>
      <c r="E149" s="15">
        <f t="shared" ref="E149:E180" si="40">+(C149-C$7)/C$8</f>
        <v>60627.900933314675</v>
      </c>
      <c r="F149" s="16">
        <f t="shared" si="37"/>
        <v>60628</v>
      </c>
      <c r="G149">
        <f t="shared" si="38"/>
        <v>-4.3635730136884376E-2</v>
      </c>
      <c r="K149" t="e">
        <f>VLOOKUP($C149,Active!$C$21:$K$130,9,FALSE)</f>
        <v>#N/A</v>
      </c>
      <c r="O149">
        <f t="shared" ca="1" si="34"/>
        <v>-4.2503386328485222E-2</v>
      </c>
      <c r="P149">
        <f t="shared" ref="P149:P180" si="41">+D$11+D$12*F149+D$13*F149^2</f>
        <v>-7.9788038917653625E-2</v>
      </c>
      <c r="Q149" s="2">
        <f t="shared" ref="Q149:Q180" si="42">+C149-15018.5</f>
        <v>39670.905299999999</v>
      </c>
      <c r="R149" s="2"/>
      <c r="S149">
        <f t="shared" si="39"/>
        <v>1.3069894301800853E-3</v>
      </c>
      <c r="T149" s="103"/>
    </row>
    <row r="150" spans="1:20">
      <c r="A150" t="s">
        <v>454</v>
      </c>
      <c r="B150" t="s">
        <v>37</v>
      </c>
      <c r="C150" s="97">
        <v>54697.552799999998</v>
      </c>
      <c r="D150" s="97"/>
      <c r="E150" s="15">
        <f t="shared" si="40"/>
        <v>60646.398293534556</v>
      </c>
      <c r="F150" s="16">
        <f t="shared" si="37"/>
        <v>60646.5</v>
      </c>
      <c r="G150">
        <f t="shared" si="38"/>
        <v>-4.4798469476518221E-2</v>
      </c>
      <c r="K150" t="e">
        <f>VLOOKUP($C150,Active!$C$21:$K$130,9,FALSE)</f>
        <v>#N/A</v>
      </c>
      <c r="O150">
        <f t="shared" ca="1" si="34"/>
        <v>-4.2526492137882531E-2</v>
      </c>
      <c r="P150">
        <f t="shared" si="41"/>
        <v>-7.9854947220153627E-2</v>
      </c>
      <c r="Q150" s="2">
        <f t="shared" si="42"/>
        <v>39679.052799999998</v>
      </c>
      <c r="R150" s="2"/>
      <c r="S150">
        <f t="shared" si="39"/>
        <v>1.2289566317900047E-3</v>
      </c>
      <c r="T150" s="103"/>
    </row>
    <row r="151" spans="1:20">
      <c r="A151" s="91" t="s">
        <v>75</v>
      </c>
      <c r="B151" s="84" t="s">
        <v>37</v>
      </c>
      <c r="C151" s="91">
        <v>54697.552889999999</v>
      </c>
      <c r="D151" s="91">
        <v>1E-4</v>
      </c>
      <c r="E151" s="15">
        <f t="shared" si="40"/>
        <v>60646.398497862559</v>
      </c>
      <c r="F151" s="16">
        <f t="shared" si="37"/>
        <v>60646.5</v>
      </c>
      <c r="G151">
        <f t="shared" si="38"/>
        <v>-4.4708469475153834E-2</v>
      </c>
      <c r="K151">
        <f>G151</f>
        <v>-4.4708469475153834E-2</v>
      </c>
      <c r="O151">
        <f t="shared" ca="1" si="34"/>
        <v>-4.2526492137882531E-2</v>
      </c>
      <c r="P151">
        <f t="shared" si="41"/>
        <v>-7.9854947220153627E-2</v>
      </c>
      <c r="Q151" s="2">
        <f t="shared" si="42"/>
        <v>39679.052889999999</v>
      </c>
      <c r="R151" s="2" t="s">
        <v>609</v>
      </c>
      <c r="S151">
        <f t="shared" si="39"/>
        <v>1.2352748978797657E-3</v>
      </c>
      <c r="T151" s="103"/>
    </row>
    <row r="152" spans="1:20">
      <c r="A152" t="s">
        <v>471</v>
      </c>
      <c r="B152" t="s">
        <v>55</v>
      </c>
      <c r="C152" s="97">
        <v>54736.533600000002</v>
      </c>
      <c r="D152" s="97"/>
      <c r="E152" s="15">
        <f t="shared" si="40"/>
        <v>60734.896839009765</v>
      </c>
      <c r="F152" s="16">
        <f t="shared" si="37"/>
        <v>60735</v>
      </c>
      <c r="G152">
        <f t="shared" si="38"/>
        <v>-4.5439141475071665E-2</v>
      </c>
      <c r="K152" t="e">
        <f>VLOOKUP($C152,Active!$C$21:$K$130,9,FALSE)</f>
        <v>#N/A</v>
      </c>
      <c r="O152">
        <f t="shared" ca="1" si="34"/>
        <v>-4.2637025334188582E-2</v>
      </c>
      <c r="P152">
        <f t="shared" si="41"/>
        <v>-8.0176631887653671E-2</v>
      </c>
      <c r="Q152" s="2">
        <f t="shared" si="42"/>
        <v>39718.033600000002</v>
      </c>
      <c r="R152" s="2"/>
      <c r="S152">
        <f t="shared" si="39"/>
        <v>1.2066932401642268E-3</v>
      </c>
      <c r="T152" s="103"/>
    </row>
    <row r="153" spans="1:20">
      <c r="A153" t="s">
        <v>471</v>
      </c>
      <c r="B153" t="s">
        <v>55</v>
      </c>
      <c r="C153" s="97">
        <v>54760.320599999999</v>
      </c>
      <c r="D153" s="97"/>
      <c r="E153" s="15">
        <f t="shared" si="40"/>
        <v>60788.900730700501</v>
      </c>
      <c r="F153" s="16">
        <f t="shared" si="37"/>
        <v>60789</v>
      </c>
      <c r="G153">
        <f t="shared" si="38"/>
        <v>-4.3724975243094377E-2</v>
      </c>
      <c r="K153" t="e">
        <f>VLOOKUP($C153,Active!$C$21:$K$130,9,FALSE)</f>
        <v>#N/A</v>
      </c>
      <c r="O153">
        <f t="shared" ca="1" si="34"/>
        <v>-4.2704469318375314E-2</v>
      </c>
      <c r="P153">
        <f t="shared" si="41"/>
        <v>-8.0374222207653667E-2</v>
      </c>
      <c r="Q153" s="2">
        <f t="shared" si="42"/>
        <v>39741.820599999999</v>
      </c>
      <c r="R153" s="2"/>
      <c r="S153">
        <f t="shared" si="39"/>
        <v>1.3431673030692584E-3</v>
      </c>
      <c r="T153" s="103"/>
    </row>
    <row r="154" spans="1:20">
      <c r="A154" s="35" t="s">
        <v>76</v>
      </c>
      <c r="B154" s="84" t="s">
        <v>55</v>
      </c>
      <c r="C154" s="91">
        <v>54780.582499999997</v>
      </c>
      <c r="D154" s="91">
        <v>1E-4</v>
      </c>
      <c r="E154" s="15">
        <f t="shared" si="40"/>
        <v>60834.901548502181</v>
      </c>
      <c r="F154" s="16">
        <f t="shared" si="37"/>
        <v>60835</v>
      </c>
      <c r="G154">
        <f t="shared" si="38"/>
        <v>-4.336475955642527E-2</v>
      </c>
      <c r="K154" t="e">
        <f>VLOOKUP($C154,Active!$C$21:$K$130,9,FALSE)</f>
        <v>#N/A</v>
      </c>
      <c r="O154">
        <f t="shared" ca="1" si="34"/>
        <v>-4.2761921601201049E-2</v>
      </c>
      <c r="P154">
        <f t="shared" si="41"/>
        <v>-8.0543321887653563E-2</v>
      </c>
      <c r="Q154" s="2">
        <f t="shared" si="42"/>
        <v>39762.082499999997</v>
      </c>
      <c r="R154" s="2"/>
      <c r="S154">
        <f t="shared" si="39"/>
        <v>1.3822454970170274E-3</v>
      </c>
      <c r="T154" s="103"/>
    </row>
    <row r="155" spans="1:20">
      <c r="A155" s="91" t="s">
        <v>65</v>
      </c>
      <c r="B155" s="84" t="s">
        <v>55</v>
      </c>
      <c r="C155" s="91">
        <v>54783.666700000002</v>
      </c>
      <c r="D155" s="91">
        <v>4.0000000000000002E-4</v>
      </c>
      <c r="E155" s="15">
        <f t="shared" si="40"/>
        <v>60841.903642198442</v>
      </c>
      <c r="F155" s="16">
        <f t="shared" si="37"/>
        <v>60842</v>
      </c>
      <c r="G155">
        <f t="shared" si="38"/>
        <v>-4.2442552818101831E-2</v>
      </c>
      <c r="K155" t="e">
        <f>VLOOKUP($C155,Active!$C$21:$K$130,9,FALSE)</f>
        <v>#N/A</v>
      </c>
      <c r="O155">
        <f t="shared" ref="O155:O189" ca="1" si="43">+C$11+C$12*F155</f>
        <v>-4.2770664339891927E-2</v>
      </c>
      <c r="P155">
        <f t="shared" si="41"/>
        <v>-8.056911751765361E-2</v>
      </c>
      <c r="Q155" s="2">
        <f t="shared" si="42"/>
        <v>39765.166700000002</v>
      </c>
      <c r="R155" s="2"/>
      <c r="S155">
        <f t="shared" si="39"/>
        <v>1.4536349357891078E-3</v>
      </c>
      <c r="T155" s="103"/>
    </row>
    <row r="156" spans="1:20">
      <c r="A156" t="s">
        <v>503</v>
      </c>
      <c r="B156" t="s">
        <v>55</v>
      </c>
      <c r="C156" s="97">
        <v>54844.446900000003</v>
      </c>
      <c r="D156" s="97"/>
      <c r="E156" s="15">
        <f t="shared" si="40"/>
        <v>60979.893608892096</v>
      </c>
      <c r="F156" s="16">
        <f t="shared" si="37"/>
        <v>60980</v>
      </c>
      <c r="G156">
        <f t="shared" si="38"/>
        <v>-4.6861905771947931E-2</v>
      </c>
      <c r="K156" t="e">
        <f>VLOOKUP($C156,Active!$C$21:$K$130,9,FALSE)</f>
        <v>#N/A</v>
      </c>
      <c r="O156">
        <f t="shared" ca="1" si="43"/>
        <v>-4.2943021188369131E-2</v>
      </c>
      <c r="P156">
        <f t="shared" si="41"/>
        <v>-8.1081061637653606E-2</v>
      </c>
      <c r="Q156" s="2">
        <f t="shared" si="42"/>
        <v>39825.946900000003</v>
      </c>
      <c r="R156" s="2"/>
      <c r="S156">
        <f t="shared" si="39"/>
        <v>1.1709506281614591E-3</v>
      </c>
      <c r="T156" s="103"/>
    </row>
    <row r="157" spans="1:20">
      <c r="A157" s="35" t="s">
        <v>156</v>
      </c>
      <c r="B157" s="84" t="s">
        <v>55</v>
      </c>
      <c r="C157" s="91">
        <v>54844.446969999997</v>
      </c>
      <c r="D157" s="91">
        <v>2.9999999999999997E-4</v>
      </c>
      <c r="E157" s="15">
        <f t="shared" si="40"/>
        <v>60979.893767813861</v>
      </c>
      <c r="F157" s="16">
        <f t="shared" si="37"/>
        <v>60980</v>
      </c>
      <c r="G157">
        <f t="shared" si="38"/>
        <v>-4.6791905777354259E-2</v>
      </c>
      <c r="K157">
        <f>G157</f>
        <v>-4.6791905777354259E-2</v>
      </c>
      <c r="O157">
        <f t="shared" ca="1" si="43"/>
        <v>-4.2943021188369131E-2</v>
      </c>
      <c r="P157">
        <f t="shared" si="41"/>
        <v>-8.1081061637653606E-2</v>
      </c>
      <c r="Q157" s="2">
        <f t="shared" si="42"/>
        <v>39825.946969999997</v>
      </c>
      <c r="R157" s="2" t="s">
        <v>609</v>
      </c>
      <c r="S157">
        <f t="shared" si="39"/>
        <v>1.1757462096119011E-3</v>
      </c>
      <c r="T157" s="103"/>
    </row>
    <row r="158" spans="1:20">
      <c r="A158" t="s">
        <v>503</v>
      </c>
      <c r="B158" t="s">
        <v>55</v>
      </c>
      <c r="C158" s="97">
        <v>54844.447399999997</v>
      </c>
      <c r="D158" s="97"/>
      <c r="E158" s="15">
        <f t="shared" si="40"/>
        <v>60979.894744047662</v>
      </c>
      <c r="F158" s="16">
        <f t="shared" si="37"/>
        <v>60980</v>
      </c>
      <c r="G158">
        <f t="shared" si="38"/>
        <v>-4.6361905777303036E-2</v>
      </c>
      <c r="K158" t="e">
        <f>VLOOKUP($C158,Active!$C$21:$K$130,9,FALSE)</f>
        <v>#N/A</v>
      </c>
      <c r="O158">
        <f t="shared" ca="1" si="43"/>
        <v>-4.2943021188369131E-2</v>
      </c>
      <c r="P158">
        <f t="shared" si="41"/>
        <v>-8.1081061637653606E-2</v>
      </c>
      <c r="Q158" s="2">
        <f t="shared" si="42"/>
        <v>39825.947399999997</v>
      </c>
      <c r="R158" s="2"/>
      <c r="S158">
        <f t="shared" si="39"/>
        <v>1.2054197836553154E-3</v>
      </c>
      <c r="T158" s="103"/>
    </row>
    <row r="159" spans="1:20">
      <c r="A159" s="35" t="s">
        <v>156</v>
      </c>
      <c r="B159" s="84" t="s">
        <v>55</v>
      </c>
      <c r="C159" s="91">
        <v>54844.447469999999</v>
      </c>
      <c r="D159" s="91">
        <v>2.9999999999999997E-4</v>
      </c>
      <c r="E159" s="15">
        <f t="shared" si="40"/>
        <v>60979.894902969449</v>
      </c>
      <c r="F159" s="16">
        <f t="shared" si="37"/>
        <v>60980</v>
      </c>
      <c r="G159">
        <f t="shared" si="38"/>
        <v>-4.6291905775433406E-2</v>
      </c>
      <c r="K159">
        <f>G159</f>
        <v>-4.6291905775433406E-2</v>
      </c>
      <c r="O159">
        <f t="shared" ca="1" si="43"/>
        <v>-4.2943021188369131E-2</v>
      </c>
      <c r="P159">
        <f t="shared" si="41"/>
        <v>-8.1081061637653606E-2</v>
      </c>
      <c r="Q159" s="2">
        <f t="shared" si="42"/>
        <v>39825.947469999999</v>
      </c>
      <c r="R159" s="2" t="s">
        <v>609</v>
      </c>
      <c r="S159">
        <f t="shared" si="39"/>
        <v>1.21028536560585E-3</v>
      </c>
      <c r="T159" s="103"/>
    </row>
    <row r="160" spans="1:20">
      <c r="A160" s="35" t="s">
        <v>156</v>
      </c>
      <c r="B160" s="84" t="s">
        <v>55</v>
      </c>
      <c r="C160" s="91">
        <v>54844.4522</v>
      </c>
      <c r="D160" s="91">
        <v>4.0000000000000002E-4</v>
      </c>
      <c r="E160" s="15">
        <f t="shared" si="40"/>
        <v>60979.905641541263</v>
      </c>
      <c r="F160" s="16">
        <f t="shared" si="37"/>
        <v>60980</v>
      </c>
      <c r="G160">
        <f t="shared" si="38"/>
        <v>-4.1561905774869956E-2</v>
      </c>
      <c r="K160" t="e">
        <f>VLOOKUP($C160,Active!$C$21:$K$130,9,FALSE)</f>
        <v>#N/A</v>
      </c>
      <c r="O160">
        <f t="shared" ca="1" si="43"/>
        <v>-4.2943021188369131E-2</v>
      </c>
      <c r="P160">
        <f t="shared" si="41"/>
        <v>-8.1081061637653606E-2</v>
      </c>
      <c r="Q160" s="2">
        <f t="shared" si="42"/>
        <v>39825.9522</v>
      </c>
      <c r="R160" s="2"/>
      <c r="S160">
        <f t="shared" si="39"/>
        <v>1.5617636801069873E-3</v>
      </c>
      <c r="T160" s="103"/>
    </row>
    <row r="161" spans="1:20">
      <c r="A161" s="90" t="s">
        <v>67</v>
      </c>
      <c r="B161" s="89" t="s">
        <v>37</v>
      </c>
      <c r="C161" s="90">
        <v>55042.441200000001</v>
      </c>
      <c r="D161" s="90">
        <v>1E-4</v>
      </c>
      <c r="E161" s="15">
        <f t="shared" si="40"/>
        <v>61429.40227886245</v>
      </c>
      <c r="F161" s="16">
        <f t="shared" si="37"/>
        <v>61429.5</v>
      </c>
      <c r="G161">
        <f t="shared" si="38"/>
        <v>-4.3043059049523436E-2</v>
      </c>
      <c r="K161" t="e">
        <f>VLOOKUP($C161,Active!$C$21:$K$130,9,FALSE)</f>
        <v>#N/A</v>
      </c>
      <c r="O161">
        <f t="shared" ca="1" si="43"/>
        <v>-4.3504429908590207E-2</v>
      </c>
      <c r="P161">
        <f t="shared" si="41"/>
        <v>-8.2793483580153593E-2</v>
      </c>
      <c r="Q161" s="2">
        <f t="shared" si="42"/>
        <v>40023.941200000001</v>
      </c>
      <c r="R161" s="2"/>
      <c r="S161">
        <f t="shared" si="39"/>
        <v>1.5800962503653238E-3</v>
      </c>
      <c r="T161" s="103"/>
    </row>
    <row r="162" spans="1:20">
      <c r="A162" t="s">
        <v>517</v>
      </c>
      <c r="B162" t="s">
        <v>37</v>
      </c>
      <c r="C162" s="97">
        <v>55049.489699999998</v>
      </c>
      <c r="D162" s="97"/>
      <c r="E162" s="15">
        <f t="shared" si="40"/>
        <v>61445.404567111582</v>
      </c>
      <c r="F162" s="16">
        <f t="shared" si="37"/>
        <v>61445.5</v>
      </c>
      <c r="G162">
        <f t="shared" si="38"/>
        <v>-4.2035157945065293E-2</v>
      </c>
      <c r="K162" t="e">
        <f>VLOOKUP($C162,Active!$C$21:$K$130,9,FALSE)</f>
        <v>#N/A</v>
      </c>
      <c r="O162">
        <f t="shared" ca="1" si="43"/>
        <v>-4.3524413311312203E-2</v>
      </c>
      <c r="P162">
        <f t="shared" si="41"/>
        <v>-8.2855703580153484E-2</v>
      </c>
      <c r="Q162" s="2">
        <f t="shared" si="42"/>
        <v>40030.989699999998</v>
      </c>
      <c r="R162" s="2"/>
      <c r="S162">
        <f t="shared" si="39"/>
        <v>1.6663169459463175E-3</v>
      </c>
      <c r="T162" s="103"/>
    </row>
    <row r="163" spans="1:20">
      <c r="A163" t="s">
        <v>521</v>
      </c>
      <c r="B163" t="s">
        <v>55</v>
      </c>
      <c r="C163" s="97">
        <v>55052.352200000001</v>
      </c>
      <c r="D163" s="97"/>
      <c r="E163" s="15">
        <f t="shared" si="40"/>
        <v>61451.903332822469</v>
      </c>
      <c r="F163" s="16">
        <f t="shared" si="37"/>
        <v>61452</v>
      </c>
      <c r="G163">
        <f t="shared" si="38"/>
        <v>-4.2578823115036357E-2</v>
      </c>
      <c r="K163" t="e">
        <f>VLOOKUP($C163,Active!$C$21:$K$130,9,FALSE)</f>
        <v>#N/A</v>
      </c>
      <c r="O163">
        <f t="shared" ca="1" si="43"/>
        <v>-4.3532531568668022E-2</v>
      </c>
      <c r="P163">
        <f t="shared" si="41"/>
        <v>-8.2881005317653633E-2</v>
      </c>
      <c r="Q163" s="2">
        <f t="shared" si="42"/>
        <v>40033.852200000001</v>
      </c>
      <c r="R163" s="2"/>
      <c r="S163">
        <f t="shared" si="39"/>
        <v>1.6242658902929606E-3</v>
      </c>
      <c r="T163" s="103"/>
    </row>
    <row r="164" spans="1:20">
      <c r="A164" t="s">
        <v>521</v>
      </c>
      <c r="B164" t="s">
        <v>37</v>
      </c>
      <c r="C164" s="97">
        <v>55052.573100000001</v>
      </c>
      <c r="D164" s="97"/>
      <c r="E164" s="15">
        <f t="shared" si="40"/>
        <v>61452.4048445589</v>
      </c>
      <c r="F164" s="16">
        <f t="shared" si="37"/>
        <v>61452.5</v>
      </c>
      <c r="G164">
        <f t="shared" si="38"/>
        <v>-4.1912951208360028E-2</v>
      </c>
      <c r="K164" t="e">
        <f>VLOOKUP($C164,Active!$C$21:$K$130,9,FALSE)</f>
        <v>#N/A</v>
      </c>
      <c r="O164">
        <f t="shared" ca="1" si="43"/>
        <v>-4.3533156050003081E-2</v>
      </c>
      <c r="P164">
        <f t="shared" si="41"/>
        <v>-8.2882952200153515E-2</v>
      </c>
      <c r="Q164" s="2">
        <f t="shared" si="42"/>
        <v>40034.073100000001</v>
      </c>
      <c r="R164" s="2"/>
      <c r="S164">
        <f t="shared" si="39"/>
        <v>1.6785409812675592E-3</v>
      </c>
      <c r="T164" s="103"/>
    </row>
    <row r="165" spans="1:20">
      <c r="A165" t="s">
        <v>521</v>
      </c>
      <c r="B165" t="s">
        <v>55</v>
      </c>
      <c r="C165" s="97">
        <v>55054.554300000003</v>
      </c>
      <c r="D165" s="97"/>
      <c r="E165" s="15">
        <f t="shared" si="40"/>
        <v>61456.902785039747</v>
      </c>
      <c r="F165" s="16">
        <f t="shared" si="37"/>
        <v>61457</v>
      </c>
      <c r="G165">
        <f t="shared" si="38"/>
        <v>-4.2820104019483551E-2</v>
      </c>
      <c r="K165" t="e">
        <f>VLOOKUP($C165,Active!$C$21:$K$130,9,FALSE)</f>
        <v>#N/A</v>
      </c>
      <c r="O165">
        <f t="shared" ca="1" si="43"/>
        <v>-4.3538776382018647E-2</v>
      </c>
      <c r="P165">
        <f t="shared" si="41"/>
        <v>-8.2900477967653541E-2</v>
      </c>
      <c r="Q165" s="2">
        <f t="shared" si="42"/>
        <v>40036.054300000003</v>
      </c>
      <c r="R165" s="2"/>
      <c r="S165">
        <f t="shared" si="39"/>
        <v>1.6064363758251435E-3</v>
      </c>
      <c r="T165" s="103"/>
    </row>
    <row r="166" spans="1:20">
      <c r="A166" t="s">
        <v>521</v>
      </c>
      <c r="B166" t="s">
        <v>55</v>
      </c>
      <c r="C166" s="97">
        <v>55059.399899999997</v>
      </c>
      <c r="D166" s="97"/>
      <c r="E166" s="15">
        <f t="shared" si="40"/>
        <v>61467.903804822665</v>
      </c>
      <c r="F166" s="16">
        <f t="shared" si="37"/>
        <v>61468</v>
      </c>
      <c r="G166">
        <f t="shared" si="38"/>
        <v>-4.2370922012196388E-2</v>
      </c>
      <c r="K166" t="e">
        <f>VLOOKUP($C166,Active!$C$21:$K$130,9,FALSE)</f>
        <v>#N/A</v>
      </c>
      <c r="O166">
        <f t="shared" ca="1" si="43"/>
        <v>-4.3552514971390018E-2</v>
      </c>
      <c r="P166">
        <f t="shared" si="41"/>
        <v>-8.2943347717653548E-2</v>
      </c>
      <c r="Q166" s="2">
        <f t="shared" si="42"/>
        <v>40040.899899999997</v>
      </c>
      <c r="R166" s="2"/>
      <c r="S166">
        <f t="shared" si="39"/>
        <v>1.646121727624841E-3</v>
      </c>
      <c r="T166" s="103"/>
    </row>
    <row r="167" spans="1:20">
      <c r="A167" t="s">
        <v>521</v>
      </c>
      <c r="B167" t="s">
        <v>37</v>
      </c>
      <c r="C167" s="97">
        <v>55061.381200000003</v>
      </c>
      <c r="D167" s="97"/>
      <c r="E167" s="15">
        <f t="shared" si="40"/>
        <v>61472.401972334636</v>
      </c>
      <c r="F167" s="16">
        <f t="shared" si="37"/>
        <v>61472.5</v>
      </c>
      <c r="G167">
        <f t="shared" si="38"/>
        <v>-4.3178074818570167E-2</v>
      </c>
      <c r="K167" t="e">
        <f>VLOOKUP($C167,Active!$C$21:$K$130,9,FALSE)</f>
        <v>#N/A</v>
      </c>
      <c r="O167">
        <f t="shared" ca="1" si="43"/>
        <v>-4.3558135303405569E-2</v>
      </c>
      <c r="P167">
        <f t="shared" si="41"/>
        <v>-8.2960897200153538E-2</v>
      </c>
      <c r="Q167" s="2">
        <f t="shared" si="42"/>
        <v>40042.881200000003</v>
      </c>
      <c r="R167" s="2"/>
      <c r="S167">
        <f t="shared" si="39"/>
        <v>1.5826729566446108E-3</v>
      </c>
      <c r="T167" s="103"/>
    </row>
    <row r="168" spans="1:20">
      <c r="A168" t="s">
        <v>521</v>
      </c>
      <c r="B168" t="s">
        <v>55</v>
      </c>
      <c r="C168" s="97">
        <v>55062.482000000004</v>
      </c>
      <c r="D168" s="97"/>
      <c r="E168" s="15">
        <f t="shared" si="40"/>
        <v>61474.901130865481</v>
      </c>
      <c r="F168" s="16">
        <f t="shared" si="37"/>
        <v>61475</v>
      </c>
      <c r="G168">
        <f t="shared" si="38"/>
        <v>-4.354871527175419E-2</v>
      </c>
      <c r="K168" t="e">
        <f>VLOOKUP($C168,Active!$C$21:$K$130,9,FALSE)</f>
        <v>#N/A</v>
      </c>
      <c r="O168">
        <f t="shared" ca="1" si="43"/>
        <v>-4.3561257710080882E-2</v>
      </c>
      <c r="P168">
        <f t="shared" si="41"/>
        <v>-8.2970649887653569E-2</v>
      </c>
      <c r="Q168" s="2">
        <f t="shared" si="42"/>
        <v>40043.982000000004</v>
      </c>
      <c r="R168" s="2"/>
      <c r="S168">
        <f t="shared" si="39"/>
        <v>1.5540889288602458E-3</v>
      </c>
      <c r="T168" s="103"/>
    </row>
    <row r="169" spans="1:20">
      <c r="A169" t="s">
        <v>517</v>
      </c>
      <c r="B169" t="s">
        <v>37</v>
      </c>
      <c r="C169" s="97">
        <v>55124.367299999998</v>
      </c>
      <c r="D169" s="97"/>
      <c r="E169" s="15">
        <f t="shared" si="40"/>
        <v>61615.400018427972</v>
      </c>
      <c r="F169" s="16">
        <f t="shared" ref="F169:F189" si="44">ROUND(2*E169,0)/2</f>
        <v>61615.5</v>
      </c>
      <c r="G169">
        <f t="shared" si="38"/>
        <v>-4.4038708685548045E-2</v>
      </c>
      <c r="K169" t="e">
        <f>VLOOKUP($C169,Active!$C$21:$K$130,9,FALSE)</f>
        <v>#N/A</v>
      </c>
      <c r="O169">
        <f t="shared" ca="1" si="43"/>
        <v>-4.3736736965233412E-2</v>
      </c>
      <c r="P169">
        <f t="shared" si="41"/>
        <v>-8.3522166480153648E-2</v>
      </c>
      <c r="Q169" s="2">
        <f t="shared" si="42"/>
        <v>40105.867299999998</v>
      </c>
      <c r="R169" s="2"/>
      <c r="S169">
        <f t="shared" si="39"/>
        <v>1.558943439418402E-3</v>
      </c>
      <c r="T169" s="103"/>
    </row>
    <row r="170" spans="1:20">
      <c r="A170" s="109" t="s">
        <v>174</v>
      </c>
      <c r="B170" s="109"/>
      <c r="C170" s="114">
        <v>55499.427199999998</v>
      </c>
      <c r="D170" s="114">
        <v>2.8E-3</v>
      </c>
      <c r="E170" s="15">
        <f t="shared" si="40"/>
        <v>62466.902697081932</v>
      </c>
      <c r="F170" s="16">
        <f t="shared" si="44"/>
        <v>62467</v>
      </c>
      <c r="G170">
        <f t="shared" si="38"/>
        <v>-4.2858846638409887E-2</v>
      </c>
      <c r="K170" t="e">
        <f>VLOOKUP($C170,Active!$C$21:$K$130,9,FALSE)</f>
        <v>#N/A</v>
      </c>
      <c r="O170">
        <f t="shared" ca="1" si="43"/>
        <v>-4.4800228678844638E-2</v>
      </c>
      <c r="P170">
        <f t="shared" si="41"/>
        <v>-8.7008228767653573E-2</v>
      </c>
      <c r="Q170" s="2">
        <f t="shared" si="42"/>
        <v>40480.927199999998</v>
      </c>
      <c r="R170" s="2"/>
      <c r="S170">
        <f t="shared" si="39"/>
        <v>1.9491679423939818E-3</v>
      </c>
      <c r="T170" s="103"/>
    </row>
    <row r="171" spans="1:20">
      <c r="A171" s="109" t="s">
        <v>174</v>
      </c>
      <c r="B171" s="109"/>
      <c r="C171" s="114">
        <v>55499.648300000001</v>
      </c>
      <c r="D171" s="114">
        <v>1.9E-3</v>
      </c>
      <c r="E171" s="15">
        <f t="shared" si="40"/>
        <v>62467.404662880603</v>
      </c>
      <c r="F171" s="16">
        <f t="shared" si="44"/>
        <v>62467.5</v>
      </c>
      <c r="G171">
        <f t="shared" si="38"/>
        <v>-4.1992974729510024E-2</v>
      </c>
      <c r="K171" t="e">
        <f>VLOOKUP($C171,Active!$C$21:$K$130,9,FALSE)</f>
        <v>#N/A</v>
      </c>
      <c r="O171">
        <f t="shared" ca="1" si="43"/>
        <v>-4.4800853160179697E-2</v>
      </c>
      <c r="P171">
        <f t="shared" si="41"/>
        <v>-8.701034820015352E-2</v>
      </c>
      <c r="Q171" s="2">
        <f t="shared" si="42"/>
        <v>40481.148300000001</v>
      </c>
      <c r="R171" s="2"/>
      <c r="S171">
        <f t="shared" si="39"/>
        <v>2.0265639141953968E-3</v>
      </c>
      <c r="T171" s="103"/>
    </row>
    <row r="172" spans="1:20">
      <c r="A172" s="96" t="s">
        <v>155</v>
      </c>
      <c r="B172" s="16"/>
      <c r="C172" s="91">
        <v>55521.672700000003</v>
      </c>
      <c r="D172" s="91">
        <v>1E-4</v>
      </c>
      <c r="E172" s="15">
        <f t="shared" si="40"/>
        <v>62517.406904111267</v>
      </c>
      <c r="F172" s="16">
        <f t="shared" si="44"/>
        <v>62517.5</v>
      </c>
      <c r="G172">
        <f t="shared" si="38"/>
        <v>-4.1005783765285742E-2</v>
      </c>
      <c r="K172" t="e">
        <f>VLOOKUP($C172,Active!$C$21:$K$130,9,FALSE)</f>
        <v>#N/A</v>
      </c>
      <c r="O172">
        <f t="shared" ca="1" si="43"/>
        <v>-4.4863301293685938E-2</v>
      </c>
      <c r="P172">
        <f t="shared" si="41"/>
        <v>-8.7222720700153467E-2</v>
      </c>
      <c r="Q172" s="2">
        <f t="shared" si="42"/>
        <v>40503.172700000003</v>
      </c>
      <c r="R172" s="2"/>
      <c r="S172">
        <f t="shared" si="39"/>
        <v>2.1360052596415403E-3</v>
      </c>
      <c r="T172" s="103"/>
    </row>
    <row r="173" spans="1:20">
      <c r="A173" s="34" t="s">
        <v>157</v>
      </c>
      <c r="B173" s="101" t="s">
        <v>55</v>
      </c>
      <c r="C173" s="34">
        <v>55828.897700000001</v>
      </c>
      <c r="D173" s="34">
        <v>2.0000000000000001E-4</v>
      </c>
      <c r="E173" s="15">
        <f t="shared" si="40"/>
        <v>63214.903251893214</v>
      </c>
      <c r="F173" s="16">
        <f t="shared" si="44"/>
        <v>63215</v>
      </c>
      <c r="G173">
        <f t="shared" si="38"/>
        <v>-4.2614469886757433E-2</v>
      </c>
      <c r="K173" t="e">
        <f>VLOOKUP($C173,Active!$C$21:$K$130,9,FALSE)</f>
        <v>#N/A</v>
      </c>
      <c r="O173">
        <f t="shared" ca="1" si="43"/>
        <v>-4.573445275609795E-2</v>
      </c>
      <c r="P173">
        <f t="shared" si="41"/>
        <v>-9.0273951887653636E-2</v>
      </c>
      <c r="Q173" s="2">
        <f t="shared" si="42"/>
        <v>40810.397700000001</v>
      </c>
      <c r="R173" s="2"/>
      <c r="S173">
        <f t="shared" si="39"/>
        <v>2.271426224593749E-3</v>
      </c>
      <c r="T173" s="103"/>
    </row>
    <row r="174" spans="1:20">
      <c r="A174" s="96" t="s">
        <v>158</v>
      </c>
      <c r="B174" s="16"/>
      <c r="C174" s="91">
        <v>55840.789799999999</v>
      </c>
      <c r="D174" s="91">
        <v>2.0000000000000001E-4</v>
      </c>
      <c r="E174" s="15">
        <f t="shared" si="40"/>
        <v>63241.90201930295</v>
      </c>
      <c r="F174" s="16">
        <f t="shared" si="44"/>
        <v>63242</v>
      </c>
      <c r="G174">
        <f t="shared" si="38"/>
        <v>-4.3157386768143624E-2</v>
      </c>
      <c r="K174" t="e">
        <f>VLOOKUP($C174,Active!$C$21:$K$130,9,FALSE)</f>
        <v>#N/A</v>
      </c>
      <c r="O174">
        <f t="shared" ca="1" si="43"/>
        <v>-4.5768174748191316E-2</v>
      </c>
      <c r="P174">
        <f t="shared" si="41"/>
        <v>-9.039538951765369E-2</v>
      </c>
      <c r="Q174" s="2">
        <f t="shared" si="42"/>
        <v>40822.289799999999</v>
      </c>
      <c r="R174" s="2"/>
      <c r="S174">
        <f t="shared" si="39"/>
        <v>2.2314289037627206E-3</v>
      </c>
      <c r="T174" s="103"/>
    </row>
    <row r="175" spans="1:20">
      <c r="A175" t="s">
        <v>562</v>
      </c>
      <c r="B175" t="s">
        <v>55</v>
      </c>
      <c r="C175" s="97">
        <v>55858.409299999999</v>
      </c>
      <c r="D175" s="97"/>
      <c r="E175" s="15">
        <f t="shared" si="40"/>
        <v>63281.903766881253</v>
      </c>
      <c r="F175" s="16">
        <f t="shared" si="44"/>
        <v>63282</v>
      </c>
      <c r="G175">
        <f t="shared" si="38"/>
        <v>-4.2387633999169338E-2</v>
      </c>
      <c r="K175" t="e">
        <f>VLOOKUP($C175,Active!$C$21:$K$130,9,FALSE)</f>
        <v>#N/A</v>
      </c>
      <c r="O175">
        <f t="shared" ca="1" si="43"/>
        <v>-4.5818133254996306E-2</v>
      </c>
      <c r="P175">
        <f t="shared" si="41"/>
        <v>-9.0575752717653613E-2</v>
      </c>
      <c r="Q175" s="2">
        <f t="shared" si="42"/>
        <v>40839.909299999999</v>
      </c>
      <c r="R175" s="2"/>
      <c r="S175">
        <f t="shared" si="39"/>
        <v>2.3220947856267345E-3</v>
      </c>
      <c r="T175" s="103"/>
    </row>
    <row r="176" spans="1:20">
      <c r="A176" t="s">
        <v>562</v>
      </c>
      <c r="B176" t="s">
        <v>37</v>
      </c>
      <c r="C176" s="97">
        <v>55858.63</v>
      </c>
      <c r="D176" s="97"/>
      <c r="E176" s="15">
        <f t="shared" si="40"/>
        <v>63282.404824555451</v>
      </c>
      <c r="F176" s="16">
        <f t="shared" si="44"/>
        <v>63282.5</v>
      </c>
      <c r="G176">
        <f t="shared" si="38"/>
        <v>-4.1921762087440584E-2</v>
      </c>
      <c r="K176" t="e">
        <f>VLOOKUP($C176,Active!$C$21:$K$130,9,FALSE)</f>
        <v>#N/A</v>
      </c>
      <c r="O176">
        <f t="shared" ca="1" si="43"/>
        <v>-4.5818757736331366E-2</v>
      </c>
      <c r="P176">
        <f t="shared" si="41"/>
        <v>-9.0578010700153588E-2</v>
      </c>
      <c r="Q176" s="2">
        <f t="shared" si="42"/>
        <v>40840.129999999997</v>
      </c>
      <c r="R176" s="2"/>
      <c r="S176">
        <f t="shared" si="39"/>
        <v>2.3674305290621363E-3</v>
      </c>
      <c r="T176" s="103"/>
    </row>
    <row r="177" spans="1:20">
      <c r="A177" t="s">
        <v>562</v>
      </c>
      <c r="B177" t="s">
        <v>55</v>
      </c>
      <c r="C177" s="97">
        <v>55859.290500000003</v>
      </c>
      <c r="D177" s="97"/>
      <c r="E177" s="15">
        <f t="shared" si="40"/>
        <v>63283.90436508019</v>
      </c>
      <c r="F177" s="16">
        <f t="shared" si="44"/>
        <v>63284</v>
      </c>
      <c r="G177">
        <f t="shared" si="38"/>
        <v>-4.2124146362766623E-2</v>
      </c>
      <c r="K177" t="e">
        <f>VLOOKUP($C177,Active!$C$21:$K$130,9,FALSE)</f>
        <v>#N/A</v>
      </c>
      <c r="O177">
        <f t="shared" ca="1" si="43"/>
        <v>-4.5820631180336559E-2</v>
      </c>
      <c r="P177">
        <f t="shared" si="41"/>
        <v>-9.0584785157653558E-2</v>
      </c>
      <c r="Q177" s="2">
        <f t="shared" si="42"/>
        <v>40840.790500000003</v>
      </c>
      <c r="R177" s="2"/>
      <c r="S177">
        <f t="shared" si="39"/>
        <v>2.3484335124085006E-3</v>
      </c>
      <c r="T177" s="103"/>
    </row>
    <row r="178" spans="1:20">
      <c r="A178" t="s">
        <v>562</v>
      </c>
      <c r="B178" t="s">
        <v>37</v>
      </c>
      <c r="C178" s="97">
        <v>55859.510399999999</v>
      </c>
      <c r="D178" s="97"/>
      <c r="E178" s="15">
        <f t="shared" si="40"/>
        <v>63284.403606505446</v>
      </c>
      <c r="F178" s="16">
        <f t="shared" si="44"/>
        <v>63284.5</v>
      </c>
      <c r="G178">
        <f t="shared" si="38"/>
        <v>-4.2458274452656042E-2</v>
      </c>
      <c r="K178" t="e">
        <f>VLOOKUP($C178,Active!$C$21:$K$130,9,FALSE)</f>
        <v>#N/A</v>
      </c>
      <c r="O178">
        <f t="shared" ca="1" si="43"/>
        <v>-4.5821255661671619E-2</v>
      </c>
      <c r="P178">
        <f t="shared" si="41"/>
        <v>-9.0587043480153451E-2</v>
      </c>
      <c r="Q178" s="2">
        <f t="shared" si="42"/>
        <v>40841.010399999999</v>
      </c>
      <c r="R178" s="2"/>
      <c r="S178">
        <f t="shared" si="39"/>
        <v>2.316378408102194E-3</v>
      </c>
      <c r="T178" s="103"/>
    </row>
    <row r="179" spans="1:20">
      <c r="A179" s="104" t="s">
        <v>171</v>
      </c>
      <c r="B179" s="105" t="s">
        <v>55</v>
      </c>
      <c r="C179" s="106">
        <v>55885.277300000002</v>
      </c>
      <c r="D179" s="106">
        <v>4.0000000000000002E-4</v>
      </c>
      <c r="E179" s="15">
        <f t="shared" si="40"/>
        <v>63342.90248727252</v>
      </c>
      <c r="F179" s="16">
        <f t="shared" si="44"/>
        <v>63343</v>
      </c>
      <c r="G179">
        <f t="shared" si="38"/>
        <v>-4.2951261028065346E-2</v>
      </c>
      <c r="K179" t="e">
        <f>VLOOKUP($C179,Active!$C$21:$K$130,9,FALSE)</f>
        <v>#N/A</v>
      </c>
      <c r="O179">
        <f t="shared" ca="1" si="43"/>
        <v>-4.5894319977873917E-2</v>
      </c>
      <c r="P179">
        <f t="shared" si="41"/>
        <v>-9.0851853967653495E-2</v>
      </c>
      <c r="Q179" s="2">
        <f t="shared" si="42"/>
        <v>40866.777300000002</v>
      </c>
      <c r="R179" s="2"/>
      <c r="S179">
        <f t="shared" si="39"/>
        <v>2.2944668039641221E-3</v>
      </c>
      <c r="T179" s="103"/>
    </row>
    <row r="180" spans="1:20">
      <c r="A180" s="35" t="s">
        <v>160</v>
      </c>
      <c r="B180" s="84" t="s">
        <v>55</v>
      </c>
      <c r="C180" s="91">
        <v>56202.852299999999</v>
      </c>
      <c r="D180" s="91">
        <v>3.0000000000000003E-4</v>
      </c>
      <c r="E180" s="15">
        <f t="shared" si="40"/>
        <v>64063.896555616084</v>
      </c>
      <c r="F180" s="16">
        <f t="shared" si="44"/>
        <v>64064</v>
      </c>
      <c r="G180">
        <f t="shared" si="38"/>
        <v>-4.5563967389171012E-2</v>
      </c>
      <c r="K180" t="e">
        <f>VLOOKUP($C180,Active!$C$21:$K$130,9,FALSE)</f>
        <v>#N/A</v>
      </c>
      <c r="O180">
        <f t="shared" ca="1" si="43"/>
        <v>-4.6794822063033849E-2</v>
      </c>
      <c r="P180">
        <f t="shared" si="41"/>
        <v>-9.4211129957653461E-2</v>
      </c>
      <c r="Q180" s="2">
        <f t="shared" si="42"/>
        <v>41184.352299999999</v>
      </c>
      <c r="R180" s="2"/>
      <c r="S180">
        <f>+(P180-T180)^2</f>
        <v>8.8757370078978697E-3</v>
      </c>
      <c r="T180" s="103"/>
    </row>
    <row r="181" spans="1:20">
      <c r="A181" s="35" t="s">
        <v>160</v>
      </c>
      <c r="B181" s="84" t="s">
        <v>55</v>
      </c>
      <c r="C181" s="91">
        <v>56245.709000000003</v>
      </c>
      <c r="D181" s="91">
        <v>5.0000000000000001E-4</v>
      </c>
      <c r="E181" s="15">
        <f t="shared" ref="E181:E189" si="45">+(C181-C$7)/C$8</f>
        <v>64161.194600137169</v>
      </c>
      <c r="F181" s="16">
        <f t="shared" si="44"/>
        <v>64161</v>
      </c>
      <c r="O181">
        <f t="shared" ca="1" si="43"/>
        <v>-4.6915971442035957E-2</v>
      </c>
      <c r="P181">
        <f t="shared" ref="P181:P189" si="46">+D$11+D$12*F181+D$13*F181^2</f>
        <v>-9.4676560207653471E-2</v>
      </c>
      <c r="Q181" s="2">
        <f t="shared" ref="Q181:Q189" si="47">+C181-15018.5</f>
        <v>41227.209000000003</v>
      </c>
      <c r="R181" s="2"/>
      <c r="T181" s="103">
        <f>+C181-(C$7+F181*C$8)</f>
        <v>8.571518307144288E-2</v>
      </c>
    </row>
    <row r="182" spans="1:20">
      <c r="A182" t="s">
        <v>584</v>
      </c>
      <c r="B182" t="s">
        <v>37</v>
      </c>
      <c r="C182" s="97">
        <v>56507.435400000002</v>
      </c>
      <c r="D182" s="97"/>
      <c r="E182" s="15">
        <f t="shared" si="45"/>
        <v>64755.394968330249</v>
      </c>
      <c r="F182" s="16">
        <f t="shared" si="44"/>
        <v>64755.5</v>
      </c>
      <c r="G182">
        <f t="shared" ref="G182:G189" si="48">+C182-(C$7+F182*C$8)</f>
        <v>-4.6263116419140715E-2</v>
      </c>
      <c r="K182" t="e">
        <f>VLOOKUP($C182,Active!$C$21:$K$130,9,FALSE)</f>
        <v>#N/A</v>
      </c>
      <c r="O182">
        <f t="shared" ca="1" si="43"/>
        <v>-4.7658479749425116E-2</v>
      </c>
      <c r="P182">
        <f t="shared" si="46"/>
        <v>-9.75990062801535E-2</v>
      </c>
      <c r="Q182" s="2">
        <f t="shared" si="47"/>
        <v>41488.935400000002</v>
      </c>
      <c r="R182" s="2"/>
      <c r="S182">
        <f t="shared" ref="S182:S189" si="49">+(P182-G182)^2</f>
        <v>2.6353735878220353E-3</v>
      </c>
      <c r="T182" s="103"/>
    </row>
    <row r="183" spans="1:20">
      <c r="A183" s="96" t="s">
        <v>173</v>
      </c>
      <c r="B183" s="16"/>
      <c r="C183" s="91">
        <v>56525.934300000001</v>
      </c>
      <c r="D183" s="91">
        <v>1E-4</v>
      </c>
      <c r="E183" s="15">
        <f t="shared" si="45"/>
        <v>64797.393227547378</v>
      </c>
      <c r="F183" s="16">
        <f t="shared" si="44"/>
        <v>64797.5</v>
      </c>
      <c r="G183">
        <f t="shared" si="48"/>
        <v>-4.7029876011947636E-2</v>
      </c>
      <c r="K183" t="e">
        <f>VLOOKUP($C183,Active!$C$21:$K$130,9,FALSE)</f>
        <v>#N/A</v>
      </c>
      <c r="O183">
        <f t="shared" ca="1" si="43"/>
        <v>-4.7710936181570358E-2</v>
      </c>
      <c r="P183">
        <f t="shared" si="46"/>
        <v>-9.7810014700153602E-2</v>
      </c>
      <c r="Q183" s="2">
        <f t="shared" si="47"/>
        <v>41507.434300000001</v>
      </c>
      <c r="R183" s="2"/>
      <c r="S183">
        <f t="shared" si="49"/>
        <v>2.5786224851934323E-3</v>
      </c>
      <c r="T183" s="103"/>
    </row>
    <row r="184" spans="1:20">
      <c r="A184" t="s">
        <v>584</v>
      </c>
      <c r="B184" t="s">
        <v>55</v>
      </c>
      <c r="C184" s="97">
        <v>56526.594799999999</v>
      </c>
      <c r="D184" s="97"/>
      <c r="E184" s="15">
        <f t="shared" si="45"/>
        <v>64798.892768072103</v>
      </c>
      <c r="F184" s="16">
        <f t="shared" si="44"/>
        <v>64799</v>
      </c>
      <c r="G184">
        <f t="shared" si="48"/>
        <v>-4.7232260287273675E-2</v>
      </c>
      <c r="K184" t="e">
        <f>VLOOKUP($C184,Active!$C$21:$K$130,9,FALSE)</f>
        <v>#N/A</v>
      </c>
      <c r="O184">
        <f t="shared" ca="1" si="43"/>
        <v>-4.7712809625575538E-2</v>
      </c>
      <c r="P184">
        <f t="shared" si="46"/>
        <v>-9.7817561807653552E-2</v>
      </c>
      <c r="Q184" s="2">
        <f t="shared" si="47"/>
        <v>41508.094799999999</v>
      </c>
      <c r="R184" s="2"/>
      <c r="S184">
        <f t="shared" si="49"/>
        <v>2.5588727299077469E-3</v>
      </c>
      <c r="T184" s="103"/>
    </row>
    <row r="185" spans="1:20">
      <c r="A185" t="s">
        <v>584</v>
      </c>
      <c r="B185" t="s">
        <v>37</v>
      </c>
      <c r="C185" s="97">
        <v>56540.469299999997</v>
      </c>
      <c r="D185" s="97"/>
      <c r="E185" s="15">
        <f t="shared" si="45"/>
        <v>64830.392200336071</v>
      </c>
      <c r="F185" s="16">
        <f t="shared" si="44"/>
        <v>64830.5</v>
      </c>
      <c r="G185">
        <f t="shared" si="48"/>
        <v>-4.7482329988270067E-2</v>
      </c>
      <c r="K185" t="e">
        <f>VLOOKUP($C185,Active!$C$21:$K$130,9,FALSE)</f>
        <v>#N/A</v>
      </c>
      <c r="O185">
        <f t="shared" ca="1" si="43"/>
        <v>-4.775215194968447E-2</v>
      </c>
      <c r="P185">
        <f t="shared" si="46"/>
        <v>-9.797622778015358E-2</v>
      </c>
      <c r="Q185" s="2">
        <f t="shared" si="47"/>
        <v>41521.969299999997</v>
      </c>
      <c r="R185" s="2"/>
      <c r="S185">
        <f t="shared" si="49"/>
        <v>2.5496337142171788E-3</v>
      </c>
      <c r="T185" s="103"/>
    </row>
    <row r="186" spans="1:20">
      <c r="A186" s="104" t="s">
        <v>172</v>
      </c>
      <c r="B186" s="105" t="s">
        <v>55</v>
      </c>
      <c r="C186" s="106">
        <v>56558.306859999997</v>
      </c>
      <c r="D186" s="106">
        <v>2.0000000000000001E-4</v>
      </c>
      <c r="E186" s="15">
        <f t="shared" si="45"/>
        <v>64870.889011967098</v>
      </c>
      <c r="F186" s="16">
        <f t="shared" si="44"/>
        <v>64871</v>
      </c>
      <c r="G186">
        <f t="shared" si="48"/>
        <v>-4.8886705306358635E-2</v>
      </c>
      <c r="K186" t="e">
        <f>VLOOKUP($C186,Active!$C$21:$K$130,9,FALSE)</f>
        <v>#N/A</v>
      </c>
      <c r="O186">
        <f t="shared" ca="1" si="43"/>
        <v>-4.7802734937824519E-2</v>
      </c>
      <c r="P186">
        <f t="shared" si="46"/>
        <v>-9.8180722607653426E-2</v>
      </c>
      <c r="Q186" s="2">
        <f t="shared" si="47"/>
        <v>41539.806859999997</v>
      </c>
      <c r="R186" s="2"/>
      <c r="S186">
        <f t="shared" si="49"/>
        <v>2.4299001417003503E-3</v>
      </c>
      <c r="T186" s="103"/>
    </row>
    <row r="187" spans="1:20">
      <c r="A187" s="115" t="s">
        <v>175</v>
      </c>
      <c r="B187" s="116"/>
      <c r="C187" s="115">
        <v>56905.393199999999</v>
      </c>
      <c r="D187" s="115">
        <v>1.2999999999999999E-3</v>
      </c>
      <c r="E187" s="15">
        <f t="shared" si="45"/>
        <v>65658.883005017808</v>
      </c>
      <c r="F187" s="16">
        <f t="shared" si="44"/>
        <v>65659</v>
      </c>
      <c r="G187">
        <f t="shared" si="48"/>
        <v>-5.1532575780584011E-2</v>
      </c>
      <c r="K187" t="e">
        <f>VLOOKUP($C187,Active!$C$21:$K$130,9,FALSE)</f>
        <v>#N/A</v>
      </c>
      <c r="O187">
        <f t="shared" ca="1" si="43"/>
        <v>-4.8786917521882821E-2</v>
      </c>
      <c r="P187">
        <f t="shared" si="46"/>
        <v>-0.10227052140765347</v>
      </c>
      <c r="Q187" s="2">
        <f t="shared" si="47"/>
        <v>41886.893199999999</v>
      </c>
      <c r="R187" s="2"/>
      <c r="S187">
        <f t="shared" si="49"/>
        <v>2.5743391264554569E-3</v>
      </c>
      <c r="T187" s="103"/>
    </row>
    <row r="188" spans="1:20">
      <c r="A188" s="115" t="s">
        <v>175</v>
      </c>
      <c r="B188" s="116"/>
      <c r="C188" s="115">
        <v>56905.613100000002</v>
      </c>
      <c r="D188" s="115">
        <v>5.9999999999999995E-4</v>
      </c>
      <c r="E188" s="15">
        <f t="shared" si="45"/>
        <v>65659.382246443085</v>
      </c>
      <c r="F188" s="16">
        <f t="shared" si="44"/>
        <v>65659.5</v>
      </c>
      <c r="G188">
        <f t="shared" si="48"/>
        <v>-5.186670387047343E-2</v>
      </c>
      <c r="K188" t="e">
        <f>VLOOKUP($C188,Active!$C$21:$K$130,9,FALSE)</f>
        <v>#N/A</v>
      </c>
      <c r="O188">
        <f t="shared" ca="1" si="43"/>
        <v>-4.8787542003217881E-2</v>
      </c>
      <c r="P188">
        <f t="shared" si="46"/>
        <v>-0.10227318348015368</v>
      </c>
      <c r="Q188" s="2">
        <f t="shared" si="47"/>
        <v>41887.113100000002</v>
      </c>
      <c r="R188" s="2"/>
      <c r="S188">
        <f t="shared" si="49"/>
        <v>2.5408131866411113E-3</v>
      </c>
      <c r="T188" s="103"/>
    </row>
    <row r="189" spans="1:20">
      <c r="A189" s="16" t="s">
        <v>608</v>
      </c>
      <c r="B189" s="13"/>
      <c r="C189" s="91">
        <v>57615.8603</v>
      </c>
      <c r="D189" s="91">
        <v>1E-4</v>
      </c>
      <c r="E189" s="15">
        <f t="shared" si="45"/>
        <v>67271.864394778531</v>
      </c>
      <c r="F189" s="16">
        <f t="shared" si="44"/>
        <v>67272</v>
      </c>
      <c r="G189">
        <f t="shared" si="48"/>
        <v>-5.9729795430030208E-2</v>
      </c>
      <c r="K189" t="e">
        <f>VLOOKUP($C189,Active!$C$21:$K$130,9,FALSE)</f>
        <v>#N/A</v>
      </c>
      <c r="O189">
        <f t="shared" ca="1" si="43"/>
        <v>-5.0801494308794042E-2</v>
      </c>
      <c r="P189">
        <f t="shared" si="46"/>
        <v>-0.11130053091765357</v>
      </c>
      <c r="Q189" s="2">
        <f t="shared" si="47"/>
        <v>42597.3603</v>
      </c>
      <c r="R189" s="2"/>
      <c r="S189">
        <f t="shared" si="49"/>
        <v>2.6595407587344157E-3</v>
      </c>
      <c r="T189" s="103"/>
    </row>
    <row r="190" spans="1:20">
      <c r="C190" s="97"/>
      <c r="D190" s="97"/>
      <c r="T190" s="103"/>
    </row>
    <row r="191" spans="1:20">
      <c r="C191" s="97"/>
      <c r="D191" s="97"/>
      <c r="T191" s="103"/>
    </row>
    <row r="192" spans="1:20">
      <c r="C192" s="97"/>
      <c r="D192" s="97"/>
      <c r="T192" s="103"/>
    </row>
    <row r="193" spans="3:20">
      <c r="C193" s="97"/>
      <c r="D193" s="97"/>
      <c r="T193" s="103"/>
    </row>
    <row r="194" spans="3:20">
      <c r="C194" s="97"/>
      <c r="D194" s="97"/>
      <c r="T194" s="103"/>
    </row>
    <row r="195" spans="3:20">
      <c r="C195" s="97"/>
      <c r="D195" s="97"/>
      <c r="T195" s="103"/>
    </row>
    <row r="196" spans="3:20">
      <c r="C196" s="97"/>
      <c r="D196" s="97"/>
      <c r="T196" s="103"/>
    </row>
    <row r="197" spans="3:20">
      <c r="C197" s="97"/>
      <c r="D197" s="97"/>
      <c r="T197" s="103"/>
    </row>
    <row r="198" spans="3:20">
      <c r="C198" s="97"/>
      <c r="D198" s="97"/>
      <c r="T198" s="103"/>
    </row>
    <row r="199" spans="3:20">
      <c r="C199" s="97"/>
      <c r="D199" s="97"/>
      <c r="T199" s="103"/>
    </row>
    <row r="200" spans="3:20">
      <c r="C200" s="97"/>
      <c r="D200" s="97"/>
      <c r="T200" s="103"/>
    </row>
    <row r="201" spans="3:20">
      <c r="C201" s="97"/>
      <c r="D201" s="97"/>
      <c r="T201" s="103"/>
    </row>
    <row r="202" spans="3:20">
      <c r="C202" s="97"/>
      <c r="D202" s="97"/>
      <c r="T202" s="103"/>
    </row>
    <row r="203" spans="3:20">
      <c r="C203" s="97"/>
      <c r="D203" s="97"/>
      <c r="T203" s="103"/>
    </row>
    <row r="204" spans="3:20">
      <c r="C204" s="97"/>
      <c r="D204" s="97"/>
      <c r="T204" s="103"/>
    </row>
    <row r="205" spans="3:20">
      <c r="C205" s="97"/>
      <c r="D205" s="97"/>
      <c r="T205" s="103"/>
    </row>
    <row r="206" spans="3:20">
      <c r="C206" s="97"/>
      <c r="D206" s="97"/>
      <c r="T206" s="103"/>
    </row>
    <row r="207" spans="3:20">
      <c r="C207" s="97"/>
      <c r="D207" s="97"/>
      <c r="T207" s="103"/>
    </row>
    <row r="208" spans="3:20">
      <c r="C208" s="97"/>
      <c r="D208" s="97"/>
      <c r="T208" s="103"/>
    </row>
    <row r="209" spans="3:20">
      <c r="C209" s="97"/>
      <c r="D209" s="97"/>
      <c r="T209" s="103"/>
    </row>
    <row r="210" spans="3:20">
      <c r="C210" s="97"/>
      <c r="D210" s="97"/>
      <c r="T210" s="103"/>
    </row>
    <row r="211" spans="3:20">
      <c r="C211" s="97"/>
      <c r="D211" s="97"/>
      <c r="T211" s="103"/>
    </row>
    <row r="212" spans="3:20">
      <c r="C212" s="97"/>
      <c r="D212" s="97"/>
      <c r="T212" s="103"/>
    </row>
    <row r="213" spans="3:20">
      <c r="C213" s="97"/>
      <c r="D213" s="97"/>
      <c r="T213" s="103"/>
    </row>
    <row r="214" spans="3:20">
      <c r="C214" s="97"/>
      <c r="D214" s="97"/>
      <c r="T214" s="103"/>
    </row>
    <row r="215" spans="3:20">
      <c r="C215" s="97"/>
      <c r="D215" s="97"/>
      <c r="T215" s="103"/>
    </row>
    <row r="216" spans="3:20">
      <c r="C216" s="97"/>
      <c r="D216" s="97"/>
      <c r="T216" s="103"/>
    </row>
    <row r="217" spans="3:20">
      <c r="C217" s="97"/>
      <c r="D217" s="97"/>
      <c r="T217" s="103"/>
    </row>
    <row r="218" spans="3:20">
      <c r="C218" s="97"/>
      <c r="D218" s="97"/>
      <c r="T218" s="103"/>
    </row>
    <row r="219" spans="3:20">
      <c r="C219" s="97"/>
      <c r="D219" s="97"/>
      <c r="T219" s="103"/>
    </row>
    <row r="220" spans="3:20">
      <c r="C220" s="97"/>
      <c r="D220" s="97"/>
      <c r="T220" s="103"/>
    </row>
    <row r="221" spans="3:20">
      <c r="C221" s="97"/>
      <c r="D221" s="97"/>
      <c r="T221" s="103"/>
    </row>
    <row r="222" spans="3:20">
      <c r="C222" s="97"/>
      <c r="D222" s="97"/>
      <c r="T222" s="103"/>
    </row>
    <row r="223" spans="3:20">
      <c r="C223" s="97"/>
      <c r="D223" s="97"/>
      <c r="T223" s="103"/>
    </row>
    <row r="224" spans="3:20">
      <c r="C224" s="97"/>
      <c r="D224" s="97"/>
      <c r="T224" s="103"/>
    </row>
    <row r="225" spans="3:20">
      <c r="C225" s="97"/>
      <c r="D225" s="97"/>
      <c r="T225" s="103"/>
    </row>
    <row r="226" spans="3:20">
      <c r="C226" s="97"/>
      <c r="D226" s="97"/>
      <c r="T226" s="103"/>
    </row>
    <row r="227" spans="3:20">
      <c r="C227" s="97"/>
      <c r="D227" s="97"/>
      <c r="T227" s="103"/>
    </row>
    <row r="228" spans="3:20">
      <c r="C228" s="97"/>
      <c r="D228" s="97"/>
      <c r="T228" s="103"/>
    </row>
    <row r="229" spans="3:20">
      <c r="C229" s="97"/>
      <c r="D229" s="97"/>
      <c r="T229" s="103"/>
    </row>
    <row r="230" spans="3:20">
      <c r="C230" s="97"/>
      <c r="D230" s="97"/>
      <c r="T230" s="103"/>
    </row>
    <row r="231" spans="3:20">
      <c r="C231" s="97"/>
      <c r="D231" s="97"/>
      <c r="T231" s="103"/>
    </row>
    <row r="232" spans="3:20">
      <c r="C232" s="97"/>
      <c r="D232" s="97"/>
      <c r="T232" s="103"/>
    </row>
    <row r="233" spans="3:20">
      <c r="C233" s="97"/>
      <c r="D233" s="97"/>
      <c r="T233" s="103"/>
    </row>
    <row r="234" spans="3:20">
      <c r="C234" s="97"/>
      <c r="D234" s="97"/>
      <c r="T234" s="103"/>
    </row>
    <row r="235" spans="3:20">
      <c r="C235" s="97"/>
      <c r="D235" s="97"/>
      <c r="T235" s="103"/>
    </row>
    <row r="236" spans="3:20">
      <c r="C236" s="97"/>
      <c r="D236" s="97"/>
      <c r="T236" s="103"/>
    </row>
    <row r="237" spans="3:20">
      <c r="C237" s="97"/>
      <c r="D237" s="97"/>
      <c r="T237" s="103"/>
    </row>
    <row r="238" spans="3:20">
      <c r="C238" s="97"/>
      <c r="D238" s="97"/>
      <c r="T238" s="103"/>
    </row>
    <row r="239" spans="3:20">
      <c r="C239" s="97"/>
      <c r="D239" s="97"/>
      <c r="T239" s="103"/>
    </row>
    <row r="240" spans="3:20">
      <c r="C240" s="97"/>
      <c r="D240" s="97"/>
      <c r="T240" s="103"/>
    </row>
    <row r="241" spans="3:20">
      <c r="C241" s="97"/>
      <c r="D241" s="97"/>
      <c r="T241" s="103"/>
    </row>
    <row r="242" spans="3:20">
      <c r="C242" s="97"/>
      <c r="D242" s="97"/>
      <c r="T242" s="103"/>
    </row>
    <row r="243" spans="3:20">
      <c r="C243" s="97"/>
      <c r="D243" s="97"/>
      <c r="T243" s="103"/>
    </row>
    <row r="244" spans="3:20">
      <c r="C244" s="97"/>
      <c r="D244" s="97"/>
      <c r="T244" s="103"/>
    </row>
    <row r="245" spans="3:20">
      <c r="C245" s="97"/>
      <c r="D245" s="97"/>
      <c r="T245" s="103"/>
    </row>
    <row r="246" spans="3:20">
      <c r="C246" s="97"/>
      <c r="D246" s="97"/>
      <c r="T246" s="103"/>
    </row>
    <row r="247" spans="3:20">
      <c r="C247" s="97"/>
      <c r="D247" s="97"/>
      <c r="T247" s="103"/>
    </row>
    <row r="248" spans="3:20">
      <c r="C248" s="97"/>
      <c r="D248" s="97"/>
      <c r="T248" s="103"/>
    </row>
    <row r="249" spans="3:20">
      <c r="C249" s="97"/>
      <c r="D249" s="97"/>
      <c r="T249" s="103"/>
    </row>
    <row r="250" spans="3:20">
      <c r="C250" s="97"/>
      <c r="D250" s="97"/>
      <c r="T250" s="103"/>
    </row>
    <row r="251" spans="3:20">
      <c r="C251" s="97"/>
      <c r="D251" s="97"/>
      <c r="T251" s="103"/>
    </row>
    <row r="252" spans="3:20">
      <c r="C252" s="97"/>
      <c r="D252" s="97"/>
      <c r="T252" s="103"/>
    </row>
    <row r="253" spans="3:20">
      <c r="C253" s="97"/>
      <c r="D253" s="97"/>
      <c r="T253" s="103"/>
    </row>
    <row r="254" spans="3:20">
      <c r="C254" s="97"/>
      <c r="D254" s="97"/>
      <c r="T254" s="103"/>
    </row>
    <row r="255" spans="3:20">
      <c r="C255" s="97"/>
      <c r="D255" s="97"/>
      <c r="T255" s="103"/>
    </row>
    <row r="256" spans="3:20">
      <c r="C256" s="97"/>
      <c r="D256" s="97"/>
      <c r="T256" s="103"/>
    </row>
    <row r="257" spans="3:20">
      <c r="C257" s="97"/>
      <c r="D257" s="97"/>
      <c r="T257" s="103"/>
    </row>
    <row r="258" spans="3:20">
      <c r="C258" s="97"/>
      <c r="D258" s="97"/>
      <c r="T258" s="103"/>
    </row>
    <row r="259" spans="3:20">
      <c r="C259" s="97"/>
      <c r="D259" s="97"/>
      <c r="T259" s="103"/>
    </row>
    <row r="260" spans="3:20">
      <c r="C260" s="97"/>
      <c r="D260" s="97"/>
      <c r="T260" s="103"/>
    </row>
    <row r="261" spans="3:20">
      <c r="C261" s="97"/>
      <c r="D261" s="97"/>
      <c r="T261" s="103"/>
    </row>
    <row r="262" spans="3:20">
      <c r="C262" s="97"/>
      <c r="D262" s="97"/>
      <c r="T262" s="103"/>
    </row>
    <row r="263" spans="3:20">
      <c r="C263" s="97"/>
      <c r="D263" s="97"/>
      <c r="T263" s="103"/>
    </row>
    <row r="264" spans="3:20">
      <c r="C264" s="97"/>
      <c r="D264" s="97"/>
      <c r="T264" s="103"/>
    </row>
    <row r="265" spans="3:20">
      <c r="C265" s="97"/>
      <c r="D265" s="97"/>
      <c r="T265" s="103"/>
    </row>
    <row r="266" spans="3:20">
      <c r="C266" s="97"/>
      <c r="D266" s="97"/>
      <c r="T266" s="103"/>
    </row>
    <row r="267" spans="3:20">
      <c r="C267" s="97"/>
      <c r="D267" s="97"/>
      <c r="T267" s="103"/>
    </row>
    <row r="268" spans="3:20">
      <c r="C268" s="97"/>
      <c r="D268" s="97"/>
      <c r="T268" s="103"/>
    </row>
    <row r="269" spans="3:20">
      <c r="C269" s="97"/>
      <c r="D269" s="97"/>
      <c r="T269" s="103"/>
    </row>
    <row r="270" spans="3:20">
      <c r="C270" s="97"/>
      <c r="D270" s="97"/>
      <c r="T270" s="103"/>
    </row>
    <row r="271" spans="3:20">
      <c r="C271" s="97"/>
      <c r="D271" s="97"/>
      <c r="T271" s="103"/>
    </row>
    <row r="272" spans="3:20">
      <c r="C272" s="97"/>
      <c r="D272" s="97"/>
      <c r="T272" s="103"/>
    </row>
    <row r="273" spans="3:20">
      <c r="C273" s="97"/>
      <c r="D273" s="97"/>
      <c r="T273" s="103"/>
    </row>
    <row r="274" spans="3:20">
      <c r="C274" s="97"/>
      <c r="D274" s="97"/>
      <c r="T274" s="103"/>
    </row>
    <row r="275" spans="3:20">
      <c r="C275" s="97"/>
      <c r="D275" s="97"/>
      <c r="T275" s="103"/>
    </row>
    <row r="276" spans="3:20">
      <c r="C276" s="97"/>
      <c r="D276" s="97"/>
      <c r="T276" s="103"/>
    </row>
    <row r="277" spans="3:20">
      <c r="C277" s="97"/>
      <c r="D277" s="97"/>
      <c r="T277" s="103"/>
    </row>
    <row r="278" spans="3:20">
      <c r="C278" s="97"/>
      <c r="D278" s="97"/>
      <c r="T278" s="103"/>
    </row>
    <row r="279" spans="3:20">
      <c r="C279" s="97"/>
      <c r="D279" s="97"/>
      <c r="T279" s="103"/>
    </row>
    <row r="280" spans="3:20">
      <c r="C280" s="97"/>
      <c r="D280" s="97"/>
      <c r="T280" s="103"/>
    </row>
    <row r="281" spans="3:20">
      <c r="C281" s="97"/>
      <c r="D281" s="97"/>
      <c r="T281" s="103"/>
    </row>
    <row r="282" spans="3:20">
      <c r="C282" s="97"/>
      <c r="D282" s="97"/>
      <c r="T282" s="103"/>
    </row>
    <row r="283" spans="3:20">
      <c r="C283" s="97"/>
      <c r="D283" s="97"/>
      <c r="T283" s="103"/>
    </row>
    <row r="284" spans="3:20">
      <c r="C284" s="97"/>
      <c r="D284" s="97"/>
      <c r="T284" s="103"/>
    </row>
    <row r="285" spans="3:20">
      <c r="C285" s="97"/>
      <c r="D285" s="97"/>
      <c r="T285" s="103"/>
    </row>
    <row r="286" spans="3:20">
      <c r="C286" s="97"/>
      <c r="D286" s="97"/>
      <c r="T286" s="103"/>
    </row>
    <row r="287" spans="3:20">
      <c r="C287" s="97"/>
      <c r="D287" s="97"/>
      <c r="T287" s="103"/>
    </row>
    <row r="288" spans="3:20">
      <c r="C288" s="97"/>
      <c r="D288" s="97"/>
      <c r="T288" s="103"/>
    </row>
    <row r="289" spans="3:20">
      <c r="C289" s="97"/>
      <c r="D289" s="97"/>
      <c r="T289" s="103"/>
    </row>
    <row r="290" spans="3:20">
      <c r="C290" s="97"/>
      <c r="D290" s="97"/>
      <c r="T290" s="103"/>
    </row>
    <row r="291" spans="3:20">
      <c r="C291" s="97"/>
      <c r="D291" s="97"/>
      <c r="T291" s="103"/>
    </row>
    <row r="292" spans="3:20">
      <c r="C292" s="97"/>
      <c r="D292" s="97"/>
      <c r="T292" s="103"/>
    </row>
    <row r="293" spans="3:20">
      <c r="C293" s="97"/>
      <c r="D293" s="97"/>
      <c r="T293" s="103"/>
    </row>
    <row r="294" spans="3:20">
      <c r="C294" s="97"/>
      <c r="D294" s="97"/>
      <c r="T294" s="103"/>
    </row>
    <row r="295" spans="3:20">
      <c r="C295" s="97"/>
      <c r="D295" s="97"/>
      <c r="T295" s="103"/>
    </row>
    <row r="296" spans="3:20">
      <c r="C296" s="97"/>
      <c r="D296" s="97"/>
      <c r="T296" s="103"/>
    </row>
    <row r="297" spans="3:20">
      <c r="C297" s="97"/>
      <c r="D297" s="97"/>
      <c r="T297" s="103"/>
    </row>
    <row r="298" spans="3:20">
      <c r="C298" s="97"/>
      <c r="D298" s="97"/>
      <c r="T298" s="103"/>
    </row>
    <row r="299" spans="3:20">
      <c r="C299" s="97"/>
      <c r="D299" s="97"/>
      <c r="T299" s="103"/>
    </row>
    <row r="300" spans="3:20">
      <c r="C300" s="97"/>
      <c r="D300" s="97"/>
      <c r="T300" s="103"/>
    </row>
    <row r="301" spans="3:20">
      <c r="C301" s="97"/>
      <c r="D301" s="97"/>
      <c r="T301" s="103"/>
    </row>
    <row r="302" spans="3:20">
      <c r="C302" s="97"/>
      <c r="D302" s="97"/>
      <c r="T302" s="103"/>
    </row>
    <row r="303" spans="3:20">
      <c r="C303" s="97"/>
      <c r="D303" s="97"/>
      <c r="T303" s="103"/>
    </row>
    <row r="304" spans="3:20">
      <c r="C304" s="97"/>
      <c r="D304" s="97"/>
      <c r="T304" s="103"/>
    </row>
    <row r="305" spans="3:20">
      <c r="C305" s="97"/>
      <c r="D305" s="97"/>
      <c r="T305" s="103"/>
    </row>
    <row r="306" spans="3:20">
      <c r="C306" s="97"/>
      <c r="D306" s="97"/>
      <c r="T306" s="103"/>
    </row>
    <row r="307" spans="3:20">
      <c r="C307" s="97"/>
      <c r="D307" s="97"/>
      <c r="T307" s="103"/>
    </row>
    <row r="308" spans="3:20">
      <c r="C308" s="97"/>
      <c r="D308" s="97"/>
      <c r="T308" s="103"/>
    </row>
    <row r="309" spans="3:20">
      <c r="C309" s="97"/>
      <c r="D309" s="97"/>
      <c r="T309" s="103"/>
    </row>
    <row r="310" spans="3:20">
      <c r="C310" s="97"/>
      <c r="D310" s="97"/>
      <c r="T310" s="103"/>
    </row>
    <row r="311" spans="3:20">
      <c r="C311" s="97"/>
      <c r="D311" s="97"/>
      <c r="T311" s="103"/>
    </row>
    <row r="312" spans="3:20">
      <c r="C312" s="97"/>
      <c r="D312" s="97"/>
      <c r="T312" s="103"/>
    </row>
    <row r="313" spans="3:20">
      <c r="C313" s="97"/>
      <c r="D313" s="97"/>
      <c r="T313" s="103"/>
    </row>
    <row r="314" spans="3:20">
      <c r="C314" s="97"/>
      <c r="D314" s="97"/>
      <c r="T314" s="103"/>
    </row>
    <row r="315" spans="3:20">
      <c r="C315" s="97"/>
      <c r="D315" s="97"/>
      <c r="T315" s="103"/>
    </row>
    <row r="316" spans="3:20">
      <c r="C316" s="97"/>
      <c r="D316" s="97"/>
      <c r="T316" s="103"/>
    </row>
    <row r="317" spans="3:20">
      <c r="C317" s="97"/>
      <c r="D317" s="97"/>
      <c r="T317" s="103"/>
    </row>
    <row r="318" spans="3:20">
      <c r="C318" s="97"/>
      <c r="D318" s="97"/>
      <c r="T318" s="103"/>
    </row>
    <row r="319" spans="3:20">
      <c r="C319" s="97"/>
      <c r="D319" s="97"/>
      <c r="T319" s="103"/>
    </row>
    <row r="320" spans="3:20">
      <c r="C320" s="97"/>
      <c r="D320" s="97"/>
      <c r="T320" s="103"/>
    </row>
    <row r="321" spans="3:20">
      <c r="C321" s="97"/>
      <c r="D321" s="97"/>
      <c r="T321" s="103"/>
    </row>
    <row r="322" spans="3:20">
      <c r="C322" s="97"/>
      <c r="D322" s="97"/>
      <c r="T322" s="103"/>
    </row>
    <row r="323" spans="3:20">
      <c r="C323" s="97"/>
      <c r="D323" s="97"/>
      <c r="T323" s="103"/>
    </row>
    <row r="324" spans="3:20">
      <c r="C324" s="97"/>
      <c r="D324" s="97"/>
      <c r="T324" s="103"/>
    </row>
    <row r="325" spans="3:20">
      <c r="C325" s="97"/>
      <c r="D325" s="97"/>
      <c r="T325" s="103"/>
    </row>
    <row r="326" spans="3:20">
      <c r="C326" s="97"/>
      <c r="D326" s="97"/>
      <c r="T326" s="103"/>
    </row>
    <row r="327" spans="3:20">
      <c r="C327" s="97"/>
      <c r="D327" s="97"/>
      <c r="T327" s="103"/>
    </row>
    <row r="328" spans="3:20">
      <c r="C328" s="97"/>
      <c r="D328" s="97"/>
      <c r="T328" s="103"/>
    </row>
    <row r="329" spans="3:20">
      <c r="C329" s="97"/>
      <c r="D329" s="97"/>
      <c r="T329" s="103"/>
    </row>
    <row r="330" spans="3:20">
      <c r="C330" s="97"/>
      <c r="D330" s="97"/>
      <c r="T330" s="103"/>
    </row>
    <row r="331" spans="3:20">
      <c r="C331" s="97"/>
      <c r="D331" s="97"/>
      <c r="T331" s="103"/>
    </row>
    <row r="332" spans="3:20">
      <c r="C332" s="97"/>
      <c r="D332" s="97"/>
      <c r="T332" s="103"/>
    </row>
    <row r="333" spans="3:20">
      <c r="C333" s="97"/>
      <c r="D333" s="97"/>
      <c r="T333" s="103"/>
    </row>
    <row r="334" spans="3:20">
      <c r="C334" s="97"/>
      <c r="D334" s="97"/>
      <c r="T334" s="103"/>
    </row>
    <row r="335" spans="3:20">
      <c r="C335" s="97"/>
      <c r="D335" s="97"/>
      <c r="T335" s="103"/>
    </row>
    <row r="336" spans="3:20">
      <c r="C336" s="97"/>
      <c r="D336" s="97"/>
      <c r="T336" s="103"/>
    </row>
    <row r="337" spans="3:20">
      <c r="C337" s="97"/>
      <c r="D337" s="97"/>
      <c r="T337" s="103"/>
    </row>
    <row r="338" spans="3:20">
      <c r="C338" s="97"/>
      <c r="D338" s="97"/>
      <c r="T338" s="103"/>
    </row>
    <row r="339" spans="3:20">
      <c r="C339" s="97"/>
      <c r="D339" s="97"/>
      <c r="T339" s="103"/>
    </row>
    <row r="340" spans="3:20">
      <c r="C340" s="97"/>
      <c r="D340" s="97"/>
      <c r="T340" s="103"/>
    </row>
    <row r="341" spans="3:20">
      <c r="C341" s="97"/>
      <c r="D341" s="97"/>
      <c r="T341" s="103"/>
    </row>
    <row r="342" spans="3:20">
      <c r="C342" s="97"/>
      <c r="D342" s="97"/>
      <c r="T342" s="103"/>
    </row>
    <row r="343" spans="3:20">
      <c r="C343" s="97"/>
      <c r="D343" s="97"/>
      <c r="T343" s="103"/>
    </row>
    <row r="344" spans="3:20">
      <c r="C344" s="97"/>
      <c r="D344" s="97"/>
      <c r="T344" s="103"/>
    </row>
    <row r="345" spans="3:20">
      <c r="C345" s="97"/>
      <c r="D345" s="97"/>
      <c r="T345" s="103"/>
    </row>
    <row r="346" spans="3:20">
      <c r="C346" s="97"/>
      <c r="D346" s="97"/>
      <c r="T346" s="103"/>
    </row>
    <row r="347" spans="3:20">
      <c r="C347" s="97"/>
      <c r="D347" s="97"/>
      <c r="T347" s="103"/>
    </row>
    <row r="348" spans="3:20">
      <c r="C348" s="97"/>
      <c r="D348" s="97"/>
      <c r="T348" s="103"/>
    </row>
    <row r="349" spans="3:20">
      <c r="C349" s="97"/>
      <c r="D349" s="97"/>
      <c r="T349" s="103"/>
    </row>
    <row r="350" spans="3:20">
      <c r="C350" s="97"/>
      <c r="D350" s="97"/>
      <c r="T350" s="103"/>
    </row>
    <row r="351" spans="3:20">
      <c r="C351" s="97"/>
      <c r="D351" s="97"/>
      <c r="T351" s="103"/>
    </row>
    <row r="352" spans="3:20">
      <c r="C352" s="97"/>
      <c r="D352" s="97"/>
      <c r="T352" s="103"/>
    </row>
    <row r="353" spans="3:20">
      <c r="C353" s="97"/>
      <c r="D353" s="97"/>
      <c r="T353" s="103"/>
    </row>
    <row r="354" spans="3:20">
      <c r="C354" s="97"/>
      <c r="D354" s="97"/>
      <c r="T354" s="103"/>
    </row>
    <row r="355" spans="3:20">
      <c r="C355" s="97"/>
      <c r="D355" s="97"/>
      <c r="T355" s="103"/>
    </row>
    <row r="356" spans="3:20">
      <c r="C356" s="97"/>
      <c r="D356" s="97"/>
      <c r="T356" s="103"/>
    </row>
    <row r="357" spans="3:20">
      <c r="C357" s="97"/>
      <c r="D357" s="97"/>
      <c r="T357" s="103"/>
    </row>
    <row r="358" spans="3:20">
      <c r="C358" s="97"/>
      <c r="D358" s="97"/>
      <c r="T358" s="103"/>
    </row>
    <row r="359" spans="3:20">
      <c r="C359" s="97"/>
      <c r="D359" s="97"/>
      <c r="T359" s="103"/>
    </row>
    <row r="360" spans="3:20">
      <c r="C360" s="97"/>
      <c r="D360" s="97"/>
      <c r="T360" s="103"/>
    </row>
    <row r="361" spans="3:20">
      <c r="C361" s="97"/>
      <c r="D361" s="97"/>
      <c r="T361" s="103"/>
    </row>
    <row r="362" spans="3:20">
      <c r="C362" s="97"/>
      <c r="D362" s="97"/>
      <c r="T362" s="103"/>
    </row>
    <row r="363" spans="3:20">
      <c r="C363" s="97"/>
      <c r="D363" s="97"/>
      <c r="T363" s="103"/>
    </row>
    <row r="364" spans="3:20">
      <c r="C364" s="97"/>
      <c r="D364" s="97"/>
      <c r="T364" s="103"/>
    </row>
    <row r="365" spans="3:20">
      <c r="C365" s="97"/>
      <c r="D365" s="97"/>
      <c r="T365" s="103"/>
    </row>
    <row r="366" spans="3:20">
      <c r="C366" s="97"/>
      <c r="D366" s="97"/>
      <c r="T366" s="103"/>
    </row>
    <row r="367" spans="3:20">
      <c r="C367" s="97"/>
      <c r="D367" s="97"/>
      <c r="T367" s="103"/>
    </row>
    <row r="368" spans="3:20">
      <c r="C368" s="97"/>
      <c r="D368" s="97"/>
      <c r="T368" s="103"/>
    </row>
    <row r="369" spans="3:20">
      <c r="C369" s="97"/>
      <c r="D369" s="97"/>
      <c r="T369" s="103"/>
    </row>
    <row r="370" spans="3:20">
      <c r="C370" s="97"/>
      <c r="D370" s="97"/>
      <c r="T370" s="103"/>
    </row>
    <row r="371" spans="3:20">
      <c r="C371" s="97"/>
      <c r="D371" s="97"/>
      <c r="T371" s="103"/>
    </row>
    <row r="372" spans="3:20">
      <c r="C372" s="97"/>
      <c r="D372" s="97"/>
      <c r="T372" s="103"/>
    </row>
    <row r="373" spans="3:20">
      <c r="C373" s="97"/>
      <c r="D373" s="97"/>
      <c r="T373" s="103"/>
    </row>
    <row r="374" spans="3:20">
      <c r="C374" s="97"/>
      <c r="D374" s="97"/>
      <c r="T374" s="103"/>
    </row>
    <row r="375" spans="3:20">
      <c r="C375" s="97"/>
      <c r="D375" s="97"/>
      <c r="T375" s="103"/>
    </row>
    <row r="376" spans="3:20">
      <c r="C376" s="97"/>
      <c r="D376" s="97"/>
      <c r="T376" s="103"/>
    </row>
    <row r="377" spans="3:20">
      <c r="C377" s="97"/>
      <c r="D377" s="97"/>
      <c r="T377" s="103"/>
    </row>
    <row r="378" spans="3:20">
      <c r="C378" s="97"/>
      <c r="D378" s="97"/>
      <c r="T378" s="103"/>
    </row>
    <row r="379" spans="3:20">
      <c r="C379" s="97"/>
      <c r="D379" s="97"/>
      <c r="T379" s="103"/>
    </row>
    <row r="380" spans="3:20">
      <c r="C380" s="97"/>
      <c r="D380" s="97"/>
      <c r="T380" s="103"/>
    </row>
    <row r="381" spans="3:20">
      <c r="C381" s="97"/>
      <c r="D381" s="97"/>
      <c r="T381" s="103"/>
    </row>
    <row r="382" spans="3:20">
      <c r="C382" s="97"/>
      <c r="D382" s="97"/>
      <c r="T382" s="103"/>
    </row>
    <row r="383" spans="3:20">
      <c r="C383" s="97"/>
      <c r="D383" s="97"/>
      <c r="T383" s="103"/>
    </row>
    <row r="384" spans="3:20">
      <c r="C384" s="97"/>
      <c r="D384" s="97"/>
      <c r="T384" s="103"/>
    </row>
    <row r="385" spans="3:20">
      <c r="C385" s="97"/>
      <c r="D385" s="97"/>
      <c r="T385" s="103"/>
    </row>
    <row r="386" spans="3:20">
      <c r="C386" s="97"/>
      <c r="D386" s="97"/>
      <c r="T386" s="103"/>
    </row>
    <row r="387" spans="3:20">
      <c r="C387" s="97"/>
      <c r="D387" s="97"/>
      <c r="T387" s="103"/>
    </row>
    <row r="388" spans="3:20">
      <c r="C388" s="97"/>
      <c r="D388" s="97"/>
      <c r="T388" s="103"/>
    </row>
    <row r="389" spans="3:20">
      <c r="C389" s="97"/>
      <c r="D389" s="97"/>
      <c r="T389" s="103"/>
    </row>
    <row r="390" spans="3:20">
      <c r="C390" s="97"/>
      <c r="D390" s="97"/>
      <c r="T390" s="103"/>
    </row>
    <row r="391" spans="3:20">
      <c r="C391" s="97"/>
      <c r="D391" s="97"/>
      <c r="T391" s="103"/>
    </row>
    <row r="392" spans="3:20">
      <c r="C392" s="97"/>
      <c r="D392" s="97"/>
      <c r="T392" s="103"/>
    </row>
    <row r="393" spans="3:20">
      <c r="C393" s="97"/>
      <c r="D393" s="97"/>
      <c r="T393" s="103"/>
    </row>
    <row r="394" spans="3:20">
      <c r="C394" s="97"/>
      <c r="D394" s="97"/>
      <c r="T394" s="103"/>
    </row>
    <row r="395" spans="3:20">
      <c r="C395" s="97"/>
      <c r="D395" s="97"/>
      <c r="T395" s="103"/>
    </row>
    <row r="396" spans="3:20">
      <c r="C396" s="97"/>
      <c r="D396" s="97"/>
      <c r="T396" s="103"/>
    </row>
    <row r="397" spans="3:20">
      <c r="C397" s="97"/>
      <c r="D397" s="97"/>
      <c r="T397" s="103"/>
    </row>
    <row r="398" spans="3:20">
      <c r="C398" s="97"/>
      <c r="D398" s="97"/>
      <c r="T398" s="103"/>
    </row>
    <row r="399" spans="3:20">
      <c r="C399" s="97"/>
      <c r="D399" s="97"/>
      <c r="T399" s="103"/>
    </row>
    <row r="400" spans="3:20">
      <c r="C400" s="97"/>
      <c r="D400" s="97"/>
      <c r="T400" s="103"/>
    </row>
    <row r="401" spans="3:20">
      <c r="C401" s="97"/>
      <c r="D401" s="97"/>
      <c r="T401" s="103"/>
    </row>
    <row r="402" spans="3:20">
      <c r="C402" s="97"/>
      <c r="D402" s="97"/>
      <c r="T402" s="103"/>
    </row>
    <row r="403" spans="3:20">
      <c r="C403" s="97"/>
      <c r="D403" s="97"/>
      <c r="T403" s="103"/>
    </row>
    <row r="404" spans="3:20">
      <c r="C404" s="97"/>
      <c r="D404" s="97"/>
      <c r="T404" s="103"/>
    </row>
    <row r="405" spans="3:20">
      <c r="C405" s="97"/>
      <c r="D405" s="97"/>
      <c r="T405" s="103"/>
    </row>
    <row r="406" spans="3:20">
      <c r="C406" s="97"/>
      <c r="D406" s="97"/>
      <c r="T406" s="103"/>
    </row>
    <row r="407" spans="3:20">
      <c r="C407" s="97"/>
      <c r="D407" s="97"/>
      <c r="T407" s="103"/>
    </row>
    <row r="408" spans="3:20">
      <c r="C408" s="97"/>
      <c r="D408" s="97"/>
      <c r="T408" s="103"/>
    </row>
    <row r="409" spans="3:20">
      <c r="C409" s="97"/>
      <c r="D409" s="97"/>
      <c r="T409" s="103"/>
    </row>
    <row r="410" spans="3:20">
      <c r="C410" s="97"/>
      <c r="D410" s="97"/>
      <c r="T410" s="103"/>
    </row>
    <row r="411" spans="3:20">
      <c r="C411" s="97"/>
      <c r="D411" s="97"/>
      <c r="T411" s="103"/>
    </row>
    <row r="412" spans="3:20">
      <c r="C412" s="97"/>
      <c r="D412" s="97"/>
      <c r="T412" s="103"/>
    </row>
    <row r="413" spans="3:20">
      <c r="C413" s="97"/>
      <c r="D413" s="97"/>
      <c r="T413" s="103"/>
    </row>
    <row r="414" spans="3:20">
      <c r="C414" s="97"/>
      <c r="D414" s="97"/>
      <c r="T414" s="103"/>
    </row>
    <row r="415" spans="3:20">
      <c r="C415" s="97"/>
      <c r="D415" s="97"/>
      <c r="T415" s="103"/>
    </row>
    <row r="416" spans="3:20">
      <c r="C416" s="97"/>
      <c r="D416" s="97"/>
      <c r="T416" s="103"/>
    </row>
    <row r="417" spans="3:20">
      <c r="C417" s="97"/>
      <c r="D417" s="97"/>
      <c r="T417" s="103"/>
    </row>
    <row r="418" spans="3:20">
      <c r="C418" s="97"/>
      <c r="D418" s="97"/>
      <c r="T418" s="103"/>
    </row>
    <row r="419" spans="3:20">
      <c r="C419" s="97"/>
      <c r="D419" s="97"/>
      <c r="T419" s="103"/>
    </row>
    <row r="420" spans="3:20">
      <c r="C420" s="97"/>
      <c r="D420" s="97"/>
      <c r="T420" s="103"/>
    </row>
    <row r="421" spans="3:20">
      <c r="C421" s="97"/>
      <c r="D421" s="97"/>
      <c r="T421" s="103"/>
    </row>
    <row r="422" spans="3:20">
      <c r="C422" s="97"/>
      <c r="D422" s="97"/>
      <c r="T422" s="103"/>
    </row>
    <row r="423" spans="3:20">
      <c r="C423" s="97"/>
      <c r="D423" s="97"/>
      <c r="T423" s="103"/>
    </row>
    <row r="424" spans="3:20">
      <c r="C424" s="97"/>
      <c r="D424" s="97"/>
      <c r="T424" s="103"/>
    </row>
    <row r="425" spans="3:20">
      <c r="C425" s="97"/>
      <c r="D425" s="97"/>
      <c r="T425" s="103"/>
    </row>
    <row r="426" spans="3:20">
      <c r="C426" s="97"/>
      <c r="D426" s="97"/>
      <c r="T426" s="103"/>
    </row>
    <row r="427" spans="3:20">
      <c r="C427" s="97"/>
      <c r="D427" s="97"/>
      <c r="T427" s="103"/>
    </row>
    <row r="428" spans="3:20">
      <c r="C428" s="97"/>
      <c r="D428" s="97"/>
      <c r="T428" s="103"/>
    </row>
    <row r="429" spans="3:20">
      <c r="C429" s="97"/>
      <c r="D429" s="97"/>
      <c r="T429" s="103"/>
    </row>
    <row r="430" spans="3:20">
      <c r="C430" s="97"/>
      <c r="D430" s="97"/>
      <c r="T430" s="103"/>
    </row>
    <row r="431" spans="3:20">
      <c r="C431" s="97"/>
      <c r="D431" s="97"/>
      <c r="T431" s="103"/>
    </row>
    <row r="432" spans="3:20">
      <c r="C432" s="97"/>
      <c r="D432" s="97"/>
      <c r="T432" s="103"/>
    </row>
    <row r="433" spans="3:20">
      <c r="C433" s="97"/>
      <c r="D433" s="97"/>
      <c r="T433" s="103"/>
    </row>
    <row r="434" spans="3:20">
      <c r="C434" s="97"/>
      <c r="D434" s="97"/>
      <c r="T434" s="103"/>
    </row>
    <row r="435" spans="3:20">
      <c r="C435" s="97"/>
      <c r="D435" s="97"/>
      <c r="T435" s="103"/>
    </row>
    <row r="436" spans="3:20">
      <c r="C436" s="97"/>
      <c r="D436" s="97"/>
      <c r="T436" s="103"/>
    </row>
    <row r="437" spans="3:20">
      <c r="C437" s="97"/>
      <c r="D437" s="97"/>
      <c r="T437" s="103"/>
    </row>
    <row r="438" spans="3:20">
      <c r="C438" s="97"/>
      <c r="D438" s="97"/>
      <c r="T438" s="103"/>
    </row>
    <row r="439" spans="3:20">
      <c r="C439" s="97"/>
      <c r="D439" s="97"/>
      <c r="T439" s="103"/>
    </row>
    <row r="440" spans="3:20">
      <c r="C440" s="97"/>
      <c r="D440" s="97"/>
      <c r="T440" s="103"/>
    </row>
    <row r="441" spans="3:20">
      <c r="C441" s="97"/>
      <c r="D441" s="97"/>
      <c r="T441" s="103"/>
    </row>
    <row r="442" spans="3:20">
      <c r="C442" s="97"/>
      <c r="D442" s="97"/>
      <c r="T442" s="103"/>
    </row>
    <row r="443" spans="3:20">
      <c r="C443" s="97"/>
      <c r="D443" s="97"/>
      <c r="T443" s="103"/>
    </row>
    <row r="444" spans="3:20">
      <c r="C444" s="97"/>
      <c r="D444" s="97"/>
      <c r="T444" s="103"/>
    </row>
    <row r="445" spans="3:20">
      <c r="C445" s="97"/>
      <c r="D445" s="97"/>
      <c r="T445" s="103"/>
    </row>
    <row r="446" spans="3:20">
      <c r="C446" s="97"/>
      <c r="D446" s="97"/>
      <c r="T446" s="103"/>
    </row>
    <row r="447" spans="3:20">
      <c r="C447" s="97"/>
      <c r="D447" s="97"/>
      <c r="T447" s="103"/>
    </row>
    <row r="448" spans="3:20">
      <c r="C448" s="97"/>
      <c r="D448" s="97"/>
      <c r="T448" s="103"/>
    </row>
    <row r="449" spans="3:20">
      <c r="C449" s="97"/>
      <c r="D449" s="97"/>
      <c r="T449" s="103"/>
    </row>
    <row r="450" spans="3:20">
      <c r="C450" s="97"/>
      <c r="D450" s="97"/>
      <c r="T450" s="103"/>
    </row>
    <row r="451" spans="3:20">
      <c r="C451" s="97"/>
      <c r="D451" s="97"/>
      <c r="T451" s="103"/>
    </row>
    <row r="452" spans="3:20">
      <c r="C452" s="97"/>
      <c r="D452" s="97"/>
      <c r="T452" s="103"/>
    </row>
    <row r="453" spans="3:20">
      <c r="C453" s="97"/>
      <c r="D453" s="97"/>
      <c r="T453" s="103"/>
    </row>
    <row r="454" spans="3:20">
      <c r="C454" s="97"/>
      <c r="D454" s="97"/>
      <c r="T454" s="103"/>
    </row>
    <row r="455" spans="3:20">
      <c r="C455" s="97"/>
      <c r="D455" s="97"/>
      <c r="T455" s="103"/>
    </row>
    <row r="456" spans="3:20">
      <c r="C456" s="97"/>
      <c r="D456" s="97"/>
      <c r="T456" s="103"/>
    </row>
    <row r="457" spans="3:20">
      <c r="C457" s="97"/>
      <c r="D457" s="97"/>
      <c r="T457" s="103"/>
    </row>
    <row r="458" spans="3:20">
      <c r="C458" s="97"/>
      <c r="D458" s="97"/>
      <c r="T458" s="103"/>
    </row>
    <row r="459" spans="3:20">
      <c r="C459" s="97"/>
      <c r="D459" s="97"/>
      <c r="T459" s="103"/>
    </row>
    <row r="460" spans="3:20">
      <c r="C460" s="97"/>
      <c r="D460" s="97"/>
      <c r="T460" s="103"/>
    </row>
    <row r="461" spans="3:20">
      <c r="C461" s="97"/>
      <c r="D461" s="97"/>
      <c r="T461" s="103"/>
    </row>
    <row r="462" spans="3:20">
      <c r="C462" s="97"/>
      <c r="D462" s="97"/>
      <c r="T462" s="103"/>
    </row>
    <row r="463" spans="3:20">
      <c r="C463" s="97"/>
      <c r="D463" s="97"/>
      <c r="T463" s="103"/>
    </row>
    <row r="464" spans="3:20">
      <c r="C464" s="97"/>
      <c r="D464" s="97"/>
      <c r="T464" s="103"/>
    </row>
    <row r="465" spans="3:20">
      <c r="C465" s="97"/>
      <c r="D465" s="97"/>
      <c r="T465" s="103"/>
    </row>
    <row r="466" spans="3:20">
      <c r="C466" s="97"/>
      <c r="D466" s="97"/>
      <c r="T466" s="103"/>
    </row>
    <row r="467" spans="3:20">
      <c r="C467" s="97"/>
      <c r="D467" s="97"/>
      <c r="T467" s="103"/>
    </row>
    <row r="468" spans="3:20">
      <c r="C468" s="97"/>
      <c r="D468" s="97"/>
      <c r="T468" s="103"/>
    </row>
    <row r="469" spans="3:20">
      <c r="C469" s="97"/>
      <c r="D469" s="97"/>
      <c r="T469" s="103"/>
    </row>
    <row r="470" spans="3:20">
      <c r="C470" s="97"/>
      <c r="D470" s="97"/>
      <c r="T470" s="103"/>
    </row>
    <row r="471" spans="3:20">
      <c r="C471" s="97"/>
      <c r="D471" s="97"/>
      <c r="T471" s="103"/>
    </row>
    <row r="472" spans="3:20">
      <c r="C472" s="97"/>
      <c r="D472" s="97"/>
      <c r="T472" s="103"/>
    </row>
    <row r="473" spans="3:20">
      <c r="C473" s="97"/>
      <c r="D473" s="97"/>
      <c r="T473" s="103"/>
    </row>
    <row r="474" spans="3:20">
      <c r="C474" s="97"/>
      <c r="D474" s="97"/>
      <c r="T474" s="103"/>
    </row>
    <row r="475" spans="3:20">
      <c r="C475" s="97"/>
      <c r="D475" s="97"/>
      <c r="T475" s="103"/>
    </row>
    <row r="476" spans="3:20">
      <c r="C476" s="97"/>
      <c r="D476" s="97"/>
      <c r="T476" s="103"/>
    </row>
    <row r="477" spans="3:20">
      <c r="C477" s="97"/>
      <c r="D477" s="97"/>
      <c r="T477" s="103"/>
    </row>
    <row r="478" spans="3:20">
      <c r="C478" s="97"/>
      <c r="D478" s="97"/>
      <c r="T478" s="103"/>
    </row>
    <row r="479" spans="3:20">
      <c r="C479" s="97"/>
      <c r="D479" s="97"/>
      <c r="T479" s="103"/>
    </row>
    <row r="480" spans="3:20">
      <c r="C480" s="97"/>
      <c r="D480" s="97"/>
      <c r="T480" s="103"/>
    </row>
    <row r="481" spans="3:20">
      <c r="C481" s="97"/>
      <c r="D481" s="97"/>
      <c r="T481" s="103"/>
    </row>
    <row r="482" spans="3:20">
      <c r="C482" s="97"/>
      <c r="D482" s="97"/>
      <c r="T482" s="103"/>
    </row>
    <row r="483" spans="3:20">
      <c r="C483" s="97"/>
      <c r="D483" s="97"/>
      <c r="T483" s="103"/>
    </row>
    <row r="484" spans="3:20">
      <c r="C484" s="97"/>
      <c r="D484" s="97"/>
      <c r="T484" s="103"/>
    </row>
    <row r="485" spans="3:20">
      <c r="C485" s="97"/>
      <c r="D485" s="97"/>
      <c r="T485" s="103"/>
    </row>
    <row r="486" spans="3:20">
      <c r="C486" s="97"/>
      <c r="D486" s="97"/>
      <c r="T486" s="103"/>
    </row>
    <row r="487" spans="3:20">
      <c r="C487" s="97"/>
      <c r="D487" s="97"/>
      <c r="T487" s="103"/>
    </row>
    <row r="488" spans="3:20">
      <c r="C488" s="97"/>
      <c r="D488" s="97"/>
      <c r="T488" s="103"/>
    </row>
    <row r="489" spans="3:20">
      <c r="C489" s="97"/>
      <c r="D489" s="97"/>
      <c r="T489" s="103"/>
    </row>
    <row r="490" spans="3:20">
      <c r="C490" s="97"/>
      <c r="D490" s="97"/>
      <c r="T490" s="103"/>
    </row>
    <row r="491" spans="3:20">
      <c r="C491" s="97"/>
      <c r="D491" s="97"/>
      <c r="T491" s="103"/>
    </row>
    <row r="492" spans="3:20">
      <c r="C492" s="97"/>
      <c r="D492" s="97"/>
      <c r="T492" s="103"/>
    </row>
    <row r="493" spans="3:20">
      <c r="C493" s="97"/>
      <c r="D493" s="97"/>
      <c r="T493" s="103"/>
    </row>
    <row r="494" spans="3:20">
      <c r="C494" s="97"/>
      <c r="D494" s="97"/>
      <c r="T494" s="103"/>
    </row>
    <row r="495" spans="3:20">
      <c r="C495" s="97"/>
      <c r="D495" s="97"/>
      <c r="T495" s="103"/>
    </row>
    <row r="496" spans="3:20">
      <c r="C496" s="97"/>
      <c r="D496" s="97"/>
      <c r="T496" s="103"/>
    </row>
    <row r="497" spans="3:20">
      <c r="C497" s="97"/>
      <c r="D497" s="97"/>
      <c r="T497" s="103"/>
    </row>
    <row r="498" spans="3:20">
      <c r="C498" s="97"/>
      <c r="D498" s="97"/>
      <c r="T498" s="103"/>
    </row>
    <row r="499" spans="3:20">
      <c r="C499" s="97"/>
      <c r="D499" s="97"/>
      <c r="T499" s="103"/>
    </row>
    <row r="500" spans="3:20">
      <c r="C500" s="97"/>
      <c r="D500" s="97"/>
      <c r="T500" s="103"/>
    </row>
    <row r="501" spans="3:20">
      <c r="C501" s="97"/>
      <c r="D501" s="97"/>
      <c r="T501" s="103"/>
    </row>
    <row r="502" spans="3:20">
      <c r="C502" s="97"/>
      <c r="D502" s="97"/>
      <c r="T502" s="103"/>
    </row>
    <row r="503" spans="3:20">
      <c r="C503" s="97"/>
      <c r="D503" s="97"/>
      <c r="T503" s="103"/>
    </row>
    <row r="504" spans="3:20">
      <c r="C504" s="97"/>
      <c r="D504" s="97"/>
      <c r="T504" s="103"/>
    </row>
    <row r="505" spans="3:20">
      <c r="C505" s="97"/>
      <c r="D505" s="97"/>
      <c r="T505" s="103"/>
    </row>
    <row r="506" spans="3:20">
      <c r="C506" s="97"/>
      <c r="D506" s="97"/>
      <c r="T506" s="103"/>
    </row>
    <row r="507" spans="3:20">
      <c r="C507" s="97"/>
      <c r="D507" s="97"/>
      <c r="T507" s="103"/>
    </row>
    <row r="508" spans="3:20">
      <c r="C508" s="97"/>
      <c r="D508" s="97"/>
      <c r="T508" s="103"/>
    </row>
    <row r="509" spans="3:20">
      <c r="C509" s="97"/>
      <c r="D509" s="97"/>
      <c r="T509" s="103"/>
    </row>
    <row r="510" spans="3:20">
      <c r="C510" s="97"/>
      <c r="D510" s="97"/>
      <c r="T510" s="103"/>
    </row>
    <row r="511" spans="3:20">
      <c r="C511" s="97"/>
      <c r="D511" s="97"/>
      <c r="T511" s="103"/>
    </row>
    <row r="512" spans="3:20">
      <c r="C512" s="97"/>
      <c r="D512" s="97"/>
      <c r="T512" s="103"/>
    </row>
    <row r="513" spans="3:20">
      <c r="C513" s="97"/>
      <c r="D513" s="97"/>
      <c r="T513" s="103"/>
    </row>
    <row r="514" spans="3:20">
      <c r="C514" s="97"/>
      <c r="D514" s="97"/>
      <c r="T514" s="103"/>
    </row>
    <row r="515" spans="3:20">
      <c r="C515" s="97"/>
      <c r="D515" s="97"/>
      <c r="T515" s="103"/>
    </row>
    <row r="516" spans="3:20">
      <c r="C516" s="97"/>
      <c r="D516" s="97"/>
      <c r="T516" s="103"/>
    </row>
    <row r="517" spans="3:20">
      <c r="C517" s="97"/>
      <c r="D517" s="97"/>
      <c r="T517" s="103"/>
    </row>
    <row r="518" spans="3:20">
      <c r="C518" s="97"/>
      <c r="D518" s="97"/>
      <c r="T518" s="103"/>
    </row>
    <row r="519" spans="3:20">
      <c r="C519" s="97"/>
      <c r="D519" s="97"/>
      <c r="T519" s="103"/>
    </row>
    <row r="520" spans="3:20">
      <c r="C520" s="97"/>
      <c r="D520" s="97"/>
      <c r="T520" s="103"/>
    </row>
    <row r="521" spans="3:20">
      <c r="C521" s="97"/>
      <c r="D521" s="97"/>
      <c r="T521" s="103"/>
    </row>
    <row r="522" spans="3:20">
      <c r="C522" s="97"/>
      <c r="D522" s="97"/>
      <c r="T522" s="103"/>
    </row>
    <row r="523" spans="3:20">
      <c r="C523" s="97"/>
      <c r="D523" s="97"/>
      <c r="T523" s="103"/>
    </row>
    <row r="524" spans="3:20">
      <c r="C524" s="97"/>
      <c r="D524" s="97"/>
      <c r="T524" s="103"/>
    </row>
    <row r="525" spans="3:20">
      <c r="C525" s="97"/>
      <c r="D525" s="97"/>
      <c r="T525" s="103"/>
    </row>
    <row r="526" spans="3:20">
      <c r="C526" s="97"/>
      <c r="D526" s="97"/>
      <c r="T526" s="103"/>
    </row>
    <row r="527" spans="3:20">
      <c r="C527" s="97"/>
      <c r="D527" s="97"/>
      <c r="T527" s="103"/>
    </row>
    <row r="528" spans="3:20">
      <c r="C528" s="97"/>
      <c r="D528" s="97"/>
      <c r="T528" s="103"/>
    </row>
    <row r="529" spans="3:20">
      <c r="C529" s="97"/>
      <c r="D529" s="97"/>
      <c r="T529" s="103"/>
    </row>
    <row r="530" spans="3:20">
      <c r="C530" s="97"/>
      <c r="D530" s="97"/>
      <c r="T530" s="103"/>
    </row>
    <row r="531" spans="3:20">
      <c r="C531" s="97"/>
      <c r="D531" s="97"/>
      <c r="T531" s="103"/>
    </row>
    <row r="532" spans="3:20">
      <c r="C532" s="97"/>
      <c r="D532" s="97"/>
    </row>
    <row r="533" spans="3:20">
      <c r="C533" s="97"/>
      <c r="D533" s="97"/>
    </row>
    <row r="534" spans="3:20">
      <c r="C534" s="97"/>
      <c r="D534" s="97"/>
    </row>
    <row r="535" spans="3:20">
      <c r="C535" s="97"/>
      <c r="D535" s="97"/>
    </row>
    <row r="536" spans="3:20">
      <c r="C536" s="97"/>
      <c r="D536" s="97"/>
    </row>
    <row r="537" spans="3:20">
      <c r="C537" s="97"/>
      <c r="D537" s="97"/>
    </row>
    <row r="538" spans="3:20">
      <c r="C538" s="97"/>
      <c r="D538" s="97"/>
    </row>
    <row r="539" spans="3:20">
      <c r="C539" s="97"/>
      <c r="D539" s="97"/>
    </row>
    <row r="540" spans="3:20">
      <c r="C540" s="97"/>
      <c r="D540" s="97"/>
    </row>
    <row r="541" spans="3:20">
      <c r="C541" s="97"/>
      <c r="D541" s="97"/>
    </row>
    <row r="542" spans="3:20">
      <c r="C542" s="97"/>
      <c r="D542" s="97"/>
    </row>
    <row r="543" spans="3:20">
      <c r="C543" s="97"/>
      <c r="D543" s="97"/>
    </row>
    <row r="544" spans="3:20">
      <c r="C544" s="97"/>
      <c r="D544" s="97"/>
    </row>
    <row r="545" spans="3:4">
      <c r="C545" s="97"/>
      <c r="D545" s="97"/>
    </row>
    <row r="546" spans="3:4">
      <c r="C546" s="97"/>
      <c r="D546" s="97"/>
    </row>
    <row r="547" spans="3:4">
      <c r="C547" s="97"/>
      <c r="D547" s="97"/>
    </row>
    <row r="548" spans="3:4">
      <c r="C548" s="97"/>
      <c r="D548" s="97"/>
    </row>
    <row r="549" spans="3:4">
      <c r="C549" s="97"/>
      <c r="D549" s="97"/>
    </row>
    <row r="550" spans="3:4">
      <c r="C550" s="97"/>
      <c r="D550" s="97"/>
    </row>
    <row r="551" spans="3:4">
      <c r="C551" s="97"/>
      <c r="D551" s="97"/>
    </row>
    <row r="552" spans="3:4">
      <c r="C552" s="97"/>
      <c r="D552" s="97"/>
    </row>
    <row r="553" spans="3:4">
      <c r="C553" s="97"/>
      <c r="D553" s="97"/>
    </row>
    <row r="554" spans="3:4">
      <c r="C554" s="97"/>
      <c r="D554" s="97"/>
    </row>
    <row r="555" spans="3:4">
      <c r="C555" s="97"/>
      <c r="D555" s="97"/>
    </row>
    <row r="556" spans="3:4">
      <c r="C556" s="97"/>
      <c r="D556" s="97"/>
    </row>
    <row r="557" spans="3:4">
      <c r="C557" s="97"/>
      <c r="D557" s="97"/>
    </row>
    <row r="558" spans="3:4">
      <c r="C558" s="97"/>
      <c r="D558" s="97"/>
    </row>
    <row r="559" spans="3:4">
      <c r="C559" s="97"/>
      <c r="D559" s="97"/>
    </row>
    <row r="560" spans="3:4">
      <c r="C560" s="97"/>
      <c r="D560" s="97"/>
    </row>
    <row r="561" spans="3:4">
      <c r="C561" s="97"/>
      <c r="D561" s="97"/>
    </row>
    <row r="562" spans="3:4">
      <c r="C562" s="97"/>
      <c r="D562" s="97"/>
    </row>
    <row r="563" spans="3:4">
      <c r="C563" s="97"/>
      <c r="D563" s="97"/>
    </row>
    <row r="564" spans="3:4">
      <c r="C564" s="97"/>
      <c r="D564" s="97"/>
    </row>
    <row r="565" spans="3:4">
      <c r="C565" s="97"/>
      <c r="D565" s="97"/>
    </row>
    <row r="566" spans="3:4">
      <c r="C566" s="97"/>
      <c r="D566" s="97"/>
    </row>
    <row r="567" spans="3:4">
      <c r="C567" s="97"/>
      <c r="D567" s="97"/>
    </row>
    <row r="568" spans="3:4">
      <c r="C568" s="97"/>
      <c r="D568" s="97"/>
    </row>
    <row r="569" spans="3:4">
      <c r="C569" s="97"/>
      <c r="D569" s="97"/>
    </row>
    <row r="570" spans="3:4">
      <c r="C570" s="97"/>
      <c r="D570" s="97"/>
    </row>
    <row r="571" spans="3:4">
      <c r="C571" s="97"/>
      <c r="D571" s="97"/>
    </row>
    <row r="572" spans="3:4">
      <c r="C572" s="97"/>
      <c r="D572" s="97"/>
    </row>
    <row r="573" spans="3:4">
      <c r="C573" s="97"/>
      <c r="D573" s="97"/>
    </row>
    <row r="574" spans="3:4">
      <c r="C574" s="97"/>
      <c r="D574" s="97"/>
    </row>
    <row r="575" spans="3:4">
      <c r="C575" s="97"/>
      <c r="D575" s="97"/>
    </row>
    <row r="576" spans="3:4">
      <c r="C576" s="97"/>
      <c r="D576" s="97"/>
    </row>
    <row r="577" spans="3:4">
      <c r="C577" s="97"/>
      <c r="D577" s="97"/>
    </row>
    <row r="578" spans="3:4">
      <c r="C578" s="97"/>
      <c r="D578" s="97"/>
    </row>
    <row r="579" spans="3:4">
      <c r="C579" s="97"/>
      <c r="D579" s="97"/>
    </row>
    <row r="580" spans="3:4">
      <c r="C580" s="97"/>
      <c r="D580" s="97"/>
    </row>
    <row r="581" spans="3:4">
      <c r="C581" s="97"/>
      <c r="D581" s="97"/>
    </row>
    <row r="582" spans="3:4">
      <c r="C582" s="97"/>
      <c r="D582" s="97"/>
    </row>
    <row r="583" spans="3:4">
      <c r="C583" s="97"/>
      <c r="D583" s="97"/>
    </row>
    <row r="584" spans="3:4">
      <c r="C584" s="97"/>
      <c r="D584" s="97"/>
    </row>
    <row r="585" spans="3:4">
      <c r="C585" s="97"/>
      <c r="D585" s="97"/>
    </row>
    <row r="586" spans="3:4">
      <c r="C586" s="97"/>
      <c r="D586" s="97"/>
    </row>
    <row r="587" spans="3:4">
      <c r="C587" s="97"/>
      <c r="D587" s="97"/>
    </row>
    <row r="588" spans="3:4">
      <c r="C588" s="97"/>
      <c r="D588" s="97"/>
    </row>
    <row r="589" spans="3:4">
      <c r="C589" s="97"/>
      <c r="D589" s="97"/>
    </row>
    <row r="590" spans="3:4">
      <c r="C590" s="97"/>
      <c r="D590" s="97"/>
    </row>
    <row r="591" spans="3:4">
      <c r="C591" s="97"/>
      <c r="D591" s="97"/>
    </row>
    <row r="592" spans="3:4">
      <c r="C592" s="97"/>
      <c r="D592" s="97"/>
    </row>
    <row r="593" spans="3:4">
      <c r="C593" s="97"/>
      <c r="D593" s="97"/>
    </row>
    <row r="594" spans="3:4">
      <c r="C594" s="97"/>
      <c r="D594" s="97"/>
    </row>
    <row r="595" spans="3:4">
      <c r="C595" s="97"/>
      <c r="D595" s="97"/>
    </row>
    <row r="596" spans="3:4">
      <c r="C596" s="97"/>
      <c r="D596" s="97"/>
    </row>
    <row r="597" spans="3:4">
      <c r="C597" s="97"/>
      <c r="D597" s="97"/>
    </row>
    <row r="598" spans="3:4">
      <c r="C598" s="97"/>
      <c r="D598" s="97"/>
    </row>
    <row r="599" spans="3:4">
      <c r="C599" s="97"/>
      <c r="D599" s="97"/>
    </row>
    <row r="600" spans="3:4">
      <c r="C600" s="97"/>
      <c r="D600" s="97"/>
    </row>
    <row r="601" spans="3:4">
      <c r="C601" s="97"/>
      <c r="D601" s="97"/>
    </row>
    <row r="602" spans="3:4">
      <c r="C602" s="97"/>
      <c r="D602" s="97"/>
    </row>
    <row r="603" spans="3:4">
      <c r="C603" s="97"/>
      <c r="D603" s="97"/>
    </row>
    <row r="604" spans="3:4">
      <c r="C604" s="97"/>
      <c r="D604" s="97"/>
    </row>
    <row r="605" spans="3:4">
      <c r="C605" s="97"/>
      <c r="D605" s="97"/>
    </row>
    <row r="606" spans="3:4">
      <c r="C606" s="97"/>
      <c r="D606" s="97"/>
    </row>
    <row r="607" spans="3:4">
      <c r="C607" s="97"/>
      <c r="D607" s="97"/>
    </row>
    <row r="608" spans="3:4">
      <c r="C608" s="97"/>
      <c r="D608" s="97"/>
    </row>
    <row r="609" spans="3:4">
      <c r="C609" s="97"/>
      <c r="D609" s="97"/>
    </row>
    <row r="610" spans="3:4">
      <c r="C610" s="97"/>
      <c r="D610" s="97"/>
    </row>
    <row r="611" spans="3:4">
      <c r="C611" s="97"/>
      <c r="D611" s="97"/>
    </row>
    <row r="612" spans="3:4">
      <c r="C612" s="97"/>
      <c r="D612" s="97"/>
    </row>
    <row r="613" spans="3:4">
      <c r="C613" s="97"/>
      <c r="D613" s="97"/>
    </row>
    <row r="614" spans="3:4">
      <c r="C614" s="97"/>
      <c r="D614" s="97"/>
    </row>
    <row r="615" spans="3:4">
      <c r="C615" s="97"/>
      <c r="D615" s="97"/>
    </row>
    <row r="616" spans="3:4">
      <c r="C616" s="97"/>
      <c r="D616" s="97"/>
    </row>
    <row r="617" spans="3:4">
      <c r="C617" s="97"/>
      <c r="D617" s="97"/>
    </row>
    <row r="618" spans="3:4">
      <c r="C618" s="97"/>
      <c r="D618" s="97"/>
    </row>
    <row r="619" spans="3:4">
      <c r="C619" s="97"/>
      <c r="D619" s="97"/>
    </row>
    <row r="620" spans="3:4">
      <c r="C620" s="97"/>
      <c r="D620" s="97"/>
    </row>
    <row r="621" spans="3:4">
      <c r="C621" s="97"/>
      <c r="D621" s="97"/>
    </row>
    <row r="622" spans="3:4">
      <c r="C622" s="97"/>
      <c r="D622" s="97"/>
    </row>
    <row r="623" spans="3:4">
      <c r="C623" s="97"/>
      <c r="D623" s="97"/>
    </row>
    <row r="624" spans="3:4">
      <c r="C624" s="97"/>
      <c r="D624" s="97"/>
    </row>
    <row r="625" spans="3:4">
      <c r="C625" s="97"/>
      <c r="D625" s="97"/>
    </row>
    <row r="626" spans="3:4">
      <c r="C626" s="97"/>
      <c r="D626" s="97"/>
    </row>
    <row r="627" spans="3:4">
      <c r="C627" s="97"/>
      <c r="D627" s="97"/>
    </row>
    <row r="628" spans="3:4">
      <c r="C628" s="97"/>
      <c r="D628" s="97"/>
    </row>
    <row r="629" spans="3:4">
      <c r="C629" s="97"/>
      <c r="D629" s="97"/>
    </row>
    <row r="630" spans="3:4">
      <c r="C630" s="97"/>
      <c r="D630" s="97"/>
    </row>
    <row r="631" spans="3:4">
      <c r="C631" s="97"/>
      <c r="D631" s="97"/>
    </row>
    <row r="632" spans="3:4">
      <c r="C632" s="97"/>
      <c r="D632" s="97"/>
    </row>
    <row r="633" spans="3:4">
      <c r="C633" s="97"/>
      <c r="D633" s="97"/>
    </row>
    <row r="634" spans="3:4">
      <c r="C634" s="97"/>
      <c r="D634" s="97"/>
    </row>
    <row r="635" spans="3:4">
      <c r="C635" s="97"/>
      <c r="D635" s="97"/>
    </row>
    <row r="636" spans="3:4">
      <c r="C636" s="97"/>
      <c r="D636" s="9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9"/>
  <sheetViews>
    <sheetView topLeftCell="A77" workbookViewId="0">
      <selection activeCell="A95" sqref="A95:C124"/>
    </sheetView>
  </sheetViews>
  <sheetFormatPr defaultRowHeight="12.75"/>
  <cols>
    <col min="1" max="1" width="19.7109375" style="97" customWidth="1"/>
    <col min="2" max="2" width="4.42578125" style="28" customWidth="1"/>
    <col min="3" max="3" width="12.7109375" style="97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97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139" t="s">
        <v>176</v>
      </c>
      <c r="I1" s="140" t="s">
        <v>92</v>
      </c>
      <c r="J1" s="141" t="s">
        <v>72</v>
      </c>
    </row>
    <row r="2" spans="1:16">
      <c r="I2" s="142" t="s">
        <v>103</v>
      </c>
      <c r="J2" s="143" t="s">
        <v>177</v>
      </c>
    </row>
    <row r="3" spans="1:16">
      <c r="A3" s="144" t="s">
        <v>178</v>
      </c>
      <c r="I3" s="142" t="s">
        <v>107</v>
      </c>
      <c r="J3" s="143" t="s">
        <v>179</v>
      </c>
    </row>
    <row r="4" spans="1:16">
      <c r="I4" s="142" t="s">
        <v>122</v>
      </c>
      <c r="J4" s="143" t="s">
        <v>179</v>
      </c>
    </row>
    <row r="5" spans="1:16" ht="13.5" thickBot="1">
      <c r="I5" s="145" t="s">
        <v>152</v>
      </c>
      <c r="J5" s="146" t="s">
        <v>74</v>
      </c>
    </row>
    <row r="10" spans="1:16" ht="13.5" thickBot="1"/>
    <row r="11" spans="1:16" ht="12.75" customHeight="1" thickBot="1">
      <c r="A11" s="97" t="str">
        <f t="shared" ref="A11:A42" si="0">P11</f>
        <v> VSS 1.69 </v>
      </c>
      <c r="B11" s="6" t="str">
        <f t="shared" ref="B11:B42" si="1">IF(H11=INT(H11),"I","II")</f>
        <v>I</v>
      </c>
      <c r="C11" s="97">
        <f t="shared" ref="C11:C42" si="2">1*G11</f>
        <v>28343.462</v>
      </c>
      <c r="D11" s="28" t="str">
        <f t="shared" ref="D11:D42" si="3">VLOOKUP(F11,I$1:J$5,2,FALSE)</f>
        <v>vis</v>
      </c>
      <c r="E11" s="147">
        <f>VLOOKUP(C11,'A (old2)'!C$21:E$973,3,FALSE)</f>
        <v>814.41169702078673</v>
      </c>
      <c r="F11" s="6" t="s">
        <v>152</v>
      </c>
      <c r="G11" s="28" t="str">
        <f t="shared" ref="G11:G42" si="4">MID(I11,3,LEN(I11)-3)</f>
        <v>28343.462</v>
      </c>
      <c r="H11" s="97">
        <f t="shared" ref="H11:H42" si="5">1*K11</f>
        <v>815</v>
      </c>
      <c r="I11" s="148" t="s">
        <v>187</v>
      </c>
      <c r="J11" s="149" t="s">
        <v>188</v>
      </c>
      <c r="K11" s="148">
        <v>815</v>
      </c>
      <c r="L11" s="148" t="s">
        <v>189</v>
      </c>
      <c r="M11" s="149" t="s">
        <v>184</v>
      </c>
      <c r="N11" s="149"/>
      <c r="O11" s="150" t="s">
        <v>185</v>
      </c>
      <c r="P11" s="150" t="s">
        <v>186</v>
      </c>
    </row>
    <row r="12" spans="1:16" ht="12.75" customHeight="1" thickBot="1">
      <c r="A12" s="97" t="str">
        <f t="shared" si="0"/>
        <v> VSS 1.69 </v>
      </c>
      <c r="B12" s="6" t="str">
        <f t="shared" si="1"/>
        <v>I</v>
      </c>
      <c r="C12" s="97">
        <f t="shared" si="2"/>
        <v>28904.227999999999</v>
      </c>
      <c r="D12" s="28" t="str">
        <f t="shared" si="3"/>
        <v>vis</v>
      </c>
      <c r="E12" s="147">
        <f>VLOOKUP(C12,'A (old2)'!C$21:E$973,3,FALSE)</f>
        <v>2087.5250079827651</v>
      </c>
      <c r="F12" s="6" t="s">
        <v>152</v>
      </c>
      <c r="G12" s="28" t="str">
        <f t="shared" si="4"/>
        <v>28904.228</v>
      </c>
      <c r="H12" s="97">
        <f t="shared" si="5"/>
        <v>2088</v>
      </c>
      <c r="I12" s="148" t="s">
        <v>190</v>
      </c>
      <c r="J12" s="149" t="s">
        <v>191</v>
      </c>
      <c r="K12" s="148">
        <v>2088</v>
      </c>
      <c r="L12" s="148" t="s">
        <v>192</v>
      </c>
      <c r="M12" s="149" t="s">
        <v>184</v>
      </c>
      <c r="N12" s="149"/>
      <c r="O12" s="150" t="s">
        <v>185</v>
      </c>
      <c r="P12" s="150" t="s">
        <v>186</v>
      </c>
    </row>
    <row r="13" spans="1:16" ht="12.75" customHeight="1" thickBot="1">
      <c r="A13" s="97" t="str">
        <f t="shared" si="0"/>
        <v> VSS 1.69 </v>
      </c>
      <c r="B13" s="6" t="str">
        <f t="shared" si="1"/>
        <v>I</v>
      </c>
      <c r="C13" s="97">
        <f t="shared" si="2"/>
        <v>29106.416000000001</v>
      </c>
      <c r="D13" s="28" t="str">
        <f t="shared" si="3"/>
        <v>vis</v>
      </c>
      <c r="E13" s="147">
        <f>VLOOKUP(C13,'A (old2)'!C$21:E$973,3,FALSE)</f>
        <v>2546.5546818873586</v>
      </c>
      <c r="F13" s="6" t="s">
        <v>152</v>
      </c>
      <c r="G13" s="28" t="str">
        <f t="shared" si="4"/>
        <v>29106.416</v>
      </c>
      <c r="H13" s="97">
        <f t="shared" si="5"/>
        <v>2547</v>
      </c>
      <c r="I13" s="148" t="s">
        <v>193</v>
      </c>
      <c r="J13" s="149" t="s">
        <v>194</v>
      </c>
      <c r="K13" s="148">
        <v>2547</v>
      </c>
      <c r="L13" s="148" t="s">
        <v>195</v>
      </c>
      <c r="M13" s="149" t="s">
        <v>184</v>
      </c>
      <c r="N13" s="149"/>
      <c r="O13" s="150" t="s">
        <v>185</v>
      </c>
      <c r="P13" s="150" t="s">
        <v>186</v>
      </c>
    </row>
    <row r="14" spans="1:16" ht="12.75" customHeight="1" thickBot="1">
      <c r="A14" s="97" t="str">
        <f t="shared" si="0"/>
        <v> VSS 1.69 </v>
      </c>
      <c r="B14" s="6" t="str">
        <f t="shared" si="1"/>
        <v>II</v>
      </c>
      <c r="C14" s="97">
        <f t="shared" si="2"/>
        <v>29114.538</v>
      </c>
      <c r="D14" s="28" t="str">
        <f t="shared" si="3"/>
        <v>vis</v>
      </c>
      <c r="E14" s="147">
        <f>VLOOKUP(C14,'A (old2)'!C$21:E$973,3,FALSE)</f>
        <v>2564.9941491725226</v>
      </c>
      <c r="F14" s="6" t="s">
        <v>152</v>
      </c>
      <c r="G14" s="28" t="str">
        <f t="shared" si="4"/>
        <v>29114.538</v>
      </c>
      <c r="H14" s="97">
        <f t="shared" si="5"/>
        <v>2565.5</v>
      </c>
      <c r="I14" s="148" t="s">
        <v>196</v>
      </c>
      <c r="J14" s="149" t="s">
        <v>197</v>
      </c>
      <c r="K14" s="148">
        <v>2565.5</v>
      </c>
      <c r="L14" s="148" t="s">
        <v>198</v>
      </c>
      <c r="M14" s="149" t="s">
        <v>184</v>
      </c>
      <c r="N14" s="149"/>
      <c r="O14" s="150" t="s">
        <v>185</v>
      </c>
      <c r="P14" s="150" t="s">
        <v>186</v>
      </c>
    </row>
    <row r="15" spans="1:16" ht="12.75" customHeight="1" thickBot="1">
      <c r="A15" s="97" t="str">
        <f t="shared" si="0"/>
        <v> VSS 1.69 </v>
      </c>
      <c r="B15" s="6" t="str">
        <f t="shared" si="1"/>
        <v>II</v>
      </c>
      <c r="C15" s="97">
        <f t="shared" si="2"/>
        <v>29162.585999999999</v>
      </c>
      <c r="D15" s="28" t="str">
        <f t="shared" si="3"/>
        <v>vis</v>
      </c>
      <c r="E15" s="147">
        <f>VLOOKUP(C15,'A (old2)'!C$21:E$973,3,FALSE)</f>
        <v>2674.0780600463986</v>
      </c>
      <c r="F15" s="6" t="s">
        <v>152</v>
      </c>
      <c r="G15" s="28" t="str">
        <f t="shared" si="4"/>
        <v>29162.586</v>
      </c>
      <c r="H15" s="97">
        <f t="shared" si="5"/>
        <v>2674.5</v>
      </c>
      <c r="I15" s="148" t="s">
        <v>199</v>
      </c>
      <c r="J15" s="149" t="s">
        <v>200</v>
      </c>
      <c r="K15" s="148">
        <v>2674.5</v>
      </c>
      <c r="L15" s="148" t="s">
        <v>201</v>
      </c>
      <c r="M15" s="149" t="s">
        <v>184</v>
      </c>
      <c r="N15" s="149"/>
      <c r="O15" s="150" t="s">
        <v>185</v>
      </c>
      <c r="P15" s="150" t="s">
        <v>186</v>
      </c>
    </row>
    <row r="16" spans="1:16" ht="12.75" customHeight="1" thickBot="1">
      <c r="A16" s="97" t="str">
        <f t="shared" si="0"/>
        <v> VSS 1.69 </v>
      </c>
      <c r="B16" s="6" t="str">
        <f t="shared" si="1"/>
        <v>II</v>
      </c>
      <c r="C16" s="97">
        <f t="shared" si="2"/>
        <v>29164.352999999999</v>
      </c>
      <c r="D16" s="28" t="str">
        <f t="shared" si="3"/>
        <v>vis</v>
      </c>
      <c r="E16" s="147">
        <f>VLOOKUP(C16,'A (old2)'!C$21:E$973,3,FALSE)</f>
        <v>2678.0896998756134</v>
      </c>
      <c r="F16" s="6" t="s">
        <v>152</v>
      </c>
      <c r="G16" s="28" t="str">
        <f t="shared" si="4"/>
        <v>29164.353</v>
      </c>
      <c r="H16" s="97">
        <f t="shared" si="5"/>
        <v>2678.5</v>
      </c>
      <c r="I16" s="148" t="s">
        <v>202</v>
      </c>
      <c r="J16" s="149" t="s">
        <v>203</v>
      </c>
      <c r="K16" s="148">
        <v>2678.5</v>
      </c>
      <c r="L16" s="148" t="s">
        <v>204</v>
      </c>
      <c r="M16" s="149" t="s">
        <v>184</v>
      </c>
      <c r="N16" s="149"/>
      <c r="O16" s="150" t="s">
        <v>185</v>
      </c>
      <c r="P16" s="150" t="s">
        <v>186</v>
      </c>
    </row>
    <row r="17" spans="1:16" ht="12.75" customHeight="1" thickBot="1">
      <c r="A17" s="97" t="str">
        <f t="shared" si="0"/>
        <v> VSS 1.69 </v>
      </c>
      <c r="B17" s="6" t="str">
        <f t="shared" si="1"/>
        <v>II</v>
      </c>
      <c r="C17" s="97">
        <f t="shared" si="2"/>
        <v>29229.526999999998</v>
      </c>
      <c r="D17" s="28" t="str">
        <f t="shared" si="3"/>
        <v>vis</v>
      </c>
      <c r="E17" s="147">
        <f>VLOOKUP(C17,'A (old2)'!C$21:E$973,3,FALSE)</f>
        <v>2826.0549597676804</v>
      </c>
      <c r="F17" s="6" t="s">
        <v>152</v>
      </c>
      <c r="G17" s="28" t="str">
        <f t="shared" si="4"/>
        <v>29229.527</v>
      </c>
      <c r="H17" s="97">
        <f t="shared" si="5"/>
        <v>2826.5</v>
      </c>
      <c r="I17" s="148" t="s">
        <v>205</v>
      </c>
      <c r="J17" s="149" t="s">
        <v>206</v>
      </c>
      <c r="K17" s="148">
        <v>2826.5</v>
      </c>
      <c r="L17" s="148" t="s">
        <v>207</v>
      </c>
      <c r="M17" s="149" t="s">
        <v>184</v>
      </c>
      <c r="N17" s="149"/>
      <c r="O17" s="150" t="s">
        <v>185</v>
      </c>
      <c r="P17" s="150" t="s">
        <v>186</v>
      </c>
    </row>
    <row r="18" spans="1:16" ht="12.75" customHeight="1" thickBot="1">
      <c r="A18" s="97" t="str">
        <f t="shared" si="0"/>
        <v> VSS 1.69 </v>
      </c>
      <c r="B18" s="6" t="str">
        <f t="shared" si="1"/>
        <v>I</v>
      </c>
      <c r="C18" s="97">
        <f t="shared" si="2"/>
        <v>29339.433000000001</v>
      </c>
      <c r="D18" s="28" t="str">
        <f t="shared" si="3"/>
        <v>vis</v>
      </c>
      <c r="E18" s="147">
        <f>VLOOKUP(C18,'A (old2)'!C$21:E$973,3,FALSE)</f>
        <v>3075.5757787092543</v>
      </c>
      <c r="F18" s="6" t="s">
        <v>152</v>
      </c>
      <c r="G18" s="28" t="str">
        <f t="shared" si="4"/>
        <v>29339.433</v>
      </c>
      <c r="H18" s="97">
        <f t="shared" si="5"/>
        <v>3076</v>
      </c>
      <c r="I18" s="148" t="s">
        <v>208</v>
      </c>
      <c r="J18" s="149" t="s">
        <v>209</v>
      </c>
      <c r="K18" s="148">
        <v>3076</v>
      </c>
      <c r="L18" s="148" t="s">
        <v>210</v>
      </c>
      <c r="M18" s="149" t="s">
        <v>184</v>
      </c>
      <c r="N18" s="149"/>
      <c r="O18" s="150" t="s">
        <v>185</v>
      </c>
      <c r="P18" s="150" t="s">
        <v>186</v>
      </c>
    </row>
    <row r="19" spans="1:16" ht="12.75" customHeight="1" thickBot="1">
      <c r="A19" s="97" t="str">
        <f t="shared" si="0"/>
        <v> VSS 1.69 </v>
      </c>
      <c r="B19" s="6" t="str">
        <f t="shared" si="1"/>
        <v>II</v>
      </c>
      <c r="C19" s="97">
        <f t="shared" si="2"/>
        <v>29363.441999999999</v>
      </c>
      <c r="D19" s="28" t="str">
        <f t="shared" si="3"/>
        <v>vis</v>
      </c>
      <c r="E19" s="147">
        <f>VLOOKUP(C19,'A (old2)'!C$21:E$973,3,FALSE)</f>
        <v>3130.0836794787087</v>
      </c>
      <c r="F19" s="6" t="s">
        <v>152</v>
      </c>
      <c r="G19" s="28" t="str">
        <f t="shared" si="4"/>
        <v>29363.442</v>
      </c>
      <c r="H19" s="97">
        <f t="shared" si="5"/>
        <v>3130.5</v>
      </c>
      <c r="I19" s="148" t="s">
        <v>211</v>
      </c>
      <c r="J19" s="149" t="s">
        <v>212</v>
      </c>
      <c r="K19" s="148">
        <v>3130.5</v>
      </c>
      <c r="L19" s="148" t="s">
        <v>213</v>
      </c>
      <c r="M19" s="149" t="s">
        <v>184</v>
      </c>
      <c r="N19" s="149"/>
      <c r="O19" s="150" t="s">
        <v>185</v>
      </c>
      <c r="P19" s="150" t="s">
        <v>186</v>
      </c>
    </row>
    <row r="20" spans="1:16" ht="12.75" customHeight="1" thickBot="1">
      <c r="A20" s="97" t="str">
        <f t="shared" si="0"/>
        <v> VSS 1.69 </v>
      </c>
      <c r="B20" s="6" t="str">
        <f t="shared" si="1"/>
        <v>I</v>
      </c>
      <c r="C20" s="97">
        <f t="shared" si="2"/>
        <v>29365.397000000001</v>
      </c>
      <c r="D20" s="28" t="str">
        <f t="shared" si="3"/>
        <v>vis</v>
      </c>
      <c r="E20" s="147">
        <f>VLOOKUP(C20,'A (old2)'!C$21:E$973,3,FALSE)</f>
        <v>3134.5221378070187</v>
      </c>
      <c r="F20" s="6" t="s">
        <v>152</v>
      </c>
      <c r="G20" s="28" t="str">
        <f t="shared" si="4"/>
        <v>29365.397</v>
      </c>
      <c r="H20" s="97">
        <f t="shared" si="5"/>
        <v>3135</v>
      </c>
      <c r="I20" s="148" t="s">
        <v>214</v>
      </c>
      <c r="J20" s="149" t="s">
        <v>215</v>
      </c>
      <c r="K20" s="148">
        <v>3135</v>
      </c>
      <c r="L20" s="148" t="s">
        <v>216</v>
      </c>
      <c r="M20" s="149" t="s">
        <v>184</v>
      </c>
      <c r="N20" s="149"/>
      <c r="O20" s="150" t="s">
        <v>185</v>
      </c>
      <c r="P20" s="150" t="s">
        <v>186</v>
      </c>
    </row>
    <row r="21" spans="1:16" ht="12.75" customHeight="1" thickBot="1">
      <c r="A21" s="97" t="str">
        <f t="shared" si="0"/>
        <v> VSS 1.69 </v>
      </c>
      <c r="B21" s="6" t="str">
        <f t="shared" si="1"/>
        <v>II</v>
      </c>
      <c r="C21" s="97">
        <f t="shared" si="2"/>
        <v>29374.460999999999</v>
      </c>
      <c r="D21" s="28" t="str">
        <f t="shared" si="3"/>
        <v>vis</v>
      </c>
      <c r="E21" s="147">
        <f>VLOOKUP(C21,'A (old2)'!C$21:E$973,3,FALSE)</f>
        <v>3155.1002382099628</v>
      </c>
      <c r="F21" s="6" t="s">
        <v>152</v>
      </c>
      <c r="G21" s="28" t="str">
        <f t="shared" si="4"/>
        <v>29374.461</v>
      </c>
      <c r="H21" s="97">
        <f t="shared" si="5"/>
        <v>3155.5</v>
      </c>
      <c r="I21" s="148" t="s">
        <v>217</v>
      </c>
      <c r="J21" s="149" t="s">
        <v>218</v>
      </c>
      <c r="K21" s="148">
        <v>3155.5</v>
      </c>
      <c r="L21" s="148" t="s">
        <v>219</v>
      </c>
      <c r="M21" s="149" t="s">
        <v>184</v>
      </c>
      <c r="N21" s="149"/>
      <c r="O21" s="150" t="s">
        <v>185</v>
      </c>
      <c r="P21" s="150" t="s">
        <v>186</v>
      </c>
    </row>
    <row r="22" spans="1:16" ht="12.75" customHeight="1" thickBot="1">
      <c r="A22" s="97" t="str">
        <f t="shared" si="0"/>
        <v> VSS 1.69 </v>
      </c>
      <c r="B22" s="6" t="str">
        <f t="shared" si="1"/>
        <v>II</v>
      </c>
      <c r="C22" s="97">
        <f t="shared" si="2"/>
        <v>29466.485000000001</v>
      </c>
      <c r="D22" s="28" t="str">
        <f t="shared" si="3"/>
        <v>vis</v>
      </c>
      <c r="E22" s="147">
        <f>VLOOKUP(C22,'A (old2)'!C$21:E$973,3,FALSE)</f>
        <v>3364.0233528923204</v>
      </c>
      <c r="F22" s="6" t="s">
        <v>152</v>
      </c>
      <c r="G22" s="28" t="str">
        <f t="shared" si="4"/>
        <v>29466.485</v>
      </c>
      <c r="H22" s="97">
        <f t="shared" si="5"/>
        <v>3364.5</v>
      </c>
      <c r="I22" s="148" t="s">
        <v>220</v>
      </c>
      <c r="J22" s="149" t="s">
        <v>221</v>
      </c>
      <c r="K22" s="148">
        <v>3364.5</v>
      </c>
      <c r="L22" s="148" t="s">
        <v>222</v>
      </c>
      <c r="M22" s="149" t="s">
        <v>184</v>
      </c>
      <c r="N22" s="149"/>
      <c r="O22" s="150" t="s">
        <v>185</v>
      </c>
      <c r="P22" s="150" t="s">
        <v>186</v>
      </c>
    </row>
    <row r="23" spans="1:16" ht="12.75" customHeight="1" thickBot="1">
      <c r="A23" s="97" t="str">
        <f t="shared" si="0"/>
        <v> VSS 1.69 </v>
      </c>
      <c r="B23" s="6" t="str">
        <f t="shared" si="1"/>
        <v>II</v>
      </c>
      <c r="C23" s="97">
        <f t="shared" si="2"/>
        <v>29923.263999999999</v>
      </c>
      <c r="D23" s="28" t="str">
        <f t="shared" si="3"/>
        <v>vis</v>
      </c>
      <c r="E23" s="147">
        <f>VLOOKUP(C23,'A (old2)'!C$21:E$973,3,FALSE)</f>
        <v>4401.0538167005761</v>
      </c>
      <c r="F23" s="6" t="s">
        <v>152</v>
      </c>
      <c r="G23" s="28" t="str">
        <f t="shared" si="4"/>
        <v>29923.264</v>
      </c>
      <c r="H23" s="97">
        <f t="shared" si="5"/>
        <v>4401.5</v>
      </c>
      <c r="I23" s="148" t="s">
        <v>223</v>
      </c>
      <c r="J23" s="149" t="s">
        <v>224</v>
      </c>
      <c r="K23" s="148">
        <v>4401.5</v>
      </c>
      <c r="L23" s="148" t="s">
        <v>225</v>
      </c>
      <c r="M23" s="149" t="s">
        <v>184</v>
      </c>
      <c r="N23" s="149"/>
      <c r="O23" s="150" t="s">
        <v>185</v>
      </c>
      <c r="P23" s="150" t="s">
        <v>186</v>
      </c>
    </row>
    <row r="24" spans="1:16" ht="12.75" customHeight="1" thickBot="1">
      <c r="A24" s="97" t="str">
        <f t="shared" si="0"/>
        <v> VSS 1.69 </v>
      </c>
      <c r="B24" s="6" t="str">
        <f t="shared" si="1"/>
        <v>II</v>
      </c>
      <c r="C24" s="97">
        <f t="shared" si="2"/>
        <v>29982.298999999999</v>
      </c>
      <c r="D24" s="28" t="str">
        <f t="shared" si="3"/>
        <v>vis</v>
      </c>
      <c r="E24" s="147">
        <f>VLOOKUP(C24,'A (old2)'!C$21:E$973,3,FALSE)</f>
        <v>4535.0816363484155</v>
      </c>
      <c r="F24" s="6" t="s">
        <v>152</v>
      </c>
      <c r="G24" s="28" t="str">
        <f t="shared" si="4"/>
        <v>29982.299</v>
      </c>
      <c r="H24" s="97">
        <f t="shared" si="5"/>
        <v>4535.5</v>
      </c>
      <c r="I24" s="148" t="s">
        <v>226</v>
      </c>
      <c r="J24" s="149" t="s">
        <v>227</v>
      </c>
      <c r="K24" s="148">
        <v>4535.5</v>
      </c>
      <c r="L24" s="148" t="s">
        <v>228</v>
      </c>
      <c r="M24" s="149" t="s">
        <v>184</v>
      </c>
      <c r="N24" s="149"/>
      <c r="O24" s="150" t="s">
        <v>185</v>
      </c>
      <c r="P24" s="150" t="s">
        <v>186</v>
      </c>
    </row>
    <row r="25" spans="1:16" ht="12.75" customHeight="1" thickBot="1">
      <c r="A25" s="97" t="str">
        <f t="shared" si="0"/>
        <v> VSS 1.69 </v>
      </c>
      <c r="B25" s="6" t="str">
        <f t="shared" si="1"/>
        <v>II</v>
      </c>
      <c r="C25" s="97">
        <f t="shared" si="2"/>
        <v>30378.281999999999</v>
      </c>
      <c r="D25" s="28" t="str">
        <f t="shared" si="3"/>
        <v>vis</v>
      </c>
      <c r="E25" s="147">
        <f>VLOOKUP(C25,'A (old2)'!C$21:E$973,3,FALSE)</f>
        <v>5434.0862625466116</v>
      </c>
      <c r="F25" s="6" t="s">
        <v>152</v>
      </c>
      <c r="G25" s="28" t="str">
        <f t="shared" si="4"/>
        <v>30378.282</v>
      </c>
      <c r="H25" s="97">
        <f t="shared" si="5"/>
        <v>5434.5</v>
      </c>
      <c r="I25" s="148" t="s">
        <v>229</v>
      </c>
      <c r="J25" s="149" t="s">
        <v>230</v>
      </c>
      <c r="K25" s="148">
        <v>5434.5</v>
      </c>
      <c r="L25" s="148" t="s">
        <v>231</v>
      </c>
      <c r="M25" s="149" t="s">
        <v>184</v>
      </c>
      <c r="N25" s="149"/>
      <c r="O25" s="150" t="s">
        <v>185</v>
      </c>
      <c r="P25" s="150" t="s">
        <v>186</v>
      </c>
    </row>
    <row r="26" spans="1:16" ht="12.75" customHeight="1" thickBot="1">
      <c r="A26" s="97" t="str">
        <f t="shared" si="0"/>
        <v> VSS 1.69 </v>
      </c>
      <c r="B26" s="6" t="str">
        <f t="shared" si="1"/>
        <v>I</v>
      </c>
      <c r="C26" s="97">
        <f t="shared" si="2"/>
        <v>30782.44</v>
      </c>
      <c r="D26" s="28" t="str">
        <f t="shared" si="3"/>
        <v>vis</v>
      </c>
      <c r="E26" s="147">
        <f>VLOOKUP(C26,'A (old2)'!C$21:E$973,3,FALSE)</f>
        <v>6351.6506825217366</v>
      </c>
      <c r="F26" s="6" t="s">
        <v>152</v>
      </c>
      <c r="G26" s="28" t="str">
        <f t="shared" si="4"/>
        <v>30782.440</v>
      </c>
      <c r="H26" s="97">
        <f t="shared" si="5"/>
        <v>6352</v>
      </c>
      <c r="I26" s="148" t="s">
        <v>232</v>
      </c>
      <c r="J26" s="149" t="s">
        <v>233</v>
      </c>
      <c r="K26" s="148">
        <v>6352</v>
      </c>
      <c r="L26" s="148" t="s">
        <v>234</v>
      </c>
      <c r="M26" s="149" t="s">
        <v>184</v>
      </c>
      <c r="N26" s="149"/>
      <c r="O26" s="150" t="s">
        <v>185</v>
      </c>
      <c r="P26" s="150" t="s">
        <v>186</v>
      </c>
    </row>
    <row r="27" spans="1:16" ht="12.75" customHeight="1" thickBot="1">
      <c r="A27" s="97" t="str">
        <f t="shared" si="0"/>
        <v> VSS 1.69 </v>
      </c>
      <c r="B27" s="6" t="str">
        <f t="shared" si="1"/>
        <v>I</v>
      </c>
      <c r="C27" s="97">
        <f t="shared" si="2"/>
        <v>31207.534</v>
      </c>
      <c r="D27" s="28" t="str">
        <f t="shared" si="3"/>
        <v>vis</v>
      </c>
      <c r="E27" s="147">
        <f>VLOOKUP(C27,'A (old2)'!C$21:E$973,3,FALSE)</f>
        <v>7316.7463370551295</v>
      </c>
      <c r="F27" s="6" t="s">
        <v>152</v>
      </c>
      <c r="G27" s="28" t="str">
        <f t="shared" si="4"/>
        <v>31207.534</v>
      </c>
      <c r="H27" s="97">
        <f t="shared" si="5"/>
        <v>7317</v>
      </c>
      <c r="I27" s="148" t="s">
        <v>235</v>
      </c>
      <c r="J27" s="149" t="s">
        <v>236</v>
      </c>
      <c r="K27" s="148">
        <v>7317</v>
      </c>
      <c r="L27" s="148" t="s">
        <v>237</v>
      </c>
      <c r="M27" s="149" t="s">
        <v>184</v>
      </c>
      <c r="N27" s="149"/>
      <c r="O27" s="150" t="s">
        <v>185</v>
      </c>
      <c r="P27" s="150" t="s">
        <v>186</v>
      </c>
    </row>
    <row r="28" spans="1:16" ht="12.75" customHeight="1" thickBot="1">
      <c r="A28" s="97" t="str">
        <f t="shared" si="0"/>
        <v> VSS 1.69 </v>
      </c>
      <c r="B28" s="6" t="str">
        <f t="shared" si="1"/>
        <v>II</v>
      </c>
      <c r="C28" s="97">
        <f t="shared" si="2"/>
        <v>31353.508999999998</v>
      </c>
      <c r="D28" s="28" t="str">
        <f t="shared" si="3"/>
        <v>vis</v>
      </c>
      <c r="E28" s="147">
        <f>VLOOKUP(C28,'A (old2)'!C$21:E$973,3,FALSE)</f>
        <v>7648.1550094205604</v>
      </c>
      <c r="F28" s="6" t="s">
        <v>152</v>
      </c>
      <c r="G28" s="28" t="str">
        <f t="shared" si="4"/>
        <v>31353.509</v>
      </c>
      <c r="H28" s="97">
        <f t="shared" si="5"/>
        <v>7648.5</v>
      </c>
      <c r="I28" s="148" t="s">
        <v>238</v>
      </c>
      <c r="J28" s="149" t="s">
        <v>239</v>
      </c>
      <c r="K28" s="148">
        <v>7648.5</v>
      </c>
      <c r="L28" s="148" t="s">
        <v>240</v>
      </c>
      <c r="M28" s="149" t="s">
        <v>241</v>
      </c>
      <c r="N28" s="149"/>
      <c r="O28" s="150" t="s">
        <v>185</v>
      </c>
      <c r="P28" s="150" t="s">
        <v>186</v>
      </c>
    </row>
    <row r="29" spans="1:16" ht="12.75" customHeight="1" thickBot="1">
      <c r="A29" s="97" t="str">
        <f t="shared" si="0"/>
        <v>BAVM 60 </v>
      </c>
      <c r="B29" s="6" t="str">
        <f t="shared" si="1"/>
        <v>I</v>
      </c>
      <c r="C29" s="97">
        <f t="shared" si="2"/>
        <v>47819.409</v>
      </c>
      <c r="D29" s="28" t="str">
        <f t="shared" si="3"/>
        <v>vis</v>
      </c>
      <c r="E29" s="147">
        <f>VLOOKUP(C29,'A (old2)'!C$21:E$973,3,FALSE)</f>
        <v>45030.871627348286</v>
      </c>
      <c r="F29" s="6" t="s">
        <v>152</v>
      </c>
      <c r="G29" s="28" t="str">
        <f t="shared" si="4"/>
        <v>47819.409</v>
      </c>
      <c r="H29" s="97">
        <f t="shared" si="5"/>
        <v>45030</v>
      </c>
      <c r="I29" s="148" t="s">
        <v>242</v>
      </c>
      <c r="J29" s="149" t="s">
        <v>243</v>
      </c>
      <c r="K29" s="148">
        <v>45030</v>
      </c>
      <c r="L29" s="148" t="s">
        <v>244</v>
      </c>
      <c r="M29" s="149" t="s">
        <v>180</v>
      </c>
      <c r="N29" s="149"/>
      <c r="O29" s="150" t="s">
        <v>245</v>
      </c>
      <c r="P29" s="151" t="s">
        <v>246</v>
      </c>
    </row>
    <row r="30" spans="1:16" ht="12.75" customHeight="1" thickBot="1">
      <c r="A30" s="97" t="str">
        <f t="shared" si="0"/>
        <v>BAVM 60 </v>
      </c>
      <c r="B30" s="6" t="str">
        <f t="shared" si="1"/>
        <v>II</v>
      </c>
      <c r="C30" s="97">
        <f t="shared" si="2"/>
        <v>48509.409</v>
      </c>
      <c r="D30" s="28" t="str">
        <f t="shared" si="3"/>
        <v>vis</v>
      </c>
      <c r="E30" s="147">
        <f>VLOOKUP(C30,'A (old2)'!C$21:E$973,3,FALSE)</f>
        <v>46597.386331456175</v>
      </c>
      <c r="F30" s="6" t="s">
        <v>152</v>
      </c>
      <c r="G30" s="28" t="str">
        <f t="shared" si="4"/>
        <v>48509.409</v>
      </c>
      <c r="H30" s="97">
        <f t="shared" si="5"/>
        <v>46596.5</v>
      </c>
      <c r="I30" s="148" t="s">
        <v>247</v>
      </c>
      <c r="J30" s="149" t="s">
        <v>248</v>
      </c>
      <c r="K30" s="148">
        <v>46596.5</v>
      </c>
      <c r="L30" s="148" t="s">
        <v>249</v>
      </c>
      <c r="M30" s="149" t="s">
        <v>180</v>
      </c>
      <c r="N30" s="149"/>
      <c r="O30" s="150" t="s">
        <v>245</v>
      </c>
      <c r="P30" s="151" t="s">
        <v>246</v>
      </c>
    </row>
    <row r="31" spans="1:16" ht="12.75" customHeight="1" thickBot="1">
      <c r="A31" s="97" t="str">
        <f t="shared" si="0"/>
        <v>BAVM 60 </v>
      </c>
      <c r="B31" s="6" t="str">
        <f t="shared" si="1"/>
        <v>I</v>
      </c>
      <c r="C31" s="97">
        <f t="shared" si="2"/>
        <v>48533.415999999997</v>
      </c>
      <c r="D31" s="28" t="str">
        <f t="shared" si="3"/>
        <v>vis</v>
      </c>
      <c r="E31" s="147">
        <f>VLOOKUP(C31,'A (old2)'!C$21:E$973,3,FALSE)</f>
        <v>46651.889691603297</v>
      </c>
      <c r="F31" s="6" t="s">
        <v>152</v>
      </c>
      <c r="G31" s="28" t="str">
        <f t="shared" si="4"/>
        <v>48533.416</v>
      </c>
      <c r="H31" s="97">
        <f t="shared" si="5"/>
        <v>46651</v>
      </c>
      <c r="I31" s="148" t="s">
        <v>250</v>
      </c>
      <c r="J31" s="149" t="s">
        <v>251</v>
      </c>
      <c r="K31" s="148">
        <v>46651</v>
      </c>
      <c r="L31" s="148" t="s">
        <v>249</v>
      </c>
      <c r="M31" s="149" t="s">
        <v>180</v>
      </c>
      <c r="N31" s="149"/>
      <c r="O31" s="150" t="s">
        <v>245</v>
      </c>
      <c r="P31" s="151" t="s">
        <v>246</v>
      </c>
    </row>
    <row r="32" spans="1:16" ht="12.75" customHeight="1" thickBot="1">
      <c r="A32" s="97" t="str">
        <f t="shared" si="0"/>
        <v>BAVM 60 </v>
      </c>
      <c r="B32" s="6" t="str">
        <f t="shared" si="1"/>
        <v>II</v>
      </c>
      <c r="C32" s="97">
        <f t="shared" si="2"/>
        <v>48533.631999999998</v>
      </c>
      <c r="D32" s="28" t="str">
        <f t="shared" si="3"/>
        <v>vis</v>
      </c>
      <c r="E32" s="147">
        <f>VLOOKUP(C32,'A (old2)'!C$21:E$973,3,FALSE)</f>
        <v>46652.380078815018</v>
      </c>
      <c r="F32" s="6" t="s">
        <v>152</v>
      </c>
      <c r="G32" s="28" t="str">
        <f t="shared" si="4"/>
        <v>48533.632</v>
      </c>
      <c r="H32" s="97">
        <f t="shared" si="5"/>
        <v>46651.5</v>
      </c>
      <c r="I32" s="148" t="s">
        <v>252</v>
      </c>
      <c r="J32" s="149" t="s">
        <v>253</v>
      </c>
      <c r="K32" s="148">
        <v>46651.5</v>
      </c>
      <c r="L32" s="148" t="s">
        <v>254</v>
      </c>
      <c r="M32" s="149" t="s">
        <v>180</v>
      </c>
      <c r="N32" s="149"/>
      <c r="O32" s="150" t="s">
        <v>245</v>
      </c>
      <c r="P32" s="151" t="s">
        <v>246</v>
      </c>
    </row>
    <row r="33" spans="1:16" ht="12.75" customHeight="1" thickBot="1">
      <c r="A33" s="97" t="str">
        <f t="shared" si="0"/>
        <v>BAVM 60 </v>
      </c>
      <c r="B33" s="6" t="str">
        <f t="shared" si="1"/>
        <v>I</v>
      </c>
      <c r="C33" s="97">
        <f t="shared" si="2"/>
        <v>48562.491000000002</v>
      </c>
      <c r="D33" s="28" t="str">
        <f t="shared" si="3"/>
        <v>vis</v>
      </c>
      <c r="E33" s="147">
        <f>VLOOKUP(C33,'A (old2)'!C$21:E$973,3,FALSE)</f>
        <v>46717.898988736553</v>
      </c>
      <c r="F33" s="6" t="s">
        <v>152</v>
      </c>
      <c r="G33" s="28" t="str">
        <f t="shared" si="4"/>
        <v>48562.491</v>
      </c>
      <c r="H33" s="97">
        <f t="shared" si="5"/>
        <v>46717</v>
      </c>
      <c r="I33" s="148" t="s">
        <v>255</v>
      </c>
      <c r="J33" s="149" t="s">
        <v>256</v>
      </c>
      <c r="K33" s="148">
        <v>46717</v>
      </c>
      <c r="L33" s="148" t="s">
        <v>257</v>
      </c>
      <c r="M33" s="149" t="s">
        <v>180</v>
      </c>
      <c r="N33" s="149"/>
      <c r="O33" s="150" t="s">
        <v>245</v>
      </c>
      <c r="P33" s="151" t="s">
        <v>246</v>
      </c>
    </row>
    <row r="34" spans="1:16" ht="12.75" customHeight="1" thickBot="1">
      <c r="A34" s="97" t="str">
        <f t="shared" si="0"/>
        <v>BAVM 172 </v>
      </c>
      <c r="B34" s="6" t="str">
        <f t="shared" si="1"/>
        <v>I</v>
      </c>
      <c r="C34" s="97">
        <f t="shared" si="2"/>
        <v>49528.436699999998</v>
      </c>
      <c r="D34" s="28" t="str">
        <f t="shared" si="3"/>
        <v>vis</v>
      </c>
      <c r="E34" s="147">
        <f>VLOOKUP(C34,'A (old2)'!C$21:E$973,3,FALSE)</f>
        <v>48910.896296591309</v>
      </c>
      <c r="F34" s="6" t="s">
        <v>152</v>
      </c>
      <c r="G34" s="28" t="str">
        <f t="shared" si="4"/>
        <v>49528.4367</v>
      </c>
      <c r="H34" s="97">
        <f t="shared" si="5"/>
        <v>48910</v>
      </c>
      <c r="I34" s="148" t="s">
        <v>258</v>
      </c>
      <c r="J34" s="149" t="s">
        <v>259</v>
      </c>
      <c r="K34" s="148">
        <v>48910</v>
      </c>
      <c r="L34" s="148" t="s">
        <v>260</v>
      </c>
      <c r="M34" s="149" t="s">
        <v>261</v>
      </c>
      <c r="N34" s="149" t="s">
        <v>262</v>
      </c>
      <c r="O34" s="150" t="s">
        <v>263</v>
      </c>
      <c r="P34" s="151" t="s">
        <v>264</v>
      </c>
    </row>
    <row r="35" spans="1:16" ht="12.75" customHeight="1" thickBot="1">
      <c r="A35" s="97" t="str">
        <f t="shared" si="0"/>
        <v>BAVM 172 </v>
      </c>
      <c r="B35" s="6" t="str">
        <f t="shared" si="1"/>
        <v>II</v>
      </c>
      <c r="C35" s="97">
        <f t="shared" si="2"/>
        <v>49563.456200000001</v>
      </c>
      <c r="D35" s="28" t="str">
        <f t="shared" si="3"/>
        <v>vis</v>
      </c>
      <c r="E35" s="147">
        <f>VLOOKUP(C35,'A (old2)'!C$21:E$973,3,FALSE)</f>
        <v>48990.401458447122</v>
      </c>
      <c r="F35" s="6" t="s">
        <v>152</v>
      </c>
      <c r="G35" s="28" t="str">
        <f t="shared" si="4"/>
        <v>49563.4562</v>
      </c>
      <c r="H35" s="97">
        <f t="shared" si="5"/>
        <v>48989.5</v>
      </c>
      <c r="I35" s="148" t="s">
        <v>265</v>
      </c>
      <c r="J35" s="149" t="s">
        <v>266</v>
      </c>
      <c r="K35" s="148">
        <v>48989.5</v>
      </c>
      <c r="L35" s="148" t="s">
        <v>267</v>
      </c>
      <c r="M35" s="149" t="s">
        <v>261</v>
      </c>
      <c r="N35" s="149" t="s">
        <v>262</v>
      </c>
      <c r="O35" s="150" t="s">
        <v>263</v>
      </c>
      <c r="P35" s="151" t="s">
        <v>264</v>
      </c>
    </row>
    <row r="36" spans="1:16" ht="12.75" customHeight="1" thickBot="1">
      <c r="A36" s="97" t="str">
        <f t="shared" si="0"/>
        <v>BAVM 172 </v>
      </c>
      <c r="B36" s="6" t="str">
        <f t="shared" si="1"/>
        <v>I</v>
      </c>
      <c r="C36" s="97">
        <f t="shared" si="2"/>
        <v>49565.4372</v>
      </c>
      <c r="D36" s="28" t="str">
        <f t="shared" si="3"/>
        <v>vis</v>
      </c>
      <c r="E36" s="147">
        <f>VLOOKUP(C36,'A (old2)'!C$21:E$973,3,FALSE)</f>
        <v>48994.89894486573</v>
      </c>
      <c r="F36" s="6" t="s">
        <v>152</v>
      </c>
      <c r="G36" s="28" t="str">
        <f t="shared" si="4"/>
        <v>49565.4372</v>
      </c>
      <c r="H36" s="97">
        <f t="shared" si="5"/>
        <v>48994</v>
      </c>
      <c r="I36" s="148" t="s">
        <v>268</v>
      </c>
      <c r="J36" s="149" t="s">
        <v>269</v>
      </c>
      <c r="K36" s="148">
        <v>48994</v>
      </c>
      <c r="L36" s="148" t="s">
        <v>270</v>
      </c>
      <c r="M36" s="149" t="s">
        <v>261</v>
      </c>
      <c r="N36" s="149" t="s">
        <v>262</v>
      </c>
      <c r="O36" s="150" t="s">
        <v>263</v>
      </c>
      <c r="P36" s="151" t="s">
        <v>264</v>
      </c>
    </row>
    <row r="37" spans="1:16" ht="12.75" customHeight="1" thickBot="1">
      <c r="A37" s="97" t="str">
        <f t="shared" si="0"/>
        <v>BAVM 172 </v>
      </c>
      <c r="B37" s="6" t="str">
        <f t="shared" si="1"/>
        <v>I</v>
      </c>
      <c r="C37" s="97">
        <f t="shared" si="2"/>
        <v>49568.520900000003</v>
      </c>
      <c r="D37" s="28" t="str">
        <f t="shared" si="3"/>
        <v>vis</v>
      </c>
      <c r="E37" s="147">
        <f>VLOOKUP(C37,'A (old2)'!C$21:E$973,3,FALSE)</f>
        <v>49001.899903406396</v>
      </c>
      <c r="F37" s="6" t="s">
        <v>152</v>
      </c>
      <c r="G37" s="28" t="str">
        <f t="shared" si="4"/>
        <v>49568.5209</v>
      </c>
      <c r="H37" s="97">
        <f t="shared" si="5"/>
        <v>49001</v>
      </c>
      <c r="I37" s="148" t="s">
        <v>271</v>
      </c>
      <c r="J37" s="149" t="s">
        <v>272</v>
      </c>
      <c r="K37" s="148">
        <v>49001</v>
      </c>
      <c r="L37" s="148" t="s">
        <v>273</v>
      </c>
      <c r="M37" s="149" t="s">
        <v>261</v>
      </c>
      <c r="N37" s="149" t="s">
        <v>262</v>
      </c>
      <c r="O37" s="150" t="s">
        <v>263</v>
      </c>
      <c r="P37" s="151" t="s">
        <v>264</v>
      </c>
    </row>
    <row r="38" spans="1:16" ht="12.75" customHeight="1" thickBot="1">
      <c r="A38" s="97" t="str">
        <f t="shared" si="0"/>
        <v>BAVM 172 </v>
      </c>
      <c r="B38" s="6" t="str">
        <f t="shared" si="1"/>
        <v>I</v>
      </c>
      <c r="C38" s="97">
        <f t="shared" si="2"/>
        <v>49569.401400000002</v>
      </c>
      <c r="D38" s="28" t="str">
        <f t="shared" si="3"/>
        <v>vis</v>
      </c>
      <c r="E38" s="147">
        <f>VLOOKUP(C38,'A (old2)'!C$21:E$973,3,FALSE)</f>
        <v>49003.898912387507</v>
      </c>
      <c r="F38" s="6" t="s">
        <v>152</v>
      </c>
      <c r="G38" s="28" t="str">
        <f t="shared" si="4"/>
        <v>49569.4014</v>
      </c>
      <c r="H38" s="97">
        <f t="shared" si="5"/>
        <v>49003</v>
      </c>
      <c r="I38" s="148" t="s">
        <v>274</v>
      </c>
      <c r="J38" s="149" t="s">
        <v>275</v>
      </c>
      <c r="K38" s="148">
        <v>49003</v>
      </c>
      <c r="L38" s="148" t="s">
        <v>276</v>
      </c>
      <c r="M38" s="149" t="s">
        <v>261</v>
      </c>
      <c r="N38" s="149" t="s">
        <v>262</v>
      </c>
      <c r="O38" s="150" t="s">
        <v>263</v>
      </c>
      <c r="P38" s="151" t="s">
        <v>264</v>
      </c>
    </row>
    <row r="39" spans="1:16" ht="12.75" customHeight="1" thickBot="1">
      <c r="A39" s="97" t="str">
        <f t="shared" si="0"/>
        <v>BAVM 172 </v>
      </c>
      <c r="B39" s="6" t="str">
        <f t="shared" si="1"/>
        <v>II</v>
      </c>
      <c r="C39" s="97">
        <f t="shared" si="2"/>
        <v>49574.465900000003</v>
      </c>
      <c r="D39" s="28" t="str">
        <f t="shared" si="3"/>
        <v>vis</v>
      </c>
      <c r="E39" s="147">
        <f>VLOOKUP(C39,'A (old2)'!C$21:E$973,3,FALSE)</f>
        <v>49015.396903284542</v>
      </c>
      <c r="F39" s="6" t="s">
        <v>152</v>
      </c>
      <c r="G39" s="28" t="str">
        <f t="shared" si="4"/>
        <v>49574.4659</v>
      </c>
      <c r="H39" s="97">
        <f t="shared" si="5"/>
        <v>49014.5</v>
      </c>
      <c r="I39" s="148" t="s">
        <v>277</v>
      </c>
      <c r="J39" s="149" t="s">
        <v>278</v>
      </c>
      <c r="K39" s="148">
        <v>49014.5</v>
      </c>
      <c r="L39" s="148" t="s">
        <v>279</v>
      </c>
      <c r="M39" s="149" t="s">
        <v>261</v>
      </c>
      <c r="N39" s="149" t="s">
        <v>262</v>
      </c>
      <c r="O39" s="150" t="s">
        <v>263</v>
      </c>
      <c r="P39" s="151" t="s">
        <v>264</v>
      </c>
    </row>
    <row r="40" spans="1:16" ht="12.75" customHeight="1" thickBot="1">
      <c r="A40" s="97" t="str">
        <f t="shared" si="0"/>
        <v>BAVM 172 </v>
      </c>
      <c r="B40" s="6" t="str">
        <f t="shared" si="1"/>
        <v>II</v>
      </c>
      <c r="C40" s="97">
        <f t="shared" si="2"/>
        <v>49578.43</v>
      </c>
      <c r="D40" s="28" t="str">
        <f t="shared" si="3"/>
        <v>vis</v>
      </c>
      <c r="E40" s="147">
        <f>VLOOKUP(C40,'A (old2)'!C$21:E$973,3,FALSE)</f>
        <v>49024.396643775195</v>
      </c>
      <c r="F40" s="6" t="s">
        <v>152</v>
      </c>
      <c r="G40" s="28" t="str">
        <f t="shared" si="4"/>
        <v>49578.4300</v>
      </c>
      <c r="H40" s="97">
        <f t="shared" si="5"/>
        <v>49023.5</v>
      </c>
      <c r="I40" s="148" t="s">
        <v>280</v>
      </c>
      <c r="J40" s="149" t="s">
        <v>281</v>
      </c>
      <c r="K40" s="148">
        <v>49023.5</v>
      </c>
      <c r="L40" s="148" t="s">
        <v>282</v>
      </c>
      <c r="M40" s="149" t="s">
        <v>261</v>
      </c>
      <c r="N40" s="149" t="s">
        <v>262</v>
      </c>
      <c r="O40" s="150" t="s">
        <v>263</v>
      </c>
      <c r="P40" s="151" t="s">
        <v>264</v>
      </c>
    </row>
    <row r="41" spans="1:16" ht="12.75" customHeight="1" thickBot="1">
      <c r="A41" s="97" t="str">
        <f t="shared" si="0"/>
        <v> BBS 114 </v>
      </c>
      <c r="B41" s="6" t="str">
        <f t="shared" si="1"/>
        <v>II</v>
      </c>
      <c r="C41" s="97">
        <f t="shared" si="2"/>
        <v>50397.263500000001</v>
      </c>
      <c r="D41" s="28" t="str">
        <f t="shared" si="3"/>
        <v>vis</v>
      </c>
      <c r="E41" s="147">
        <f>VLOOKUP(C41,'A (old2)'!C$21:E$973,3,FALSE)</f>
        <v>50883.403481407266</v>
      </c>
      <c r="F41" s="6" t="s">
        <v>152</v>
      </c>
      <c r="G41" s="28" t="str">
        <f t="shared" si="4"/>
        <v>50397.2635</v>
      </c>
      <c r="H41" s="97">
        <f t="shared" si="5"/>
        <v>50882.5</v>
      </c>
      <c r="I41" s="148" t="s">
        <v>283</v>
      </c>
      <c r="J41" s="149" t="s">
        <v>284</v>
      </c>
      <c r="K41" s="148">
        <v>50882.5</v>
      </c>
      <c r="L41" s="148" t="s">
        <v>285</v>
      </c>
      <c r="M41" s="149" t="s">
        <v>261</v>
      </c>
      <c r="N41" s="149" t="s">
        <v>286</v>
      </c>
      <c r="O41" s="150" t="s">
        <v>287</v>
      </c>
      <c r="P41" s="150" t="s">
        <v>288</v>
      </c>
    </row>
    <row r="42" spans="1:16" ht="12.75" customHeight="1" thickBot="1">
      <c r="A42" s="97" t="str">
        <f t="shared" si="0"/>
        <v>BAVM 172 </v>
      </c>
      <c r="B42" s="6" t="str">
        <f t="shared" si="1"/>
        <v>I</v>
      </c>
      <c r="C42" s="97">
        <f t="shared" si="2"/>
        <v>50440.209499999997</v>
      </c>
      <c r="D42" s="28" t="str">
        <f t="shared" si="3"/>
        <v>vis</v>
      </c>
      <c r="E42" s="147">
        <f>VLOOKUP(C42,'A (old2)'!C$21:E$973,3,FALSE)</f>
        <v>50980.904264715398</v>
      </c>
      <c r="F42" s="6" t="s">
        <v>152</v>
      </c>
      <c r="G42" s="28" t="str">
        <f t="shared" si="4"/>
        <v>50440.2095</v>
      </c>
      <c r="H42" s="97">
        <f t="shared" si="5"/>
        <v>50980</v>
      </c>
      <c r="I42" s="148" t="s">
        <v>289</v>
      </c>
      <c r="J42" s="149" t="s">
        <v>290</v>
      </c>
      <c r="K42" s="148">
        <v>50980</v>
      </c>
      <c r="L42" s="148" t="s">
        <v>291</v>
      </c>
      <c r="M42" s="149" t="s">
        <v>261</v>
      </c>
      <c r="N42" s="149" t="s">
        <v>262</v>
      </c>
      <c r="O42" s="150" t="s">
        <v>263</v>
      </c>
      <c r="P42" s="151" t="s">
        <v>264</v>
      </c>
    </row>
    <row r="43" spans="1:16" ht="12.75" customHeight="1" thickBot="1">
      <c r="A43" s="97" t="str">
        <f t="shared" ref="A43:A74" si="6">P43</f>
        <v>BAVM 172 </v>
      </c>
      <c r="B43" s="6" t="str">
        <f t="shared" ref="B43:B74" si="7">IF(H43=INT(H43),"I","II")</f>
        <v>II</v>
      </c>
      <c r="C43" s="97">
        <f t="shared" ref="C43:C74" si="8">1*G43</f>
        <v>50676.521399999998</v>
      </c>
      <c r="D43" s="28" t="str">
        <f t="shared" ref="D43:D74" si="9">VLOOKUP(F43,I$1:J$5,2,FALSE)</f>
        <v>vis</v>
      </c>
      <c r="E43" s="147">
        <f>VLOOKUP(C43,'A (old2)'!C$21:E$973,3,FALSE)</f>
        <v>51517.405809796088</v>
      </c>
      <c r="F43" s="6" t="s">
        <v>152</v>
      </c>
      <c r="G43" s="28" t="str">
        <f t="shared" ref="G43:G74" si="10">MID(I43,3,LEN(I43)-3)</f>
        <v>50676.5214</v>
      </c>
      <c r="H43" s="97">
        <f t="shared" ref="H43:H74" si="11">1*K43</f>
        <v>51516.5</v>
      </c>
      <c r="I43" s="148" t="s">
        <v>292</v>
      </c>
      <c r="J43" s="149" t="s">
        <v>293</v>
      </c>
      <c r="K43" s="148">
        <v>51516.5</v>
      </c>
      <c r="L43" s="148" t="s">
        <v>294</v>
      </c>
      <c r="M43" s="149" t="s">
        <v>261</v>
      </c>
      <c r="N43" s="149" t="s">
        <v>262</v>
      </c>
      <c r="O43" s="150" t="s">
        <v>263</v>
      </c>
      <c r="P43" s="151" t="s">
        <v>264</v>
      </c>
    </row>
    <row r="44" spans="1:16" ht="12.75" customHeight="1" thickBot="1">
      <c r="A44" s="97" t="str">
        <f t="shared" si="6"/>
        <v> BBS 117 </v>
      </c>
      <c r="B44" s="6" t="str">
        <f t="shared" si="7"/>
        <v>I</v>
      </c>
      <c r="C44" s="97">
        <f t="shared" si="8"/>
        <v>50824.297200000001</v>
      </c>
      <c r="D44" s="28" t="str">
        <f t="shared" si="9"/>
        <v>vis</v>
      </c>
      <c r="E44" s="147">
        <f>VLOOKUP(C44,'A (old2)'!C$21:E$973,3,FALSE)</f>
        <v>51852.902858508132</v>
      </c>
      <c r="F44" s="6" t="s">
        <v>152</v>
      </c>
      <c r="G44" s="28" t="str">
        <f t="shared" si="10"/>
        <v>50824.2972</v>
      </c>
      <c r="H44" s="97">
        <f t="shared" si="11"/>
        <v>51852</v>
      </c>
      <c r="I44" s="148" t="s">
        <v>295</v>
      </c>
      <c r="J44" s="149" t="s">
        <v>296</v>
      </c>
      <c r="K44" s="148">
        <v>51852</v>
      </c>
      <c r="L44" s="148" t="s">
        <v>297</v>
      </c>
      <c r="M44" s="149" t="s">
        <v>261</v>
      </c>
      <c r="N44" s="149" t="s">
        <v>286</v>
      </c>
      <c r="O44" s="150" t="s">
        <v>298</v>
      </c>
      <c r="P44" s="150" t="s">
        <v>299</v>
      </c>
    </row>
    <row r="45" spans="1:16" ht="12.75" customHeight="1" thickBot="1">
      <c r="A45" s="97" t="str">
        <f t="shared" si="6"/>
        <v> BBS 117 </v>
      </c>
      <c r="B45" s="6" t="str">
        <f t="shared" si="7"/>
        <v>I</v>
      </c>
      <c r="C45" s="97">
        <f t="shared" si="8"/>
        <v>50824.2978</v>
      </c>
      <c r="D45" s="28" t="str">
        <f t="shared" si="9"/>
        <v>vis</v>
      </c>
      <c r="E45" s="147">
        <f>VLOOKUP(C45,'A (old2)'!C$21:E$973,3,FALSE)</f>
        <v>51852.904220694836</v>
      </c>
      <c r="F45" s="6" t="s">
        <v>152</v>
      </c>
      <c r="G45" s="28" t="str">
        <f t="shared" si="10"/>
        <v>50824.2978</v>
      </c>
      <c r="H45" s="97">
        <f t="shared" si="11"/>
        <v>51852</v>
      </c>
      <c r="I45" s="148" t="s">
        <v>300</v>
      </c>
      <c r="J45" s="149" t="s">
        <v>301</v>
      </c>
      <c r="K45" s="148">
        <v>51852</v>
      </c>
      <c r="L45" s="148" t="s">
        <v>302</v>
      </c>
      <c r="M45" s="149" t="s">
        <v>261</v>
      </c>
      <c r="N45" s="149" t="s">
        <v>286</v>
      </c>
      <c r="O45" s="150" t="s">
        <v>287</v>
      </c>
      <c r="P45" s="150" t="s">
        <v>299</v>
      </c>
    </row>
    <row r="46" spans="1:16" ht="12.75" customHeight="1" thickBot="1">
      <c r="A46" s="97" t="str">
        <f t="shared" si="6"/>
        <v>BAVM 172 </v>
      </c>
      <c r="B46" s="6" t="str">
        <f t="shared" si="7"/>
        <v>II</v>
      </c>
      <c r="C46" s="97">
        <f t="shared" si="8"/>
        <v>51487.421900000001</v>
      </c>
      <c r="D46" s="28" t="str">
        <f t="shared" si="9"/>
        <v>vis</v>
      </c>
      <c r="E46" s="147">
        <f>VLOOKUP(C46,'A (old2)'!C$21:E$973,3,FALSE)</f>
        <v>53358.402268953258</v>
      </c>
      <c r="F46" s="6" t="s">
        <v>152</v>
      </c>
      <c r="G46" s="28" t="str">
        <f t="shared" si="10"/>
        <v>51487.4219</v>
      </c>
      <c r="H46" s="97">
        <f t="shared" si="11"/>
        <v>53357.5</v>
      </c>
      <c r="I46" s="148" t="s">
        <v>303</v>
      </c>
      <c r="J46" s="149" t="s">
        <v>304</v>
      </c>
      <c r="K46" s="148">
        <v>53357.5</v>
      </c>
      <c r="L46" s="148" t="s">
        <v>305</v>
      </c>
      <c r="M46" s="149" t="s">
        <v>261</v>
      </c>
      <c r="N46" s="149" t="s">
        <v>262</v>
      </c>
      <c r="O46" s="150" t="s">
        <v>306</v>
      </c>
      <c r="P46" s="151" t="s">
        <v>264</v>
      </c>
    </row>
    <row r="47" spans="1:16" ht="12.75" customHeight="1" thickBot="1">
      <c r="A47" s="97" t="str">
        <f t="shared" si="6"/>
        <v>BAVM 172 </v>
      </c>
      <c r="B47" s="6" t="str">
        <f t="shared" si="7"/>
        <v>II</v>
      </c>
      <c r="C47" s="97">
        <f t="shared" si="8"/>
        <v>51510.324999999997</v>
      </c>
      <c r="D47" s="28" t="str">
        <f t="shared" si="9"/>
        <v>vis</v>
      </c>
      <c r="E47" s="147">
        <f>VLOOKUP(C47,'A (old2)'!C$21:E$973,3,FALSE)</f>
        <v>53410.399432604921</v>
      </c>
      <c r="F47" s="6" t="s">
        <v>152</v>
      </c>
      <c r="G47" s="28" t="str">
        <f t="shared" si="10"/>
        <v>51510.3250</v>
      </c>
      <c r="H47" s="97">
        <f t="shared" si="11"/>
        <v>53409.5</v>
      </c>
      <c r="I47" s="148" t="s">
        <v>307</v>
      </c>
      <c r="J47" s="149" t="s">
        <v>308</v>
      </c>
      <c r="K47" s="148">
        <v>53409.5</v>
      </c>
      <c r="L47" s="148" t="s">
        <v>309</v>
      </c>
      <c r="M47" s="149" t="s">
        <v>261</v>
      </c>
      <c r="N47" s="149" t="s">
        <v>262</v>
      </c>
      <c r="O47" s="150" t="s">
        <v>310</v>
      </c>
      <c r="P47" s="151" t="s">
        <v>264</v>
      </c>
    </row>
    <row r="48" spans="1:16" ht="12.75" customHeight="1" thickBot="1">
      <c r="A48" s="97" t="str">
        <f t="shared" si="6"/>
        <v>BAVM 172 </v>
      </c>
      <c r="B48" s="6" t="str">
        <f t="shared" si="7"/>
        <v>II</v>
      </c>
      <c r="C48" s="97">
        <f t="shared" si="8"/>
        <v>51834.5095</v>
      </c>
      <c r="D48" s="28" t="str">
        <f t="shared" si="9"/>
        <v>vis</v>
      </c>
      <c r="E48" s="147">
        <f>VLOOKUP(C48,'A (old2)'!C$21:E$973,3,FALSE)</f>
        <v>54146.399122596034</v>
      </c>
      <c r="F48" s="6" t="s">
        <v>152</v>
      </c>
      <c r="G48" s="28" t="str">
        <f t="shared" si="10"/>
        <v>51834.5095</v>
      </c>
      <c r="H48" s="97">
        <f t="shared" si="11"/>
        <v>54145.5</v>
      </c>
      <c r="I48" s="148" t="s">
        <v>311</v>
      </c>
      <c r="J48" s="149" t="s">
        <v>312</v>
      </c>
      <c r="K48" s="148">
        <v>54145.5</v>
      </c>
      <c r="L48" s="148" t="s">
        <v>313</v>
      </c>
      <c r="M48" s="149" t="s">
        <v>261</v>
      </c>
      <c r="N48" s="149" t="s">
        <v>262</v>
      </c>
      <c r="O48" s="150" t="s">
        <v>310</v>
      </c>
      <c r="P48" s="151" t="s">
        <v>264</v>
      </c>
    </row>
    <row r="49" spans="1:16" ht="12.75" customHeight="1" thickBot="1">
      <c r="A49" s="97" t="str">
        <f t="shared" si="6"/>
        <v> BBS 125 </v>
      </c>
      <c r="B49" s="6" t="str">
        <f t="shared" si="7"/>
        <v>I</v>
      </c>
      <c r="C49" s="97">
        <f t="shared" si="8"/>
        <v>52026.332900000001</v>
      </c>
      <c r="D49" s="28" t="str">
        <f t="shared" si="9"/>
        <v>vis</v>
      </c>
      <c r="E49" s="147">
        <f>VLOOKUP(C49,'A (old2)'!C$21:E$973,3,FALSE)</f>
        <v>54581.897929395993</v>
      </c>
      <c r="F49" s="6" t="s">
        <v>152</v>
      </c>
      <c r="G49" s="28" t="str">
        <f t="shared" si="10"/>
        <v>52026.3329</v>
      </c>
      <c r="H49" s="97">
        <f t="shared" si="11"/>
        <v>54581</v>
      </c>
      <c r="I49" s="148" t="s">
        <v>314</v>
      </c>
      <c r="J49" s="149" t="s">
        <v>315</v>
      </c>
      <c r="K49" s="148">
        <v>54581</v>
      </c>
      <c r="L49" s="148" t="s">
        <v>316</v>
      </c>
      <c r="M49" s="149" t="s">
        <v>261</v>
      </c>
      <c r="N49" s="149" t="s">
        <v>286</v>
      </c>
      <c r="O49" s="150" t="s">
        <v>287</v>
      </c>
      <c r="P49" s="150" t="s">
        <v>317</v>
      </c>
    </row>
    <row r="50" spans="1:16" ht="12.75" customHeight="1" thickBot="1">
      <c r="A50" s="97" t="str">
        <f t="shared" si="6"/>
        <v>BAVM 172 </v>
      </c>
      <c r="B50" s="6" t="str">
        <f t="shared" si="7"/>
        <v>I</v>
      </c>
      <c r="C50" s="97">
        <f t="shared" si="8"/>
        <v>52188.425600000002</v>
      </c>
      <c r="D50" s="28" t="str">
        <f t="shared" si="9"/>
        <v>vis</v>
      </c>
      <c r="E50" s="147">
        <f>VLOOKUP(C50,'A (old2)'!C$21:E$973,3,FALSE)</f>
        <v>54949.898796031579</v>
      </c>
      <c r="F50" s="6" t="s">
        <v>152</v>
      </c>
      <c r="G50" s="28" t="str">
        <f t="shared" si="10"/>
        <v>52188.4256</v>
      </c>
      <c r="H50" s="97">
        <f t="shared" si="11"/>
        <v>54949</v>
      </c>
      <c r="I50" s="148" t="s">
        <v>318</v>
      </c>
      <c r="J50" s="149" t="s">
        <v>319</v>
      </c>
      <c r="K50" s="148">
        <v>54949</v>
      </c>
      <c r="L50" s="148" t="s">
        <v>320</v>
      </c>
      <c r="M50" s="149" t="s">
        <v>261</v>
      </c>
      <c r="N50" s="149" t="s">
        <v>262</v>
      </c>
      <c r="O50" s="150" t="s">
        <v>321</v>
      </c>
      <c r="P50" s="151" t="s">
        <v>264</v>
      </c>
    </row>
    <row r="51" spans="1:16" ht="12.75" customHeight="1" thickBot="1">
      <c r="A51" s="97" t="str">
        <f t="shared" si="6"/>
        <v>IBVS 5378 </v>
      </c>
      <c r="B51" s="6" t="str">
        <f t="shared" si="7"/>
        <v>II</v>
      </c>
      <c r="C51" s="97">
        <f t="shared" si="8"/>
        <v>52527.805500000002</v>
      </c>
      <c r="D51" s="28" t="str">
        <f t="shared" si="9"/>
        <v>vis</v>
      </c>
      <c r="E51" s="147">
        <f>VLOOKUP(C51,'A (old2)'!C$21:E$973,3,FALSE)</f>
        <v>55720.396772305001</v>
      </c>
      <c r="F51" s="6" t="s">
        <v>152</v>
      </c>
      <c r="G51" s="28" t="str">
        <f t="shared" si="10"/>
        <v>52527.8055</v>
      </c>
      <c r="H51" s="97">
        <f t="shared" si="11"/>
        <v>55719.5</v>
      </c>
      <c r="I51" s="148" t="s">
        <v>322</v>
      </c>
      <c r="J51" s="149" t="s">
        <v>323</v>
      </c>
      <c r="K51" s="148">
        <v>55719.5</v>
      </c>
      <c r="L51" s="148" t="s">
        <v>324</v>
      </c>
      <c r="M51" s="149" t="s">
        <v>261</v>
      </c>
      <c r="N51" s="149" t="s">
        <v>286</v>
      </c>
      <c r="O51" s="150" t="s">
        <v>325</v>
      </c>
      <c r="P51" s="151" t="s">
        <v>326</v>
      </c>
    </row>
    <row r="52" spans="1:16" ht="12.75" customHeight="1" thickBot="1">
      <c r="A52" s="97" t="str">
        <f t="shared" si="6"/>
        <v>IBVS 5592 </v>
      </c>
      <c r="B52" s="6" t="str">
        <f t="shared" si="7"/>
        <v>II</v>
      </c>
      <c r="C52" s="97">
        <f t="shared" si="8"/>
        <v>52927.310899999997</v>
      </c>
      <c r="D52" s="28" t="str">
        <f t="shared" si="9"/>
        <v>vis</v>
      </c>
      <c r="E52" s="147">
        <f>VLOOKUP(C52,'A (old2)'!C$21:E$973,3,FALSE)</f>
        <v>56627.3983425521</v>
      </c>
      <c r="F52" s="6" t="s">
        <v>152</v>
      </c>
      <c r="G52" s="28" t="str">
        <f t="shared" si="10"/>
        <v>52927.3109</v>
      </c>
      <c r="H52" s="97">
        <f t="shared" si="11"/>
        <v>56626.5</v>
      </c>
      <c r="I52" s="148" t="s">
        <v>327</v>
      </c>
      <c r="J52" s="149" t="s">
        <v>328</v>
      </c>
      <c r="K52" s="148">
        <v>56626.5</v>
      </c>
      <c r="L52" s="148" t="s">
        <v>329</v>
      </c>
      <c r="M52" s="149" t="s">
        <v>261</v>
      </c>
      <c r="N52" s="149" t="s">
        <v>286</v>
      </c>
      <c r="O52" s="150" t="s">
        <v>330</v>
      </c>
      <c r="P52" s="151" t="s">
        <v>331</v>
      </c>
    </row>
    <row r="53" spans="1:16" ht="12.75" customHeight="1" thickBot="1">
      <c r="A53" s="97" t="str">
        <f t="shared" si="6"/>
        <v>IBVS 5668 </v>
      </c>
      <c r="B53" s="6" t="str">
        <f t="shared" si="7"/>
        <v>I</v>
      </c>
      <c r="C53" s="97">
        <f t="shared" si="8"/>
        <v>53234.536800000002</v>
      </c>
      <c r="D53" s="28" t="str">
        <f t="shared" si="9"/>
        <v>vis</v>
      </c>
      <c r="E53" s="147">
        <f>VLOOKUP(C53,'A (old2)'!C$21:E$973,3,FALSE)</f>
        <v>57324.896733614114</v>
      </c>
      <c r="F53" s="6" t="s">
        <v>152</v>
      </c>
      <c r="G53" s="28" t="str">
        <f t="shared" si="10"/>
        <v>53234.5368</v>
      </c>
      <c r="H53" s="97">
        <f t="shared" si="11"/>
        <v>57324</v>
      </c>
      <c r="I53" s="148" t="s">
        <v>332</v>
      </c>
      <c r="J53" s="149" t="s">
        <v>333</v>
      </c>
      <c r="K53" s="148">
        <v>57324</v>
      </c>
      <c r="L53" s="148" t="s">
        <v>334</v>
      </c>
      <c r="M53" s="149" t="s">
        <v>261</v>
      </c>
      <c r="N53" s="149" t="s">
        <v>286</v>
      </c>
      <c r="O53" s="150" t="s">
        <v>335</v>
      </c>
      <c r="P53" s="151" t="s">
        <v>336</v>
      </c>
    </row>
    <row r="54" spans="1:16" ht="12.75" customHeight="1" thickBot="1">
      <c r="A54" s="97" t="str">
        <f t="shared" si="6"/>
        <v>IBVS 5668 </v>
      </c>
      <c r="B54" s="6" t="str">
        <f t="shared" si="7"/>
        <v>II</v>
      </c>
      <c r="C54" s="97">
        <f t="shared" si="8"/>
        <v>53236.519399999997</v>
      </c>
      <c r="D54" s="28" t="str">
        <f t="shared" si="9"/>
        <v>vis</v>
      </c>
      <c r="E54" s="147">
        <f>VLOOKUP(C54,'A (old2)'!C$21:E$973,3,FALSE)</f>
        <v>57329.397852530572</v>
      </c>
      <c r="F54" s="6" t="s">
        <v>152</v>
      </c>
      <c r="G54" s="28" t="str">
        <f t="shared" si="10"/>
        <v>53236.5194</v>
      </c>
      <c r="H54" s="97">
        <f t="shared" si="11"/>
        <v>57328.5</v>
      </c>
      <c r="I54" s="148" t="s">
        <v>337</v>
      </c>
      <c r="J54" s="149" t="s">
        <v>338</v>
      </c>
      <c r="K54" s="148">
        <v>57328.5</v>
      </c>
      <c r="L54" s="148" t="s">
        <v>339</v>
      </c>
      <c r="M54" s="149" t="s">
        <v>261</v>
      </c>
      <c r="N54" s="149" t="s">
        <v>286</v>
      </c>
      <c r="O54" s="150" t="s">
        <v>335</v>
      </c>
      <c r="P54" s="151" t="s">
        <v>336</v>
      </c>
    </row>
    <row r="55" spans="1:16" ht="12.75" customHeight="1" thickBot="1">
      <c r="A55" s="97" t="str">
        <f t="shared" si="6"/>
        <v>IBVS 5668 </v>
      </c>
      <c r="B55" s="6" t="str">
        <f t="shared" si="7"/>
        <v>I</v>
      </c>
      <c r="C55" s="97">
        <f t="shared" si="8"/>
        <v>53245.548600000002</v>
      </c>
      <c r="D55" s="28" t="str">
        <f t="shared" si="9"/>
        <v>vis</v>
      </c>
      <c r="E55" s="147">
        <f>VLOOKUP(C55,'A (old2)'!C$21:E$973,3,FALSE)</f>
        <v>57349.896946104978</v>
      </c>
      <c r="F55" s="6" t="s">
        <v>152</v>
      </c>
      <c r="G55" s="28" t="str">
        <f t="shared" si="10"/>
        <v>53245.5486</v>
      </c>
      <c r="H55" s="97">
        <f t="shared" si="11"/>
        <v>57349</v>
      </c>
      <c r="I55" s="148" t="s">
        <v>340</v>
      </c>
      <c r="J55" s="149" t="s">
        <v>341</v>
      </c>
      <c r="K55" s="148">
        <v>57349</v>
      </c>
      <c r="L55" s="148" t="s">
        <v>342</v>
      </c>
      <c r="M55" s="149" t="s">
        <v>261</v>
      </c>
      <c r="N55" s="149" t="s">
        <v>286</v>
      </c>
      <c r="O55" s="150" t="s">
        <v>335</v>
      </c>
      <c r="P55" s="151" t="s">
        <v>336</v>
      </c>
    </row>
    <row r="56" spans="1:16" ht="12.75" customHeight="1" thickBot="1">
      <c r="A56" s="97" t="str">
        <f t="shared" si="6"/>
        <v>IBVS 5668 </v>
      </c>
      <c r="B56" s="6" t="str">
        <f t="shared" si="7"/>
        <v>I</v>
      </c>
      <c r="C56" s="97">
        <f t="shared" si="8"/>
        <v>53256.5599</v>
      </c>
      <c r="D56" s="28" t="str">
        <f t="shared" si="9"/>
        <v>vis</v>
      </c>
      <c r="E56" s="147">
        <f>VLOOKUP(C56,'A (old2)'!C$21:E$973,3,FALSE)</f>
        <v>57374.896023440255</v>
      </c>
      <c r="F56" s="6" t="s">
        <v>152</v>
      </c>
      <c r="G56" s="28" t="str">
        <f t="shared" si="10"/>
        <v>53256.5599</v>
      </c>
      <c r="H56" s="97">
        <f t="shared" si="11"/>
        <v>57374</v>
      </c>
      <c r="I56" s="148" t="s">
        <v>343</v>
      </c>
      <c r="J56" s="149" t="s">
        <v>344</v>
      </c>
      <c r="K56" s="148">
        <v>57374</v>
      </c>
      <c r="L56" s="148" t="s">
        <v>345</v>
      </c>
      <c r="M56" s="149" t="s">
        <v>261</v>
      </c>
      <c r="N56" s="149" t="s">
        <v>286</v>
      </c>
      <c r="O56" s="150" t="s">
        <v>335</v>
      </c>
      <c r="P56" s="151" t="s">
        <v>336</v>
      </c>
    </row>
    <row r="57" spans="1:16" ht="12.75" customHeight="1" thickBot="1">
      <c r="A57" s="97" t="str">
        <f t="shared" si="6"/>
        <v>BAVM 173 </v>
      </c>
      <c r="B57" s="6" t="str">
        <f t="shared" si="7"/>
        <v>I</v>
      </c>
      <c r="C57" s="97">
        <f t="shared" si="8"/>
        <v>53258.322399999997</v>
      </c>
      <c r="D57" s="28" t="str">
        <f t="shared" si="9"/>
        <v>vis</v>
      </c>
      <c r="E57" s="147">
        <f>VLOOKUP(C57,'A (old2)'!C$21:E$973,3,FALSE)</f>
        <v>57378.897446869218</v>
      </c>
      <c r="F57" s="6" t="s">
        <v>152</v>
      </c>
      <c r="G57" s="28" t="str">
        <f t="shared" si="10"/>
        <v>53258.3224</v>
      </c>
      <c r="H57" s="97">
        <f t="shared" si="11"/>
        <v>57378</v>
      </c>
      <c r="I57" s="148" t="s">
        <v>346</v>
      </c>
      <c r="J57" s="149" t="s">
        <v>347</v>
      </c>
      <c r="K57" s="148">
        <v>57378</v>
      </c>
      <c r="L57" s="148" t="s">
        <v>348</v>
      </c>
      <c r="M57" s="149" t="s">
        <v>261</v>
      </c>
      <c r="N57" s="149" t="s">
        <v>262</v>
      </c>
      <c r="O57" s="150" t="s">
        <v>321</v>
      </c>
      <c r="P57" s="151" t="s">
        <v>349</v>
      </c>
    </row>
    <row r="58" spans="1:16" ht="12.75" customHeight="1" thickBot="1">
      <c r="A58" s="97" t="str">
        <f t="shared" si="6"/>
        <v>IBVS 5668 </v>
      </c>
      <c r="B58" s="6" t="str">
        <f t="shared" si="7"/>
        <v>II</v>
      </c>
      <c r="C58" s="97">
        <f t="shared" si="8"/>
        <v>53259.422899999998</v>
      </c>
      <c r="D58" s="28" t="str">
        <f t="shared" si="9"/>
        <v>vis</v>
      </c>
      <c r="E58" s="147">
        <f>VLOOKUP(C58,'A (old2)'!C$21:E$973,3,FALSE)</f>
        <v>57381.395924306707</v>
      </c>
      <c r="F58" s="6" t="s">
        <v>152</v>
      </c>
      <c r="G58" s="28" t="str">
        <f t="shared" si="10"/>
        <v>53259.4229</v>
      </c>
      <c r="H58" s="97">
        <f t="shared" si="11"/>
        <v>57380.5</v>
      </c>
      <c r="I58" s="148" t="s">
        <v>350</v>
      </c>
      <c r="J58" s="149" t="s">
        <v>351</v>
      </c>
      <c r="K58" s="148">
        <v>57380.5</v>
      </c>
      <c r="L58" s="148" t="s">
        <v>352</v>
      </c>
      <c r="M58" s="149" t="s">
        <v>261</v>
      </c>
      <c r="N58" s="149" t="s">
        <v>286</v>
      </c>
      <c r="O58" s="150" t="s">
        <v>335</v>
      </c>
      <c r="P58" s="151" t="s">
        <v>336</v>
      </c>
    </row>
    <row r="59" spans="1:16" ht="12.75" customHeight="1" thickBot="1">
      <c r="A59" s="97" t="str">
        <f t="shared" si="6"/>
        <v>IBVS 5668 </v>
      </c>
      <c r="B59" s="6" t="str">
        <f t="shared" si="7"/>
        <v>II</v>
      </c>
      <c r="C59" s="97">
        <f t="shared" si="8"/>
        <v>53281.446400000001</v>
      </c>
      <c r="D59" s="28" t="str">
        <f t="shared" si="9"/>
        <v>vis</v>
      </c>
      <c r="E59" s="147">
        <f>VLOOKUP(C59,'A (old2)'!C$21:E$973,3,FALSE)</f>
        <v>57431.396122257327</v>
      </c>
      <c r="F59" s="6" t="s">
        <v>152</v>
      </c>
      <c r="G59" s="28" t="str">
        <f t="shared" si="10"/>
        <v>53281.4464</v>
      </c>
      <c r="H59" s="97">
        <f t="shared" si="11"/>
        <v>57430.5</v>
      </c>
      <c r="I59" s="148" t="s">
        <v>353</v>
      </c>
      <c r="J59" s="149" t="s">
        <v>354</v>
      </c>
      <c r="K59" s="148">
        <v>57430.5</v>
      </c>
      <c r="L59" s="148" t="s">
        <v>355</v>
      </c>
      <c r="M59" s="149" t="s">
        <v>261</v>
      </c>
      <c r="N59" s="149" t="s">
        <v>286</v>
      </c>
      <c r="O59" s="150" t="s">
        <v>335</v>
      </c>
      <c r="P59" s="151" t="s">
        <v>336</v>
      </c>
    </row>
    <row r="60" spans="1:16" ht="12.75" customHeight="1" thickBot="1">
      <c r="A60" s="97" t="str">
        <f t="shared" si="6"/>
        <v>IBVS 5809 </v>
      </c>
      <c r="B60" s="6" t="str">
        <f t="shared" si="7"/>
        <v>I</v>
      </c>
      <c r="C60" s="97">
        <f t="shared" si="8"/>
        <v>53552.114300000001</v>
      </c>
      <c r="D60" s="28" t="str">
        <f t="shared" si="9"/>
        <v>vis</v>
      </c>
      <c r="E60" s="147">
        <f>VLOOKUP(C60,'A (old2)'!C$21:E$973,3,FALSE)</f>
        <v>58045.896477735594</v>
      </c>
      <c r="F60" s="6" t="s">
        <v>152</v>
      </c>
      <c r="G60" s="28" t="str">
        <f t="shared" si="10"/>
        <v>53552.1143</v>
      </c>
      <c r="H60" s="97">
        <f t="shared" si="11"/>
        <v>58045</v>
      </c>
      <c r="I60" s="148" t="s">
        <v>356</v>
      </c>
      <c r="J60" s="149" t="s">
        <v>357</v>
      </c>
      <c r="K60" s="148">
        <v>58045</v>
      </c>
      <c r="L60" s="148" t="s">
        <v>358</v>
      </c>
      <c r="M60" s="149" t="s">
        <v>359</v>
      </c>
      <c r="N60" s="149" t="s">
        <v>152</v>
      </c>
      <c r="O60" s="150" t="s">
        <v>360</v>
      </c>
      <c r="P60" s="151" t="s">
        <v>361</v>
      </c>
    </row>
    <row r="61" spans="1:16" ht="12.75" customHeight="1" thickBot="1">
      <c r="A61" s="97" t="str">
        <f t="shared" si="6"/>
        <v>IBVS 5809 </v>
      </c>
      <c r="B61" s="6" t="str">
        <f t="shared" si="7"/>
        <v>II</v>
      </c>
      <c r="C61" s="97">
        <f t="shared" si="8"/>
        <v>53554.978999999999</v>
      </c>
      <c r="D61" s="28" t="str">
        <f t="shared" si="9"/>
        <v>vis</v>
      </c>
      <c r="E61" s="147">
        <f>VLOOKUP(C61,'A (old2)'!C$21:E$973,3,FALSE)</f>
        <v>58052.400238131035</v>
      </c>
      <c r="F61" s="6" t="s">
        <v>152</v>
      </c>
      <c r="G61" s="28" t="str">
        <f t="shared" si="10"/>
        <v>53554.979</v>
      </c>
      <c r="H61" s="97">
        <f t="shared" si="11"/>
        <v>58051.5</v>
      </c>
      <c r="I61" s="148" t="s">
        <v>362</v>
      </c>
      <c r="J61" s="149" t="s">
        <v>363</v>
      </c>
      <c r="K61" s="148">
        <v>58051.5</v>
      </c>
      <c r="L61" s="148" t="s">
        <v>364</v>
      </c>
      <c r="M61" s="149" t="s">
        <v>359</v>
      </c>
      <c r="N61" s="149" t="s">
        <v>152</v>
      </c>
      <c r="O61" s="150" t="s">
        <v>360</v>
      </c>
      <c r="P61" s="151" t="s">
        <v>361</v>
      </c>
    </row>
    <row r="62" spans="1:16" ht="12.75" customHeight="1" thickBot="1">
      <c r="A62" s="97" t="str">
        <f t="shared" si="6"/>
        <v>IBVS 5809 </v>
      </c>
      <c r="B62" s="6" t="str">
        <f t="shared" si="7"/>
        <v>I</v>
      </c>
      <c r="C62" s="97">
        <f t="shared" si="8"/>
        <v>53557.396999999997</v>
      </c>
      <c r="D62" s="28" t="str">
        <f t="shared" si="9"/>
        <v>vis</v>
      </c>
      <c r="E62" s="147">
        <f>VLOOKUP(C62,'A (old2)'!C$21:E$973,3,FALSE)</f>
        <v>58057.889850528903</v>
      </c>
      <c r="F62" s="6" t="s">
        <v>152</v>
      </c>
      <c r="G62" s="28" t="str">
        <f t="shared" si="10"/>
        <v>53557.397</v>
      </c>
      <c r="H62" s="97">
        <f t="shared" si="11"/>
        <v>58057</v>
      </c>
      <c r="I62" s="148" t="s">
        <v>365</v>
      </c>
      <c r="J62" s="149" t="s">
        <v>366</v>
      </c>
      <c r="K62" s="148">
        <v>58057</v>
      </c>
      <c r="L62" s="148" t="s">
        <v>367</v>
      </c>
      <c r="M62" s="149" t="s">
        <v>359</v>
      </c>
      <c r="N62" s="149" t="s">
        <v>152</v>
      </c>
      <c r="O62" s="150" t="s">
        <v>360</v>
      </c>
      <c r="P62" s="151" t="s">
        <v>361</v>
      </c>
    </row>
    <row r="63" spans="1:16" ht="12.75" customHeight="1" thickBot="1">
      <c r="A63" s="97" t="str">
        <f t="shared" si="6"/>
        <v>IBVS 5677 </v>
      </c>
      <c r="B63" s="6" t="str">
        <f t="shared" si="7"/>
        <v>II</v>
      </c>
      <c r="C63" s="97">
        <f t="shared" si="8"/>
        <v>53630.737699999998</v>
      </c>
      <c r="D63" s="28" t="str">
        <f t="shared" si="9"/>
        <v>vis</v>
      </c>
      <c r="E63" s="147">
        <f>VLOOKUP(C63,'A (old2)'!C$21:E$973,3,FALSE)</f>
        <v>58224.396060615232</v>
      </c>
      <c r="F63" s="6" t="s">
        <v>152</v>
      </c>
      <c r="G63" s="28" t="str">
        <f t="shared" si="10"/>
        <v>53630.7377</v>
      </c>
      <c r="H63" s="97">
        <f t="shared" si="11"/>
        <v>58223.5</v>
      </c>
      <c r="I63" s="148" t="s">
        <v>368</v>
      </c>
      <c r="J63" s="149" t="s">
        <v>369</v>
      </c>
      <c r="K63" s="148">
        <v>58223.5</v>
      </c>
      <c r="L63" s="148" t="s">
        <v>370</v>
      </c>
      <c r="M63" s="149" t="s">
        <v>261</v>
      </c>
      <c r="N63" s="149" t="s">
        <v>286</v>
      </c>
      <c r="O63" s="150" t="s">
        <v>325</v>
      </c>
      <c r="P63" s="151" t="s">
        <v>371</v>
      </c>
    </row>
    <row r="64" spans="1:16" ht="12.75" customHeight="1" thickBot="1">
      <c r="A64" s="97" t="str">
        <f t="shared" si="6"/>
        <v>IBVS 5694 </v>
      </c>
      <c r="B64" s="6" t="str">
        <f t="shared" si="7"/>
        <v>I</v>
      </c>
      <c r="C64" s="97">
        <f t="shared" si="8"/>
        <v>53638.005499999999</v>
      </c>
      <c r="D64" s="28" t="str">
        <f t="shared" si="9"/>
        <v>vis</v>
      </c>
      <c r="E64" s="147">
        <f>VLOOKUP(C64,'A (old2)'!C$21:E$973,3,FALSE)</f>
        <v>58240.896228102938</v>
      </c>
      <c r="F64" s="6" t="s">
        <v>152</v>
      </c>
      <c r="G64" s="28" t="str">
        <f t="shared" si="10"/>
        <v>53638.0055</v>
      </c>
      <c r="H64" s="97">
        <f t="shared" si="11"/>
        <v>58240</v>
      </c>
      <c r="I64" s="148" t="s">
        <v>372</v>
      </c>
      <c r="J64" s="149" t="s">
        <v>373</v>
      </c>
      <c r="K64" s="148">
        <v>58240</v>
      </c>
      <c r="L64" s="148" t="s">
        <v>374</v>
      </c>
      <c r="M64" s="149" t="s">
        <v>261</v>
      </c>
      <c r="N64" s="149" t="s">
        <v>286</v>
      </c>
      <c r="O64" s="150" t="s">
        <v>375</v>
      </c>
      <c r="P64" s="151" t="s">
        <v>376</v>
      </c>
    </row>
    <row r="65" spans="1:16" ht="12.75" customHeight="1" thickBot="1">
      <c r="A65" s="97" t="str">
        <f t="shared" si="6"/>
        <v>IBVS 5694 </v>
      </c>
      <c r="B65" s="6" t="str">
        <f t="shared" si="7"/>
        <v>I</v>
      </c>
      <c r="C65" s="97">
        <f t="shared" si="8"/>
        <v>53667.958299999998</v>
      </c>
      <c r="D65" s="28" t="str">
        <f t="shared" si="9"/>
        <v>vis</v>
      </c>
      <c r="E65" s="147">
        <f>VLOOKUP(C65,'A (old2)'!C$21:E$973,3,FALSE)</f>
        <v>58308.898404377149</v>
      </c>
      <c r="F65" s="6" t="s">
        <v>152</v>
      </c>
      <c r="G65" s="28" t="str">
        <f t="shared" si="10"/>
        <v>53667.9583</v>
      </c>
      <c r="H65" s="97">
        <f t="shared" si="11"/>
        <v>58308</v>
      </c>
      <c r="I65" s="148" t="s">
        <v>377</v>
      </c>
      <c r="J65" s="149" t="s">
        <v>378</v>
      </c>
      <c r="K65" s="148">
        <v>58308</v>
      </c>
      <c r="L65" s="148" t="s">
        <v>374</v>
      </c>
      <c r="M65" s="149" t="s">
        <v>261</v>
      </c>
      <c r="N65" s="149" t="s">
        <v>286</v>
      </c>
      <c r="O65" s="150" t="s">
        <v>375</v>
      </c>
      <c r="P65" s="151" t="s">
        <v>376</v>
      </c>
    </row>
    <row r="66" spans="1:16" ht="12.75" customHeight="1" thickBot="1">
      <c r="A66" s="97" t="str">
        <f t="shared" si="6"/>
        <v>BAVM 183 </v>
      </c>
      <c r="B66" s="6" t="str">
        <f t="shared" si="7"/>
        <v>II</v>
      </c>
      <c r="C66" s="97">
        <f t="shared" si="8"/>
        <v>53745.259400000003</v>
      </c>
      <c r="D66" s="28" t="str">
        <f t="shared" si="9"/>
        <v>vis</v>
      </c>
      <c r="E66" s="147">
        <f>VLOOKUP(C66,'A (old2)'!C$21:E$973,3,FALSE)</f>
        <v>58484.395954802829</v>
      </c>
      <c r="F66" s="6" t="s">
        <v>152</v>
      </c>
      <c r="G66" s="28" t="str">
        <f t="shared" si="10"/>
        <v>53745.2594</v>
      </c>
      <c r="H66" s="97">
        <f t="shared" si="11"/>
        <v>58483.5</v>
      </c>
      <c r="I66" s="148" t="s">
        <v>379</v>
      </c>
      <c r="J66" s="149" t="s">
        <v>380</v>
      </c>
      <c r="K66" s="148">
        <v>58483.5</v>
      </c>
      <c r="L66" s="148" t="s">
        <v>381</v>
      </c>
      <c r="M66" s="149" t="s">
        <v>359</v>
      </c>
      <c r="N66" s="149" t="s">
        <v>382</v>
      </c>
      <c r="O66" s="150" t="s">
        <v>383</v>
      </c>
      <c r="P66" s="151" t="s">
        <v>384</v>
      </c>
    </row>
    <row r="67" spans="1:16" ht="12.75" customHeight="1" thickBot="1">
      <c r="A67" s="97" t="str">
        <f t="shared" si="6"/>
        <v>BAVM 183 </v>
      </c>
      <c r="B67" s="6" t="str">
        <f t="shared" si="7"/>
        <v>II</v>
      </c>
      <c r="C67" s="97">
        <f t="shared" si="8"/>
        <v>53745.259400000003</v>
      </c>
      <c r="D67" s="28" t="str">
        <f t="shared" si="9"/>
        <v>vis</v>
      </c>
      <c r="E67" s="147">
        <f>VLOOKUP(C67,'A (old2)'!C$21:E$973,3,FALSE)</f>
        <v>58484.395954802829</v>
      </c>
      <c r="F67" s="6" t="s">
        <v>152</v>
      </c>
      <c r="G67" s="28" t="str">
        <f t="shared" si="10"/>
        <v>53745.2594</v>
      </c>
      <c r="H67" s="97">
        <f t="shared" si="11"/>
        <v>58483.5</v>
      </c>
      <c r="I67" s="148" t="s">
        <v>379</v>
      </c>
      <c r="J67" s="149" t="s">
        <v>380</v>
      </c>
      <c r="K67" s="148" t="s">
        <v>385</v>
      </c>
      <c r="L67" s="148" t="s">
        <v>381</v>
      </c>
      <c r="M67" s="149" t="s">
        <v>359</v>
      </c>
      <c r="N67" s="149" t="s">
        <v>382</v>
      </c>
      <c r="O67" s="150" t="s">
        <v>386</v>
      </c>
      <c r="P67" s="151" t="s">
        <v>384</v>
      </c>
    </row>
    <row r="68" spans="1:16" ht="12.75" customHeight="1" thickBot="1">
      <c r="A68" s="97" t="str">
        <f t="shared" si="6"/>
        <v>BAVM 178 </v>
      </c>
      <c r="B68" s="6" t="str">
        <f t="shared" si="7"/>
        <v>I</v>
      </c>
      <c r="C68" s="97">
        <f t="shared" si="8"/>
        <v>53745.479899999998</v>
      </c>
      <c r="D68" s="28" t="str">
        <f t="shared" si="9"/>
        <v>vis</v>
      </c>
      <c r="E68" s="147">
        <f>VLOOKUP(C68,'A (old2)'!C$21:E$973,3,FALSE)</f>
        <v>58484.896558414781</v>
      </c>
      <c r="F68" s="6" t="s">
        <v>152</v>
      </c>
      <c r="G68" s="28" t="str">
        <f t="shared" si="10"/>
        <v>53745.4799</v>
      </c>
      <c r="H68" s="97">
        <f t="shared" si="11"/>
        <v>58484</v>
      </c>
      <c r="I68" s="148" t="s">
        <v>387</v>
      </c>
      <c r="J68" s="149" t="s">
        <v>388</v>
      </c>
      <c r="K68" s="148" t="s">
        <v>389</v>
      </c>
      <c r="L68" s="148" t="s">
        <v>390</v>
      </c>
      <c r="M68" s="149" t="s">
        <v>359</v>
      </c>
      <c r="N68" s="149" t="s">
        <v>382</v>
      </c>
      <c r="O68" s="150" t="s">
        <v>391</v>
      </c>
      <c r="P68" s="151" t="s">
        <v>392</v>
      </c>
    </row>
    <row r="69" spans="1:16" ht="12.75" customHeight="1" thickBot="1">
      <c r="A69" s="97" t="str">
        <f t="shared" si="6"/>
        <v>IBVS 5777 </v>
      </c>
      <c r="B69" s="6" t="str">
        <f t="shared" si="7"/>
        <v>II</v>
      </c>
      <c r="C69" s="97">
        <f t="shared" si="8"/>
        <v>53988.397199999999</v>
      </c>
      <c r="D69" s="28" t="str">
        <f t="shared" si="9"/>
        <v>vis</v>
      </c>
      <c r="E69" s="147">
        <f>VLOOKUP(C69,'A (old2)'!C$21:E$973,3,FALSE)</f>
        <v>59036.394416867231</v>
      </c>
      <c r="F69" s="6" t="s">
        <v>152</v>
      </c>
      <c r="G69" s="28" t="str">
        <f t="shared" si="10"/>
        <v>53988.3972</v>
      </c>
      <c r="H69" s="97">
        <f t="shared" si="11"/>
        <v>59035.5</v>
      </c>
      <c r="I69" s="148" t="s">
        <v>393</v>
      </c>
      <c r="J69" s="149" t="s">
        <v>394</v>
      </c>
      <c r="K69" s="148" t="s">
        <v>395</v>
      </c>
      <c r="L69" s="148" t="s">
        <v>396</v>
      </c>
      <c r="M69" s="149" t="s">
        <v>359</v>
      </c>
      <c r="N69" s="149" t="s">
        <v>397</v>
      </c>
      <c r="O69" s="150" t="s">
        <v>398</v>
      </c>
      <c r="P69" s="151" t="s">
        <v>399</v>
      </c>
    </row>
    <row r="70" spans="1:16" ht="12.75" customHeight="1" thickBot="1">
      <c r="A70" s="97" t="str">
        <f t="shared" si="6"/>
        <v>IBVS 5777 </v>
      </c>
      <c r="B70" s="6" t="str">
        <f t="shared" si="7"/>
        <v>II</v>
      </c>
      <c r="C70" s="97">
        <f t="shared" si="8"/>
        <v>53990.599800000004</v>
      </c>
      <c r="D70" s="28" t="str">
        <f t="shared" si="9"/>
        <v>vis</v>
      </c>
      <c r="E70" s="147">
        <f>VLOOKUP(C70,'A (old2)'!C$21:E$973,3,FALSE)</f>
        <v>59041.395004240097</v>
      </c>
      <c r="F70" s="6" t="s">
        <v>152</v>
      </c>
      <c r="G70" s="28" t="str">
        <f t="shared" si="10"/>
        <v>53990.5998</v>
      </c>
      <c r="H70" s="97">
        <f t="shared" si="11"/>
        <v>59040.5</v>
      </c>
      <c r="I70" s="148" t="s">
        <v>400</v>
      </c>
      <c r="J70" s="149" t="s">
        <v>401</v>
      </c>
      <c r="K70" s="148" t="s">
        <v>402</v>
      </c>
      <c r="L70" s="148" t="s">
        <v>403</v>
      </c>
      <c r="M70" s="149" t="s">
        <v>359</v>
      </c>
      <c r="N70" s="149" t="s">
        <v>397</v>
      </c>
      <c r="O70" s="150" t="s">
        <v>398</v>
      </c>
      <c r="P70" s="151" t="s">
        <v>399</v>
      </c>
    </row>
    <row r="71" spans="1:16" ht="12.75" customHeight="1" thickBot="1">
      <c r="A71" s="97" t="str">
        <f t="shared" si="6"/>
        <v>IBVS 5795 </v>
      </c>
      <c r="B71" s="6" t="str">
        <f t="shared" si="7"/>
        <v>II</v>
      </c>
      <c r="C71" s="97">
        <f t="shared" si="8"/>
        <v>54074.2906</v>
      </c>
      <c r="D71" s="28" t="str">
        <f t="shared" si="9"/>
        <v>vis</v>
      </c>
      <c r="E71" s="147">
        <f>VLOOKUP(C71,'A (old2)'!C$21:E$973,3,FALSE)</f>
        <v>59231.399161919151</v>
      </c>
      <c r="F71" s="6" t="s">
        <v>152</v>
      </c>
      <c r="G71" s="28" t="str">
        <f t="shared" si="10"/>
        <v>54074.2906</v>
      </c>
      <c r="H71" s="97">
        <f t="shared" si="11"/>
        <v>59230.5</v>
      </c>
      <c r="I71" s="148" t="s">
        <v>404</v>
      </c>
      <c r="J71" s="149" t="s">
        <v>405</v>
      </c>
      <c r="K71" s="148" t="s">
        <v>406</v>
      </c>
      <c r="L71" s="148" t="s">
        <v>407</v>
      </c>
      <c r="M71" s="149" t="s">
        <v>359</v>
      </c>
      <c r="N71" s="149" t="s">
        <v>262</v>
      </c>
      <c r="O71" s="150" t="s">
        <v>408</v>
      </c>
      <c r="P71" s="151" t="s">
        <v>409</v>
      </c>
    </row>
    <row r="72" spans="1:16" ht="12.75" customHeight="1" thickBot="1">
      <c r="A72" s="97" t="str">
        <f t="shared" si="6"/>
        <v>BAVM 183 </v>
      </c>
      <c r="B72" s="6" t="str">
        <f t="shared" si="7"/>
        <v>II</v>
      </c>
      <c r="C72" s="97">
        <f t="shared" si="8"/>
        <v>54092.348299999998</v>
      </c>
      <c r="D72" s="28" t="str">
        <f t="shared" si="9"/>
        <v>vis</v>
      </c>
      <c r="E72" s="147">
        <f>VLOOKUP(C72,'A (old2)'!C$21:E$973,3,FALSE)</f>
        <v>59272.395759850115</v>
      </c>
      <c r="F72" s="6" t="s">
        <v>152</v>
      </c>
      <c r="G72" s="28" t="str">
        <f t="shared" si="10"/>
        <v>54092.3483</v>
      </c>
      <c r="H72" s="97">
        <f t="shared" si="11"/>
        <v>59271.5</v>
      </c>
      <c r="I72" s="148" t="s">
        <v>410</v>
      </c>
      <c r="J72" s="149" t="s">
        <v>411</v>
      </c>
      <c r="K72" s="148" t="s">
        <v>412</v>
      </c>
      <c r="L72" s="148" t="s">
        <v>413</v>
      </c>
      <c r="M72" s="149" t="s">
        <v>359</v>
      </c>
      <c r="N72" s="149" t="s">
        <v>382</v>
      </c>
      <c r="O72" s="150" t="s">
        <v>414</v>
      </c>
      <c r="P72" s="151" t="s">
        <v>384</v>
      </c>
    </row>
    <row r="73" spans="1:16" ht="12.75" customHeight="1" thickBot="1">
      <c r="A73" s="97" t="str">
        <f t="shared" si="6"/>
        <v>BAVM 183 </v>
      </c>
      <c r="B73" s="6" t="str">
        <f t="shared" si="7"/>
        <v>I</v>
      </c>
      <c r="C73" s="97">
        <f t="shared" si="8"/>
        <v>54092.568399999996</v>
      </c>
      <c r="D73" s="28" t="str">
        <f t="shared" si="9"/>
        <v>vis</v>
      </c>
      <c r="E73" s="147">
        <f>VLOOKUP(C73,'A (old2)'!C$21:E$973,3,FALSE)</f>
        <v>59272.89545533761</v>
      </c>
      <c r="F73" s="6" t="s">
        <v>152</v>
      </c>
      <c r="G73" s="28" t="str">
        <f t="shared" si="10"/>
        <v>54092.5684</v>
      </c>
      <c r="H73" s="97">
        <f t="shared" si="11"/>
        <v>59272</v>
      </c>
      <c r="I73" s="148" t="s">
        <v>415</v>
      </c>
      <c r="J73" s="149" t="s">
        <v>416</v>
      </c>
      <c r="K73" s="148" t="s">
        <v>417</v>
      </c>
      <c r="L73" s="148" t="s">
        <v>418</v>
      </c>
      <c r="M73" s="149" t="s">
        <v>359</v>
      </c>
      <c r="N73" s="149" t="s">
        <v>382</v>
      </c>
      <c r="O73" s="150" t="s">
        <v>414</v>
      </c>
      <c r="P73" s="151" t="s">
        <v>384</v>
      </c>
    </row>
    <row r="74" spans="1:16" ht="12.75" customHeight="1" thickBot="1">
      <c r="A74" s="97" t="str">
        <f t="shared" si="6"/>
        <v>OEJV 0074 </v>
      </c>
      <c r="B74" s="6" t="str">
        <f t="shared" si="7"/>
        <v>II</v>
      </c>
      <c r="C74" s="97">
        <f t="shared" si="8"/>
        <v>54335.486400000002</v>
      </c>
      <c r="D74" s="28" t="str">
        <f t="shared" si="9"/>
        <v>vis</v>
      </c>
      <c r="E74" s="147">
        <f>VLOOKUP(C74,'A (old2)'!C$21:E$973,3,FALSE)</f>
        <v>59824.39490300788</v>
      </c>
      <c r="F74" s="6" t="s">
        <v>152</v>
      </c>
      <c r="G74" s="28" t="str">
        <f t="shared" si="10"/>
        <v>54335.48640</v>
      </c>
      <c r="H74" s="97">
        <f t="shared" si="11"/>
        <v>59823.5</v>
      </c>
      <c r="I74" s="148" t="s">
        <v>428</v>
      </c>
      <c r="J74" s="149" t="s">
        <v>429</v>
      </c>
      <c r="K74" s="148" t="s">
        <v>430</v>
      </c>
      <c r="L74" s="148" t="s">
        <v>431</v>
      </c>
      <c r="M74" s="149" t="s">
        <v>359</v>
      </c>
      <c r="N74" s="149" t="s">
        <v>127</v>
      </c>
      <c r="O74" s="150" t="s">
        <v>432</v>
      </c>
      <c r="P74" s="151" t="s">
        <v>433</v>
      </c>
    </row>
    <row r="75" spans="1:16" ht="12.75" customHeight="1" thickBot="1">
      <c r="A75" s="97" t="str">
        <f t="shared" ref="A75:A106" si="12">P75</f>
        <v>OEJV 0074 </v>
      </c>
      <c r="B75" s="6" t="str">
        <f t="shared" ref="B75:B106" si="13">IF(H75=INT(H75),"I","II")</f>
        <v>II</v>
      </c>
      <c r="C75" s="97">
        <f t="shared" ref="C75:C106" si="14">1*G75</f>
        <v>54339.449419999997</v>
      </c>
      <c r="D75" s="28" t="str">
        <f t="shared" ref="D75:D106" si="15">VLOOKUP(F75,I$1:J$5,2,FALSE)</f>
        <v>CCD</v>
      </c>
      <c r="E75" s="147">
        <f>VLOOKUP(C75,'A (old2)'!C$21:E$973,3,FALSE)</f>
        <v>59833.392191562474</v>
      </c>
      <c r="F75" s="6" t="str">
        <f>LEFT(M75,1)</f>
        <v>C</v>
      </c>
      <c r="G75" s="28" t="str">
        <f t="shared" ref="G75:G106" si="16">MID(I75,3,LEN(I75)-3)</f>
        <v>54339.44942</v>
      </c>
      <c r="H75" s="97">
        <f t="shared" ref="H75:H106" si="17">1*K75</f>
        <v>59832.5</v>
      </c>
      <c r="I75" s="148" t="s">
        <v>434</v>
      </c>
      <c r="J75" s="149" t="s">
        <v>435</v>
      </c>
      <c r="K75" s="148" t="s">
        <v>436</v>
      </c>
      <c r="L75" s="148" t="s">
        <v>437</v>
      </c>
      <c r="M75" s="149" t="s">
        <v>359</v>
      </c>
      <c r="N75" s="149" t="s">
        <v>127</v>
      </c>
      <c r="O75" s="150" t="s">
        <v>432</v>
      </c>
      <c r="P75" s="151" t="s">
        <v>433</v>
      </c>
    </row>
    <row r="76" spans="1:16" ht="12.75" customHeight="1" thickBot="1">
      <c r="A76" s="97" t="str">
        <f t="shared" si="12"/>
        <v>OEJV 0074 </v>
      </c>
      <c r="B76" s="6" t="str">
        <f t="shared" si="13"/>
        <v>II</v>
      </c>
      <c r="C76" s="97">
        <f t="shared" si="14"/>
        <v>54357.510430000002</v>
      </c>
      <c r="D76" s="28" t="str">
        <f t="shared" si="15"/>
        <v>CCD</v>
      </c>
      <c r="E76" s="147">
        <f>VLOOKUP(C76,'A (old2)'!C$21:E$973,3,FALSE)</f>
        <v>59874.39630422341</v>
      </c>
      <c r="F76" s="6" t="str">
        <f>LEFT(M76,1)</f>
        <v>C</v>
      </c>
      <c r="G76" s="28" t="str">
        <f t="shared" si="16"/>
        <v>54357.51043</v>
      </c>
      <c r="H76" s="97">
        <f t="shared" si="17"/>
        <v>59873.5</v>
      </c>
      <c r="I76" s="148" t="s">
        <v>438</v>
      </c>
      <c r="J76" s="149" t="s">
        <v>439</v>
      </c>
      <c r="K76" s="148" t="s">
        <v>440</v>
      </c>
      <c r="L76" s="148" t="s">
        <v>441</v>
      </c>
      <c r="M76" s="149" t="s">
        <v>359</v>
      </c>
      <c r="N76" s="149" t="s">
        <v>127</v>
      </c>
      <c r="O76" s="150" t="s">
        <v>432</v>
      </c>
      <c r="P76" s="151" t="s">
        <v>433</v>
      </c>
    </row>
    <row r="77" spans="1:16" ht="12.75" customHeight="1" thickBot="1">
      <c r="A77" s="97" t="str">
        <f t="shared" si="12"/>
        <v>OEJV 0074 </v>
      </c>
      <c r="B77" s="6" t="str">
        <f t="shared" si="13"/>
        <v>II</v>
      </c>
      <c r="C77" s="97">
        <f t="shared" si="14"/>
        <v>54368.521780000003</v>
      </c>
      <c r="D77" s="28" t="str">
        <f t="shared" si="15"/>
        <v>CCD</v>
      </c>
      <c r="E77" s="147">
        <f>VLOOKUP(C77,'A (old2)'!C$21:E$973,3,FALSE)</f>
        <v>59899.395495074248</v>
      </c>
      <c r="F77" s="6" t="str">
        <f>LEFT(M77,1)</f>
        <v>C</v>
      </c>
      <c r="G77" s="28" t="str">
        <f t="shared" si="16"/>
        <v>54368.52178</v>
      </c>
      <c r="H77" s="97">
        <f t="shared" si="17"/>
        <v>59898.5</v>
      </c>
      <c r="I77" s="148" t="s">
        <v>442</v>
      </c>
      <c r="J77" s="149" t="s">
        <v>443</v>
      </c>
      <c r="K77" s="148" t="s">
        <v>444</v>
      </c>
      <c r="L77" s="148" t="s">
        <v>445</v>
      </c>
      <c r="M77" s="149" t="s">
        <v>359</v>
      </c>
      <c r="N77" s="149" t="s">
        <v>152</v>
      </c>
      <c r="O77" s="150" t="s">
        <v>432</v>
      </c>
      <c r="P77" s="151" t="s">
        <v>433</v>
      </c>
    </row>
    <row r="78" spans="1:16" ht="12.75" customHeight="1" thickBot="1">
      <c r="A78" s="97" t="str">
        <f t="shared" si="12"/>
        <v>OEJV 0074 </v>
      </c>
      <c r="B78" s="6" t="str">
        <f t="shared" si="13"/>
        <v>II</v>
      </c>
      <c r="C78" s="97">
        <f t="shared" si="14"/>
        <v>54368.522100000002</v>
      </c>
      <c r="D78" s="28" t="str">
        <f t="shared" si="15"/>
        <v>CCD</v>
      </c>
      <c r="E78" s="147">
        <f>VLOOKUP(C78,'A (old2)'!C$21:E$973,3,FALSE)</f>
        <v>59899.396221573821</v>
      </c>
      <c r="F78" s="6" t="str">
        <f>LEFT(M78,1)</f>
        <v>C</v>
      </c>
      <c r="G78" s="28" t="str">
        <f t="shared" si="16"/>
        <v>54368.52210</v>
      </c>
      <c r="H78" s="97">
        <f t="shared" si="17"/>
        <v>59898.5</v>
      </c>
      <c r="I78" s="148" t="s">
        <v>446</v>
      </c>
      <c r="J78" s="149" t="s">
        <v>443</v>
      </c>
      <c r="K78" s="148" t="s">
        <v>444</v>
      </c>
      <c r="L78" s="148" t="s">
        <v>447</v>
      </c>
      <c r="M78" s="149" t="s">
        <v>359</v>
      </c>
      <c r="N78" s="149" t="s">
        <v>127</v>
      </c>
      <c r="O78" s="150" t="s">
        <v>432</v>
      </c>
      <c r="P78" s="151" t="s">
        <v>433</v>
      </c>
    </row>
    <row r="79" spans="1:16" ht="12.75" customHeight="1" thickBot="1">
      <c r="A79" s="97" t="str">
        <f t="shared" si="12"/>
        <v>OEJV 0074 </v>
      </c>
      <c r="B79" s="6" t="str">
        <f t="shared" si="13"/>
        <v>II</v>
      </c>
      <c r="C79" s="97">
        <f t="shared" si="14"/>
        <v>54368.522120000001</v>
      </c>
      <c r="D79" s="28" t="str">
        <f t="shared" si="15"/>
        <v>CCD</v>
      </c>
      <c r="E79" s="147">
        <f>VLOOKUP(C79,'A (old2)'!C$21:E$973,3,FALSE)</f>
        <v>59899.396266980046</v>
      </c>
      <c r="F79" s="6" t="str">
        <f>LEFT(M79,1)</f>
        <v>C</v>
      </c>
      <c r="G79" s="28" t="str">
        <f t="shared" si="16"/>
        <v>54368.52212</v>
      </c>
      <c r="H79" s="97">
        <f t="shared" si="17"/>
        <v>59898.5</v>
      </c>
      <c r="I79" s="148" t="s">
        <v>448</v>
      </c>
      <c r="J79" s="149" t="s">
        <v>443</v>
      </c>
      <c r="K79" s="148" t="s">
        <v>444</v>
      </c>
      <c r="L79" s="148" t="s">
        <v>449</v>
      </c>
      <c r="M79" s="149" t="s">
        <v>359</v>
      </c>
      <c r="N79" s="149" t="s">
        <v>55</v>
      </c>
      <c r="O79" s="150" t="s">
        <v>432</v>
      </c>
      <c r="P79" s="151" t="s">
        <v>433</v>
      </c>
    </row>
    <row r="80" spans="1:16" ht="12.75" customHeight="1" thickBot="1">
      <c r="A80" s="97" t="str">
        <f t="shared" si="12"/>
        <v>IBVS 5898 </v>
      </c>
      <c r="B80" s="6" t="str">
        <f t="shared" si="13"/>
        <v>I</v>
      </c>
      <c r="C80" s="97">
        <f t="shared" si="14"/>
        <v>54677.512199999997</v>
      </c>
      <c r="D80" s="28" t="str">
        <f t="shared" si="15"/>
        <v>vis</v>
      </c>
      <c r="E80" s="147">
        <f>VLOOKUP(C80,'A (old2)'!C$21:E$973,3,FALSE)</f>
        <v>60600.899895593764</v>
      </c>
      <c r="F80" s="6" t="s">
        <v>152</v>
      </c>
      <c r="G80" s="28" t="str">
        <f t="shared" si="16"/>
        <v>54677.5122</v>
      </c>
      <c r="H80" s="97">
        <f t="shared" si="17"/>
        <v>60600</v>
      </c>
      <c r="I80" s="148" t="s">
        <v>472</v>
      </c>
      <c r="J80" s="149" t="s">
        <v>473</v>
      </c>
      <c r="K80" s="148">
        <v>60600</v>
      </c>
      <c r="L80" s="148" t="s">
        <v>474</v>
      </c>
      <c r="M80" s="149" t="s">
        <v>359</v>
      </c>
      <c r="N80" s="149" t="s">
        <v>262</v>
      </c>
      <c r="O80" s="150" t="s">
        <v>398</v>
      </c>
      <c r="P80" s="151" t="s">
        <v>475</v>
      </c>
    </row>
    <row r="81" spans="1:16" ht="12.75" customHeight="1" thickBot="1">
      <c r="A81" s="97" t="str">
        <f t="shared" si="12"/>
        <v>IBVS 5898 </v>
      </c>
      <c r="B81" s="6" t="str">
        <f t="shared" si="13"/>
        <v>I</v>
      </c>
      <c r="C81" s="97">
        <f t="shared" si="14"/>
        <v>54689.405299999999</v>
      </c>
      <c r="D81" s="28" t="str">
        <f t="shared" si="15"/>
        <v>vis</v>
      </c>
      <c r="E81" s="147">
        <f>VLOOKUP(C81,'A (old2)'!C$21:E$973,3,FALSE)</f>
        <v>60627.900933314675</v>
      </c>
      <c r="F81" s="6" t="s">
        <v>152</v>
      </c>
      <c r="G81" s="28" t="str">
        <f t="shared" si="16"/>
        <v>54689.4053</v>
      </c>
      <c r="H81" s="97">
        <f t="shared" si="17"/>
        <v>60627</v>
      </c>
      <c r="I81" s="148" t="s">
        <v>479</v>
      </c>
      <c r="J81" s="149" t="s">
        <v>480</v>
      </c>
      <c r="K81" s="148">
        <v>60627</v>
      </c>
      <c r="L81" s="148" t="s">
        <v>474</v>
      </c>
      <c r="M81" s="149" t="s">
        <v>359</v>
      </c>
      <c r="N81" s="149" t="s">
        <v>262</v>
      </c>
      <c r="O81" s="150" t="s">
        <v>398</v>
      </c>
      <c r="P81" s="151" t="s">
        <v>475</v>
      </c>
    </row>
    <row r="82" spans="1:16" ht="12.75" customHeight="1" thickBot="1">
      <c r="A82" s="97" t="str">
        <f t="shared" si="12"/>
        <v>OEJV 0107 </v>
      </c>
      <c r="B82" s="6" t="str">
        <f t="shared" si="13"/>
        <v>I</v>
      </c>
      <c r="C82" s="97">
        <f t="shared" si="14"/>
        <v>54780.582499999997</v>
      </c>
      <c r="D82" s="28" t="str">
        <f t="shared" si="15"/>
        <v>vis</v>
      </c>
      <c r="E82" s="147">
        <f>VLOOKUP(C82,'A (old2)'!C$21:E$973,3,FALSE)</f>
        <v>60834.901548502181</v>
      </c>
      <c r="F82" s="6" t="s">
        <v>152</v>
      </c>
      <c r="G82" s="28" t="str">
        <f t="shared" si="16"/>
        <v>54780.5825</v>
      </c>
      <c r="H82" s="97">
        <f t="shared" si="17"/>
        <v>60834</v>
      </c>
      <c r="I82" s="148" t="s">
        <v>492</v>
      </c>
      <c r="J82" s="149" t="s">
        <v>493</v>
      </c>
      <c r="K82" s="148">
        <v>60834</v>
      </c>
      <c r="L82" s="148" t="s">
        <v>494</v>
      </c>
      <c r="M82" s="149" t="s">
        <v>359</v>
      </c>
      <c r="N82" s="149" t="s">
        <v>127</v>
      </c>
      <c r="O82" s="150" t="s">
        <v>432</v>
      </c>
      <c r="P82" s="151" t="s">
        <v>495</v>
      </c>
    </row>
    <row r="83" spans="1:16" ht="12.75" customHeight="1" thickBot="1">
      <c r="A83" s="97" t="str">
        <f t="shared" si="12"/>
        <v>IBVS 5871 </v>
      </c>
      <c r="B83" s="6" t="str">
        <f t="shared" si="13"/>
        <v>I</v>
      </c>
      <c r="C83" s="97">
        <f t="shared" si="14"/>
        <v>54783.666700000002</v>
      </c>
      <c r="D83" s="28" t="str">
        <f t="shared" si="15"/>
        <v>vis</v>
      </c>
      <c r="E83" s="147">
        <f>VLOOKUP(C83,'A (old2)'!C$21:E$973,3,FALSE)</f>
        <v>60841.903642198442</v>
      </c>
      <c r="F83" s="6" t="s">
        <v>152</v>
      </c>
      <c r="G83" s="28" t="str">
        <f t="shared" si="16"/>
        <v>54783.6667</v>
      </c>
      <c r="H83" s="97">
        <f t="shared" si="17"/>
        <v>60841</v>
      </c>
      <c r="I83" s="148" t="s">
        <v>496</v>
      </c>
      <c r="J83" s="149" t="s">
        <v>497</v>
      </c>
      <c r="K83" s="148">
        <v>60841</v>
      </c>
      <c r="L83" s="148" t="s">
        <v>498</v>
      </c>
      <c r="M83" s="149" t="s">
        <v>359</v>
      </c>
      <c r="N83" s="149" t="s">
        <v>152</v>
      </c>
      <c r="O83" s="150" t="s">
        <v>298</v>
      </c>
      <c r="P83" s="151" t="s">
        <v>499</v>
      </c>
    </row>
    <row r="84" spans="1:16" ht="12.75" customHeight="1" thickBot="1">
      <c r="A84" s="97" t="str">
        <f t="shared" si="12"/>
        <v>OEJV 0137 </v>
      </c>
      <c r="B84" s="6" t="str">
        <f t="shared" si="13"/>
        <v>I</v>
      </c>
      <c r="C84" s="97">
        <f t="shared" si="14"/>
        <v>54844.4522</v>
      </c>
      <c r="D84" s="28" t="str">
        <f t="shared" si="15"/>
        <v>vis</v>
      </c>
      <c r="E84" s="147">
        <f>VLOOKUP(C84,'A (old2)'!C$21:E$973,3,FALSE)</f>
        <v>60979.905641541263</v>
      </c>
      <c r="F84" s="6" t="s">
        <v>152</v>
      </c>
      <c r="G84" s="28" t="str">
        <f t="shared" si="16"/>
        <v>54844.4522</v>
      </c>
      <c r="H84" s="97">
        <f t="shared" si="17"/>
        <v>60979</v>
      </c>
      <c r="I84" s="148" t="s">
        <v>507</v>
      </c>
      <c r="J84" s="149" t="s">
        <v>508</v>
      </c>
      <c r="K84" s="148">
        <v>60979</v>
      </c>
      <c r="L84" s="148" t="s">
        <v>509</v>
      </c>
      <c r="M84" s="149" t="s">
        <v>359</v>
      </c>
      <c r="N84" s="149" t="s">
        <v>55</v>
      </c>
      <c r="O84" s="150" t="s">
        <v>432</v>
      </c>
      <c r="P84" s="151" t="s">
        <v>503</v>
      </c>
    </row>
    <row r="85" spans="1:16" ht="12.75" customHeight="1" thickBot="1">
      <c r="A85" s="97" t="str">
        <f t="shared" si="12"/>
        <v>IBVS 5898 </v>
      </c>
      <c r="B85" s="6" t="str">
        <f t="shared" si="13"/>
        <v>II</v>
      </c>
      <c r="C85" s="97">
        <f t="shared" si="14"/>
        <v>55042.441200000001</v>
      </c>
      <c r="D85" s="28" t="str">
        <f t="shared" si="15"/>
        <v>vis</v>
      </c>
      <c r="E85" s="147">
        <f>VLOOKUP(C85,'A (old2)'!C$21:E$973,3,FALSE)</f>
        <v>61429.40227886245</v>
      </c>
      <c r="F85" s="6" t="s">
        <v>152</v>
      </c>
      <c r="G85" s="28" t="str">
        <f t="shared" si="16"/>
        <v>55042.4412</v>
      </c>
      <c r="H85" s="97">
        <f t="shared" si="17"/>
        <v>61428.5</v>
      </c>
      <c r="I85" s="148" t="s">
        <v>510</v>
      </c>
      <c r="J85" s="149" t="s">
        <v>511</v>
      </c>
      <c r="K85" s="148">
        <v>61428.5</v>
      </c>
      <c r="L85" s="148" t="s">
        <v>512</v>
      </c>
      <c r="M85" s="149" t="s">
        <v>359</v>
      </c>
      <c r="N85" s="149" t="s">
        <v>152</v>
      </c>
      <c r="O85" s="150" t="s">
        <v>398</v>
      </c>
      <c r="P85" s="151" t="s">
        <v>475</v>
      </c>
    </row>
    <row r="86" spans="1:16" ht="12.75" customHeight="1" thickBot="1">
      <c r="A86" s="97" t="str">
        <f t="shared" si="12"/>
        <v>BAVM 215 </v>
      </c>
      <c r="B86" s="6" t="str">
        <f t="shared" si="13"/>
        <v>I</v>
      </c>
      <c r="C86" s="97">
        <f t="shared" si="14"/>
        <v>55499.427199999998</v>
      </c>
      <c r="D86" s="28" t="str">
        <f t="shared" si="15"/>
        <v>vis</v>
      </c>
      <c r="E86" s="147">
        <f>VLOOKUP(C86,'A (old2)'!C$21:E$973,3,FALSE)</f>
        <v>62466.902697081932</v>
      </c>
      <c r="F86" s="6" t="s">
        <v>152</v>
      </c>
      <c r="G86" s="28" t="str">
        <f t="shared" si="16"/>
        <v>55499.4272</v>
      </c>
      <c r="H86" s="97">
        <f t="shared" si="17"/>
        <v>62466</v>
      </c>
      <c r="I86" s="148" t="s">
        <v>539</v>
      </c>
      <c r="J86" s="149" t="s">
        <v>540</v>
      </c>
      <c r="K86" s="148">
        <v>62466</v>
      </c>
      <c r="L86" s="148" t="s">
        <v>541</v>
      </c>
      <c r="M86" s="149" t="s">
        <v>359</v>
      </c>
      <c r="N86" s="152" t="s">
        <v>382</v>
      </c>
      <c r="O86" s="150" t="s">
        <v>414</v>
      </c>
      <c r="P86" s="151" t="s">
        <v>542</v>
      </c>
    </row>
    <row r="87" spans="1:16" ht="12.75" customHeight="1" thickBot="1">
      <c r="A87" s="97" t="str">
        <f t="shared" si="12"/>
        <v>BAVM 215 </v>
      </c>
      <c r="B87" s="6" t="str">
        <f t="shared" si="13"/>
        <v>II</v>
      </c>
      <c r="C87" s="97">
        <f t="shared" si="14"/>
        <v>55499.648300000001</v>
      </c>
      <c r="D87" s="28" t="str">
        <f t="shared" si="15"/>
        <v>vis</v>
      </c>
      <c r="E87" s="147">
        <f>VLOOKUP(C87,'A (old2)'!C$21:E$973,3,FALSE)</f>
        <v>62467.404662880603</v>
      </c>
      <c r="F87" s="6" t="s">
        <v>152</v>
      </c>
      <c r="G87" s="28" t="str">
        <f t="shared" si="16"/>
        <v>55499.6483</v>
      </c>
      <c r="H87" s="97">
        <f t="shared" si="17"/>
        <v>62466.5</v>
      </c>
      <c r="I87" s="148" t="s">
        <v>543</v>
      </c>
      <c r="J87" s="149" t="s">
        <v>544</v>
      </c>
      <c r="K87" s="148">
        <v>62466.5</v>
      </c>
      <c r="L87" s="148" t="s">
        <v>545</v>
      </c>
      <c r="M87" s="149" t="s">
        <v>359</v>
      </c>
      <c r="N87" s="152" t="s">
        <v>382</v>
      </c>
      <c r="O87" s="150" t="s">
        <v>414</v>
      </c>
      <c r="P87" s="151" t="s">
        <v>542</v>
      </c>
    </row>
    <row r="88" spans="1:16" ht="12.75" customHeight="1" thickBot="1">
      <c r="A88" s="97" t="str">
        <f t="shared" si="12"/>
        <v>IBVS 5966 </v>
      </c>
      <c r="B88" s="6" t="str">
        <f t="shared" si="13"/>
        <v>II</v>
      </c>
      <c r="C88" s="97">
        <f t="shared" si="14"/>
        <v>55521.672700000003</v>
      </c>
      <c r="D88" s="28" t="str">
        <f t="shared" si="15"/>
        <v>vis</v>
      </c>
      <c r="E88" s="147">
        <f>VLOOKUP(C88,'A (old2)'!C$21:E$973,3,FALSE)</f>
        <v>62517.406904111267</v>
      </c>
      <c r="F88" s="6" t="s">
        <v>152</v>
      </c>
      <c r="G88" s="28" t="str">
        <f t="shared" si="16"/>
        <v>55521.6727</v>
      </c>
      <c r="H88" s="97">
        <f t="shared" si="17"/>
        <v>62516.5</v>
      </c>
      <c r="I88" s="148" t="s">
        <v>546</v>
      </c>
      <c r="J88" s="149" t="s">
        <v>547</v>
      </c>
      <c r="K88" s="148">
        <v>62516.5</v>
      </c>
      <c r="L88" s="148" t="s">
        <v>548</v>
      </c>
      <c r="M88" s="149" t="s">
        <v>359</v>
      </c>
      <c r="N88" s="149" t="s">
        <v>127</v>
      </c>
      <c r="O88" s="150" t="s">
        <v>549</v>
      </c>
      <c r="P88" s="151" t="s">
        <v>550</v>
      </c>
    </row>
    <row r="89" spans="1:16" ht="12.75" customHeight="1" thickBot="1">
      <c r="A89" s="97" t="str">
        <f t="shared" si="12"/>
        <v>IBVS 6011 </v>
      </c>
      <c r="B89" s="6" t="str">
        <f t="shared" si="13"/>
        <v>I</v>
      </c>
      <c r="C89" s="97">
        <f t="shared" si="14"/>
        <v>55828.897700000001</v>
      </c>
      <c r="D89" s="28" t="str">
        <f t="shared" si="15"/>
        <v>vis</v>
      </c>
      <c r="E89" s="147">
        <f>VLOOKUP(C89,'A (old2)'!C$21:E$973,3,FALSE)</f>
        <v>63214.903251893214</v>
      </c>
      <c r="F89" s="6" t="s">
        <v>152</v>
      </c>
      <c r="G89" s="28" t="str">
        <f t="shared" si="16"/>
        <v>55828.8977</v>
      </c>
      <c r="H89" s="97">
        <f t="shared" si="17"/>
        <v>63214</v>
      </c>
      <c r="I89" s="148" t="s">
        <v>551</v>
      </c>
      <c r="J89" s="149" t="s">
        <v>552</v>
      </c>
      <c r="K89" s="148">
        <v>63214</v>
      </c>
      <c r="L89" s="148" t="s">
        <v>553</v>
      </c>
      <c r="M89" s="149" t="s">
        <v>359</v>
      </c>
      <c r="N89" s="149" t="s">
        <v>152</v>
      </c>
      <c r="O89" s="150" t="s">
        <v>298</v>
      </c>
      <c r="P89" s="151" t="s">
        <v>554</v>
      </c>
    </row>
    <row r="90" spans="1:16" ht="12.75" customHeight="1" thickBot="1">
      <c r="A90" s="97" t="str">
        <f t="shared" si="12"/>
        <v>IBVS 6018 </v>
      </c>
      <c r="B90" s="6" t="str">
        <f t="shared" si="13"/>
        <v>I</v>
      </c>
      <c r="C90" s="97">
        <f t="shared" si="14"/>
        <v>55840.789799999999</v>
      </c>
      <c r="D90" s="28" t="str">
        <f t="shared" si="15"/>
        <v>vis</v>
      </c>
      <c r="E90" s="147">
        <f>VLOOKUP(C90,'A (old2)'!C$21:E$973,3,FALSE)</f>
        <v>63241.90201930295</v>
      </c>
      <c r="F90" s="6" t="s">
        <v>152</v>
      </c>
      <c r="G90" s="28" t="str">
        <f t="shared" si="16"/>
        <v>55840.7898</v>
      </c>
      <c r="H90" s="97">
        <f t="shared" si="17"/>
        <v>63241</v>
      </c>
      <c r="I90" s="148" t="s">
        <v>555</v>
      </c>
      <c r="J90" s="149" t="s">
        <v>556</v>
      </c>
      <c r="K90" s="148">
        <v>63241</v>
      </c>
      <c r="L90" s="148" t="s">
        <v>557</v>
      </c>
      <c r="M90" s="149" t="s">
        <v>359</v>
      </c>
      <c r="N90" s="149" t="s">
        <v>127</v>
      </c>
      <c r="O90" s="150" t="s">
        <v>549</v>
      </c>
      <c r="P90" s="151" t="s">
        <v>558</v>
      </c>
    </row>
    <row r="91" spans="1:16" ht="12.75" customHeight="1" thickBot="1">
      <c r="A91" s="97" t="str">
        <f t="shared" si="12"/>
        <v>BAVM 228 </v>
      </c>
      <c r="B91" s="6" t="str">
        <f t="shared" si="13"/>
        <v>I</v>
      </c>
      <c r="C91" s="97">
        <f t="shared" si="14"/>
        <v>55885.277300000002</v>
      </c>
      <c r="D91" s="28" t="str">
        <f t="shared" si="15"/>
        <v>vis</v>
      </c>
      <c r="E91" s="147">
        <f>VLOOKUP(C91,'A (old2)'!C$21:E$973,3,FALSE)</f>
        <v>63342.90248727252</v>
      </c>
      <c r="F91" s="6" t="s">
        <v>152</v>
      </c>
      <c r="G91" s="28" t="str">
        <f t="shared" si="16"/>
        <v>55885.2773</v>
      </c>
      <c r="H91" s="97">
        <f t="shared" si="17"/>
        <v>63342</v>
      </c>
      <c r="I91" s="148" t="s">
        <v>572</v>
      </c>
      <c r="J91" s="149" t="s">
        <v>573</v>
      </c>
      <c r="K91" s="148">
        <v>63342</v>
      </c>
      <c r="L91" s="148" t="s">
        <v>574</v>
      </c>
      <c r="M91" s="149" t="s">
        <v>359</v>
      </c>
      <c r="N91" s="149" t="s">
        <v>262</v>
      </c>
      <c r="O91" s="150" t="s">
        <v>575</v>
      </c>
      <c r="P91" s="151" t="s">
        <v>576</v>
      </c>
    </row>
    <row r="92" spans="1:16" ht="12.75" customHeight="1" thickBot="1">
      <c r="A92" s="97" t="str">
        <f t="shared" si="12"/>
        <v>IBVS 6042 </v>
      </c>
      <c r="B92" s="6" t="str">
        <f t="shared" si="13"/>
        <v>I</v>
      </c>
      <c r="C92" s="97">
        <f t="shared" si="14"/>
        <v>56202.852299999999</v>
      </c>
      <c r="D92" s="28" t="str">
        <f t="shared" si="15"/>
        <v>vis</v>
      </c>
      <c r="E92" s="147">
        <f>VLOOKUP(C92,'A (old2)'!C$21:E$973,3,FALSE)</f>
        <v>64063.896555616084</v>
      </c>
      <c r="F92" s="6" t="s">
        <v>152</v>
      </c>
      <c r="G92" s="28" t="str">
        <f t="shared" si="16"/>
        <v>56202.8523</v>
      </c>
      <c r="H92" s="97">
        <f t="shared" si="17"/>
        <v>64063</v>
      </c>
      <c r="I92" s="148" t="s">
        <v>577</v>
      </c>
      <c r="J92" s="149" t="s">
        <v>578</v>
      </c>
      <c r="K92" s="148">
        <v>64063</v>
      </c>
      <c r="L92" s="148" t="s">
        <v>579</v>
      </c>
      <c r="M92" s="149" t="s">
        <v>359</v>
      </c>
      <c r="N92" s="149" t="s">
        <v>152</v>
      </c>
      <c r="O92" s="150" t="s">
        <v>298</v>
      </c>
      <c r="P92" s="151" t="s">
        <v>580</v>
      </c>
    </row>
    <row r="93" spans="1:16" ht="12.75" customHeight="1" thickBot="1">
      <c r="A93" s="97" t="str">
        <f t="shared" si="12"/>
        <v>IBVS 6092 </v>
      </c>
      <c r="B93" s="6" t="str">
        <f t="shared" si="13"/>
        <v>II</v>
      </c>
      <c r="C93" s="97">
        <f t="shared" si="14"/>
        <v>56525.934300000001</v>
      </c>
      <c r="D93" s="28" t="str">
        <f t="shared" si="15"/>
        <v>vis</v>
      </c>
      <c r="E93" s="147">
        <f>VLOOKUP(C93,'A (old2)'!C$21:E$973,3,FALSE)</f>
        <v>64797.393227547378</v>
      </c>
      <c r="F93" s="6" t="s">
        <v>152</v>
      </c>
      <c r="G93" s="28" t="str">
        <f t="shared" si="16"/>
        <v>56525.9343</v>
      </c>
      <c r="H93" s="97">
        <f t="shared" si="17"/>
        <v>64796.5</v>
      </c>
      <c r="I93" s="148" t="s">
        <v>585</v>
      </c>
      <c r="J93" s="149" t="s">
        <v>586</v>
      </c>
      <c r="K93" s="148">
        <v>64796.5</v>
      </c>
      <c r="L93" s="148" t="s">
        <v>587</v>
      </c>
      <c r="M93" s="149" t="s">
        <v>359</v>
      </c>
      <c r="N93" s="149" t="s">
        <v>92</v>
      </c>
      <c r="O93" s="150" t="s">
        <v>549</v>
      </c>
      <c r="P93" s="151" t="s">
        <v>588</v>
      </c>
    </row>
    <row r="94" spans="1:16" ht="12.75" customHeight="1" thickBot="1">
      <c r="A94" s="97" t="str">
        <f t="shared" si="12"/>
        <v>OEJV 0160 </v>
      </c>
      <c r="B94" s="6" t="str">
        <f t="shared" si="13"/>
        <v>I</v>
      </c>
      <c r="C94" s="97">
        <f t="shared" si="14"/>
        <v>56558.306859999997</v>
      </c>
      <c r="D94" s="28" t="str">
        <f t="shared" si="15"/>
        <v>vis</v>
      </c>
      <c r="E94" s="147">
        <f>VLOOKUP(C94,'A (old2)'!C$21:E$973,3,FALSE)</f>
        <v>64870.889011967098</v>
      </c>
      <c r="F94" s="6" t="s">
        <v>152</v>
      </c>
      <c r="G94" s="28" t="str">
        <f t="shared" si="16"/>
        <v>56558.30686</v>
      </c>
      <c r="H94" s="97">
        <f t="shared" si="17"/>
        <v>64870</v>
      </c>
      <c r="I94" s="148" t="s">
        <v>595</v>
      </c>
      <c r="J94" s="149" t="s">
        <v>596</v>
      </c>
      <c r="K94" s="148">
        <v>64870</v>
      </c>
      <c r="L94" s="148" t="s">
        <v>597</v>
      </c>
      <c r="M94" s="149" t="s">
        <v>359</v>
      </c>
      <c r="N94" s="149" t="s">
        <v>152</v>
      </c>
      <c r="O94" s="150" t="s">
        <v>598</v>
      </c>
      <c r="P94" s="151" t="s">
        <v>599</v>
      </c>
    </row>
    <row r="95" spans="1:16" ht="12.75" customHeight="1" thickBot="1">
      <c r="A95" s="97" t="str">
        <f t="shared" si="12"/>
        <v> VSS 1.69 </v>
      </c>
      <c r="B95" s="6" t="str">
        <f t="shared" si="13"/>
        <v>I</v>
      </c>
      <c r="C95" s="97">
        <f t="shared" si="14"/>
        <v>27984.469000000001</v>
      </c>
      <c r="D95" s="28" t="str">
        <f t="shared" si="15"/>
        <v>vis</v>
      </c>
      <c r="E95" s="147">
        <f>VLOOKUP(C95,'A (old2)'!C$21:E$973,3,FALSE)</f>
        <v>-0.61411917023069362</v>
      </c>
      <c r="F95" s="6" t="s">
        <v>152</v>
      </c>
      <c r="G95" s="28" t="str">
        <f t="shared" si="16"/>
        <v>27984.469</v>
      </c>
      <c r="H95" s="97">
        <f t="shared" si="17"/>
        <v>0</v>
      </c>
      <c r="I95" s="148" t="s">
        <v>181</v>
      </c>
      <c r="J95" s="149" t="s">
        <v>182</v>
      </c>
      <c r="K95" s="148">
        <v>0</v>
      </c>
      <c r="L95" s="148" t="s">
        <v>183</v>
      </c>
      <c r="M95" s="149" t="s">
        <v>184</v>
      </c>
      <c r="N95" s="149"/>
      <c r="O95" s="150" t="s">
        <v>185</v>
      </c>
      <c r="P95" s="150" t="s">
        <v>186</v>
      </c>
    </row>
    <row r="96" spans="1:16" ht="12.75" customHeight="1" thickBot="1">
      <c r="A96" s="97" t="str">
        <f t="shared" si="12"/>
        <v>BAVM 193 </v>
      </c>
      <c r="B96" s="6" t="str">
        <f t="shared" si="13"/>
        <v>I</v>
      </c>
      <c r="C96" s="97">
        <f t="shared" si="14"/>
        <v>54308.399100000002</v>
      </c>
      <c r="D96" s="28" t="str">
        <f t="shared" si="15"/>
        <v>vis</v>
      </c>
      <c r="E96" s="147">
        <f>VLOOKUP(C96,'A (old2)'!C$21:E$973,3,FALSE)</f>
        <v>59762.898303378053</v>
      </c>
      <c r="F96" s="6" t="s">
        <v>152</v>
      </c>
      <c r="G96" s="28" t="str">
        <f t="shared" si="16"/>
        <v>54308.3991</v>
      </c>
      <c r="H96" s="97">
        <f t="shared" si="17"/>
        <v>59762</v>
      </c>
      <c r="I96" s="148" t="s">
        <v>419</v>
      </c>
      <c r="J96" s="149" t="s">
        <v>420</v>
      </c>
      <c r="K96" s="148" t="s">
        <v>421</v>
      </c>
      <c r="L96" s="148" t="s">
        <v>422</v>
      </c>
      <c r="M96" s="149" t="s">
        <v>359</v>
      </c>
      <c r="N96" s="149" t="s">
        <v>382</v>
      </c>
      <c r="O96" s="150" t="s">
        <v>414</v>
      </c>
      <c r="P96" s="151" t="s">
        <v>423</v>
      </c>
    </row>
    <row r="97" spans="1:16" ht="12.75" customHeight="1" thickBot="1">
      <c r="A97" s="97" t="str">
        <f t="shared" si="12"/>
        <v>BAVM 193 </v>
      </c>
      <c r="B97" s="6" t="str">
        <f t="shared" si="13"/>
        <v>I</v>
      </c>
      <c r="C97" s="97">
        <f t="shared" si="14"/>
        <v>54319.410499999998</v>
      </c>
      <c r="D97" s="28" t="str">
        <f t="shared" si="15"/>
        <v>vis</v>
      </c>
      <c r="E97" s="147">
        <f>VLOOKUP(C97,'A (old2)'!C$21:E$973,3,FALSE)</f>
        <v>59787.897607744439</v>
      </c>
      <c r="F97" s="6" t="s">
        <v>152</v>
      </c>
      <c r="G97" s="28" t="str">
        <f t="shared" si="16"/>
        <v>54319.4105</v>
      </c>
      <c r="H97" s="97">
        <f t="shared" si="17"/>
        <v>59787</v>
      </c>
      <c r="I97" s="148" t="s">
        <v>424</v>
      </c>
      <c r="J97" s="149" t="s">
        <v>425</v>
      </c>
      <c r="K97" s="148" t="s">
        <v>426</v>
      </c>
      <c r="L97" s="148" t="s">
        <v>427</v>
      </c>
      <c r="M97" s="149" t="s">
        <v>359</v>
      </c>
      <c r="N97" s="149" t="s">
        <v>382</v>
      </c>
      <c r="O97" s="150" t="s">
        <v>414</v>
      </c>
      <c r="P97" s="151" t="s">
        <v>423</v>
      </c>
    </row>
    <row r="98" spans="1:16" ht="12.75" customHeight="1" thickBot="1">
      <c r="A98" s="97" t="str">
        <f t="shared" si="12"/>
        <v>OEJV 0094 </v>
      </c>
      <c r="B98" s="6" t="str">
        <f t="shared" si="13"/>
        <v>I</v>
      </c>
      <c r="C98" s="97">
        <f t="shared" si="14"/>
        <v>54389.444100000001</v>
      </c>
      <c r="D98" s="28" t="str">
        <f t="shared" si="15"/>
        <v>vis</v>
      </c>
      <c r="E98" s="147">
        <f>VLOOKUP(C98,'A (old2)'!C$21:E$973,3,FALSE)</f>
        <v>59946.895671775768</v>
      </c>
      <c r="F98" s="6" t="s">
        <v>152</v>
      </c>
      <c r="G98" s="28" t="str">
        <f t="shared" si="16"/>
        <v>54389.4441</v>
      </c>
      <c r="H98" s="97">
        <f t="shared" si="17"/>
        <v>59946</v>
      </c>
      <c r="I98" s="148" t="s">
        <v>450</v>
      </c>
      <c r="J98" s="149" t="s">
        <v>451</v>
      </c>
      <c r="K98" s="148" t="s">
        <v>452</v>
      </c>
      <c r="L98" s="148" t="s">
        <v>453</v>
      </c>
      <c r="M98" s="149" t="s">
        <v>359</v>
      </c>
      <c r="N98" s="149" t="s">
        <v>55</v>
      </c>
      <c r="O98" s="150" t="s">
        <v>432</v>
      </c>
      <c r="P98" s="151" t="s">
        <v>454</v>
      </c>
    </row>
    <row r="99" spans="1:16" ht="12.75" customHeight="1" thickBot="1">
      <c r="A99" s="97" t="str">
        <f t="shared" si="12"/>
        <v>OEJV 0094 </v>
      </c>
      <c r="B99" s="6" t="str">
        <f t="shared" si="13"/>
        <v>I</v>
      </c>
      <c r="C99" s="97">
        <f t="shared" si="14"/>
        <v>54389.4444</v>
      </c>
      <c r="D99" s="28" t="str">
        <f t="shared" si="15"/>
        <v>vis</v>
      </c>
      <c r="E99" s="147">
        <f>VLOOKUP(C99,'A (old2)'!C$21:E$973,3,FALSE)</f>
        <v>59946.896352869117</v>
      </c>
      <c r="F99" s="6" t="s">
        <v>152</v>
      </c>
      <c r="G99" s="28" t="str">
        <f t="shared" si="16"/>
        <v>54389.4444</v>
      </c>
      <c r="H99" s="97">
        <f t="shared" si="17"/>
        <v>59946</v>
      </c>
      <c r="I99" s="148" t="s">
        <v>455</v>
      </c>
      <c r="J99" s="149" t="s">
        <v>451</v>
      </c>
      <c r="K99" s="148" t="s">
        <v>452</v>
      </c>
      <c r="L99" s="148" t="s">
        <v>456</v>
      </c>
      <c r="M99" s="149" t="s">
        <v>359</v>
      </c>
      <c r="N99" s="149" t="s">
        <v>127</v>
      </c>
      <c r="O99" s="150" t="s">
        <v>432</v>
      </c>
      <c r="P99" s="151" t="s">
        <v>454</v>
      </c>
    </row>
    <row r="100" spans="1:16" ht="12.75" customHeight="1" thickBot="1">
      <c r="A100" s="97" t="str">
        <f t="shared" si="12"/>
        <v>OEJV 0094 </v>
      </c>
      <c r="B100" s="6" t="str">
        <f t="shared" si="13"/>
        <v>I</v>
      </c>
      <c r="C100" s="97">
        <f t="shared" si="14"/>
        <v>54389.444499999998</v>
      </c>
      <c r="D100" s="28" t="str">
        <f t="shared" si="15"/>
        <v>vis</v>
      </c>
      <c r="E100" s="147">
        <f>VLOOKUP(C100,'A (old2)'!C$21:E$973,3,FALSE)</f>
        <v>59946.896579900225</v>
      </c>
      <c r="F100" s="6" t="s">
        <v>152</v>
      </c>
      <c r="G100" s="28" t="str">
        <f t="shared" si="16"/>
        <v>54389.4445</v>
      </c>
      <c r="H100" s="97">
        <f t="shared" si="17"/>
        <v>59946</v>
      </c>
      <c r="I100" s="148" t="s">
        <v>457</v>
      </c>
      <c r="J100" s="149" t="s">
        <v>458</v>
      </c>
      <c r="K100" s="148" t="s">
        <v>452</v>
      </c>
      <c r="L100" s="148" t="s">
        <v>459</v>
      </c>
      <c r="M100" s="149" t="s">
        <v>359</v>
      </c>
      <c r="N100" s="149" t="s">
        <v>152</v>
      </c>
      <c r="O100" s="150" t="s">
        <v>432</v>
      </c>
      <c r="P100" s="151" t="s">
        <v>454</v>
      </c>
    </row>
    <row r="101" spans="1:16" ht="12.75" customHeight="1" thickBot="1">
      <c r="A101" s="97" t="str">
        <f t="shared" si="12"/>
        <v>OEJV 0094 </v>
      </c>
      <c r="B101" s="6" t="str">
        <f t="shared" si="13"/>
        <v>II</v>
      </c>
      <c r="C101" s="97">
        <f t="shared" si="14"/>
        <v>54424.462</v>
      </c>
      <c r="D101" s="28" t="str">
        <f t="shared" si="15"/>
        <v>vis</v>
      </c>
      <c r="E101" s="147">
        <f>VLOOKUP(C101,'A (old2)'!C$21:E$973,3,FALSE)</f>
        <v>60026.397201133703</v>
      </c>
      <c r="F101" s="6" t="s">
        <v>152</v>
      </c>
      <c r="G101" s="28" t="str">
        <f t="shared" si="16"/>
        <v>54424.4620</v>
      </c>
      <c r="H101" s="97">
        <f t="shared" si="17"/>
        <v>60025.5</v>
      </c>
      <c r="I101" s="148" t="s">
        <v>460</v>
      </c>
      <c r="J101" s="149" t="s">
        <v>461</v>
      </c>
      <c r="K101" s="148" t="s">
        <v>462</v>
      </c>
      <c r="L101" s="148" t="s">
        <v>463</v>
      </c>
      <c r="M101" s="149" t="s">
        <v>359</v>
      </c>
      <c r="N101" s="149" t="s">
        <v>127</v>
      </c>
      <c r="O101" s="150" t="s">
        <v>464</v>
      </c>
      <c r="P101" s="151" t="s">
        <v>454</v>
      </c>
    </row>
    <row r="102" spans="1:16" ht="12.75" customHeight="1" thickBot="1">
      <c r="A102" s="97" t="str">
        <f t="shared" si="12"/>
        <v>OEJV 0094 </v>
      </c>
      <c r="B102" s="6" t="str">
        <f t="shared" si="13"/>
        <v>II</v>
      </c>
      <c r="C102" s="97">
        <f t="shared" si="14"/>
        <v>54424.462099999997</v>
      </c>
      <c r="D102" s="28" t="str">
        <f t="shared" si="15"/>
        <v>vis</v>
      </c>
      <c r="E102" s="147">
        <f>VLOOKUP(C102,'A (old2)'!C$21:E$973,3,FALSE)</f>
        <v>60026.397428164819</v>
      </c>
      <c r="F102" s="6" t="s">
        <v>152</v>
      </c>
      <c r="G102" s="28" t="str">
        <f t="shared" si="16"/>
        <v>54424.4621</v>
      </c>
      <c r="H102" s="97">
        <f t="shared" si="17"/>
        <v>60025.5</v>
      </c>
      <c r="I102" s="148" t="s">
        <v>465</v>
      </c>
      <c r="J102" s="149" t="s">
        <v>461</v>
      </c>
      <c r="K102" s="148" t="s">
        <v>462</v>
      </c>
      <c r="L102" s="148" t="s">
        <v>466</v>
      </c>
      <c r="M102" s="149" t="s">
        <v>359</v>
      </c>
      <c r="N102" s="149" t="s">
        <v>55</v>
      </c>
      <c r="O102" s="150" t="s">
        <v>464</v>
      </c>
      <c r="P102" s="151" t="s">
        <v>454</v>
      </c>
    </row>
    <row r="103" spans="1:16" ht="12.75" customHeight="1" thickBot="1">
      <c r="A103" s="97" t="str">
        <f t="shared" si="12"/>
        <v>BAVM 203 </v>
      </c>
      <c r="B103" s="6" t="str">
        <f t="shared" si="13"/>
        <v>I</v>
      </c>
      <c r="C103" s="97">
        <f t="shared" si="14"/>
        <v>54673.549200000001</v>
      </c>
      <c r="D103" s="28" t="str">
        <f t="shared" si="15"/>
        <v>vis</v>
      </c>
      <c r="E103" s="147">
        <f>VLOOKUP(C103,'A (old2)'!C$21:E$973,3,FALSE)</f>
        <v>60591.902652445395</v>
      </c>
      <c r="F103" s="6" t="s">
        <v>152</v>
      </c>
      <c r="G103" s="28" t="str">
        <f t="shared" si="16"/>
        <v>54673.5492</v>
      </c>
      <c r="H103" s="97">
        <f t="shared" si="17"/>
        <v>60591</v>
      </c>
      <c r="I103" s="148" t="s">
        <v>467</v>
      </c>
      <c r="J103" s="149" t="s">
        <v>468</v>
      </c>
      <c r="K103" s="148" t="s">
        <v>469</v>
      </c>
      <c r="L103" s="148" t="s">
        <v>470</v>
      </c>
      <c r="M103" s="149" t="s">
        <v>359</v>
      </c>
      <c r="N103" s="152" t="s">
        <v>382</v>
      </c>
      <c r="O103" s="150" t="s">
        <v>414</v>
      </c>
      <c r="P103" s="151" t="s">
        <v>471</v>
      </c>
    </row>
    <row r="104" spans="1:16" ht="12.75" customHeight="1" thickBot="1">
      <c r="A104" s="97" t="str">
        <f t="shared" si="12"/>
        <v>OEJV 0094 </v>
      </c>
      <c r="B104" s="6" t="str">
        <f t="shared" si="13"/>
        <v>II</v>
      </c>
      <c r="C104" s="97">
        <f t="shared" si="14"/>
        <v>54683.458299999998</v>
      </c>
      <c r="D104" s="28" t="str">
        <f t="shared" si="15"/>
        <v>vis</v>
      </c>
      <c r="E104" s="147">
        <f>VLOOKUP(C104,'A (old2)'!C$21:E$973,3,FALSE)</f>
        <v>60614.399392814194</v>
      </c>
      <c r="F104" s="6" t="s">
        <v>152</v>
      </c>
      <c r="G104" s="28" t="str">
        <f t="shared" si="16"/>
        <v>54683.4583</v>
      </c>
      <c r="H104" s="97">
        <f t="shared" si="17"/>
        <v>60613.5</v>
      </c>
      <c r="I104" s="148" t="s">
        <v>476</v>
      </c>
      <c r="J104" s="149" t="s">
        <v>477</v>
      </c>
      <c r="K104" s="148">
        <v>60613.5</v>
      </c>
      <c r="L104" s="148" t="s">
        <v>478</v>
      </c>
      <c r="M104" s="149" t="s">
        <v>359</v>
      </c>
      <c r="N104" s="149" t="s">
        <v>127</v>
      </c>
      <c r="O104" s="150" t="s">
        <v>432</v>
      </c>
      <c r="P104" s="151" t="s">
        <v>454</v>
      </c>
    </row>
    <row r="105" spans="1:16" ht="12.75" customHeight="1" thickBot="1">
      <c r="A105" s="97" t="str">
        <f t="shared" si="12"/>
        <v>OEJV 0094 </v>
      </c>
      <c r="B105" s="6" t="str">
        <f t="shared" si="13"/>
        <v>II</v>
      </c>
      <c r="C105" s="97">
        <f t="shared" si="14"/>
        <v>54697.552799999998</v>
      </c>
      <c r="D105" s="28" t="str">
        <f t="shared" si="15"/>
        <v>vis</v>
      </c>
      <c r="E105" s="147">
        <f>VLOOKUP(C105,'A (old2)'!C$21:E$973,3,FALSE)</f>
        <v>60646.398293534556</v>
      </c>
      <c r="F105" s="6" t="s">
        <v>152</v>
      </c>
      <c r="G105" s="28" t="str">
        <f t="shared" si="16"/>
        <v>54697.5528</v>
      </c>
      <c r="H105" s="97">
        <f t="shared" si="17"/>
        <v>60645.5</v>
      </c>
      <c r="I105" s="148" t="s">
        <v>481</v>
      </c>
      <c r="J105" s="149" t="s">
        <v>482</v>
      </c>
      <c r="K105" s="148">
        <v>60645.5</v>
      </c>
      <c r="L105" s="148" t="s">
        <v>483</v>
      </c>
      <c r="M105" s="149" t="s">
        <v>359</v>
      </c>
      <c r="N105" s="149" t="s">
        <v>127</v>
      </c>
      <c r="O105" s="150" t="s">
        <v>432</v>
      </c>
      <c r="P105" s="151" t="s">
        <v>454</v>
      </c>
    </row>
    <row r="106" spans="1:16" ht="12.75" customHeight="1" thickBot="1">
      <c r="A106" s="97" t="str">
        <f t="shared" si="12"/>
        <v>BAVM 203 </v>
      </c>
      <c r="B106" s="6" t="str">
        <f t="shared" si="13"/>
        <v>I</v>
      </c>
      <c r="C106" s="97">
        <f t="shared" si="14"/>
        <v>54736.533600000002</v>
      </c>
      <c r="D106" s="28" t="str">
        <f t="shared" si="15"/>
        <v>vis</v>
      </c>
      <c r="E106" s="147">
        <f>VLOOKUP(C106,'A (old2)'!C$21:E$973,3,FALSE)</f>
        <v>60734.896839009765</v>
      </c>
      <c r="F106" s="6" t="s">
        <v>152</v>
      </c>
      <c r="G106" s="28" t="str">
        <f t="shared" si="16"/>
        <v>54736.5336</v>
      </c>
      <c r="H106" s="97">
        <f t="shared" si="17"/>
        <v>60734</v>
      </c>
      <c r="I106" s="148" t="s">
        <v>484</v>
      </c>
      <c r="J106" s="149" t="s">
        <v>485</v>
      </c>
      <c r="K106" s="148">
        <v>60734</v>
      </c>
      <c r="L106" s="148" t="s">
        <v>486</v>
      </c>
      <c r="M106" s="149" t="s">
        <v>359</v>
      </c>
      <c r="N106" s="149" t="s">
        <v>262</v>
      </c>
      <c r="O106" s="150" t="s">
        <v>487</v>
      </c>
      <c r="P106" s="151" t="s">
        <v>471</v>
      </c>
    </row>
    <row r="107" spans="1:16" ht="12.75" customHeight="1" thickBot="1">
      <c r="A107" s="97" t="str">
        <f t="shared" ref="A107:A124" si="18">P107</f>
        <v>BAVM 203 </v>
      </c>
      <c r="B107" s="6" t="str">
        <f t="shared" ref="B107:B124" si="19">IF(H107=INT(H107),"I","II")</f>
        <v>I</v>
      </c>
      <c r="C107" s="97">
        <f t="shared" ref="C107:C124" si="20">1*G107</f>
        <v>54760.320599999999</v>
      </c>
      <c r="D107" s="28" t="str">
        <f t="shared" ref="D107:D124" si="21">VLOOKUP(F107,I$1:J$5,2,FALSE)</f>
        <v>vis</v>
      </c>
      <c r="E107" s="147">
        <f>VLOOKUP(C107,'A (old2)'!C$21:E$973,3,FALSE)</f>
        <v>60788.900730700501</v>
      </c>
      <c r="F107" s="6" t="s">
        <v>152</v>
      </c>
      <c r="G107" s="28" t="str">
        <f t="shared" ref="G107:G124" si="22">MID(I107,3,LEN(I107)-3)</f>
        <v>54760.3206</v>
      </c>
      <c r="H107" s="97">
        <f t="shared" ref="H107:H124" si="23">1*K107</f>
        <v>60788</v>
      </c>
      <c r="I107" s="148" t="s">
        <v>488</v>
      </c>
      <c r="J107" s="149" t="s">
        <v>489</v>
      </c>
      <c r="K107" s="148">
        <v>60788</v>
      </c>
      <c r="L107" s="148" t="s">
        <v>490</v>
      </c>
      <c r="M107" s="149" t="s">
        <v>359</v>
      </c>
      <c r="N107" s="149" t="s">
        <v>262</v>
      </c>
      <c r="O107" s="150" t="s">
        <v>491</v>
      </c>
      <c r="P107" s="151" t="s">
        <v>471</v>
      </c>
    </row>
    <row r="108" spans="1:16" ht="12.75" customHeight="1" thickBot="1">
      <c r="A108" s="97" t="str">
        <f t="shared" si="18"/>
        <v>OEJV 0137 </v>
      </c>
      <c r="B108" s="6" t="str">
        <f t="shared" si="19"/>
        <v>I</v>
      </c>
      <c r="C108" s="97">
        <f t="shared" si="20"/>
        <v>54844.446900000003</v>
      </c>
      <c r="D108" s="28" t="str">
        <f t="shared" si="21"/>
        <v>vis</v>
      </c>
      <c r="E108" s="147">
        <f>VLOOKUP(C108,'A (old2)'!C$21:E$973,3,FALSE)</f>
        <v>60979.893608892096</v>
      </c>
      <c r="F108" s="6" t="s">
        <v>152</v>
      </c>
      <c r="G108" s="28" t="str">
        <f t="shared" si="22"/>
        <v>54844.4469</v>
      </c>
      <c r="H108" s="97">
        <f t="shared" si="23"/>
        <v>60979</v>
      </c>
      <c r="I108" s="148" t="s">
        <v>500</v>
      </c>
      <c r="J108" s="149" t="s">
        <v>501</v>
      </c>
      <c r="K108" s="148">
        <v>60979</v>
      </c>
      <c r="L108" s="148" t="s">
        <v>502</v>
      </c>
      <c r="M108" s="149" t="s">
        <v>359</v>
      </c>
      <c r="N108" s="149" t="s">
        <v>152</v>
      </c>
      <c r="O108" s="150" t="s">
        <v>432</v>
      </c>
      <c r="P108" s="151" t="s">
        <v>503</v>
      </c>
    </row>
    <row r="109" spans="1:16" ht="12.75" customHeight="1" thickBot="1">
      <c r="A109" s="97" t="str">
        <f t="shared" si="18"/>
        <v>OEJV 0137 </v>
      </c>
      <c r="B109" s="6" t="str">
        <f t="shared" si="19"/>
        <v>I</v>
      </c>
      <c r="C109" s="97">
        <f t="shared" si="20"/>
        <v>54844.447399999997</v>
      </c>
      <c r="D109" s="28" t="str">
        <f t="shared" si="21"/>
        <v>vis</v>
      </c>
      <c r="E109" s="147">
        <f>VLOOKUP(C109,'A (old2)'!C$21:E$973,3,FALSE)</f>
        <v>60979.894744047662</v>
      </c>
      <c r="F109" s="6" t="s">
        <v>152</v>
      </c>
      <c r="G109" s="28" t="str">
        <f t="shared" si="22"/>
        <v>54844.4474</v>
      </c>
      <c r="H109" s="97">
        <f t="shared" si="23"/>
        <v>60979</v>
      </c>
      <c r="I109" s="148" t="s">
        <v>504</v>
      </c>
      <c r="J109" s="149" t="s">
        <v>505</v>
      </c>
      <c r="K109" s="148">
        <v>60979</v>
      </c>
      <c r="L109" s="148" t="s">
        <v>506</v>
      </c>
      <c r="M109" s="149" t="s">
        <v>359</v>
      </c>
      <c r="N109" s="149" t="s">
        <v>127</v>
      </c>
      <c r="O109" s="150" t="s">
        <v>432</v>
      </c>
      <c r="P109" s="151" t="s">
        <v>503</v>
      </c>
    </row>
    <row r="110" spans="1:16" ht="12.75" customHeight="1" thickBot="1">
      <c r="A110" s="97" t="str">
        <f t="shared" si="18"/>
        <v>BAVM 212 </v>
      </c>
      <c r="B110" s="6" t="str">
        <f t="shared" si="19"/>
        <v>II</v>
      </c>
      <c r="C110" s="97">
        <f t="shared" si="20"/>
        <v>55049.489699999998</v>
      </c>
      <c r="D110" s="28" t="str">
        <f t="shared" si="21"/>
        <v>vis</v>
      </c>
      <c r="E110" s="147">
        <f>VLOOKUP(C110,'A (old2)'!C$21:E$973,3,FALSE)</f>
        <v>61445.404567111582</v>
      </c>
      <c r="F110" s="6" t="s">
        <v>152</v>
      </c>
      <c r="G110" s="28" t="str">
        <f t="shared" si="22"/>
        <v>55049.4897</v>
      </c>
      <c r="H110" s="97">
        <f t="shared" si="23"/>
        <v>61444.5</v>
      </c>
      <c r="I110" s="148" t="s">
        <v>513</v>
      </c>
      <c r="J110" s="149" t="s">
        <v>514</v>
      </c>
      <c r="K110" s="148">
        <v>61444.5</v>
      </c>
      <c r="L110" s="148" t="s">
        <v>515</v>
      </c>
      <c r="M110" s="149" t="s">
        <v>359</v>
      </c>
      <c r="N110" s="149" t="s">
        <v>262</v>
      </c>
      <c r="O110" s="150" t="s">
        <v>516</v>
      </c>
      <c r="P110" s="151" t="s">
        <v>517</v>
      </c>
    </row>
    <row r="111" spans="1:16" ht="12.75" customHeight="1" thickBot="1">
      <c r="A111" s="97" t="str">
        <f t="shared" si="18"/>
        <v>IBVS 5980 </v>
      </c>
      <c r="B111" s="6" t="str">
        <f t="shared" si="19"/>
        <v>I</v>
      </c>
      <c r="C111" s="97">
        <f t="shared" si="20"/>
        <v>55052.352200000001</v>
      </c>
      <c r="D111" s="28" t="str">
        <f t="shared" si="21"/>
        <v>vis</v>
      </c>
      <c r="E111" s="147">
        <f>VLOOKUP(C111,'A (old2)'!C$21:E$973,3,FALSE)</f>
        <v>61451.903332822469</v>
      </c>
      <c r="F111" s="6" t="s">
        <v>152</v>
      </c>
      <c r="G111" s="28" t="str">
        <f t="shared" si="22"/>
        <v>55052.3522</v>
      </c>
      <c r="H111" s="97">
        <f t="shared" si="23"/>
        <v>61451</v>
      </c>
      <c r="I111" s="148" t="s">
        <v>518</v>
      </c>
      <c r="J111" s="149" t="s">
        <v>519</v>
      </c>
      <c r="K111" s="148">
        <v>61451</v>
      </c>
      <c r="L111" s="148" t="s">
        <v>520</v>
      </c>
      <c r="M111" s="149" t="s">
        <v>359</v>
      </c>
      <c r="N111" s="149" t="s">
        <v>127</v>
      </c>
      <c r="O111" s="150" t="s">
        <v>398</v>
      </c>
      <c r="P111" s="151" t="s">
        <v>521</v>
      </c>
    </row>
    <row r="112" spans="1:16" ht="12.75" customHeight="1" thickBot="1">
      <c r="A112" s="97" t="str">
        <f t="shared" si="18"/>
        <v>IBVS 5980 </v>
      </c>
      <c r="B112" s="6" t="str">
        <f t="shared" si="19"/>
        <v>II</v>
      </c>
      <c r="C112" s="97">
        <f t="shared" si="20"/>
        <v>55052.573100000001</v>
      </c>
      <c r="D112" s="28" t="str">
        <f t="shared" si="21"/>
        <v>vis</v>
      </c>
      <c r="E112" s="147">
        <f>VLOOKUP(C112,'A (old2)'!C$21:E$973,3,FALSE)</f>
        <v>61452.4048445589</v>
      </c>
      <c r="F112" s="6" t="s">
        <v>152</v>
      </c>
      <c r="G112" s="28" t="str">
        <f t="shared" si="22"/>
        <v>55052.5731</v>
      </c>
      <c r="H112" s="97">
        <f t="shared" si="23"/>
        <v>61451.5</v>
      </c>
      <c r="I112" s="148" t="s">
        <v>522</v>
      </c>
      <c r="J112" s="149" t="s">
        <v>523</v>
      </c>
      <c r="K112" s="148">
        <v>61451.5</v>
      </c>
      <c r="L112" s="148" t="s">
        <v>515</v>
      </c>
      <c r="M112" s="149" t="s">
        <v>359</v>
      </c>
      <c r="N112" s="149" t="s">
        <v>127</v>
      </c>
      <c r="O112" s="150" t="s">
        <v>398</v>
      </c>
      <c r="P112" s="151" t="s">
        <v>521</v>
      </c>
    </row>
    <row r="113" spans="1:41" ht="12.75" customHeight="1" thickBot="1">
      <c r="A113" s="97" t="str">
        <f t="shared" si="18"/>
        <v>IBVS 5980 </v>
      </c>
      <c r="B113" s="6" t="str">
        <f t="shared" si="19"/>
        <v>I</v>
      </c>
      <c r="C113" s="97">
        <f t="shared" si="20"/>
        <v>55054.554300000003</v>
      </c>
      <c r="D113" s="28" t="str">
        <f t="shared" si="21"/>
        <v>vis</v>
      </c>
      <c r="E113" s="147">
        <f>VLOOKUP(C113,'A (old2)'!C$21:E$973,3,FALSE)</f>
        <v>61456.902785039747</v>
      </c>
      <c r="F113" s="6" t="s">
        <v>152</v>
      </c>
      <c r="G113" s="28" t="str">
        <f t="shared" si="22"/>
        <v>55054.5543</v>
      </c>
      <c r="H113" s="97">
        <f t="shared" si="23"/>
        <v>61456</v>
      </c>
      <c r="I113" s="148" t="s">
        <v>524</v>
      </c>
      <c r="J113" s="149" t="s">
        <v>525</v>
      </c>
      <c r="K113" s="148">
        <v>61456</v>
      </c>
      <c r="L113" s="148" t="s">
        <v>526</v>
      </c>
      <c r="M113" s="149" t="s">
        <v>359</v>
      </c>
      <c r="N113" s="149" t="s">
        <v>127</v>
      </c>
      <c r="O113" s="150" t="s">
        <v>398</v>
      </c>
      <c r="P113" s="151" t="s">
        <v>521</v>
      </c>
    </row>
    <row r="114" spans="1:41" ht="12.75" customHeight="1" thickBot="1">
      <c r="A114" s="97" t="str">
        <f t="shared" si="18"/>
        <v>IBVS 5980 </v>
      </c>
      <c r="B114" s="6" t="str">
        <f t="shared" si="19"/>
        <v>I</v>
      </c>
      <c r="C114" s="97">
        <f t="shared" si="20"/>
        <v>55059.399899999997</v>
      </c>
      <c r="D114" s="28" t="str">
        <f t="shared" si="21"/>
        <v>vis</v>
      </c>
      <c r="E114" s="147">
        <f>VLOOKUP(C114,'A (old2)'!C$21:E$973,3,FALSE)</f>
        <v>61467.903804822665</v>
      </c>
      <c r="F114" s="6" t="s">
        <v>152</v>
      </c>
      <c r="G114" s="28" t="str">
        <f t="shared" si="22"/>
        <v>55059.3999</v>
      </c>
      <c r="H114" s="97">
        <f t="shared" si="23"/>
        <v>61467</v>
      </c>
      <c r="I114" s="148" t="s">
        <v>527</v>
      </c>
      <c r="J114" s="149" t="s">
        <v>528</v>
      </c>
      <c r="K114" s="148">
        <v>61467</v>
      </c>
      <c r="L114" s="148" t="s">
        <v>529</v>
      </c>
      <c r="M114" s="149" t="s">
        <v>359</v>
      </c>
      <c r="N114" s="149" t="s">
        <v>127</v>
      </c>
      <c r="O114" s="150" t="s">
        <v>398</v>
      </c>
      <c r="P114" s="151" t="s">
        <v>521</v>
      </c>
    </row>
    <row r="115" spans="1:41" ht="12.75" customHeight="1" thickBot="1">
      <c r="A115" s="97" t="str">
        <f t="shared" si="18"/>
        <v>IBVS 5980 </v>
      </c>
      <c r="B115" s="6" t="str">
        <f t="shared" si="19"/>
        <v>II</v>
      </c>
      <c r="C115" s="97">
        <f t="shared" si="20"/>
        <v>55061.381200000003</v>
      </c>
      <c r="D115" s="28" t="str">
        <f t="shared" si="21"/>
        <v>vis</v>
      </c>
      <c r="E115" s="147">
        <f>VLOOKUP(C115,'A (old2)'!C$21:E$973,3,FALSE)</f>
        <v>61472.401972334636</v>
      </c>
      <c r="F115" s="6" t="s">
        <v>152</v>
      </c>
      <c r="G115" s="28" t="str">
        <f t="shared" si="22"/>
        <v>55061.3812</v>
      </c>
      <c r="H115" s="97">
        <f t="shared" si="23"/>
        <v>61471.5</v>
      </c>
      <c r="I115" s="148" t="s">
        <v>530</v>
      </c>
      <c r="J115" s="149" t="s">
        <v>531</v>
      </c>
      <c r="K115" s="148">
        <v>61471.5</v>
      </c>
      <c r="L115" s="148" t="s">
        <v>532</v>
      </c>
      <c r="M115" s="149" t="s">
        <v>359</v>
      </c>
      <c r="N115" s="149" t="s">
        <v>127</v>
      </c>
      <c r="O115" s="150" t="s">
        <v>398</v>
      </c>
      <c r="P115" s="151" t="s">
        <v>521</v>
      </c>
    </row>
    <row r="116" spans="1:41" ht="12.75" customHeight="1" thickBot="1">
      <c r="A116" s="97" t="str">
        <f t="shared" si="18"/>
        <v>IBVS 5980 </v>
      </c>
      <c r="B116" s="6" t="str">
        <f t="shared" si="19"/>
        <v>I</v>
      </c>
      <c r="C116" s="97">
        <f t="shared" si="20"/>
        <v>55062.482000000004</v>
      </c>
      <c r="D116" s="28" t="str">
        <f t="shared" si="21"/>
        <v>vis</v>
      </c>
      <c r="E116" s="147">
        <f>VLOOKUP(C116,'A (old2)'!C$21:E$973,3,FALSE)</f>
        <v>61474.901130865481</v>
      </c>
      <c r="F116" s="6" t="s">
        <v>152</v>
      </c>
      <c r="G116" s="28" t="str">
        <f t="shared" si="22"/>
        <v>55062.4820</v>
      </c>
      <c r="H116" s="97">
        <f t="shared" si="23"/>
        <v>61474</v>
      </c>
      <c r="I116" s="148" t="s">
        <v>533</v>
      </c>
      <c r="J116" s="149" t="s">
        <v>534</v>
      </c>
      <c r="K116" s="148">
        <v>61474</v>
      </c>
      <c r="L116" s="148" t="s">
        <v>535</v>
      </c>
      <c r="M116" s="149" t="s">
        <v>359</v>
      </c>
      <c r="N116" s="149" t="s">
        <v>127</v>
      </c>
      <c r="O116" s="150" t="s">
        <v>398</v>
      </c>
      <c r="P116" s="151" t="s">
        <v>521</v>
      </c>
    </row>
    <row r="117" spans="1:41" ht="12.75" customHeight="1" thickBot="1">
      <c r="A117" s="97" t="str">
        <f t="shared" si="18"/>
        <v>BAVM 212 </v>
      </c>
      <c r="B117" s="6" t="str">
        <f t="shared" si="19"/>
        <v>II</v>
      </c>
      <c r="C117" s="97">
        <f t="shared" si="20"/>
        <v>55124.367299999998</v>
      </c>
      <c r="D117" s="28" t="str">
        <f t="shared" si="21"/>
        <v>vis</v>
      </c>
      <c r="E117" s="147">
        <f>VLOOKUP(C117,'A (old2)'!C$21:E$973,3,FALSE)</f>
        <v>61615.400018427972</v>
      </c>
      <c r="F117" s="6" t="s">
        <v>152</v>
      </c>
      <c r="G117" s="28" t="str">
        <f t="shared" si="22"/>
        <v>55124.3673</v>
      </c>
      <c r="H117" s="97">
        <f t="shared" si="23"/>
        <v>61614.5</v>
      </c>
      <c r="I117" s="148" t="s">
        <v>536</v>
      </c>
      <c r="J117" s="149" t="s">
        <v>537</v>
      </c>
      <c r="K117" s="148">
        <v>61614.5</v>
      </c>
      <c r="L117" s="148" t="s">
        <v>538</v>
      </c>
      <c r="M117" s="149" t="s">
        <v>359</v>
      </c>
      <c r="N117" s="149" t="s">
        <v>262</v>
      </c>
      <c r="O117" s="150" t="s">
        <v>491</v>
      </c>
      <c r="P117" s="151" t="s">
        <v>517</v>
      </c>
    </row>
    <row r="118" spans="1:41" ht="12.75" customHeight="1" thickBot="1">
      <c r="A118" s="97" t="str">
        <f t="shared" si="18"/>
        <v>BAVM 225 </v>
      </c>
      <c r="B118" s="6" t="str">
        <f t="shared" si="19"/>
        <v>I</v>
      </c>
      <c r="C118" s="97">
        <f t="shared" si="20"/>
        <v>55858.409299999999</v>
      </c>
      <c r="D118" s="28" t="str">
        <f t="shared" si="21"/>
        <v>vis</v>
      </c>
      <c r="E118" s="147">
        <f>VLOOKUP(C118,'A (old2)'!C$21:E$973,3,FALSE)</f>
        <v>63281.903766881253</v>
      </c>
      <c r="F118" s="6" t="s">
        <v>152</v>
      </c>
      <c r="G118" s="28" t="str">
        <f t="shared" si="22"/>
        <v>55858.4093</v>
      </c>
      <c r="H118" s="97">
        <f t="shared" si="23"/>
        <v>63281</v>
      </c>
      <c r="I118" s="148" t="s">
        <v>559</v>
      </c>
      <c r="J118" s="149" t="s">
        <v>560</v>
      </c>
      <c r="K118" s="148">
        <v>63281</v>
      </c>
      <c r="L118" s="148" t="s">
        <v>561</v>
      </c>
      <c r="M118" s="149" t="s">
        <v>359</v>
      </c>
      <c r="N118" s="152" t="s">
        <v>382</v>
      </c>
      <c r="O118" s="150" t="s">
        <v>414</v>
      </c>
      <c r="P118" s="151" t="s">
        <v>562</v>
      </c>
    </row>
    <row r="119" spans="1:41" ht="12.75" customHeight="1" thickBot="1">
      <c r="A119" s="97" t="str">
        <f t="shared" si="18"/>
        <v>BAVM 225 </v>
      </c>
      <c r="B119" s="6" t="str">
        <f t="shared" si="19"/>
        <v>II</v>
      </c>
      <c r="C119" s="97">
        <f t="shared" si="20"/>
        <v>55858.63</v>
      </c>
      <c r="D119" s="28" t="str">
        <f t="shared" si="21"/>
        <v>vis</v>
      </c>
      <c r="E119" s="147">
        <f>VLOOKUP(C119,'A (old2)'!C$21:E$973,3,FALSE)</f>
        <v>63282.404824555451</v>
      </c>
      <c r="F119" s="6" t="s">
        <v>152</v>
      </c>
      <c r="G119" s="28" t="str">
        <f t="shared" si="22"/>
        <v>55858.6300</v>
      </c>
      <c r="H119" s="97">
        <f t="shared" si="23"/>
        <v>63281.5</v>
      </c>
      <c r="I119" s="148" t="s">
        <v>563</v>
      </c>
      <c r="J119" s="149" t="s">
        <v>564</v>
      </c>
      <c r="K119" s="148">
        <v>63281.5</v>
      </c>
      <c r="L119" s="148" t="s">
        <v>565</v>
      </c>
      <c r="M119" s="149" t="s">
        <v>359</v>
      </c>
      <c r="N119" s="152" t="s">
        <v>382</v>
      </c>
      <c r="O119" s="150" t="s">
        <v>414</v>
      </c>
      <c r="P119" s="151" t="s">
        <v>562</v>
      </c>
    </row>
    <row r="120" spans="1:41" ht="12.75" customHeight="1" thickBot="1">
      <c r="A120" s="97" t="str">
        <f t="shared" si="18"/>
        <v>BAVM 225 </v>
      </c>
      <c r="B120" s="6" t="str">
        <f t="shared" si="19"/>
        <v>I</v>
      </c>
      <c r="C120" s="97">
        <f t="shared" si="20"/>
        <v>55859.290500000003</v>
      </c>
      <c r="D120" s="28" t="str">
        <f t="shared" si="21"/>
        <v>vis</v>
      </c>
      <c r="E120" s="147">
        <f>VLOOKUP(C120,'A (old2)'!C$21:E$973,3,FALSE)</f>
        <v>63283.90436508019</v>
      </c>
      <c r="F120" s="6" t="s">
        <v>152</v>
      </c>
      <c r="G120" s="28" t="str">
        <f t="shared" si="22"/>
        <v>55859.2905</v>
      </c>
      <c r="H120" s="97">
        <f t="shared" si="23"/>
        <v>63283</v>
      </c>
      <c r="I120" s="148" t="s">
        <v>566</v>
      </c>
      <c r="J120" s="149" t="s">
        <v>567</v>
      </c>
      <c r="K120" s="148">
        <v>63283</v>
      </c>
      <c r="L120" s="148" t="s">
        <v>568</v>
      </c>
      <c r="M120" s="149" t="s">
        <v>359</v>
      </c>
      <c r="N120" s="152" t="s">
        <v>382</v>
      </c>
      <c r="O120" s="150" t="s">
        <v>414</v>
      </c>
      <c r="P120" s="151" t="s">
        <v>562</v>
      </c>
    </row>
    <row r="121" spans="1:41" ht="12.75" customHeight="1" thickBot="1">
      <c r="A121" s="97" t="str">
        <f t="shared" si="18"/>
        <v>BAVM 225 </v>
      </c>
      <c r="B121" s="6" t="str">
        <f t="shared" si="19"/>
        <v>II</v>
      </c>
      <c r="C121" s="97">
        <f t="shared" si="20"/>
        <v>55859.510399999999</v>
      </c>
      <c r="D121" s="28" t="str">
        <f t="shared" si="21"/>
        <v>vis</v>
      </c>
      <c r="E121" s="147">
        <f>VLOOKUP(C121,'A (old2)'!C$21:E$973,3,FALSE)</f>
        <v>63284.403606505446</v>
      </c>
      <c r="F121" s="6" t="s">
        <v>152</v>
      </c>
      <c r="G121" s="28" t="str">
        <f t="shared" si="22"/>
        <v>55859.5104</v>
      </c>
      <c r="H121" s="97">
        <f t="shared" si="23"/>
        <v>63283.5</v>
      </c>
      <c r="I121" s="148" t="s">
        <v>569</v>
      </c>
      <c r="J121" s="149" t="s">
        <v>570</v>
      </c>
      <c r="K121" s="148">
        <v>63283.5</v>
      </c>
      <c r="L121" s="148" t="s">
        <v>571</v>
      </c>
      <c r="M121" s="149" t="s">
        <v>359</v>
      </c>
      <c r="N121" s="152" t="s">
        <v>382</v>
      </c>
      <c r="O121" s="150" t="s">
        <v>414</v>
      </c>
      <c r="P121" s="151" t="s">
        <v>562</v>
      </c>
    </row>
    <row r="122" spans="1:41" ht="12.75" customHeight="1" thickBot="1">
      <c r="A122" s="97" t="str">
        <f t="shared" si="18"/>
        <v>BAVM 234 </v>
      </c>
      <c r="B122" s="6" t="str">
        <f t="shared" si="19"/>
        <v>II</v>
      </c>
      <c r="C122" s="97">
        <f t="shared" si="20"/>
        <v>56507.435400000002</v>
      </c>
      <c r="D122" s="28" t="str">
        <f t="shared" si="21"/>
        <v>vis</v>
      </c>
      <c r="E122" s="147">
        <f>VLOOKUP(C122,'A (old2)'!C$21:E$973,3,FALSE)</f>
        <v>64755.394968330249</v>
      </c>
      <c r="F122" s="6" t="s">
        <v>152</v>
      </c>
      <c r="G122" s="28" t="str">
        <f t="shared" si="22"/>
        <v>56507.4354</v>
      </c>
      <c r="H122" s="97">
        <f t="shared" si="23"/>
        <v>64754.5</v>
      </c>
      <c r="I122" s="148" t="s">
        <v>581</v>
      </c>
      <c r="J122" s="149" t="s">
        <v>582</v>
      </c>
      <c r="K122" s="148">
        <v>64754.5</v>
      </c>
      <c r="L122" s="148" t="s">
        <v>583</v>
      </c>
      <c r="M122" s="149" t="s">
        <v>359</v>
      </c>
      <c r="N122" s="152" t="s">
        <v>382</v>
      </c>
      <c r="O122" s="150" t="s">
        <v>414</v>
      </c>
      <c r="P122" s="151" t="s">
        <v>584</v>
      </c>
    </row>
    <row r="123" spans="1:41" ht="12.75" customHeight="1" thickBot="1">
      <c r="A123" s="97" t="str">
        <f t="shared" si="18"/>
        <v>BAVM 234 </v>
      </c>
      <c r="B123" s="6" t="str">
        <f t="shared" si="19"/>
        <v>I</v>
      </c>
      <c r="C123" s="97">
        <f t="shared" si="20"/>
        <v>56526.594799999999</v>
      </c>
      <c r="D123" s="28" t="str">
        <f t="shared" si="21"/>
        <v>vis</v>
      </c>
      <c r="E123" s="147">
        <f>VLOOKUP(C123,'A (old2)'!C$21:E$973,3,FALSE)</f>
        <v>64798.892768072103</v>
      </c>
      <c r="F123" s="6" t="s">
        <v>152</v>
      </c>
      <c r="G123" s="28" t="str">
        <f t="shared" si="22"/>
        <v>56526.5948</v>
      </c>
      <c r="H123" s="97">
        <f t="shared" si="23"/>
        <v>64798</v>
      </c>
      <c r="I123" s="148" t="s">
        <v>589</v>
      </c>
      <c r="J123" s="149" t="s">
        <v>590</v>
      </c>
      <c r="K123" s="148">
        <v>64798</v>
      </c>
      <c r="L123" s="148" t="s">
        <v>591</v>
      </c>
      <c r="M123" s="149" t="s">
        <v>359</v>
      </c>
      <c r="N123" s="152" t="s">
        <v>382</v>
      </c>
      <c r="O123" s="150" t="s">
        <v>414</v>
      </c>
      <c r="P123" s="151" t="s">
        <v>584</v>
      </c>
    </row>
    <row r="124" spans="1:41" ht="12.75" customHeight="1">
      <c r="A124" s="97" t="str">
        <f t="shared" si="18"/>
        <v>BAVM 234 </v>
      </c>
      <c r="B124" s="6" t="str">
        <f t="shared" si="19"/>
        <v>II</v>
      </c>
      <c r="C124" s="97">
        <f t="shared" si="20"/>
        <v>56540.469299999997</v>
      </c>
      <c r="D124" s="28" t="str">
        <f t="shared" si="21"/>
        <v>vis</v>
      </c>
      <c r="E124" s="147">
        <f>VLOOKUP(C124,'A (old2)'!C$21:E$973,3,FALSE)</f>
        <v>64830.392200336071</v>
      </c>
      <c r="F124" s="6" t="s">
        <v>152</v>
      </c>
      <c r="G124" s="28" t="str">
        <f t="shared" si="22"/>
        <v>56540.4693</v>
      </c>
      <c r="H124" s="97">
        <f t="shared" si="23"/>
        <v>64829.5</v>
      </c>
      <c r="I124" s="153" t="s">
        <v>592</v>
      </c>
      <c r="J124" s="154" t="s">
        <v>593</v>
      </c>
      <c r="K124" s="153">
        <v>64829.5</v>
      </c>
      <c r="L124" s="153" t="s">
        <v>594</v>
      </c>
      <c r="M124" s="154" t="s">
        <v>359</v>
      </c>
      <c r="N124" s="165" t="s">
        <v>382</v>
      </c>
      <c r="O124" s="155" t="s">
        <v>414</v>
      </c>
      <c r="P124" s="156" t="s">
        <v>584</v>
      </c>
    </row>
    <row r="125" spans="1:41" ht="12.75" customHeight="1">
      <c r="A125" s="157"/>
      <c r="B125" s="158"/>
      <c r="C125" s="157"/>
      <c r="D125" s="159"/>
      <c r="E125" s="160"/>
      <c r="F125" s="158"/>
      <c r="G125" s="159"/>
      <c r="H125" s="157"/>
      <c r="I125" s="161"/>
      <c r="J125" s="162"/>
      <c r="K125" s="161"/>
      <c r="L125" s="161"/>
      <c r="M125" s="162"/>
      <c r="N125" s="162"/>
      <c r="O125" s="163"/>
      <c r="P125" s="163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</row>
    <row r="126" spans="1:41" ht="12.75" customHeight="1">
      <c r="A126" s="157"/>
      <c r="B126" s="158"/>
      <c r="C126" s="157"/>
      <c r="D126" s="159"/>
      <c r="E126" s="160"/>
      <c r="F126" s="158"/>
      <c r="G126" s="159"/>
      <c r="H126" s="157"/>
      <c r="I126" s="161"/>
      <c r="J126" s="162"/>
      <c r="K126" s="161"/>
      <c r="L126" s="161"/>
      <c r="M126" s="162"/>
      <c r="N126" s="162"/>
      <c r="O126" s="163"/>
      <c r="P126" s="163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</row>
    <row r="127" spans="1:41" ht="12.75" customHeight="1">
      <c r="A127" s="157"/>
      <c r="B127" s="158"/>
      <c r="C127" s="157"/>
      <c r="D127" s="159"/>
      <c r="E127" s="160"/>
      <c r="F127" s="158"/>
      <c r="G127" s="159"/>
      <c r="H127" s="157"/>
      <c r="I127" s="161"/>
      <c r="J127" s="162"/>
      <c r="K127" s="161"/>
      <c r="L127" s="161"/>
      <c r="M127" s="162"/>
      <c r="N127" s="162"/>
      <c r="O127" s="163"/>
      <c r="P127" s="163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</row>
    <row r="128" spans="1:41" ht="12.75" customHeight="1">
      <c r="A128" s="157"/>
      <c r="B128" s="158"/>
      <c r="C128" s="157"/>
      <c r="D128" s="159"/>
      <c r="E128" s="160"/>
      <c r="F128" s="158"/>
      <c r="G128" s="159"/>
      <c r="H128" s="157"/>
      <c r="I128" s="161"/>
      <c r="J128" s="162"/>
      <c r="K128" s="161"/>
      <c r="L128" s="161"/>
      <c r="M128" s="162"/>
      <c r="N128" s="162"/>
      <c r="O128" s="163"/>
      <c r="P128" s="163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</row>
    <row r="129" spans="1:41" ht="12.75" customHeight="1">
      <c r="A129" s="157"/>
      <c r="B129" s="158"/>
      <c r="C129" s="157"/>
      <c r="D129" s="159"/>
      <c r="E129" s="160"/>
      <c r="F129" s="158"/>
      <c r="G129" s="159"/>
      <c r="H129" s="157"/>
      <c r="I129" s="161"/>
      <c r="J129" s="162"/>
      <c r="K129" s="161"/>
      <c r="L129" s="161"/>
      <c r="M129" s="162"/>
      <c r="N129" s="162"/>
      <c r="O129" s="163"/>
      <c r="P129" s="163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</row>
    <row r="130" spans="1:41" ht="12.75" customHeight="1">
      <c r="A130" s="157"/>
      <c r="B130" s="158"/>
      <c r="C130" s="157"/>
      <c r="D130" s="159"/>
      <c r="E130" s="160"/>
      <c r="F130" s="158"/>
      <c r="G130" s="159"/>
      <c r="H130" s="157"/>
      <c r="I130" s="161"/>
      <c r="J130" s="162"/>
      <c r="K130" s="161"/>
      <c r="L130" s="161"/>
      <c r="M130" s="162"/>
      <c r="N130" s="162"/>
      <c r="O130" s="163"/>
      <c r="P130" s="163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</row>
    <row r="131" spans="1:41" ht="12.75" customHeight="1">
      <c r="A131" s="157"/>
      <c r="B131" s="158"/>
      <c r="C131" s="157"/>
      <c r="D131" s="159"/>
      <c r="E131" s="160"/>
      <c r="F131" s="158"/>
      <c r="G131" s="159"/>
      <c r="H131" s="157"/>
      <c r="I131" s="161"/>
      <c r="J131" s="162"/>
      <c r="K131" s="161"/>
      <c r="L131" s="161"/>
      <c r="M131" s="162"/>
      <c r="N131" s="162"/>
      <c r="O131" s="163"/>
      <c r="P131" s="163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</row>
    <row r="132" spans="1:41" ht="12.75" customHeight="1">
      <c r="A132" s="157"/>
      <c r="B132" s="158"/>
      <c r="C132" s="157"/>
      <c r="D132" s="159"/>
      <c r="E132" s="160"/>
      <c r="F132" s="158"/>
      <c r="G132" s="159"/>
      <c r="H132" s="157"/>
      <c r="I132" s="161"/>
      <c r="J132" s="162"/>
      <c r="K132" s="161"/>
      <c r="L132" s="161"/>
      <c r="M132" s="162"/>
      <c r="N132" s="162"/>
      <c r="O132" s="163"/>
      <c r="P132" s="163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</row>
    <row r="133" spans="1:41" ht="12.75" customHeight="1">
      <c r="A133" s="157"/>
      <c r="B133" s="158"/>
      <c r="C133" s="157"/>
      <c r="D133" s="159"/>
      <c r="E133" s="160"/>
      <c r="F133" s="158"/>
      <c r="G133" s="159"/>
      <c r="H133" s="157"/>
      <c r="I133" s="161"/>
      <c r="J133" s="162"/>
      <c r="K133" s="161"/>
      <c r="L133" s="161"/>
      <c r="M133" s="162"/>
      <c r="N133" s="162"/>
      <c r="O133" s="163"/>
      <c r="P133" s="163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</row>
    <row r="134" spans="1:41" ht="12.75" customHeight="1">
      <c r="A134" s="157"/>
      <c r="B134" s="158"/>
      <c r="C134" s="157"/>
      <c r="D134" s="159"/>
      <c r="E134" s="160"/>
      <c r="F134" s="158"/>
      <c r="G134" s="159"/>
      <c r="H134" s="157"/>
      <c r="I134" s="161"/>
      <c r="J134" s="162"/>
      <c r="K134" s="161"/>
      <c r="L134" s="161"/>
      <c r="M134" s="162"/>
      <c r="N134" s="162"/>
      <c r="O134" s="163"/>
      <c r="P134" s="163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</row>
    <row r="135" spans="1:41" ht="12.75" customHeight="1">
      <c r="A135" s="157"/>
      <c r="B135" s="158"/>
      <c r="C135" s="157"/>
      <c r="D135" s="159"/>
      <c r="E135" s="160"/>
      <c r="F135" s="158"/>
      <c r="G135" s="159"/>
      <c r="H135" s="157"/>
      <c r="I135" s="161"/>
      <c r="J135" s="162"/>
      <c r="K135" s="161"/>
      <c r="L135" s="161"/>
      <c r="M135" s="162"/>
      <c r="N135" s="162"/>
      <c r="O135" s="163"/>
      <c r="P135" s="163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</row>
    <row r="136" spans="1:41" ht="12.75" customHeight="1">
      <c r="A136" s="157"/>
      <c r="B136" s="158"/>
      <c r="C136" s="157"/>
      <c r="D136" s="159"/>
      <c r="E136" s="160"/>
      <c r="F136" s="158"/>
      <c r="G136" s="159"/>
      <c r="H136" s="157"/>
      <c r="I136" s="161"/>
      <c r="J136" s="162"/>
      <c r="K136" s="161"/>
      <c r="L136" s="161"/>
      <c r="M136" s="162"/>
      <c r="N136" s="162"/>
      <c r="O136" s="163"/>
      <c r="P136" s="163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</row>
    <row r="137" spans="1:41" ht="12.75" customHeight="1">
      <c r="A137" s="157"/>
      <c r="B137" s="158"/>
      <c r="C137" s="157"/>
      <c r="D137" s="159"/>
      <c r="E137" s="160"/>
      <c r="F137" s="158"/>
      <c r="G137" s="159"/>
      <c r="H137" s="157"/>
      <c r="I137" s="161"/>
      <c r="J137" s="162"/>
      <c r="K137" s="161"/>
      <c r="L137" s="161"/>
      <c r="M137" s="162"/>
      <c r="N137" s="162"/>
      <c r="O137" s="163"/>
      <c r="P137" s="163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</row>
    <row r="138" spans="1:41" ht="12.75" customHeight="1">
      <c r="A138" s="157"/>
      <c r="B138" s="158"/>
      <c r="C138" s="157"/>
      <c r="D138" s="159"/>
      <c r="E138" s="160"/>
      <c r="F138" s="158"/>
      <c r="G138" s="159"/>
      <c r="H138" s="157"/>
      <c r="I138" s="161"/>
      <c r="J138" s="162"/>
      <c r="K138" s="161"/>
      <c r="L138" s="161"/>
      <c r="M138" s="162"/>
      <c r="N138" s="162"/>
      <c r="O138" s="163"/>
      <c r="P138" s="163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</row>
    <row r="139" spans="1:41" ht="12.75" customHeight="1">
      <c r="A139" s="157"/>
      <c r="B139" s="158"/>
      <c r="C139" s="157"/>
      <c r="D139" s="159"/>
      <c r="E139" s="160"/>
      <c r="F139" s="158"/>
      <c r="G139" s="159"/>
      <c r="H139" s="157"/>
      <c r="I139" s="161"/>
      <c r="J139" s="162"/>
      <c r="K139" s="161"/>
      <c r="L139" s="161"/>
      <c r="M139" s="162"/>
      <c r="N139" s="162"/>
      <c r="O139" s="163"/>
      <c r="P139" s="163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</row>
    <row r="140" spans="1:41" ht="12.75" customHeight="1">
      <c r="A140" s="157"/>
      <c r="B140" s="158"/>
      <c r="C140" s="157"/>
      <c r="D140" s="159"/>
      <c r="E140" s="160"/>
      <c r="F140" s="158"/>
      <c r="G140" s="159"/>
      <c r="H140" s="157"/>
      <c r="I140" s="161"/>
      <c r="J140" s="162"/>
      <c r="K140" s="161"/>
      <c r="L140" s="161"/>
      <c r="M140" s="162"/>
      <c r="N140" s="162"/>
      <c r="O140" s="163"/>
      <c r="P140" s="163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</row>
    <row r="141" spans="1:41" ht="12.75" customHeight="1">
      <c r="A141" s="157"/>
      <c r="B141" s="158"/>
      <c r="C141" s="157"/>
      <c r="D141" s="159"/>
      <c r="E141" s="160"/>
      <c r="F141" s="158"/>
      <c r="G141" s="159"/>
      <c r="H141" s="157"/>
      <c r="I141" s="161"/>
      <c r="J141" s="162"/>
      <c r="K141" s="161"/>
      <c r="L141" s="161"/>
      <c r="M141" s="162"/>
      <c r="N141" s="162"/>
      <c r="O141" s="163"/>
      <c r="P141" s="163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</row>
    <row r="142" spans="1:41" ht="12.75" customHeight="1">
      <c r="A142" s="157"/>
      <c r="B142" s="158"/>
      <c r="C142" s="157"/>
      <c r="D142" s="159"/>
      <c r="E142" s="160"/>
      <c r="F142" s="158"/>
      <c r="G142" s="159"/>
      <c r="H142" s="157"/>
      <c r="I142" s="161"/>
      <c r="J142" s="162"/>
      <c r="K142" s="161"/>
      <c r="L142" s="161"/>
      <c r="M142" s="162"/>
      <c r="N142" s="162"/>
      <c r="O142" s="163"/>
      <c r="P142" s="163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</row>
    <row r="143" spans="1:41" ht="12.75" customHeight="1">
      <c r="A143" s="157"/>
      <c r="B143" s="158"/>
      <c r="C143" s="157"/>
      <c r="D143" s="159"/>
      <c r="E143" s="160"/>
      <c r="F143" s="158"/>
      <c r="G143" s="159"/>
      <c r="H143" s="157"/>
      <c r="I143" s="161"/>
      <c r="J143" s="162"/>
      <c r="K143" s="161"/>
      <c r="L143" s="161"/>
      <c r="M143" s="162"/>
      <c r="N143" s="162"/>
      <c r="O143" s="163"/>
      <c r="P143" s="163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</row>
    <row r="144" spans="1:41" ht="12.75" customHeight="1">
      <c r="A144" s="157"/>
      <c r="B144" s="158"/>
      <c r="C144" s="157"/>
      <c r="D144" s="159"/>
      <c r="E144" s="160"/>
      <c r="F144" s="158"/>
      <c r="G144" s="159"/>
      <c r="H144" s="157"/>
      <c r="I144" s="161"/>
      <c r="J144" s="162"/>
      <c r="K144" s="161"/>
      <c r="L144" s="161"/>
      <c r="M144" s="162"/>
      <c r="N144" s="162"/>
      <c r="O144" s="163"/>
      <c r="P144" s="163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</row>
    <row r="145" spans="1:41" ht="12.75" customHeight="1">
      <c r="A145" s="157"/>
      <c r="B145" s="158"/>
      <c r="C145" s="157"/>
      <c r="D145" s="159"/>
      <c r="E145" s="160"/>
      <c r="F145" s="158"/>
      <c r="G145" s="159"/>
      <c r="H145" s="157"/>
      <c r="I145" s="161"/>
      <c r="J145" s="162"/>
      <c r="K145" s="161"/>
      <c r="L145" s="161"/>
      <c r="M145" s="162"/>
      <c r="N145" s="162"/>
      <c r="O145" s="163"/>
      <c r="P145" s="164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</row>
    <row r="146" spans="1:41" ht="12.75" customHeight="1">
      <c r="A146" s="157"/>
      <c r="B146" s="158"/>
      <c r="C146" s="157"/>
      <c r="D146" s="159"/>
      <c r="E146" s="160"/>
      <c r="F146" s="158"/>
      <c r="G146" s="159"/>
      <c r="H146" s="157"/>
      <c r="I146" s="161"/>
      <c r="J146" s="162"/>
      <c r="K146" s="161"/>
      <c r="L146" s="161"/>
      <c r="M146" s="162"/>
      <c r="N146" s="162"/>
      <c r="O146" s="163"/>
      <c r="P146" s="163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</row>
    <row r="147" spans="1:41" ht="12.75" customHeight="1">
      <c r="A147" s="157"/>
      <c r="B147" s="158"/>
      <c r="C147" s="157"/>
      <c r="D147" s="159"/>
      <c r="E147" s="160"/>
      <c r="F147" s="158"/>
      <c r="G147" s="159"/>
      <c r="H147" s="157"/>
      <c r="I147" s="161"/>
      <c r="J147" s="162"/>
      <c r="K147" s="161"/>
      <c r="L147" s="161"/>
      <c r="M147" s="162"/>
      <c r="N147" s="162"/>
      <c r="O147" s="163"/>
      <c r="P147" s="164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</row>
    <row r="148" spans="1:41" ht="12.75" customHeight="1">
      <c r="A148" s="157"/>
      <c r="B148" s="158"/>
      <c r="C148" s="157"/>
      <c r="D148" s="159"/>
      <c r="E148" s="160"/>
      <c r="F148" s="158"/>
      <c r="G148" s="159"/>
      <c r="H148" s="157"/>
      <c r="I148" s="161"/>
      <c r="J148" s="162"/>
      <c r="K148" s="161"/>
      <c r="L148" s="161"/>
      <c r="M148" s="162"/>
      <c r="N148" s="162"/>
      <c r="O148" s="163"/>
      <c r="P148" s="163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</row>
    <row r="149" spans="1:41" ht="12.75" customHeight="1">
      <c r="A149" s="157"/>
      <c r="B149" s="158"/>
      <c r="C149" s="157"/>
      <c r="D149" s="159"/>
      <c r="E149" s="160"/>
      <c r="F149" s="158"/>
      <c r="G149" s="159"/>
      <c r="H149" s="157"/>
      <c r="I149" s="161"/>
      <c r="J149" s="162"/>
      <c r="K149" s="161"/>
      <c r="L149" s="161"/>
      <c r="M149" s="162"/>
      <c r="N149" s="162"/>
      <c r="O149" s="163"/>
      <c r="P149" s="163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</row>
    <row r="150" spans="1:41" ht="12.75" customHeight="1">
      <c r="A150" s="157"/>
      <c r="B150" s="158"/>
      <c r="C150" s="157"/>
      <c r="D150" s="159"/>
      <c r="E150" s="160"/>
      <c r="F150" s="158"/>
      <c r="G150" s="159"/>
      <c r="H150" s="157"/>
      <c r="I150" s="161"/>
      <c r="J150" s="162"/>
      <c r="K150" s="161"/>
      <c r="L150" s="161"/>
      <c r="M150" s="162"/>
      <c r="N150" s="162"/>
      <c r="O150" s="163"/>
      <c r="P150" s="163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</row>
    <row r="151" spans="1:41" ht="12.75" customHeight="1">
      <c r="A151" s="157"/>
      <c r="B151" s="158"/>
      <c r="C151" s="157"/>
      <c r="D151" s="159"/>
      <c r="E151" s="160"/>
      <c r="F151" s="158"/>
      <c r="G151" s="159"/>
      <c r="H151" s="157"/>
      <c r="I151" s="161"/>
      <c r="J151" s="162"/>
      <c r="K151" s="161"/>
      <c r="L151" s="161"/>
      <c r="M151" s="162"/>
      <c r="N151" s="162"/>
      <c r="O151" s="163"/>
      <c r="P151" s="163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</row>
    <row r="152" spans="1:41" ht="12.75" customHeight="1">
      <c r="A152" s="157"/>
      <c r="B152" s="158"/>
      <c r="C152" s="157"/>
      <c r="D152" s="159"/>
      <c r="E152" s="160"/>
      <c r="F152" s="158"/>
      <c r="G152" s="159"/>
      <c r="H152" s="157"/>
      <c r="I152" s="161"/>
      <c r="J152" s="162"/>
      <c r="K152" s="161"/>
      <c r="L152" s="161"/>
      <c r="M152" s="162"/>
      <c r="N152" s="162"/>
      <c r="O152" s="163"/>
      <c r="P152" s="163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</row>
    <row r="153" spans="1:41" ht="12.75" customHeight="1">
      <c r="A153" s="157"/>
      <c r="B153" s="158"/>
      <c r="C153" s="157"/>
      <c r="D153" s="159"/>
      <c r="E153" s="160"/>
      <c r="F153" s="158"/>
      <c r="G153" s="159"/>
      <c r="H153" s="157"/>
      <c r="I153" s="161"/>
      <c r="J153" s="162"/>
      <c r="K153" s="161"/>
      <c r="L153" s="161"/>
      <c r="M153" s="162"/>
      <c r="N153" s="162"/>
      <c r="O153" s="163"/>
      <c r="P153" s="163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</row>
    <row r="154" spans="1:41" ht="12.75" customHeight="1">
      <c r="A154" s="157"/>
      <c r="B154" s="158"/>
      <c r="C154" s="157"/>
      <c r="D154" s="159"/>
      <c r="E154" s="160"/>
      <c r="F154" s="158"/>
      <c r="G154" s="159"/>
      <c r="H154" s="157"/>
      <c r="I154" s="161"/>
      <c r="J154" s="162"/>
      <c r="K154" s="161"/>
      <c r="L154" s="161"/>
      <c r="M154" s="162"/>
      <c r="N154" s="162"/>
      <c r="O154" s="163"/>
      <c r="P154" s="163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</row>
    <row r="155" spans="1:41" ht="12.75" customHeight="1">
      <c r="A155" s="157"/>
      <c r="B155" s="158"/>
      <c r="C155" s="157"/>
      <c r="D155" s="159"/>
      <c r="E155" s="160"/>
      <c r="F155" s="158"/>
      <c r="G155" s="159"/>
      <c r="H155" s="157"/>
      <c r="I155" s="161"/>
      <c r="J155" s="162"/>
      <c r="K155" s="161"/>
      <c r="L155" s="161"/>
      <c r="M155" s="162"/>
      <c r="N155" s="162"/>
      <c r="O155" s="163"/>
      <c r="P155" s="163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</row>
    <row r="156" spans="1:41" ht="12.75" customHeight="1">
      <c r="A156" s="157"/>
      <c r="B156" s="158"/>
      <c r="C156" s="157"/>
      <c r="D156" s="159"/>
      <c r="E156" s="160"/>
      <c r="F156" s="158"/>
      <c r="G156" s="159"/>
      <c r="H156" s="157"/>
      <c r="I156" s="161"/>
      <c r="J156" s="162"/>
      <c r="K156" s="161"/>
      <c r="L156" s="161"/>
      <c r="M156" s="162"/>
      <c r="N156" s="162"/>
      <c r="O156" s="163"/>
      <c r="P156" s="163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</row>
    <row r="157" spans="1:41" ht="12.75" customHeight="1">
      <c r="A157" s="157"/>
      <c r="B157" s="158"/>
      <c r="C157" s="157"/>
      <c r="D157" s="159"/>
      <c r="E157" s="160"/>
      <c r="F157" s="158"/>
      <c r="G157" s="159"/>
      <c r="H157" s="157"/>
      <c r="I157" s="161"/>
      <c r="J157" s="162"/>
      <c r="K157" s="161"/>
      <c r="L157" s="161"/>
      <c r="M157" s="162"/>
      <c r="N157" s="162"/>
      <c r="O157" s="163"/>
      <c r="P157" s="163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</row>
    <row r="158" spans="1:41" ht="12.75" customHeight="1">
      <c r="A158" s="157"/>
      <c r="B158" s="158"/>
      <c r="C158" s="157"/>
      <c r="D158" s="159"/>
      <c r="E158" s="160"/>
      <c r="F158" s="158"/>
      <c r="G158" s="159"/>
      <c r="H158" s="157"/>
      <c r="I158" s="161"/>
      <c r="J158" s="162"/>
      <c r="K158" s="161"/>
      <c r="L158" s="161"/>
      <c r="M158" s="162"/>
      <c r="N158" s="162"/>
      <c r="O158" s="163"/>
      <c r="P158" s="163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</row>
    <row r="159" spans="1:41" ht="12.75" customHeight="1">
      <c r="A159" s="157"/>
      <c r="B159" s="158"/>
      <c r="C159" s="157"/>
      <c r="D159" s="159"/>
      <c r="E159" s="160"/>
      <c r="F159" s="158"/>
      <c r="G159" s="159"/>
      <c r="H159" s="157"/>
      <c r="I159" s="161"/>
      <c r="J159" s="162"/>
      <c r="K159" s="161"/>
      <c r="L159" s="161"/>
      <c r="M159" s="162"/>
      <c r="N159" s="162"/>
      <c r="O159" s="163"/>
      <c r="P159" s="163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</row>
    <row r="160" spans="1:41" ht="12.75" customHeight="1">
      <c r="A160" s="157"/>
      <c r="B160" s="158"/>
      <c r="C160" s="157"/>
      <c r="D160" s="159"/>
      <c r="E160" s="160"/>
      <c r="F160" s="158"/>
      <c r="G160" s="159"/>
      <c r="H160" s="157"/>
      <c r="I160" s="161"/>
      <c r="J160" s="162"/>
      <c r="K160" s="161"/>
      <c r="L160" s="161"/>
      <c r="M160" s="162"/>
      <c r="N160" s="162"/>
      <c r="O160" s="163"/>
      <c r="P160" s="163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</row>
    <row r="161" spans="1:41" ht="12.75" customHeight="1">
      <c r="A161" s="157"/>
      <c r="B161" s="158"/>
      <c r="C161" s="157"/>
      <c r="D161" s="159"/>
      <c r="E161" s="160"/>
      <c r="F161" s="158"/>
      <c r="G161" s="159"/>
      <c r="H161" s="157"/>
      <c r="I161" s="161"/>
      <c r="J161" s="162"/>
      <c r="K161" s="161"/>
      <c r="L161" s="161"/>
      <c r="M161" s="162"/>
      <c r="N161" s="162"/>
      <c r="O161" s="163"/>
      <c r="P161" s="163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</row>
    <row r="162" spans="1:41" ht="12.75" customHeight="1">
      <c r="A162" s="157"/>
      <c r="B162" s="158"/>
      <c r="C162" s="157"/>
      <c r="D162" s="159"/>
      <c r="E162" s="160"/>
      <c r="F162" s="158"/>
      <c r="G162" s="159"/>
      <c r="H162" s="157"/>
      <c r="I162" s="161"/>
      <c r="J162" s="162"/>
      <c r="K162" s="161"/>
      <c r="L162" s="161"/>
      <c r="M162" s="162"/>
      <c r="N162" s="162"/>
      <c r="O162" s="163"/>
      <c r="P162" s="163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</row>
    <row r="163" spans="1:41" ht="12.75" customHeight="1">
      <c r="A163" s="157"/>
      <c r="B163" s="158"/>
      <c r="C163" s="157"/>
      <c r="D163" s="159"/>
      <c r="E163" s="160"/>
      <c r="F163" s="158"/>
      <c r="G163" s="159"/>
      <c r="H163" s="157"/>
      <c r="I163" s="161"/>
      <c r="J163" s="162"/>
      <c r="K163" s="161"/>
      <c r="L163" s="161"/>
      <c r="M163" s="162"/>
      <c r="N163" s="162"/>
      <c r="O163" s="163"/>
      <c r="P163" s="163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</row>
    <row r="164" spans="1:41" ht="12.75" customHeight="1">
      <c r="A164" s="157"/>
      <c r="B164" s="158"/>
      <c r="C164" s="157"/>
      <c r="D164" s="159"/>
      <c r="E164" s="160"/>
      <c r="F164" s="158"/>
      <c r="G164" s="159"/>
      <c r="H164" s="157"/>
      <c r="I164" s="161"/>
      <c r="J164" s="162"/>
      <c r="K164" s="161"/>
      <c r="L164" s="161"/>
      <c r="M164" s="162"/>
      <c r="N164" s="162"/>
      <c r="O164" s="163"/>
      <c r="P164" s="163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</row>
    <row r="165" spans="1:41" ht="12.75" customHeight="1">
      <c r="A165" s="157"/>
      <c r="B165" s="158"/>
      <c r="C165" s="157"/>
      <c r="D165" s="159"/>
      <c r="E165" s="160"/>
      <c r="F165" s="158"/>
      <c r="G165" s="159"/>
      <c r="H165" s="157"/>
      <c r="I165" s="161"/>
      <c r="J165" s="162"/>
      <c r="K165" s="161"/>
      <c r="L165" s="161"/>
      <c r="M165" s="162"/>
      <c r="N165" s="162"/>
      <c r="O165" s="163"/>
      <c r="P165" s="163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</row>
    <row r="166" spans="1:41" ht="12.75" customHeight="1">
      <c r="A166" s="157"/>
      <c r="B166" s="158"/>
      <c r="C166" s="157"/>
      <c r="D166" s="159"/>
      <c r="E166" s="160"/>
      <c r="F166" s="158"/>
      <c r="G166" s="159"/>
      <c r="H166" s="157"/>
      <c r="I166" s="161"/>
      <c r="J166" s="162"/>
      <c r="K166" s="161"/>
      <c r="L166" s="161"/>
      <c r="M166" s="162"/>
      <c r="N166" s="162"/>
      <c r="O166" s="163"/>
      <c r="P166" s="163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</row>
    <row r="167" spans="1:41" ht="12.75" customHeight="1">
      <c r="A167" s="157"/>
      <c r="B167" s="158"/>
      <c r="C167" s="157"/>
      <c r="D167" s="159"/>
      <c r="E167" s="160"/>
      <c r="F167" s="158"/>
      <c r="G167" s="159"/>
      <c r="H167" s="157"/>
      <c r="I167" s="161"/>
      <c r="J167" s="162"/>
      <c r="K167" s="161"/>
      <c r="L167" s="161"/>
      <c r="M167" s="162"/>
      <c r="N167" s="162"/>
      <c r="O167" s="163"/>
      <c r="P167" s="163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</row>
    <row r="168" spans="1:41" ht="12.75" customHeight="1">
      <c r="A168" s="157"/>
      <c r="B168" s="158"/>
      <c r="C168" s="157"/>
      <c r="D168" s="159"/>
      <c r="E168" s="160"/>
      <c r="F168" s="158"/>
      <c r="G168" s="159"/>
      <c r="H168" s="157"/>
      <c r="I168" s="161"/>
      <c r="J168" s="162"/>
      <c r="K168" s="161"/>
      <c r="L168" s="161"/>
      <c r="M168" s="162"/>
      <c r="N168" s="162"/>
      <c r="O168" s="163"/>
      <c r="P168" s="163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</row>
    <row r="169" spans="1:41" ht="12.75" customHeight="1">
      <c r="A169" s="157"/>
      <c r="B169" s="158"/>
      <c r="C169" s="157"/>
      <c r="D169" s="159"/>
      <c r="E169" s="160"/>
      <c r="F169" s="158"/>
      <c r="G169" s="159"/>
      <c r="H169" s="157"/>
      <c r="I169" s="161"/>
      <c r="J169" s="162"/>
      <c r="K169" s="161"/>
      <c r="L169" s="161"/>
      <c r="M169" s="162"/>
      <c r="N169" s="162"/>
      <c r="O169" s="163"/>
      <c r="P169" s="163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</row>
    <row r="170" spans="1:41" ht="12.75" customHeight="1">
      <c r="A170" s="157"/>
      <c r="B170" s="158"/>
      <c r="C170" s="157"/>
      <c r="D170" s="159"/>
      <c r="E170" s="160"/>
      <c r="F170" s="158"/>
      <c r="G170" s="159"/>
      <c r="H170" s="157"/>
      <c r="I170" s="161"/>
      <c r="J170" s="162"/>
      <c r="K170" s="161"/>
      <c r="L170" s="161"/>
      <c r="M170" s="162"/>
      <c r="N170" s="162"/>
      <c r="O170" s="163"/>
      <c r="P170" s="163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</row>
    <row r="171" spans="1:41" ht="12.75" customHeight="1">
      <c r="A171" s="157"/>
      <c r="B171" s="158"/>
      <c r="C171" s="157"/>
      <c r="D171" s="159"/>
      <c r="E171" s="160"/>
      <c r="F171" s="158"/>
      <c r="G171" s="159"/>
      <c r="H171" s="157"/>
      <c r="I171" s="161"/>
      <c r="J171" s="162"/>
      <c r="K171" s="161"/>
      <c r="L171" s="161"/>
      <c r="M171" s="162"/>
      <c r="N171" s="162"/>
      <c r="O171" s="163"/>
      <c r="P171" s="164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</row>
    <row r="172" spans="1:41" ht="12.75" customHeight="1">
      <c r="A172" s="157"/>
      <c r="B172" s="158"/>
      <c r="C172" s="157"/>
      <c r="D172" s="159"/>
      <c r="E172" s="160"/>
      <c r="F172" s="158"/>
      <c r="G172" s="159"/>
      <c r="H172" s="157"/>
      <c r="I172" s="161"/>
      <c r="J172" s="162"/>
      <c r="K172" s="161"/>
      <c r="L172" s="161"/>
      <c r="M172" s="162"/>
      <c r="N172" s="162"/>
      <c r="O172" s="163"/>
      <c r="P172" s="163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</row>
    <row r="173" spans="1:41" ht="12.75" customHeight="1">
      <c r="A173" s="157"/>
      <c r="B173" s="158"/>
      <c r="C173" s="157"/>
      <c r="D173" s="159"/>
      <c r="E173" s="160"/>
      <c r="F173" s="158"/>
      <c r="G173" s="159"/>
      <c r="H173" s="157"/>
      <c r="I173" s="161"/>
      <c r="J173" s="162"/>
      <c r="K173" s="161"/>
      <c r="L173" s="161"/>
      <c r="M173" s="162"/>
      <c r="N173" s="162"/>
      <c r="O173" s="163"/>
      <c r="P173" s="164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</row>
    <row r="174" spans="1:41" ht="12.75" customHeight="1">
      <c r="A174" s="157"/>
      <c r="B174" s="158"/>
      <c r="C174" s="157"/>
      <c r="D174" s="159"/>
      <c r="E174" s="160"/>
      <c r="F174" s="158"/>
      <c r="G174" s="159"/>
      <c r="H174" s="157"/>
      <c r="I174" s="161"/>
      <c r="J174" s="162"/>
      <c r="K174" s="161"/>
      <c r="L174" s="161"/>
      <c r="M174" s="162"/>
      <c r="N174" s="162"/>
      <c r="O174" s="163"/>
      <c r="P174" s="163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</row>
    <row r="175" spans="1:41" ht="12.75" customHeight="1">
      <c r="A175" s="157"/>
      <c r="B175" s="158"/>
      <c r="C175" s="157"/>
      <c r="D175" s="159"/>
      <c r="E175" s="160"/>
      <c r="F175" s="158"/>
      <c r="G175" s="159"/>
      <c r="H175" s="157"/>
      <c r="I175" s="161"/>
      <c r="J175" s="162"/>
      <c r="K175" s="161"/>
      <c r="L175" s="161"/>
      <c r="M175" s="162"/>
      <c r="N175" s="162"/>
      <c r="O175" s="163"/>
      <c r="P175" s="164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</row>
    <row r="176" spans="1:41" ht="12.75" customHeight="1">
      <c r="A176" s="157"/>
      <c r="B176" s="158"/>
      <c r="C176" s="157"/>
      <c r="D176" s="159"/>
      <c r="E176" s="160"/>
      <c r="F176" s="158"/>
      <c r="G176" s="159"/>
      <c r="H176" s="157"/>
      <c r="I176" s="161"/>
      <c r="J176" s="162"/>
      <c r="K176" s="161"/>
      <c r="L176" s="161"/>
      <c r="M176" s="162"/>
      <c r="N176" s="162"/>
      <c r="O176" s="163"/>
      <c r="P176" s="164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</row>
    <row r="177" spans="1:41" ht="12.75" customHeight="1">
      <c r="A177" s="157"/>
      <c r="B177" s="158"/>
      <c r="C177" s="157"/>
      <c r="D177" s="159"/>
      <c r="E177" s="160"/>
      <c r="F177" s="158"/>
      <c r="G177" s="159"/>
      <c r="H177" s="157"/>
      <c r="I177" s="161"/>
      <c r="J177" s="162"/>
      <c r="K177" s="161"/>
      <c r="L177" s="161"/>
      <c r="M177" s="162"/>
      <c r="N177" s="162"/>
      <c r="O177" s="163"/>
      <c r="P177" s="164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</row>
    <row r="178" spans="1:41" ht="12.75" customHeight="1">
      <c r="A178" s="157"/>
      <c r="B178" s="158"/>
      <c r="C178" s="157"/>
      <c r="D178" s="159"/>
      <c r="E178" s="160"/>
      <c r="F178" s="158"/>
      <c r="G178" s="159"/>
      <c r="H178" s="157"/>
      <c r="I178" s="161"/>
      <c r="J178" s="162"/>
      <c r="K178" s="161"/>
      <c r="L178" s="161"/>
      <c r="M178" s="162"/>
      <c r="N178" s="162"/>
      <c r="O178" s="163"/>
      <c r="P178" s="164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</row>
    <row r="179" spans="1:41" ht="12.75" customHeight="1">
      <c r="A179" s="157"/>
      <c r="B179" s="158"/>
      <c r="C179" s="157"/>
      <c r="D179" s="159"/>
      <c r="E179" s="160"/>
      <c r="F179" s="158"/>
      <c r="G179" s="159"/>
      <c r="H179" s="157"/>
      <c r="I179" s="161"/>
      <c r="J179" s="162"/>
      <c r="K179" s="161"/>
      <c r="L179" s="161"/>
      <c r="M179" s="162"/>
      <c r="N179" s="162"/>
      <c r="O179" s="163"/>
      <c r="P179" s="164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</row>
    <row r="180" spans="1:41" ht="12.75" customHeight="1">
      <c r="A180" s="157"/>
      <c r="B180" s="158"/>
      <c r="C180" s="157"/>
      <c r="D180" s="159"/>
      <c r="E180" s="160"/>
      <c r="F180" s="158"/>
      <c r="G180" s="159"/>
      <c r="H180" s="157"/>
      <c r="I180" s="161"/>
      <c r="J180" s="162"/>
      <c r="K180" s="161"/>
      <c r="L180" s="161"/>
      <c r="M180" s="162"/>
      <c r="N180" s="162"/>
      <c r="O180" s="163"/>
      <c r="P180" s="164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</row>
    <row r="181" spans="1:41" ht="12.75" customHeight="1">
      <c r="A181" s="157"/>
      <c r="B181" s="158"/>
      <c r="C181" s="157"/>
      <c r="D181" s="159"/>
      <c r="E181" s="160"/>
      <c r="F181" s="158"/>
      <c r="G181" s="159"/>
      <c r="H181" s="157"/>
      <c r="I181" s="161"/>
      <c r="J181" s="162"/>
      <c r="K181" s="161"/>
      <c r="L181" s="161"/>
      <c r="M181" s="162"/>
      <c r="N181" s="162"/>
      <c r="O181" s="163"/>
      <c r="P181" s="163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</row>
    <row r="182" spans="1:41" ht="12.75" customHeight="1">
      <c r="A182" s="157"/>
      <c r="B182" s="158"/>
      <c r="C182" s="157"/>
      <c r="D182" s="159"/>
      <c r="E182" s="160"/>
      <c r="F182" s="158"/>
      <c r="G182" s="159"/>
      <c r="H182" s="157"/>
      <c r="I182" s="161"/>
      <c r="J182" s="162"/>
      <c r="K182" s="161"/>
      <c r="L182" s="161"/>
      <c r="M182" s="162"/>
      <c r="N182" s="162"/>
      <c r="O182" s="163"/>
      <c r="P182" s="164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</row>
    <row r="183" spans="1:41" ht="12.75" customHeight="1">
      <c r="A183" s="157"/>
      <c r="B183" s="158"/>
      <c r="C183" s="157"/>
      <c r="D183" s="159"/>
      <c r="E183" s="160"/>
      <c r="F183" s="158"/>
      <c r="G183" s="159"/>
      <c r="H183" s="157"/>
      <c r="I183" s="161"/>
      <c r="J183" s="162"/>
      <c r="K183" s="161"/>
      <c r="L183" s="161"/>
      <c r="M183" s="162"/>
      <c r="N183" s="162"/>
      <c r="O183" s="163"/>
      <c r="P183" s="163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</row>
    <row r="184" spans="1:41" ht="12.75" customHeight="1">
      <c r="A184" s="157"/>
      <c r="B184" s="158"/>
      <c r="C184" s="157"/>
      <c r="D184" s="159"/>
      <c r="E184" s="160"/>
      <c r="F184" s="158"/>
      <c r="G184" s="159"/>
      <c r="H184" s="157"/>
      <c r="I184" s="161"/>
      <c r="J184" s="162"/>
      <c r="K184" s="161"/>
      <c r="L184" s="161"/>
      <c r="M184" s="162"/>
      <c r="N184" s="162"/>
      <c r="O184" s="163"/>
      <c r="P184" s="163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</row>
    <row r="185" spans="1:41" ht="12.75" customHeight="1">
      <c r="A185" s="157"/>
      <c r="B185" s="158"/>
      <c r="C185" s="157"/>
      <c r="D185" s="159"/>
      <c r="E185" s="160"/>
      <c r="F185" s="158"/>
      <c r="G185" s="159"/>
      <c r="H185" s="157"/>
      <c r="I185" s="161"/>
      <c r="J185" s="162"/>
      <c r="K185" s="161"/>
      <c r="L185" s="161"/>
      <c r="M185" s="162"/>
      <c r="N185" s="162"/>
      <c r="O185" s="163"/>
      <c r="P185" s="163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</row>
    <row r="186" spans="1:41" ht="12.75" customHeight="1">
      <c r="A186" s="157"/>
      <c r="B186" s="158"/>
      <c r="C186" s="157"/>
      <c r="D186" s="159"/>
      <c r="E186" s="160"/>
      <c r="F186" s="158"/>
      <c r="G186" s="159"/>
      <c r="H186" s="157"/>
      <c r="I186" s="161"/>
      <c r="J186" s="162"/>
      <c r="K186" s="161"/>
      <c r="L186" s="161"/>
      <c r="M186" s="162"/>
      <c r="N186" s="162"/>
      <c r="O186" s="163"/>
      <c r="P186" s="163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</row>
    <row r="187" spans="1:41" ht="12.75" customHeight="1">
      <c r="A187" s="157"/>
      <c r="B187" s="158"/>
      <c r="C187" s="157"/>
      <c r="D187" s="159"/>
      <c r="E187" s="160"/>
      <c r="F187" s="158"/>
      <c r="G187" s="159"/>
      <c r="H187" s="157"/>
      <c r="I187" s="161"/>
      <c r="J187" s="162"/>
      <c r="K187" s="161"/>
      <c r="L187" s="161"/>
      <c r="M187" s="162"/>
      <c r="N187" s="162"/>
      <c r="O187" s="163"/>
      <c r="P187" s="164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</row>
    <row r="188" spans="1:41" ht="12.75" customHeight="1">
      <c r="A188" s="157"/>
      <c r="B188" s="158"/>
      <c r="C188" s="157"/>
      <c r="D188" s="159"/>
      <c r="E188" s="160"/>
      <c r="F188" s="158"/>
      <c r="G188" s="159"/>
      <c r="H188" s="157"/>
      <c r="I188" s="161"/>
      <c r="J188" s="162"/>
      <c r="K188" s="161"/>
      <c r="L188" s="161"/>
      <c r="M188" s="162"/>
      <c r="N188" s="162"/>
      <c r="O188" s="163"/>
      <c r="P188" s="164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</row>
    <row r="189" spans="1:41">
      <c r="A189" s="157"/>
      <c r="B189" s="158"/>
      <c r="C189" s="157"/>
      <c r="D189" s="159"/>
      <c r="E189" s="160"/>
      <c r="F189" s="158"/>
      <c r="G189" s="159"/>
      <c r="H189" s="157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</row>
    <row r="190" spans="1:41">
      <c r="A190" s="157"/>
      <c r="B190" s="158"/>
      <c r="C190" s="157"/>
      <c r="D190" s="159"/>
      <c r="E190" s="160"/>
      <c r="F190" s="158"/>
      <c r="G190" s="159"/>
      <c r="H190" s="157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</row>
    <row r="191" spans="1:41">
      <c r="A191" s="157"/>
      <c r="B191" s="158"/>
      <c r="C191" s="157"/>
      <c r="D191" s="159"/>
      <c r="E191" s="160"/>
      <c r="F191" s="158"/>
      <c r="G191" s="159"/>
      <c r="H191" s="157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</row>
    <row r="192" spans="1:41">
      <c r="A192" s="157"/>
      <c r="B192" s="158"/>
      <c r="C192" s="157"/>
      <c r="D192" s="159"/>
      <c r="E192" s="160"/>
      <c r="F192" s="158"/>
      <c r="G192" s="159"/>
      <c r="H192" s="157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</row>
    <row r="193" spans="1:41">
      <c r="A193" s="157"/>
      <c r="B193" s="158"/>
      <c r="C193" s="157"/>
      <c r="D193" s="159"/>
      <c r="E193" s="160"/>
      <c r="F193" s="158"/>
      <c r="G193" s="159"/>
      <c r="H193" s="157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</row>
    <row r="194" spans="1:41">
      <c r="A194" s="157"/>
      <c r="B194" s="158"/>
      <c r="C194" s="157"/>
      <c r="D194" s="159"/>
      <c r="E194" s="160"/>
      <c r="F194" s="158"/>
      <c r="G194" s="159"/>
      <c r="H194" s="157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</row>
    <row r="195" spans="1:41">
      <c r="A195" s="157"/>
      <c r="B195" s="158"/>
      <c r="C195" s="157"/>
      <c r="D195" s="159"/>
      <c r="E195" s="160"/>
      <c r="F195" s="158"/>
      <c r="G195" s="159"/>
      <c r="H195" s="157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</row>
    <row r="196" spans="1:41">
      <c r="A196" s="157"/>
      <c r="B196" s="158"/>
      <c r="C196" s="157"/>
      <c r="D196" s="159"/>
      <c r="E196" s="160"/>
      <c r="F196" s="158"/>
      <c r="G196" s="159"/>
      <c r="H196" s="157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</row>
    <row r="197" spans="1:41">
      <c r="A197" s="157"/>
      <c r="B197" s="158"/>
      <c r="C197" s="157"/>
      <c r="D197" s="159"/>
      <c r="E197" s="160"/>
      <c r="F197" s="158"/>
      <c r="G197" s="159"/>
      <c r="H197" s="157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</row>
    <row r="198" spans="1:41">
      <c r="A198" s="157"/>
      <c r="B198" s="158"/>
      <c r="C198" s="157"/>
      <c r="D198" s="159"/>
      <c r="E198" s="160"/>
      <c r="F198" s="158"/>
      <c r="G198" s="159"/>
      <c r="H198" s="157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</row>
    <row r="199" spans="1:41">
      <c r="A199" s="157"/>
      <c r="B199" s="158"/>
      <c r="C199" s="157"/>
      <c r="D199" s="159"/>
      <c r="E199" s="160"/>
      <c r="F199" s="158"/>
      <c r="G199" s="159"/>
      <c r="H199" s="157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</row>
    <row r="200" spans="1:41">
      <c r="A200" s="157"/>
      <c r="B200" s="158"/>
      <c r="C200" s="157"/>
      <c r="D200" s="159"/>
      <c r="E200" s="160"/>
      <c r="F200" s="158"/>
      <c r="G200" s="159"/>
      <c r="H200" s="157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</row>
    <row r="201" spans="1:41">
      <c r="A201" s="157"/>
      <c r="B201" s="158"/>
      <c r="C201" s="157"/>
      <c r="D201" s="159"/>
      <c r="E201" s="160"/>
      <c r="F201" s="158"/>
      <c r="G201" s="159"/>
      <c r="H201" s="157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</row>
    <row r="202" spans="1:41">
      <c r="A202" s="157"/>
      <c r="B202" s="158"/>
      <c r="C202" s="157"/>
      <c r="D202" s="159"/>
      <c r="E202" s="160"/>
      <c r="F202" s="158"/>
      <c r="G202" s="159"/>
      <c r="H202" s="157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</row>
    <row r="203" spans="1:41">
      <c r="A203" s="157"/>
      <c r="B203" s="158"/>
      <c r="C203" s="157"/>
      <c r="D203" s="159"/>
      <c r="E203" s="160"/>
      <c r="F203" s="158"/>
      <c r="G203" s="159"/>
      <c r="H203" s="157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</row>
    <row r="204" spans="1:41">
      <c r="A204" s="157"/>
      <c r="B204" s="158"/>
      <c r="C204" s="157"/>
      <c r="D204" s="159"/>
      <c r="E204" s="160"/>
      <c r="F204" s="158"/>
      <c r="G204" s="159"/>
      <c r="H204" s="157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</row>
    <row r="205" spans="1:41">
      <c r="A205" s="157"/>
      <c r="B205" s="158"/>
      <c r="C205" s="157"/>
      <c r="D205" s="159"/>
      <c r="E205" s="160"/>
      <c r="F205" s="158"/>
      <c r="G205" s="159"/>
      <c r="H205" s="157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</row>
    <row r="206" spans="1:41">
      <c r="A206" s="157"/>
      <c r="B206" s="158"/>
      <c r="C206" s="157"/>
      <c r="D206" s="159"/>
      <c r="E206" s="160"/>
      <c r="F206" s="158"/>
      <c r="G206" s="159"/>
      <c r="H206" s="157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</row>
    <row r="207" spans="1:41">
      <c r="A207" s="157"/>
      <c r="B207" s="158"/>
      <c r="C207" s="157"/>
      <c r="D207" s="159"/>
      <c r="E207" s="160"/>
      <c r="F207" s="158"/>
      <c r="G207" s="159"/>
      <c r="H207" s="157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</row>
    <row r="208" spans="1:41">
      <c r="A208" s="157"/>
      <c r="B208" s="158"/>
      <c r="C208" s="157"/>
      <c r="D208" s="159"/>
      <c r="E208" s="160"/>
      <c r="F208" s="158"/>
      <c r="G208" s="159"/>
      <c r="H208" s="157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</row>
    <row r="209" spans="1:41">
      <c r="A209" s="157"/>
      <c r="B209" s="158"/>
      <c r="C209" s="157"/>
      <c r="D209" s="159"/>
      <c r="E209" s="160"/>
      <c r="F209" s="158"/>
      <c r="G209" s="159"/>
      <c r="H209" s="157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</row>
    <row r="210" spans="1:41">
      <c r="A210" s="157"/>
      <c r="B210" s="158"/>
      <c r="C210" s="157"/>
      <c r="D210" s="159"/>
      <c r="E210" s="160"/>
      <c r="F210" s="158"/>
      <c r="G210" s="159"/>
      <c r="H210" s="157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</row>
    <row r="211" spans="1:41">
      <c r="A211" s="157"/>
      <c r="B211" s="158"/>
      <c r="C211" s="157"/>
      <c r="D211" s="159"/>
      <c r="E211" s="160"/>
      <c r="F211" s="158"/>
      <c r="G211" s="159"/>
      <c r="H211" s="157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</row>
    <row r="212" spans="1:41">
      <c r="A212" s="157"/>
      <c r="B212" s="158"/>
      <c r="C212" s="157"/>
      <c r="D212" s="159"/>
      <c r="E212" s="160"/>
      <c r="F212" s="158"/>
      <c r="G212" s="159"/>
      <c r="H212" s="157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</row>
    <row r="213" spans="1:41">
      <c r="A213" s="157"/>
      <c r="B213" s="158"/>
      <c r="C213" s="157"/>
      <c r="D213" s="159"/>
      <c r="E213" s="160"/>
      <c r="F213" s="158"/>
      <c r="G213" s="159"/>
      <c r="H213" s="157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</row>
    <row r="214" spans="1:41">
      <c r="A214" s="157"/>
      <c r="B214" s="158"/>
      <c r="C214" s="157"/>
      <c r="D214" s="159"/>
      <c r="E214" s="160"/>
      <c r="F214" s="158"/>
      <c r="G214" s="159"/>
      <c r="H214" s="157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</row>
    <row r="215" spans="1:41">
      <c r="A215" s="157"/>
      <c r="B215" s="158"/>
      <c r="C215" s="157"/>
      <c r="D215" s="159"/>
      <c r="E215" s="160"/>
      <c r="F215" s="158"/>
      <c r="G215" s="159"/>
      <c r="H215" s="157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</row>
    <row r="216" spans="1:41">
      <c r="A216" s="157"/>
      <c r="B216" s="158"/>
      <c r="C216" s="157"/>
      <c r="D216" s="159"/>
      <c r="E216" s="160"/>
      <c r="F216" s="158"/>
      <c r="G216" s="159"/>
      <c r="H216" s="157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</row>
    <row r="217" spans="1:41">
      <c r="A217" s="157"/>
      <c r="B217" s="158"/>
      <c r="C217" s="157"/>
      <c r="D217" s="159"/>
      <c r="E217" s="160"/>
      <c r="F217" s="158"/>
      <c r="G217" s="159"/>
      <c r="H217" s="157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</row>
    <row r="218" spans="1:41">
      <c r="A218" s="157"/>
      <c r="B218" s="158"/>
      <c r="C218" s="157"/>
      <c r="D218" s="159"/>
      <c r="E218" s="160"/>
      <c r="F218" s="158"/>
      <c r="G218" s="159"/>
      <c r="H218" s="157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</row>
    <row r="219" spans="1:41">
      <c r="A219" s="157"/>
      <c r="B219" s="158"/>
      <c r="C219" s="157"/>
      <c r="D219" s="159"/>
      <c r="E219" s="160"/>
      <c r="F219" s="158"/>
      <c r="G219" s="159"/>
      <c r="H219" s="157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</row>
    <row r="220" spans="1:41">
      <c r="A220" s="157"/>
      <c r="B220" s="158"/>
      <c r="C220" s="157"/>
      <c r="D220" s="159"/>
      <c r="E220" s="160"/>
      <c r="F220" s="158"/>
      <c r="G220" s="159"/>
      <c r="H220" s="157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</row>
    <row r="221" spans="1:41">
      <c r="A221" s="157"/>
      <c r="B221" s="158"/>
      <c r="C221" s="157"/>
      <c r="D221" s="159"/>
      <c r="E221" s="160"/>
      <c r="F221" s="158"/>
      <c r="G221" s="159"/>
      <c r="H221" s="157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</row>
    <row r="222" spans="1:41">
      <c r="A222" s="157"/>
      <c r="B222" s="158"/>
      <c r="C222" s="157"/>
      <c r="D222" s="159"/>
      <c r="E222" s="160"/>
      <c r="F222" s="158"/>
      <c r="G222" s="159"/>
      <c r="H222" s="157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</row>
    <row r="223" spans="1:41">
      <c r="A223" s="157"/>
      <c r="B223" s="158"/>
      <c r="C223" s="157"/>
      <c r="D223" s="159"/>
      <c r="E223" s="160"/>
      <c r="F223" s="158"/>
      <c r="G223" s="159"/>
      <c r="H223" s="157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</row>
    <row r="224" spans="1:41">
      <c r="A224" s="157"/>
      <c r="B224" s="158"/>
      <c r="C224" s="157"/>
      <c r="D224" s="159"/>
      <c r="E224" s="160"/>
      <c r="F224" s="158"/>
      <c r="G224" s="159"/>
      <c r="H224" s="157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</row>
    <row r="225" spans="1:41">
      <c r="A225" s="157"/>
      <c r="B225" s="158"/>
      <c r="C225" s="157"/>
      <c r="D225" s="159"/>
      <c r="E225" s="160"/>
      <c r="F225" s="158"/>
      <c r="G225" s="159"/>
      <c r="H225" s="157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</row>
    <row r="226" spans="1:41">
      <c r="A226" s="157"/>
      <c r="B226" s="158"/>
      <c r="C226" s="157"/>
      <c r="D226" s="159"/>
      <c r="E226" s="160"/>
      <c r="F226" s="158"/>
      <c r="G226" s="159"/>
      <c r="H226" s="157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</row>
    <row r="227" spans="1:41">
      <c r="A227" s="157"/>
      <c r="B227" s="158"/>
      <c r="C227" s="157"/>
      <c r="D227" s="159"/>
      <c r="E227" s="160"/>
      <c r="F227" s="158"/>
      <c r="G227" s="159"/>
      <c r="H227" s="157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</row>
    <row r="228" spans="1:41">
      <c r="A228" s="157"/>
      <c r="B228" s="158"/>
      <c r="C228" s="157"/>
      <c r="D228" s="159"/>
      <c r="E228" s="160"/>
      <c r="F228" s="158"/>
      <c r="G228" s="159"/>
      <c r="H228" s="157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</row>
    <row r="229" spans="1:41">
      <c r="A229" s="157"/>
      <c r="B229" s="158"/>
      <c r="C229" s="157"/>
      <c r="D229" s="159"/>
      <c r="E229" s="160"/>
      <c r="F229" s="158"/>
      <c r="G229" s="159"/>
      <c r="H229" s="157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</row>
    <row r="230" spans="1:41">
      <c r="A230" s="157"/>
      <c r="B230" s="158"/>
      <c r="C230" s="157"/>
      <c r="D230" s="159"/>
      <c r="E230" s="160"/>
      <c r="F230" s="158"/>
      <c r="G230" s="159"/>
      <c r="H230" s="157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</row>
    <row r="231" spans="1:41">
      <c r="A231" s="157"/>
      <c r="B231" s="158"/>
      <c r="C231" s="157"/>
      <c r="D231" s="159"/>
      <c r="E231" s="160"/>
      <c r="F231" s="158"/>
      <c r="G231" s="159"/>
      <c r="H231" s="157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</row>
    <row r="232" spans="1:41">
      <c r="A232" s="157"/>
      <c r="B232" s="158"/>
      <c r="C232" s="157"/>
      <c r="D232" s="159"/>
      <c r="E232" s="160"/>
      <c r="F232" s="158"/>
      <c r="G232" s="159"/>
      <c r="H232" s="157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</row>
    <row r="233" spans="1:41">
      <c r="A233" s="157"/>
      <c r="B233" s="158"/>
      <c r="C233" s="157"/>
      <c r="D233" s="159"/>
      <c r="E233" s="160"/>
      <c r="F233" s="158"/>
      <c r="G233" s="159"/>
      <c r="H233" s="157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</row>
    <row r="234" spans="1:41">
      <c r="A234" s="157"/>
      <c r="B234" s="158"/>
      <c r="C234" s="157"/>
      <c r="D234" s="159"/>
      <c r="E234" s="160"/>
      <c r="F234" s="158"/>
      <c r="G234" s="159"/>
      <c r="H234" s="157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</row>
    <row r="235" spans="1:41">
      <c r="A235" s="157"/>
      <c r="B235" s="158"/>
      <c r="C235" s="157"/>
      <c r="D235" s="159"/>
      <c r="E235" s="160"/>
      <c r="F235" s="158"/>
      <c r="G235" s="159"/>
      <c r="H235" s="157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</row>
    <row r="236" spans="1:41">
      <c r="A236" s="157"/>
      <c r="B236" s="158"/>
      <c r="C236" s="157"/>
      <c r="D236" s="159"/>
      <c r="E236" s="160"/>
      <c r="F236" s="158"/>
      <c r="G236" s="159"/>
      <c r="H236" s="157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</row>
    <row r="237" spans="1:41">
      <c r="A237" s="157"/>
      <c r="B237" s="158"/>
      <c r="C237" s="157"/>
      <c r="D237" s="159"/>
      <c r="E237" s="160"/>
      <c r="F237" s="158"/>
      <c r="G237" s="159"/>
      <c r="H237" s="157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</row>
    <row r="238" spans="1:41">
      <c r="A238" s="157"/>
      <c r="B238" s="158"/>
      <c r="C238" s="157"/>
      <c r="D238" s="159"/>
      <c r="E238" s="160"/>
      <c r="F238" s="158"/>
      <c r="G238" s="159"/>
      <c r="H238" s="157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</row>
    <row r="239" spans="1:41">
      <c r="A239" s="157"/>
      <c r="B239" s="158"/>
      <c r="C239" s="157"/>
      <c r="D239" s="159"/>
      <c r="E239" s="160"/>
      <c r="F239" s="158"/>
      <c r="G239" s="159"/>
      <c r="H239" s="157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</row>
    <row r="240" spans="1:41">
      <c r="A240" s="157"/>
      <c r="B240" s="158"/>
      <c r="C240" s="157"/>
      <c r="D240" s="159"/>
      <c r="E240" s="160"/>
      <c r="F240" s="158"/>
      <c r="G240" s="159"/>
      <c r="H240" s="157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</row>
    <row r="241" spans="1:41">
      <c r="A241" s="157"/>
      <c r="B241" s="158"/>
      <c r="C241" s="157"/>
      <c r="D241" s="159"/>
      <c r="E241" s="160"/>
      <c r="F241" s="158"/>
      <c r="G241" s="159"/>
      <c r="H241" s="157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</row>
    <row r="242" spans="1:41">
      <c r="A242" s="157"/>
      <c r="B242" s="158"/>
      <c r="C242" s="157"/>
      <c r="D242" s="159"/>
      <c r="E242" s="160"/>
      <c r="F242" s="158"/>
      <c r="G242" s="159"/>
      <c r="H242" s="157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</row>
    <row r="243" spans="1:41">
      <c r="A243" s="157"/>
      <c r="B243" s="158"/>
      <c r="C243" s="157"/>
      <c r="D243" s="159"/>
      <c r="E243" s="160"/>
      <c r="F243" s="158"/>
      <c r="G243" s="159"/>
      <c r="H243" s="157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</row>
    <row r="244" spans="1:41">
      <c r="A244" s="157"/>
      <c r="B244" s="158"/>
      <c r="C244" s="157"/>
      <c r="D244" s="159"/>
      <c r="E244" s="160"/>
      <c r="F244" s="158"/>
      <c r="G244" s="159"/>
      <c r="H244" s="157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</row>
    <row r="245" spans="1:41">
      <c r="A245" s="157"/>
      <c r="B245" s="158"/>
      <c r="C245" s="157"/>
      <c r="D245" s="159"/>
      <c r="E245" s="160"/>
      <c r="F245" s="158"/>
      <c r="G245" s="159"/>
      <c r="H245" s="157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</row>
    <row r="246" spans="1:41">
      <c r="A246" s="157"/>
      <c r="B246" s="158"/>
      <c r="C246" s="157"/>
      <c r="D246" s="159"/>
      <c r="E246" s="160"/>
      <c r="F246" s="158"/>
      <c r="G246" s="159"/>
      <c r="H246" s="157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</row>
    <row r="247" spans="1:41">
      <c r="A247" s="157"/>
      <c r="B247" s="158"/>
      <c r="C247" s="157"/>
      <c r="D247" s="159"/>
      <c r="E247" s="160"/>
      <c r="F247" s="158"/>
      <c r="G247" s="159"/>
      <c r="H247" s="157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</row>
    <row r="248" spans="1:41">
      <c r="A248" s="157"/>
      <c r="B248" s="158"/>
      <c r="C248" s="157"/>
      <c r="D248" s="159"/>
      <c r="E248" s="160"/>
      <c r="F248" s="158"/>
      <c r="G248" s="159"/>
      <c r="H248" s="157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</row>
    <row r="249" spans="1:41">
      <c r="A249" s="157"/>
      <c r="B249" s="158"/>
      <c r="C249" s="157"/>
      <c r="D249" s="159"/>
      <c r="E249" s="160"/>
      <c r="F249" s="158"/>
      <c r="G249" s="159"/>
      <c r="H249" s="157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</row>
    <row r="250" spans="1:41">
      <c r="A250" s="157"/>
      <c r="B250" s="158"/>
      <c r="C250" s="157"/>
      <c r="D250" s="159"/>
      <c r="E250" s="160"/>
      <c r="F250" s="158"/>
      <c r="G250" s="159"/>
      <c r="H250" s="157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</row>
    <row r="251" spans="1:41">
      <c r="A251" s="157"/>
      <c r="B251" s="158"/>
      <c r="C251" s="157"/>
      <c r="D251" s="159"/>
      <c r="E251" s="160"/>
      <c r="F251" s="158"/>
      <c r="G251" s="159"/>
      <c r="H251" s="157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</row>
    <row r="252" spans="1:41">
      <c r="A252" s="157"/>
      <c r="B252" s="158"/>
      <c r="C252" s="157"/>
      <c r="D252" s="159"/>
      <c r="E252" s="160"/>
      <c r="F252" s="158"/>
      <c r="G252" s="159"/>
      <c r="H252" s="157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</row>
    <row r="253" spans="1:41">
      <c r="A253" s="157"/>
      <c r="B253" s="158"/>
      <c r="C253" s="157"/>
      <c r="D253" s="159"/>
      <c r="E253" s="160"/>
      <c r="F253" s="158"/>
      <c r="G253" s="159"/>
      <c r="H253" s="157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</row>
    <row r="254" spans="1:41">
      <c r="A254" s="157"/>
      <c r="B254" s="158"/>
      <c r="C254" s="157"/>
      <c r="D254" s="159"/>
      <c r="E254" s="160"/>
      <c r="F254" s="158"/>
      <c r="G254" s="159"/>
      <c r="H254" s="157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</row>
    <row r="255" spans="1:41">
      <c r="A255" s="157"/>
      <c r="B255" s="158"/>
      <c r="C255" s="157"/>
      <c r="D255" s="159"/>
      <c r="E255" s="160"/>
      <c r="F255" s="158"/>
      <c r="G255" s="159"/>
      <c r="H255" s="157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</row>
    <row r="256" spans="1:41">
      <c r="A256" s="157"/>
      <c r="B256" s="158"/>
      <c r="C256" s="157"/>
      <c r="D256" s="159"/>
      <c r="E256" s="160"/>
      <c r="F256" s="158"/>
      <c r="G256" s="159"/>
      <c r="H256" s="157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</row>
    <row r="257" spans="1:41">
      <c r="A257" s="157"/>
      <c r="B257" s="158"/>
      <c r="C257" s="157"/>
      <c r="D257" s="159"/>
      <c r="E257" s="160"/>
      <c r="F257" s="158"/>
      <c r="G257" s="159"/>
      <c r="H257" s="157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</row>
    <row r="258" spans="1:41">
      <c r="A258" s="157"/>
      <c r="B258" s="158"/>
      <c r="C258" s="157"/>
      <c r="D258" s="159"/>
      <c r="E258" s="160"/>
      <c r="F258" s="158"/>
      <c r="G258" s="159"/>
      <c r="H258" s="157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</row>
    <row r="259" spans="1:41">
      <c r="A259" s="157"/>
      <c r="B259" s="158"/>
      <c r="C259" s="157"/>
      <c r="D259" s="159"/>
      <c r="E259" s="160"/>
      <c r="F259" s="158"/>
      <c r="G259" s="159"/>
      <c r="H259" s="157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</row>
    <row r="260" spans="1:41">
      <c r="A260" s="157"/>
      <c r="B260" s="158"/>
      <c r="C260" s="157"/>
      <c r="D260" s="159"/>
      <c r="E260" s="160"/>
      <c r="F260" s="158"/>
      <c r="G260" s="159"/>
      <c r="H260" s="157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</row>
    <row r="261" spans="1:41">
      <c r="A261" s="157"/>
      <c r="B261" s="158"/>
      <c r="C261" s="157"/>
      <c r="D261" s="159"/>
      <c r="E261" s="160"/>
      <c r="F261" s="158"/>
      <c r="G261" s="159"/>
      <c r="H261" s="157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</row>
    <row r="262" spans="1:41">
      <c r="A262" s="157"/>
      <c r="B262" s="158"/>
      <c r="C262" s="157"/>
      <c r="D262" s="159"/>
      <c r="E262" s="160"/>
      <c r="F262" s="158"/>
      <c r="G262" s="159"/>
      <c r="H262" s="157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</row>
    <row r="263" spans="1:41">
      <c r="A263" s="157"/>
      <c r="B263" s="158"/>
      <c r="C263" s="157"/>
      <c r="D263" s="159"/>
      <c r="E263" s="160"/>
      <c r="F263" s="158"/>
      <c r="G263" s="159"/>
      <c r="H263" s="157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</row>
    <row r="264" spans="1:41">
      <c r="A264" s="157"/>
      <c r="B264" s="158"/>
      <c r="C264" s="157"/>
      <c r="D264" s="159"/>
      <c r="E264" s="160"/>
      <c r="F264" s="158"/>
      <c r="G264" s="159"/>
      <c r="H264" s="157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</row>
    <row r="265" spans="1:41">
      <c r="A265" s="157"/>
      <c r="B265" s="158"/>
      <c r="C265" s="157"/>
      <c r="D265" s="159"/>
      <c r="E265" s="160"/>
      <c r="F265" s="158"/>
      <c r="G265" s="159"/>
      <c r="H265" s="157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</row>
    <row r="266" spans="1:41">
      <c r="A266" s="157"/>
      <c r="B266" s="158"/>
      <c r="C266" s="157"/>
      <c r="D266" s="159"/>
      <c r="E266" s="160"/>
      <c r="F266" s="158"/>
      <c r="G266" s="159"/>
      <c r="H266" s="157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</row>
    <row r="267" spans="1:41">
      <c r="A267" s="157"/>
      <c r="B267" s="158"/>
      <c r="C267" s="157"/>
      <c r="D267" s="159"/>
      <c r="E267" s="160"/>
      <c r="F267" s="158"/>
      <c r="G267" s="159"/>
      <c r="H267" s="157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</row>
    <row r="268" spans="1:41">
      <c r="A268" s="157"/>
      <c r="B268" s="158"/>
      <c r="C268" s="157"/>
      <c r="D268" s="159"/>
      <c r="E268" s="160"/>
      <c r="F268" s="158"/>
      <c r="G268" s="159"/>
      <c r="H268" s="157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</row>
    <row r="269" spans="1:41">
      <c r="A269" s="157"/>
      <c r="B269" s="158"/>
      <c r="C269" s="157"/>
      <c r="D269" s="159"/>
      <c r="E269" s="160"/>
      <c r="F269" s="158"/>
      <c r="G269" s="159"/>
      <c r="H269" s="157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</row>
    <row r="270" spans="1:41">
      <c r="A270" s="157"/>
      <c r="B270" s="158"/>
      <c r="C270" s="157"/>
      <c r="D270" s="159"/>
      <c r="E270" s="160"/>
      <c r="F270" s="158"/>
      <c r="G270" s="159"/>
      <c r="H270" s="157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</row>
    <row r="271" spans="1:41">
      <c r="A271" s="157"/>
      <c r="B271" s="158"/>
      <c r="C271" s="157"/>
      <c r="D271" s="159"/>
      <c r="E271" s="160"/>
      <c r="F271" s="158"/>
      <c r="G271" s="159"/>
      <c r="H271" s="157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</row>
    <row r="272" spans="1:41">
      <c r="A272" s="157"/>
      <c r="B272" s="158"/>
      <c r="C272" s="157"/>
      <c r="D272" s="159"/>
      <c r="E272" s="160"/>
      <c r="F272" s="158"/>
      <c r="G272" s="159"/>
      <c r="H272" s="157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</row>
    <row r="273" spans="1:41">
      <c r="A273" s="157"/>
      <c r="B273" s="158"/>
      <c r="C273" s="157"/>
      <c r="D273" s="159"/>
      <c r="E273" s="160"/>
      <c r="F273" s="158"/>
      <c r="G273" s="159"/>
      <c r="H273" s="157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</row>
    <row r="274" spans="1:41">
      <c r="A274" s="157"/>
      <c r="B274" s="158"/>
      <c r="C274" s="157"/>
      <c r="D274" s="159"/>
      <c r="E274" s="160"/>
      <c r="F274" s="158"/>
      <c r="G274" s="159"/>
      <c r="H274" s="157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</row>
    <row r="275" spans="1:41">
      <c r="A275" s="157"/>
      <c r="B275" s="158"/>
      <c r="C275" s="157"/>
      <c r="D275" s="159"/>
      <c r="E275" s="160"/>
      <c r="F275" s="158"/>
      <c r="G275" s="159"/>
      <c r="H275" s="157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</row>
    <row r="276" spans="1:41">
      <c r="A276" s="157"/>
      <c r="B276" s="158"/>
      <c r="C276" s="157"/>
      <c r="D276" s="159"/>
      <c r="E276" s="160"/>
      <c r="F276" s="158"/>
      <c r="G276" s="159"/>
      <c r="H276" s="157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</row>
    <row r="277" spans="1:41">
      <c r="A277" s="157"/>
      <c r="B277" s="158"/>
      <c r="C277" s="157"/>
      <c r="D277" s="159"/>
      <c r="E277" s="160"/>
      <c r="F277" s="158"/>
      <c r="G277" s="159"/>
      <c r="H277" s="157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</row>
    <row r="278" spans="1:41">
      <c r="A278" s="157"/>
      <c r="B278" s="158"/>
      <c r="C278" s="157"/>
      <c r="D278" s="159"/>
      <c r="E278" s="160"/>
      <c r="F278" s="158"/>
      <c r="G278" s="159"/>
      <c r="H278" s="157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</row>
    <row r="279" spans="1:41">
      <c r="A279" s="157"/>
      <c r="B279" s="158"/>
      <c r="C279" s="157"/>
      <c r="D279" s="159"/>
      <c r="E279" s="160"/>
      <c r="F279" s="158"/>
      <c r="G279" s="159"/>
      <c r="H279" s="157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</row>
    <row r="280" spans="1:41">
      <c r="A280" s="157"/>
      <c r="B280" s="158"/>
      <c r="C280" s="157"/>
      <c r="D280" s="159"/>
      <c r="E280" s="160"/>
      <c r="F280" s="158"/>
      <c r="G280" s="159"/>
      <c r="H280" s="157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</row>
    <row r="281" spans="1:41">
      <c r="A281" s="157"/>
      <c r="B281" s="158"/>
      <c r="C281" s="157"/>
      <c r="D281" s="159"/>
      <c r="E281" s="160"/>
      <c r="F281" s="158"/>
      <c r="G281" s="159"/>
      <c r="H281" s="157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</row>
    <row r="282" spans="1:41">
      <c r="A282" s="157"/>
      <c r="B282" s="158"/>
      <c r="C282" s="157"/>
      <c r="D282" s="159"/>
      <c r="E282" s="160"/>
      <c r="F282" s="158"/>
      <c r="G282" s="159"/>
      <c r="H282" s="157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</row>
    <row r="283" spans="1:41">
      <c r="A283" s="157"/>
      <c r="B283" s="158"/>
      <c r="C283" s="157"/>
      <c r="D283" s="159"/>
      <c r="E283" s="160"/>
      <c r="F283" s="158"/>
      <c r="G283" s="159"/>
      <c r="H283" s="157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</row>
    <row r="284" spans="1:41">
      <c r="A284" s="157"/>
      <c r="B284" s="158"/>
      <c r="C284" s="157"/>
      <c r="D284" s="159"/>
      <c r="E284" s="160"/>
      <c r="F284" s="158"/>
      <c r="G284" s="159"/>
      <c r="H284" s="157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</row>
    <row r="285" spans="1:41">
      <c r="A285" s="157"/>
      <c r="B285" s="158"/>
      <c r="C285" s="157"/>
      <c r="D285" s="159"/>
      <c r="E285" s="160"/>
      <c r="F285" s="158"/>
      <c r="G285" s="159"/>
      <c r="H285" s="157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</row>
    <row r="286" spans="1:41">
      <c r="A286" s="157"/>
      <c r="B286" s="158"/>
      <c r="C286" s="157"/>
      <c r="D286" s="159"/>
      <c r="E286" s="160"/>
      <c r="F286" s="158"/>
      <c r="G286" s="159"/>
      <c r="H286" s="157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</row>
    <row r="287" spans="1:41">
      <c r="A287" s="157"/>
      <c r="B287" s="158"/>
      <c r="C287" s="157"/>
      <c r="D287" s="159"/>
      <c r="E287" s="160"/>
      <c r="F287" s="158"/>
      <c r="G287" s="159"/>
      <c r="H287" s="157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</row>
    <row r="288" spans="1:41">
      <c r="A288" s="157"/>
      <c r="B288" s="158"/>
      <c r="C288" s="157"/>
      <c r="D288" s="159"/>
      <c r="E288" s="160"/>
      <c r="F288" s="158"/>
      <c r="G288" s="159"/>
      <c r="H288" s="157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</row>
    <row r="289" spans="1:41">
      <c r="A289" s="157"/>
      <c r="B289" s="158"/>
      <c r="C289" s="157"/>
      <c r="D289" s="159"/>
      <c r="E289" s="160"/>
      <c r="F289" s="158"/>
      <c r="G289" s="159"/>
      <c r="H289" s="157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</row>
    <row r="290" spans="1:41">
      <c r="A290" s="157"/>
      <c r="B290" s="158"/>
      <c r="C290" s="157"/>
      <c r="D290" s="159"/>
      <c r="E290" s="160"/>
      <c r="F290" s="158"/>
      <c r="G290" s="159"/>
      <c r="H290" s="157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</row>
    <row r="291" spans="1:41">
      <c r="A291" s="157"/>
      <c r="B291" s="158"/>
      <c r="C291" s="157"/>
      <c r="D291" s="159"/>
      <c r="E291" s="160"/>
      <c r="F291" s="158"/>
      <c r="G291" s="159"/>
      <c r="H291" s="157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</row>
    <row r="292" spans="1:41">
      <c r="A292" s="157"/>
      <c r="B292" s="158"/>
      <c r="C292" s="157"/>
      <c r="D292" s="159"/>
      <c r="E292" s="160"/>
      <c r="F292" s="158"/>
      <c r="G292" s="159"/>
      <c r="H292" s="157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</row>
    <row r="293" spans="1:41">
      <c r="A293" s="157"/>
      <c r="B293" s="158"/>
      <c r="C293" s="157"/>
      <c r="D293" s="159"/>
      <c r="E293" s="160"/>
      <c r="F293" s="158"/>
      <c r="G293" s="159"/>
      <c r="H293" s="157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</row>
    <row r="294" spans="1:41">
      <c r="A294" s="157"/>
      <c r="B294" s="158"/>
      <c r="C294" s="157"/>
      <c r="D294" s="159"/>
      <c r="E294" s="160"/>
      <c r="F294" s="158"/>
      <c r="G294" s="159"/>
      <c r="H294" s="157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</row>
    <row r="295" spans="1:41">
      <c r="A295" s="157"/>
      <c r="B295" s="158"/>
      <c r="C295" s="157"/>
      <c r="D295" s="159"/>
      <c r="E295" s="160"/>
      <c r="F295" s="158"/>
      <c r="G295" s="159"/>
      <c r="H295" s="157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</row>
    <row r="296" spans="1:41">
      <c r="A296" s="157"/>
      <c r="B296" s="158"/>
      <c r="C296" s="157"/>
      <c r="D296" s="159"/>
      <c r="E296" s="160"/>
      <c r="F296" s="158"/>
      <c r="G296" s="159"/>
      <c r="H296" s="157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</row>
    <row r="297" spans="1:41">
      <c r="A297" s="157"/>
      <c r="B297" s="158"/>
      <c r="C297" s="157"/>
      <c r="D297" s="159"/>
      <c r="E297" s="160"/>
      <c r="F297" s="158"/>
      <c r="G297" s="159"/>
      <c r="H297" s="157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</row>
    <row r="298" spans="1:41">
      <c r="A298" s="157"/>
      <c r="B298" s="158"/>
      <c r="C298" s="157"/>
      <c r="D298" s="159"/>
      <c r="E298" s="160"/>
      <c r="F298" s="158"/>
      <c r="G298" s="159"/>
      <c r="H298" s="157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</row>
    <row r="299" spans="1:41">
      <c r="A299" s="157"/>
      <c r="B299" s="158"/>
      <c r="C299" s="157"/>
      <c r="D299" s="159"/>
      <c r="E299" s="160"/>
      <c r="F299" s="158"/>
      <c r="G299" s="159"/>
      <c r="H299" s="157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</row>
    <row r="300" spans="1:41">
      <c r="A300" s="157"/>
      <c r="B300" s="158"/>
      <c r="C300" s="157"/>
      <c r="D300" s="159"/>
      <c r="E300" s="160"/>
      <c r="F300" s="158"/>
      <c r="G300" s="159"/>
      <c r="H300" s="157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</row>
    <row r="301" spans="1:41">
      <c r="A301" s="157"/>
      <c r="B301" s="158"/>
      <c r="C301" s="157"/>
      <c r="D301" s="159"/>
      <c r="E301" s="160"/>
      <c r="F301" s="158"/>
      <c r="G301" s="159"/>
      <c r="H301" s="157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</row>
    <row r="302" spans="1:41">
      <c r="A302" s="157"/>
      <c r="B302" s="158"/>
      <c r="C302" s="157"/>
      <c r="D302" s="159"/>
      <c r="E302" s="160"/>
      <c r="F302" s="158"/>
      <c r="G302" s="159"/>
      <c r="H302" s="157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</row>
    <row r="303" spans="1:41">
      <c r="A303" s="157"/>
      <c r="B303" s="158"/>
      <c r="C303" s="157"/>
      <c r="D303" s="159"/>
      <c r="E303" s="160"/>
      <c r="F303" s="158"/>
      <c r="G303" s="159"/>
      <c r="H303" s="157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</row>
    <row r="304" spans="1:41">
      <c r="A304" s="157"/>
      <c r="B304" s="158"/>
      <c r="C304" s="157"/>
      <c r="D304" s="159"/>
      <c r="E304" s="160"/>
      <c r="F304" s="158"/>
      <c r="G304" s="159"/>
      <c r="H304" s="157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</row>
    <row r="305" spans="1:41">
      <c r="A305" s="157"/>
      <c r="B305" s="158"/>
      <c r="C305" s="157"/>
      <c r="D305" s="159"/>
      <c r="E305" s="160"/>
      <c r="F305" s="158"/>
      <c r="G305" s="159"/>
      <c r="H305" s="157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</row>
    <row r="306" spans="1:41">
      <c r="A306" s="157"/>
      <c r="B306" s="158"/>
      <c r="C306" s="157"/>
      <c r="D306" s="159"/>
      <c r="E306" s="160"/>
      <c r="F306" s="158"/>
      <c r="G306" s="159"/>
      <c r="H306" s="157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</row>
    <row r="307" spans="1:41">
      <c r="A307" s="157"/>
      <c r="B307" s="158"/>
      <c r="C307" s="157"/>
      <c r="D307" s="159"/>
      <c r="E307" s="160"/>
      <c r="F307" s="158"/>
      <c r="G307" s="159"/>
      <c r="H307" s="157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</row>
    <row r="308" spans="1:41">
      <c r="A308" s="157"/>
      <c r="B308" s="158"/>
      <c r="C308" s="157"/>
      <c r="D308" s="159"/>
      <c r="E308" s="160"/>
      <c r="F308" s="158"/>
      <c r="G308" s="159"/>
      <c r="H308" s="157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</row>
    <row r="309" spans="1:41">
      <c r="A309" s="157"/>
      <c r="B309" s="158"/>
      <c r="C309" s="157"/>
      <c r="D309" s="159"/>
      <c r="E309" s="160"/>
      <c r="F309" s="158"/>
      <c r="G309" s="159"/>
      <c r="H309" s="157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</row>
    <row r="310" spans="1:41">
      <c r="A310" s="157"/>
      <c r="B310" s="158"/>
      <c r="C310" s="157"/>
      <c r="D310" s="159"/>
      <c r="E310" s="160"/>
      <c r="F310" s="158"/>
      <c r="G310" s="159"/>
      <c r="H310" s="157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</row>
    <row r="311" spans="1:41">
      <c r="A311" s="157"/>
      <c r="B311" s="158"/>
      <c r="C311" s="157"/>
      <c r="D311" s="159"/>
      <c r="E311" s="160"/>
      <c r="F311" s="158"/>
      <c r="G311" s="159"/>
      <c r="H311" s="157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</row>
    <row r="312" spans="1:41">
      <c r="A312" s="157"/>
      <c r="B312" s="158"/>
      <c r="C312" s="157"/>
      <c r="D312" s="159"/>
      <c r="E312" s="160"/>
      <c r="F312" s="158"/>
      <c r="G312" s="159"/>
      <c r="H312" s="157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</row>
    <row r="313" spans="1:41">
      <c r="A313" s="157"/>
      <c r="B313" s="158"/>
      <c r="C313" s="157"/>
      <c r="D313" s="159"/>
      <c r="E313" s="160"/>
      <c r="F313" s="158"/>
      <c r="G313" s="159"/>
      <c r="H313" s="157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</row>
    <row r="314" spans="1:41">
      <c r="A314" s="157"/>
      <c r="B314" s="158"/>
      <c r="C314" s="157"/>
      <c r="D314" s="159"/>
      <c r="E314" s="160"/>
      <c r="F314" s="158"/>
      <c r="G314" s="159"/>
      <c r="H314" s="157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</row>
    <row r="315" spans="1:41">
      <c r="A315" s="157"/>
      <c r="B315" s="158"/>
      <c r="C315" s="157"/>
      <c r="D315" s="159"/>
      <c r="E315" s="160"/>
      <c r="F315" s="158"/>
      <c r="G315" s="159"/>
      <c r="H315" s="157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</row>
    <row r="316" spans="1:41">
      <c r="A316" s="157"/>
      <c r="B316" s="158"/>
      <c r="C316" s="157"/>
      <c r="D316" s="159"/>
      <c r="E316" s="160"/>
      <c r="F316" s="158"/>
      <c r="G316" s="159"/>
      <c r="H316" s="157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</row>
    <row r="317" spans="1:41">
      <c r="A317" s="157"/>
      <c r="B317" s="158"/>
      <c r="C317" s="157"/>
      <c r="D317" s="159"/>
      <c r="E317" s="160"/>
      <c r="F317" s="158"/>
      <c r="G317" s="159"/>
      <c r="H317" s="157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</row>
    <row r="318" spans="1:41">
      <c r="A318" s="157"/>
      <c r="B318" s="158"/>
      <c r="C318" s="157"/>
      <c r="D318" s="159"/>
      <c r="E318" s="160"/>
      <c r="F318" s="158"/>
      <c r="G318" s="159"/>
      <c r="H318" s="157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</row>
    <row r="319" spans="1:41">
      <c r="A319" s="157"/>
      <c r="B319" s="158"/>
      <c r="C319" s="157"/>
      <c r="D319" s="159"/>
      <c r="E319" s="160"/>
      <c r="F319" s="158"/>
      <c r="G319" s="159"/>
      <c r="H319" s="157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</row>
    <row r="320" spans="1:41">
      <c r="A320" s="157"/>
      <c r="B320" s="158"/>
      <c r="C320" s="157"/>
      <c r="D320" s="159"/>
      <c r="E320" s="160"/>
      <c r="F320" s="158"/>
      <c r="G320" s="159"/>
      <c r="H320" s="157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</row>
    <row r="321" spans="1:41">
      <c r="A321" s="157"/>
      <c r="B321" s="158"/>
      <c r="C321" s="157"/>
      <c r="D321" s="159"/>
      <c r="E321" s="160"/>
      <c r="F321" s="158"/>
      <c r="G321" s="159"/>
      <c r="H321" s="157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</row>
    <row r="322" spans="1:41">
      <c r="A322" s="157"/>
      <c r="B322" s="158"/>
      <c r="C322" s="157"/>
      <c r="D322" s="159"/>
      <c r="E322" s="160"/>
      <c r="F322" s="158"/>
      <c r="G322" s="159"/>
      <c r="H322" s="157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</row>
    <row r="323" spans="1:41">
      <c r="A323" s="157"/>
      <c r="B323" s="158"/>
      <c r="C323" s="157"/>
      <c r="D323" s="159"/>
      <c r="E323" s="160"/>
      <c r="F323" s="158"/>
      <c r="G323" s="159"/>
      <c r="H323" s="157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</row>
    <row r="324" spans="1:41">
      <c r="A324" s="157"/>
      <c r="B324" s="158"/>
      <c r="C324" s="157"/>
      <c r="D324" s="159"/>
      <c r="E324" s="160"/>
      <c r="F324" s="158"/>
      <c r="G324" s="159"/>
      <c r="H324" s="157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</row>
    <row r="325" spans="1:41">
      <c r="A325" s="157"/>
      <c r="B325" s="158"/>
      <c r="C325" s="157"/>
      <c r="D325" s="159"/>
      <c r="E325" s="160"/>
      <c r="F325" s="158"/>
      <c r="G325" s="159"/>
      <c r="H325" s="157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</row>
    <row r="326" spans="1:41">
      <c r="A326" s="157"/>
      <c r="B326" s="158"/>
      <c r="C326" s="157"/>
      <c r="D326" s="159"/>
      <c r="E326" s="160"/>
      <c r="F326" s="158"/>
      <c r="G326" s="159"/>
      <c r="H326" s="157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</row>
    <row r="327" spans="1:41">
      <c r="A327" s="157"/>
      <c r="B327" s="158"/>
      <c r="C327" s="157"/>
      <c r="D327" s="159"/>
      <c r="E327" s="160"/>
      <c r="F327" s="158"/>
      <c r="G327" s="159"/>
      <c r="H327" s="157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</row>
    <row r="328" spans="1:41">
      <c r="A328" s="157"/>
      <c r="B328" s="158"/>
      <c r="C328" s="157"/>
      <c r="D328" s="159"/>
      <c r="E328" s="160"/>
      <c r="F328" s="158"/>
      <c r="G328" s="159"/>
      <c r="H328" s="157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</row>
    <row r="329" spans="1:41">
      <c r="A329" s="157"/>
      <c r="B329" s="158"/>
      <c r="C329" s="157"/>
      <c r="D329" s="159"/>
      <c r="E329" s="160"/>
      <c r="F329" s="158"/>
      <c r="G329" s="159"/>
      <c r="H329" s="157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</row>
    <row r="330" spans="1:41">
      <c r="A330" s="157"/>
      <c r="B330" s="158"/>
      <c r="C330" s="157"/>
      <c r="D330" s="159"/>
      <c r="E330" s="160"/>
      <c r="F330" s="158"/>
      <c r="G330" s="159"/>
      <c r="H330" s="157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</row>
    <row r="331" spans="1:41">
      <c r="A331" s="157"/>
      <c r="B331" s="158"/>
      <c r="C331" s="157"/>
      <c r="D331" s="159"/>
      <c r="E331" s="160"/>
      <c r="F331" s="158"/>
      <c r="G331" s="159"/>
      <c r="H331" s="157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</row>
    <row r="332" spans="1:41">
      <c r="A332" s="157"/>
      <c r="B332" s="158"/>
      <c r="C332" s="157"/>
      <c r="D332" s="159"/>
      <c r="E332" s="160"/>
      <c r="F332" s="158"/>
      <c r="G332" s="159"/>
      <c r="H332" s="157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</row>
    <row r="333" spans="1:41">
      <c r="A333" s="157"/>
      <c r="B333" s="158"/>
      <c r="C333" s="157"/>
      <c r="D333" s="159"/>
      <c r="E333" s="160"/>
      <c r="F333" s="158"/>
      <c r="G333" s="159"/>
      <c r="H333" s="157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</row>
    <row r="334" spans="1:41">
      <c r="A334" s="157"/>
      <c r="B334" s="158"/>
      <c r="C334" s="157"/>
      <c r="D334" s="159"/>
      <c r="E334" s="160"/>
      <c r="F334" s="158"/>
      <c r="G334" s="159"/>
      <c r="H334" s="157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</row>
    <row r="335" spans="1:41">
      <c r="A335" s="157"/>
      <c r="B335" s="158"/>
      <c r="C335" s="157"/>
      <c r="D335" s="159"/>
      <c r="E335" s="160"/>
      <c r="F335" s="158"/>
      <c r="G335" s="159"/>
      <c r="H335" s="157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</row>
    <row r="336" spans="1:41">
      <c r="A336" s="157"/>
      <c r="B336" s="158"/>
      <c r="C336" s="157"/>
      <c r="D336" s="159"/>
      <c r="E336" s="160"/>
      <c r="F336" s="158"/>
      <c r="G336" s="159"/>
      <c r="H336" s="157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</row>
    <row r="337" spans="1:41">
      <c r="A337" s="157"/>
      <c r="B337" s="158"/>
      <c r="C337" s="157"/>
      <c r="D337" s="159"/>
      <c r="E337" s="160"/>
      <c r="F337" s="158"/>
      <c r="G337" s="159"/>
      <c r="H337" s="157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</row>
    <row r="338" spans="1:41">
      <c r="A338" s="157"/>
      <c r="B338" s="158"/>
      <c r="C338" s="157"/>
      <c r="D338" s="159"/>
      <c r="E338" s="160"/>
      <c r="F338" s="158"/>
      <c r="G338" s="159"/>
      <c r="H338" s="157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</row>
    <row r="339" spans="1:41">
      <c r="A339" s="157"/>
      <c r="B339" s="158"/>
      <c r="C339" s="157"/>
      <c r="D339" s="159"/>
      <c r="E339" s="160"/>
      <c r="F339" s="158"/>
      <c r="G339" s="159"/>
      <c r="H339" s="157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</row>
    <row r="340" spans="1:41">
      <c r="A340" s="157"/>
      <c r="B340" s="158"/>
      <c r="C340" s="157"/>
      <c r="D340" s="159"/>
      <c r="E340" s="160"/>
      <c r="F340" s="158"/>
      <c r="G340" s="159"/>
      <c r="H340" s="157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</row>
    <row r="341" spans="1:41">
      <c r="A341" s="157"/>
      <c r="B341" s="158"/>
      <c r="C341" s="157"/>
      <c r="D341" s="159"/>
      <c r="E341" s="160"/>
      <c r="F341" s="158"/>
      <c r="G341" s="159"/>
      <c r="H341" s="157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</row>
    <row r="342" spans="1:41">
      <c r="A342" s="157"/>
      <c r="B342" s="158"/>
      <c r="C342" s="157"/>
      <c r="D342" s="159"/>
      <c r="E342" s="160"/>
      <c r="F342" s="158"/>
      <c r="G342" s="159"/>
      <c r="H342" s="157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</row>
    <row r="343" spans="1:41">
      <c r="A343" s="157"/>
      <c r="B343" s="158"/>
      <c r="C343" s="157"/>
      <c r="D343" s="159"/>
      <c r="E343" s="160"/>
      <c r="F343" s="158"/>
      <c r="G343" s="159"/>
      <c r="H343" s="157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</row>
    <row r="344" spans="1:41">
      <c r="A344" s="157"/>
      <c r="B344" s="158"/>
      <c r="C344" s="157"/>
      <c r="D344" s="159"/>
      <c r="E344" s="160"/>
      <c r="F344" s="158"/>
      <c r="G344" s="159"/>
      <c r="H344" s="157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</row>
    <row r="345" spans="1:41">
      <c r="A345" s="157"/>
      <c r="B345" s="158"/>
      <c r="C345" s="157"/>
      <c r="D345" s="159"/>
      <c r="E345" s="160"/>
      <c r="F345" s="158"/>
      <c r="G345" s="159"/>
      <c r="H345" s="157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</row>
    <row r="346" spans="1:41">
      <c r="A346" s="157"/>
      <c r="B346" s="158"/>
      <c r="C346" s="157"/>
      <c r="D346" s="159"/>
      <c r="E346" s="160"/>
      <c r="F346" s="158"/>
      <c r="G346" s="159"/>
      <c r="H346" s="157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</row>
    <row r="347" spans="1:41">
      <c r="A347" s="157"/>
      <c r="B347" s="158"/>
      <c r="C347" s="157"/>
      <c r="D347" s="159"/>
      <c r="E347" s="160"/>
      <c r="F347" s="158"/>
      <c r="G347" s="159"/>
      <c r="H347" s="157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</row>
    <row r="348" spans="1:41">
      <c r="A348" s="157"/>
      <c r="B348" s="158"/>
      <c r="C348" s="157"/>
      <c r="D348" s="159"/>
      <c r="E348" s="160"/>
      <c r="F348" s="158"/>
      <c r="G348" s="159"/>
      <c r="H348" s="157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</row>
    <row r="349" spans="1:41">
      <c r="A349" s="157"/>
      <c r="B349" s="158"/>
      <c r="C349" s="157"/>
      <c r="D349" s="159"/>
      <c r="E349" s="160"/>
      <c r="F349" s="158"/>
      <c r="G349" s="159"/>
      <c r="H349" s="157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</row>
    <row r="350" spans="1:41">
      <c r="A350" s="157"/>
      <c r="B350" s="158"/>
      <c r="C350" s="157"/>
      <c r="D350" s="159"/>
      <c r="E350" s="160"/>
      <c r="F350" s="158"/>
      <c r="G350" s="159"/>
      <c r="H350" s="157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</row>
    <row r="351" spans="1:41">
      <c r="A351" s="157"/>
      <c r="B351" s="158"/>
      <c r="C351" s="157"/>
      <c r="D351" s="159"/>
      <c r="E351" s="160"/>
      <c r="F351" s="158"/>
      <c r="G351" s="159"/>
      <c r="H351" s="157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</row>
    <row r="352" spans="1:41">
      <c r="A352" s="157"/>
      <c r="B352" s="158"/>
      <c r="C352" s="157"/>
      <c r="D352" s="159"/>
      <c r="E352" s="159"/>
      <c r="F352" s="158"/>
      <c r="G352" s="159"/>
      <c r="H352" s="157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</row>
    <row r="353" spans="1:41">
      <c r="A353" s="157"/>
      <c r="B353" s="158"/>
      <c r="C353" s="157"/>
      <c r="D353" s="159"/>
      <c r="E353" s="159"/>
      <c r="F353" s="158"/>
      <c r="G353" s="159"/>
      <c r="H353" s="157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</row>
    <row r="354" spans="1:41">
      <c r="A354" s="157"/>
      <c r="B354" s="158"/>
      <c r="C354" s="157"/>
      <c r="D354" s="159"/>
      <c r="E354" s="159"/>
      <c r="F354" s="158"/>
      <c r="G354" s="159"/>
      <c r="H354" s="157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</row>
    <row r="355" spans="1:41">
      <c r="A355" s="157"/>
      <c r="B355" s="158"/>
      <c r="C355" s="157"/>
      <c r="D355" s="159"/>
      <c r="E355" s="159"/>
      <c r="F355" s="158"/>
      <c r="G355" s="159"/>
      <c r="H355" s="157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</row>
    <row r="356" spans="1:41">
      <c r="A356" s="157"/>
      <c r="B356" s="158"/>
      <c r="C356" s="157"/>
      <c r="D356" s="159"/>
      <c r="E356" s="159"/>
      <c r="F356" s="158"/>
      <c r="G356" s="159"/>
      <c r="H356" s="157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</row>
    <row r="357" spans="1:41">
      <c r="A357" s="157"/>
      <c r="B357" s="158"/>
      <c r="C357" s="157"/>
      <c r="D357" s="159"/>
      <c r="E357" s="159"/>
      <c r="F357" s="158"/>
      <c r="G357" s="159"/>
      <c r="H357" s="157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</row>
    <row r="358" spans="1:41">
      <c r="A358" s="157"/>
      <c r="B358" s="158"/>
      <c r="C358" s="157"/>
      <c r="D358" s="159"/>
      <c r="E358" s="159"/>
      <c r="F358" s="158"/>
      <c r="G358" s="159"/>
      <c r="H358" s="157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</row>
    <row r="359" spans="1:41">
      <c r="A359" s="157"/>
      <c r="B359" s="158"/>
      <c r="C359" s="157"/>
      <c r="D359" s="159"/>
      <c r="E359" s="159"/>
      <c r="F359" s="158"/>
      <c r="G359" s="159"/>
      <c r="H359" s="157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</row>
    <row r="360" spans="1:41">
      <c r="A360" s="157"/>
      <c r="B360" s="158"/>
      <c r="C360" s="157"/>
      <c r="D360" s="159"/>
      <c r="E360" s="159"/>
      <c r="F360" s="158"/>
      <c r="G360" s="159"/>
      <c r="H360" s="157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</row>
    <row r="361" spans="1:41">
      <c r="A361" s="157"/>
      <c r="B361" s="158"/>
      <c r="C361" s="157"/>
      <c r="D361" s="159"/>
      <c r="E361" s="159"/>
      <c r="F361" s="158"/>
      <c r="G361" s="159"/>
      <c r="H361" s="157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</row>
    <row r="362" spans="1:41">
      <c r="A362" s="157"/>
      <c r="B362" s="158"/>
      <c r="C362" s="157"/>
      <c r="D362" s="159"/>
      <c r="E362" s="159"/>
      <c r="F362" s="158"/>
      <c r="G362" s="159"/>
      <c r="H362" s="157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</row>
    <row r="363" spans="1:41">
      <c r="A363" s="157"/>
      <c r="B363" s="158"/>
      <c r="C363" s="157"/>
      <c r="D363" s="159"/>
      <c r="E363" s="159"/>
      <c r="F363" s="158"/>
      <c r="G363" s="159"/>
      <c r="H363" s="157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</row>
    <row r="364" spans="1:41">
      <c r="A364" s="157"/>
      <c r="B364" s="158"/>
      <c r="C364" s="157"/>
      <c r="D364" s="159"/>
      <c r="E364" s="159"/>
      <c r="F364" s="158"/>
      <c r="G364" s="159"/>
      <c r="H364" s="157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</row>
    <row r="365" spans="1:41">
      <c r="A365" s="157"/>
      <c r="B365" s="158"/>
      <c r="C365" s="157"/>
      <c r="D365" s="159"/>
      <c r="E365" s="159"/>
      <c r="F365" s="158"/>
      <c r="G365" s="159"/>
      <c r="H365" s="157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</row>
    <row r="366" spans="1:41">
      <c r="A366" s="157"/>
      <c r="B366" s="158"/>
      <c r="C366" s="157"/>
      <c r="D366" s="159"/>
      <c r="E366" s="159"/>
      <c r="F366" s="158"/>
      <c r="G366" s="159"/>
      <c r="H366" s="157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</row>
    <row r="367" spans="1:41">
      <c r="A367" s="157"/>
      <c r="B367" s="158"/>
      <c r="C367" s="157"/>
      <c r="D367" s="159"/>
      <c r="E367" s="159"/>
      <c r="F367" s="158"/>
      <c r="G367" s="159"/>
      <c r="H367" s="157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</row>
    <row r="368" spans="1:41">
      <c r="A368" s="157"/>
      <c r="B368" s="158"/>
      <c r="C368" s="157"/>
      <c r="D368" s="159"/>
      <c r="E368" s="159"/>
      <c r="F368" s="158"/>
      <c r="G368" s="159"/>
      <c r="H368" s="157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</row>
    <row r="369" spans="1:41">
      <c r="A369" s="157"/>
      <c r="B369" s="158"/>
      <c r="C369" s="157"/>
      <c r="D369" s="159"/>
      <c r="E369" s="159"/>
      <c r="F369" s="158"/>
      <c r="G369" s="159"/>
      <c r="H369" s="157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</row>
    <row r="370" spans="1:41">
      <c r="A370" s="157"/>
      <c r="B370" s="158"/>
      <c r="C370" s="157"/>
      <c r="D370" s="159"/>
      <c r="E370" s="159"/>
      <c r="F370" s="158"/>
      <c r="G370" s="159"/>
      <c r="H370" s="157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</row>
    <row r="371" spans="1:41">
      <c r="A371" s="157"/>
      <c r="B371" s="158"/>
      <c r="C371" s="157"/>
      <c r="D371" s="159"/>
      <c r="E371" s="159"/>
      <c r="F371" s="158"/>
      <c r="G371" s="159"/>
      <c r="H371" s="157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</row>
    <row r="372" spans="1:41">
      <c r="A372" s="157"/>
      <c r="B372" s="158"/>
      <c r="C372" s="157"/>
      <c r="D372" s="159"/>
      <c r="E372" s="159"/>
      <c r="F372" s="158"/>
      <c r="G372" s="159"/>
      <c r="H372" s="157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</row>
    <row r="373" spans="1:41">
      <c r="A373" s="157"/>
      <c r="B373" s="158"/>
      <c r="C373" s="157"/>
      <c r="D373" s="159"/>
      <c r="E373" s="159"/>
      <c r="F373" s="158"/>
      <c r="G373" s="159"/>
      <c r="H373" s="157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</row>
    <row r="374" spans="1:41">
      <c r="A374" s="157"/>
      <c r="B374" s="158"/>
      <c r="C374" s="157"/>
      <c r="D374" s="159"/>
      <c r="E374" s="159"/>
      <c r="F374" s="158"/>
      <c r="G374" s="159"/>
      <c r="H374" s="157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</row>
    <row r="375" spans="1:41">
      <c r="A375" s="157"/>
      <c r="B375" s="158"/>
      <c r="C375" s="157"/>
      <c r="D375" s="159"/>
      <c r="E375" s="159"/>
      <c r="F375" s="158"/>
      <c r="G375" s="159"/>
      <c r="H375" s="157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</row>
    <row r="376" spans="1:41">
      <c r="A376" s="157"/>
      <c r="B376" s="158"/>
      <c r="C376" s="157"/>
      <c r="D376" s="159"/>
      <c r="E376" s="159"/>
      <c r="F376" s="158"/>
      <c r="G376" s="159"/>
      <c r="H376" s="157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</row>
    <row r="377" spans="1:41">
      <c r="A377" s="157"/>
      <c r="B377" s="158"/>
      <c r="C377" s="157"/>
      <c r="D377" s="159"/>
      <c r="E377" s="159"/>
      <c r="F377" s="158"/>
      <c r="G377" s="159"/>
      <c r="H377" s="157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</row>
    <row r="378" spans="1:41">
      <c r="A378" s="157"/>
      <c r="B378" s="158"/>
      <c r="C378" s="157"/>
      <c r="D378" s="159"/>
      <c r="E378" s="159"/>
      <c r="F378" s="158"/>
      <c r="G378" s="159"/>
      <c r="H378" s="157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</row>
    <row r="379" spans="1:41">
      <c r="A379" s="157"/>
      <c r="B379" s="158"/>
      <c r="C379" s="157"/>
      <c r="D379" s="159"/>
      <c r="E379" s="159"/>
      <c r="F379" s="158"/>
      <c r="G379" s="159"/>
      <c r="H379" s="157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</row>
    <row r="380" spans="1:41">
      <c r="A380" s="157"/>
      <c r="B380" s="158"/>
      <c r="C380" s="157"/>
      <c r="D380" s="159"/>
      <c r="E380" s="159"/>
      <c r="F380" s="158"/>
      <c r="G380" s="159"/>
      <c r="H380" s="157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</row>
    <row r="381" spans="1:41">
      <c r="A381" s="157"/>
      <c r="B381" s="158"/>
      <c r="C381" s="157"/>
      <c r="D381" s="159"/>
      <c r="E381" s="159"/>
      <c r="F381" s="158"/>
      <c r="G381" s="159"/>
      <c r="H381" s="157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</row>
    <row r="382" spans="1:41">
      <c r="A382" s="157"/>
      <c r="B382" s="158"/>
      <c r="C382" s="157"/>
      <c r="D382" s="159"/>
      <c r="E382" s="159"/>
      <c r="F382" s="158"/>
      <c r="G382" s="159"/>
      <c r="H382" s="157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</row>
    <row r="383" spans="1:41">
      <c r="A383" s="157"/>
      <c r="B383" s="158"/>
      <c r="C383" s="157"/>
      <c r="D383" s="159"/>
      <c r="E383" s="159"/>
      <c r="F383" s="158"/>
      <c r="G383" s="159"/>
      <c r="H383" s="157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</row>
    <row r="384" spans="1:41">
      <c r="A384" s="157"/>
      <c r="B384" s="158"/>
      <c r="C384" s="157"/>
      <c r="D384" s="159"/>
      <c r="E384" s="159"/>
      <c r="F384" s="158"/>
      <c r="G384" s="159"/>
      <c r="H384" s="157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</row>
    <row r="385" spans="1:41">
      <c r="A385" s="157"/>
      <c r="B385" s="158"/>
      <c r="C385" s="157"/>
      <c r="D385" s="159"/>
      <c r="E385" s="159"/>
      <c r="F385" s="158"/>
      <c r="G385" s="159"/>
      <c r="H385" s="157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</row>
    <row r="386" spans="1:41">
      <c r="A386" s="157"/>
      <c r="B386" s="158"/>
      <c r="C386" s="157"/>
      <c r="D386" s="159"/>
      <c r="E386" s="159"/>
      <c r="F386" s="158"/>
      <c r="G386" s="159"/>
      <c r="H386" s="157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</row>
    <row r="387" spans="1:41">
      <c r="A387" s="157"/>
      <c r="B387" s="158"/>
      <c r="C387" s="157"/>
      <c r="D387" s="159"/>
      <c r="E387" s="159"/>
      <c r="F387" s="158"/>
      <c r="G387" s="159"/>
      <c r="H387" s="157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</row>
    <row r="388" spans="1:41">
      <c r="A388" s="157"/>
      <c r="B388" s="158"/>
      <c r="C388" s="157"/>
      <c r="D388" s="159"/>
      <c r="E388" s="159"/>
      <c r="F388" s="158"/>
      <c r="G388" s="159"/>
      <c r="H388" s="157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</row>
    <row r="389" spans="1:41">
      <c r="A389" s="157"/>
      <c r="B389" s="158"/>
      <c r="C389" s="157"/>
      <c r="D389" s="159"/>
      <c r="E389" s="159"/>
      <c r="F389" s="158"/>
      <c r="G389" s="159"/>
      <c r="H389" s="157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</row>
    <row r="390" spans="1:41">
      <c r="A390" s="157"/>
      <c r="B390" s="158"/>
      <c r="C390" s="157"/>
      <c r="D390" s="159"/>
      <c r="E390" s="159"/>
      <c r="F390" s="158"/>
      <c r="G390" s="159"/>
      <c r="H390" s="157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</row>
    <row r="391" spans="1:41">
      <c r="A391" s="157"/>
      <c r="B391" s="158"/>
      <c r="C391" s="157"/>
      <c r="D391" s="159"/>
      <c r="E391" s="159"/>
      <c r="F391" s="158"/>
      <c r="G391" s="159"/>
      <c r="H391" s="157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</row>
    <row r="392" spans="1:41">
      <c r="A392" s="157"/>
      <c r="B392" s="158"/>
      <c r="C392" s="157"/>
      <c r="D392" s="159"/>
      <c r="E392" s="159"/>
      <c r="F392" s="158"/>
      <c r="G392" s="159"/>
      <c r="H392" s="157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</row>
    <row r="393" spans="1:41">
      <c r="A393" s="157"/>
      <c r="B393" s="158"/>
      <c r="C393" s="157"/>
      <c r="D393" s="159"/>
      <c r="E393" s="159"/>
      <c r="F393" s="158"/>
      <c r="G393" s="159"/>
      <c r="H393" s="157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</row>
    <row r="394" spans="1:41">
      <c r="A394" s="157"/>
      <c r="B394" s="158"/>
      <c r="C394" s="157"/>
      <c r="D394" s="159"/>
      <c r="E394" s="159"/>
      <c r="F394" s="158"/>
      <c r="G394" s="159"/>
      <c r="H394" s="157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</row>
    <row r="395" spans="1:41">
      <c r="A395" s="157"/>
      <c r="B395" s="158"/>
      <c r="C395" s="157"/>
      <c r="D395" s="159"/>
      <c r="E395" s="159"/>
      <c r="F395" s="158"/>
      <c r="G395" s="159"/>
      <c r="H395" s="157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</row>
    <row r="396" spans="1:41">
      <c r="A396" s="157"/>
      <c r="B396" s="158"/>
      <c r="C396" s="157"/>
      <c r="D396" s="159"/>
      <c r="E396" s="159"/>
      <c r="F396" s="158"/>
      <c r="G396" s="159"/>
      <c r="H396" s="157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</row>
    <row r="397" spans="1:41">
      <c r="A397" s="157"/>
      <c r="B397" s="158"/>
      <c r="C397" s="157"/>
      <c r="D397" s="159"/>
      <c r="E397" s="159"/>
      <c r="F397" s="158"/>
      <c r="G397" s="159"/>
      <c r="H397" s="157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</row>
    <row r="398" spans="1:41">
      <c r="A398" s="157"/>
      <c r="B398" s="158"/>
      <c r="C398" s="157"/>
      <c r="D398" s="159"/>
      <c r="E398" s="159"/>
      <c r="F398" s="158"/>
      <c r="G398" s="159"/>
      <c r="H398" s="157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</row>
    <row r="399" spans="1:41">
      <c r="A399" s="157"/>
      <c r="B399" s="158"/>
      <c r="C399" s="157"/>
      <c r="D399" s="159"/>
      <c r="E399" s="159"/>
      <c r="F399" s="158"/>
      <c r="G399" s="159"/>
      <c r="H399" s="157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</row>
    <row r="400" spans="1:41">
      <c r="A400" s="157"/>
      <c r="B400" s="158"/>
      <c r="C400" s="157"/>
      <c r="D400" s="159"/>
      <c r="E400" s="159"/>
      <c r="F400" s="158"/>
      <c r="G400" s="159"/>
      <c r="H400" s="157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</row>
    <row r="401" spans="1:41">
      <c r="A401" s="157"/>
      <c r="B401" s="158"/>
      <c r="C401" s="157"/>
      <c r="D401" s="159"/>
      <c r="E401" s="159"/>
      <c r="F401" s="158"/>
      <c r="G401" s="159"/>
      <c r="H401" s="157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</row>
    <row r="402" spans="1:41">
      <c r="A402" s="157"/>
      <c r="B402" s="158"/>
      <c r="C402" s="157"/>
      <c r="D402" s="159"/>
      <c r="E402" s="159"/>
      <c r="F402" s="158"/>
      <c r="G402" s="159"/>
      <c r="H402" s="157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</row>
    <row r="403" spans="1:41">
      <c r="A403" s="157"/>
      <c r="B403" s="158"/>
      <c r="C403" s="157"/>
      <c r="D403" s="159"/>
      <c r="E403" s="159"/>
      <c r="F403" s="158"/>
      <c r="G403" s="159"/>
      <c r="H403" s="157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</row>
    <row r="404" spans="1:41">
      <c r="A404" s="157"/>
      <c r="B404" s="158"/>
      <c r="C404" s="157"/>
      <c r="D404" s="159"/>
      <c r="E404" s="159"/>
      <c r="F404" s="158"/>
      <c r="G404" s="159"/>
      <c r="H404" s="157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</row>
    <row r="405" spans="1:41">
      <c r="A405" s="157"/>
      <c r="B405" s="158"/>
      <c r="C405" s="157"/>
      <c r="D405" s="159"/>
      <c r="E405" s="159"/>
      <c r="F405" s="158"/>
      <c r="G405" s="159"/>
      <c r="H405" s="157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</row>
    <row r="406" spans="1:41">
      <c r="A406" s="157"/>
      <c r="B406" s="158"/>
      <c r="C406" s="157"/>
      <c r="D406" s="159"/>
      <c r="E406" s="159"/>
      <c r="F406" s="158"/>
      <c r="G406" s="159"/>
      <c r="H406" s="157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</row>
    <row r="407" spans="1:41">
      <c r="A407" s="157"/>
      <c r="B407" s="158"/>
      <c r="C407" s="157"/>
      <c r="D407" s="159"/>
      <c r="E407" s="159"/>
      <c r="F407" s="158"/>
      <c r="G407" s="159"/>
      <c r="H407" s="157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</row>
    <row r="408" spans="1:41">
      <c r="A408" s="157"/>
      <c r="B408" s="158"/>
      <c r="C408" s="157"/>
      <c r="D408" s="159"/>
      <c r="E408" s="159"/>
      <c r="F408" s="158"/>
      <c r="G408" s="159"/>
      <c r="H408" s="157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</row>
    <row r="409" spans="1:41">
      <c r="A409" s="157"/>
      <c r="B409" s="158"/>
      <c r="C409" s="157"/>
      <c r="D409" s="159"/>
      <c r="E409" s="159"/>
      <c r="F409" s="158"/>
      <c r="G409" s="159"/>
      <c r="H409" s="157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</row>
    <row r="410" spans="1:41">
      <c r="A410" s="157"/>
      <c r="B410" s="158"/>
      <c r="C410" s="157"/>
      <c r="D410" s="159"/>
      <c r="E410" s="159"/>
      <c r="F410" s="158"/>
      <c r="G410" s="159"/>
      <c r="H410" s="157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</row>
    <row r="411" spans="1:41">
      <c r="A411" s="157"/>
      <c r="B411" s="158"/>
      <c r="C411" s="157"/>
      <c r="D411" s="159"/>
      <c r="E411" s="159"/>
      <c r="F411" s="158"/>
      <c r="G411" s="159"/>
      <c r="H411" s="157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</row>
    <row r="412" spans="1:41">
      <c r="A412" s="157"/>
      <c r="B412" s="158"/>
      <c r="C412" s="157"/>
      <c r="D412" s="159"/>
      <c r="E412" s="159"/>
      <c r="F412" s="158"/>
      <c r="G412" s="159"/>
      <c r="H412" s="157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</row>
    <row r="413" spans="1:41">
      <c r="A413" s="157"/>
      <c r="B413" s="158"/>
      <c r="C413" s="157"/>
      <c r="D413" s="159"/>
      <c r="E413" s="159"/>
      <c r="F413" s="158"/>
      <c r="G413" s="159"/>
      <c r="H413" s="157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</row>
    <row r="414" spans="1:41">
      <c r="A414" s="157"/>
      <c r="B414" s="158"/>
      <c r="C414" s="157"/>
      <c r="D414" s="159"/>
      <c r="E414" s="159"/>
      <c r="F414" s="158"/>
      <c r="G414" s="159"/>
      <c r="H414" s="157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</row>
    <row r="415" spans="1:41">
      <c r="A415" s="157"/>
      <c r="B415" s="158"/>
      <c r="C415" s="157"/>
      <c r="D415" s="159"/>
      <c r="E415" s="159"/>
      <c r="F415" s="158"/>
      <c r="G415" s="159"/>
      <c r="H415" s="157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</row>
    <row r="416" spans="1:41">
      <c r="A416" s="157"/>
      <c r="B416" s="158"/>
      <c r="C416" s="157"/>
      <c r="D416" s="159"/>
      <c r="E416" s="159"/>
      <c r="F416" s="158"/>
      <c r="G416" s="159"/>
      <c r="H416" s="157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</row>
    <row r="417" spans="1:41">
      <c r="A417" s="157"/>
      <c r="B417" s="158"/>
      <c r="C417" s="157"/>
      <c r="D417" s="159"/>
      <c r="E417" s="159"/>
      <c r="F417" s="158"/>
      <c r="G417" s="159"/>
      <c r="H417" s="157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</row>
    <row r="418" spans="1:41">
      <c r="A418" s="157"/>
      <c r="B418" s="158"/>
      <c r="C418" s="157"/>
      <c r="D418" s="159"/>
      <c r="E418" s="159"/>
      <c r="F418" s="158"/>
      <c r="G418" s="159"/>
      <c r="H418" s="157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</row>
    <row r="419" spans="1:41">
      <c r="A419" s="157"/>
      <c r="B419" s="158"/>
      <c r="C419" s="157"/>
      <c r="D419" s="159"/>
      <c r="E419" s="159"/>
      <c r="F419" s="158"/>
      <c r="G419" s="159"/>
      <c r="H419" s="157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</row>
    <row r="420" spans="1:41">
      <c r="A420" s="157"/>
      <c r="B420" s="158"/>
      <c r="C420" s="157"/>
      <c r="D420" s="159"/>
      <c r="E420" s="159"/>
      <c r="F420" s="158"/>
      <c r="G420" s="159"/>
      <c r="H420" s="157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</row>
    <row r="421" spans="1:41">
      <c r="A421" s="157"/>
      <c r="B421" s="158"/>
      <c r="C421" s="157"/>
      <c r="D421" s="159"/>
      <c r="E421" s="159"/>
      <c r="F421" s="158"/>
      <c r="G421" s="159"/>
      <c r="H421" s="157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</row>
    <row r="422" spans="1:41">
      <c r="A422" s="157"/>
      <c r="B422" s="158"/>
      <c r="C422" s="157"/>
      <c r="D422" s="159"/>
      <c r="E422" s="159"/>
      <c r="F422" s="158"/>
      <c r="G422" s="159"/>
      <c r="H422" s="157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</row>
    <row r="423" spans="1:41">
      <c r="A423" s="157"/>
      <c r="B423" s="158"/>
      <c r="C423" s="157"/>
      <c r="D423" s="159"/>
      <c r="E423" s="159"/>
      <c r="F423" s="158"/>
      <c r="G423" s="159"/>
      <c r="H423" s="157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</row>
    <row r="424" spans="1:41">
      <c r="A424" s="157"/>
      <c r="B424" s="158"/>
      <c r="C424" s="157"/>
      <c r="D424" s="159"/>
      <c r="E424" s="159"/>
      <c r="F424" s="158"/>
      <c r="G424" s="159"/>
      <c r="H424" s="157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</row>
    <row r="425" spans="1:41">
      <c r="A425" s="157"/>
      <c r="B425" s="158"/>
      <c r="C425" s="157"/>
      <c r="D425" s="159"/>
      <c r="E425" s="159"/>
      <c r="F425" s="158"/>
      <c r="G425" s="159"/>
      <c r="H425" s="157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</row>
    <row r="426" spans="1:41">
      <c r="A426" s="157"/>
      <c r="B426" s="158"/>
      <c r="C426" s="157"/>
      <c r="D426" s="159"/>
      <c r="E426" s="159"/>
      <c r="F426" s="158"/>
      <c r="G426" s="159"/>
      <c r="H426" s="157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</row>
    <row r="427" spans="1:41">
      <c r="A427" s="157"/>
      <c r="B427" s="158"/>
      <c r="C427" s="157"/>
      <c r="D427" s="159"/>
      <c r="E427" s="159"/>
      <c r="F427" s="158"/>
      <c r="G427" s="159"/>
      <c r="H427" s="157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</row>
    <row r="428" spans="1:41">
      <c r="A428" s="157"/>
      <c r="B428" s="158"/>
      <c r="C428" s="157"/>
      <c r="D428" s="159"/>
      <c r="E428" s="159"/>
      <c r="F428" s="158"/>
      <c r="G428" s="159"/>
      <c r="H428" s="157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</row>
    <row r="429" spans="1:41">
      <c r="A429" s="157"/>
      <c r="B429" s="158"/>
      <c r="C429" s="157"/>
      <c r="D429" s="159"/>
      <c r="E429" s="159"/>
      <c r="F429" s="158"/>
      <c r="G429" s="159"/>
      <c r="H429" s="157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</row>
    <row r="430" spans="1:41">
      <c r="A430" s="157"/>
      <c r="B430" s="158"/>
      <c r="C430" s="157"/>
      <c r="D430" s="159"/>
      <c r="E430" s="159"/>
      <c r="F430" s="158"/>
      <c r="G430" s="159"/>
      <c r="H430" s="157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</row>
    <row r="431" spans="1:41">
      <c r="A431" s="157"/>
      <c r="B431" s="158"/>
      <c r="C431" s="157"/>
      <c r="D431" s="159"/>
      <c r="E431" s="159"/>
      <c r="F431" s="158"/>
      <c r="G431" s="159"/>
      <c r="H431" s="157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</row>
    <row r="432" spans="1:41">
      <c r="A432" s="157"/>
      <c r="B432" s="158"/>
      <c r="C432" s="157"/>
      <c r="D432" s="159"/>
      <c r="E432" s="159"/>
      <c r="F432" s="158"/>
      <c r="G432" s="159"/>
      <c r="H432" s="157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</row>
    <row r="433" spans="1:41">
      <c r="A433" s="157"/>
      <c r="B433" s="158"/>
      <c r="C433" s="157"/>
      <c r="D433" s="159"/>
      <c r="E433" s="159"/>
      <c r="F433" s="158"/>
      <c r="G433" s="159"/>
      <c r="H433" s="157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</row>
    <row r="434" spans="1:41">
      <c r="A434" s="157"/>
      <c r="B434" s="158"/>
      <c r="C434" s="157"/>
      <c r="D434" s="159"/>
      <c r="E434" s="159"/>
      <c r="F434" s="158"/>
      <c r="G434" s="159"/>
      <c r="H434" s="157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</row>
    <row r="435" spans="1:41">
      <c r="A435" s="157"/>
      <c r="B435" s="158"/>
      <c r="C435" s="157"/>
      <c r="D435" s="159"/>
      <c r="E435" s="159"/>
      <c r="F435" s="158"/>
      <c r="G435" s="159"/>
      <c r="H435" s="157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</row>
    <row r="436" spans="1:41">
      <c r="A436" s="157"/>
      <c r="B436" s="158"/>
      <c r="C436" s="157"/>
      <c r="D436" s="159"/>
      <c r="E436" s="159"/>
      <c r="F436" s="158"/>
      <c r="G436" s="159"/>
      <c r="H436" s="157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</row>
    <row r="437" spans="1:41">
      <c r="A437" s="157"/>
      <c r="B437" s="158"/>
      <c r="C437" s="157"/>
      <c r="D437" s="159"/>
      <c r="E437" s="159"/>
      <c r="F437" s="158"/>
      <c r="G437" s="159"/>
      <c r="H437" s="157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</row>
    <row r="438" spans="1:41">
      <c r="A438" s="157"/>
      <c r="B438" s="158"/>
      <c r="C438" s="157"/>
      <c r="D438" s="159"/>
      <c r="E438" s="159"/>
      <c r="F438" s="158"/>
      <c r="G438" s="159"/>
      <c r="H438" s="157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</row>
    <row r="439" spans="1:41">
      <c r="A439" s="157"/>
      <c r="B439" s="158"/>
      <c r="C439" s="157"/>
      <c r="D439" s="159"/>
      <c r="E439" s="159"/>
      <c r="F439" s="158"/>
      <c r="G439" s="159"/>
      <c r="H439" s="157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</row>
    <row r="440" spans="1:41">
      <c r="A440" s="157"/>
      <c r="B440" s="158"/>
      <c r="C440" s="157"/>
      <c r="D440" s="159"/>
      <c r="E440" s="159"/>
      <c r="F440" s="158"/>
      <c r="G440" s="159"/>
      <c r="H440" s="157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</row>
    <row r="441" spans="1:41">
      <c r="A441" s="157"/>
      <c r="B441" s="158"/>
      <c r="C441" s="157"/>
      <c r="D441" s="159"/>
      <c r="E441" s="159"/>
      <c r="F441" s="158"/>
      <c r="G441" s="159"/>
      <c r="H441" s="157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</row>
    <row r="442" spans="1:41">
      <c r="A442" s="157"/>
      <c r="B442" s="158"/>
      <c r="C442" s="157"/>
      <c r="D442" s="159"/>
      <c r="E442" s="159"/>
      <c r="F442" s="158"/>
      <c r="G442" s="159"/>
      <c r="H442" s="157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</row>
    <row r="443" spans="1:41">
      <c r="A443" s="157"/>
      <c r="B443" s="158"/>
      <c r="C443" s="157"/>
      <c r="D443" s="159"/>
      <c r="E443" s="159"/>
      <c r="F443" s="158"/>
      <c r="G443" s="159"/>
      <c r="H443" s="157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</row>
    <row r="444" spans="1:41">
      <c r="A444" s="157"/>
      <c r="B444" s="158"/>
      <c r="C444" s="157"/>
      <c r="D444" s="159"/>
      <c r="E444" s="159"/>
      <c r="F444" s="158"/>
      <c r="G444" s="159"/>
      <c r="H444" s="157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</row>
    <row r="445" spans="1:41">
      <c r="B445" s="6"/>
      <c r="F445" s="6"/>
    </row>
    <row r="446" spans="1:41">
      <c r="B446" s="6"/>
      <c r="F446" s="6"/>
    </row>
    <row r="447" spans="1:41">
      <c r="B447" s="6"/>
      <c r="F447" s="6"/>
    </row>
    <row r="448" spans="1:41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/>
    <hyperlink ref="P29" r:id="rId2" display="http://www.bav-astro.de/sfs/BAVM_link.php?BAVMnr=60"/>
    <hyperlink ref="P30" r:id="rId3" display="http://www.bav-astro.de/sfs/BAVM_link.php?BAVMnr=60"/>
    <hyperlink ref="P31" r:id="rId4" display="http://www.bav-astro.de/sfs/BAVM_link.php?BAVMnr=60"/>
    <hyperlink ref="P32" r:id="rId5" display="http://www.bav-astro.de/sfs/BAVM_link.php?BAVMnr=60"/>
    <hyperlink ref="P33" r:id="rId6" display="http://www.bav-astro.de/sfs/BAVM_link.php?BAVMnr=60"/>
    <hyperlink ref="P34" r:id="rId7" display="http://www.bav-astro.de/sfs/BAVM_link.php?BAVMnr=172"/>
    <hyperlink ref="P35" r:id="rId8" display="http://www.bav-astro.de/sfs/BAVM_link.php?BAVMnr=172"/>
    <hyperlink ref="P36" r:id="rId9" display="http://www.bav-astro.de/sfs/BAVM_link.php?BAVMnr=172"/>
    <hyperlink ref="P37" r:id="rId10" display="http://www.bav-astro.de/sfs/BAVM_link.php?BAVMnr=172"/>
    <hyperlink ref="P38" r:id="rId11" display="http://www.bav-astro.de/sfs/BAVM_link.php?BAVMnr=172"/>
    <hyperlink ref="P39" r:id="rId12" display="http://www.bav-astro.de/sfs/BAVM_link.php?BAVMnr=172"/>
    <hyperlink ref="P40" r:id="rId13" display="http://www.bav-astro.de/sfs/BAVM_link.php?BAVMnr=172"/>
    <hyperlink ref="P42" r:id="rId14" display="http://www.bav-astro.de/sfs/BAVM_link.php?BAVMnr=172"/>
    <hyperlink ref="P43" r:id="rId15" display="http://www.bav-astro.de/sfs/BAVM_link.php?BAVMnr=172"/>
    <hyperlink ref="P46" r:id="rId16" display="http://www.bav-astro.de/sfs/BAVM_link.php?BAVMnr=172"/>
    <hyperlink ref="P47" r:id="rId17" display="http://www.bav-astro.de/sfs/BAVM_link.php?BAVMnr=172"/>
    <hyperlink ref="P48" r:id="rId18" display="http://www.bav-astro.de/sfs/BAVM_link.php?BAVMnr=172"/>
    <hyperlink ref="P50" r:id="rId19" display="http://www.bav-astro.de/sfs/BAVM_link.php?BAVMnr=172"/>
    <hyperlink ref="P51" r:id="rId20" display="http://www.konkoly.hu/cgi-bin/IBVS?5378"/>
    <hyperlink ref="P52" r:id="rId21" display="http://www.konkoly.hu/cgi-bin/IBVS?5592"/>
    <hyperlink ref="P53" r:id="rId22" display="http://www.konkoly.hu/cgi-bin/IBVS?5668"/>
    <hyperlink ref="P54" r:id="rId23" display="http://www.konkoly.hu/cgi-bin/IBVS?5668"/>
    <hyperlink ref="P55" r:id="rId24" display="http://www.konkoly.hu/cgi-bin/IBVS?5668"/>
    <hyperlink ref="P56" r:id="rId25" display="http://www.konkoly.hu/cgi-bin/IBVS?5668"/>
    <hyperlink ref="P57" r:id="rId26" display="http://www.bav-astro.de/sfs/BAVM_link.php?BAVMnr=173"/>
    <hyperlink ref="P58" r:id="rId27" display="http://www.konkoly.hu/cgi-bin/IBVS?5668"/>
    <hyperlink ref="P59" r:id="rId28" display="http://www.konkoly.hu/cgi-bin/IBVS?5668"/>
    <hyperlink ref="P60" r:id="rId29" display="http://www.konkoly.hu/cgi-bin/IBVS?5809"/>
    <hyperlink ref="P61" r:id="rId30" display="http://www.konkoly.hu/cgi-bin/IBVS?5809"/>
    <hyperlink ref="P62" r:id="rId31" display="http://www.konkoly.hu/cgi-bin/IBVS?5809"/>
    <hyperlink ref="P63" r:id="rId32" display="http://www.konkoly.hu/cgi-bin/IBVS?5677"/>
    <hyperlink ref="P64" r:id="rId33" display="http://www.konkoly.hu/cgi-bin/IBVS?5694"/>
    <hyperlink ref="P65" r:id="rId34" display="http://www.konkoly.hu/cgi-bin/IBVS?5694"/>
    <hyperlink ref="P66" r:id="rId35" display="http://www.bav-astro.de/sfs/BAVM_link.php?BAVMnr=183"/>
    <hyperlink ref="P67" r:id="rId36" display="http://www.bav-astro.de/sfs/BAVM_link.php?BAVMnr=183"/>
    <hyperlink ref="P68" r:id="rId37" display="http://www.bav-astro.de/sfs/BAVM_link.php?BAVMnr=178"/>
    <hyperlink ref="P69" r:id="rId38" display="http://www.konkoly.hu/cgi-bin/IBVS?5777"/>
    <hyperlink ref="P70" r:id="rId39" display="http://www.konkoly.hu/cgi-bin/IBVS?5777"/>
    <hyperlink ref="P71" r:id="rId40" display="http://www.konkoly.hu/cgi-bin/IBVS?5795"/>
    <hyperlink ref="P72" r:id="rId41" display="http://www.bav-astro.de/sfs/BAVM_link.php?BAVMnr=183"/>
    <hyperlink ref="P73" r:id="rId42" display="http://www.bav-astro.de/sfs/BAVM_link.php?BAVMnr=183"/>
    <hyperlink ref="P96" r:id="rId43" display="http://www.bav-astro.de/sfs/BAVM_link.php?BAVMnr=193"/>
    <hyperlink ref="P97" r:id="rId44" display="http://www.bav-astro.de/sfs/BAVM_link.php?BAVMnr=193"/>
    <hyperlink ref="P74" r:id="rId45" display="http://var.astro.cz/oejv/issues/oejv0074.pdf"/>
    <hyperlink ref="P75" r:id="rId46" display="http://var.astro.cz/oejv/issues/oejv0074.pdf"/>
    <hyperlink ref="P76" r:id="rId47" display="http://var.astro.cz/oejv/issues/oejv0074.pdf"/>
    <hyperlink ref="P77" r:id="rId48" display="http://var.astro.cz/oejv/issues/oejv0074.pdf"/>
    <hyperlink ref="P78" r:id="rId49" display="http://var.astro.cz/oejv/issues/oejv0074.pdf"/>
    <hyperlink ref="P79" r:id="rId50" display="http://var.astro.cz/oejv/issues/oejv0074.pdf"/>
    <hyperlink ref="P98" r:id="rId51" display="http://var.astro.cz/oejv/issues/oejv0094.pdf"/>
    <hyperlink ref="P99" r:id="rId52" display="http://var.astro.cz/oejv/issues/oejv0094.pdf"/>
    <hyperlink ref="P100" r:id="rId53" display="http://var.astro.cz/oejv/issues/oejv0094.pdf"/>
    <hyperlink ref="P101" r:id="rId54" display="http://var.astro.cz/oejv/issues/oejv0094.pdf"/>
    <hyperlink ref="P102" r:id="rId55" display="http://var.astro.cz/oejv/issues/oejv0094.pdf"/>
    <hyperlink ref="P103" r:id="rId56" display="http://www.bav-astro.de/sfs/BAVM_link.php?BAVMnr=203"/>
    <hyperlink ref="P80" r:id="rId57" display="http://www.konkoly.hu/cgi-bin/IBVS?5898"/>
    <hyperlink ref="P104" r:id="rId58" display="http://var.astro.cz/oejv/issues/oejv0094.pdf"/>
    <hyperlink ref="P81" r:id="rId59" display="http://www.konkoly.hu/cgi-bin/IBVS?5898"/>
    <hyperlink ref="P105" r:id="rId60" display="http://var.astro.cz/oejv/issues/oejv0094.pdf"/>
    <hyperlink ref="P106" r:id="rId61" display="http://www.bav-astro.de/sfs/BAVM_link.php?BAVMnr=203"/>
    <hyperlink ref="P107" r:id="rId62" display="http://www.bav-astro.de/sfs/BAVM_link.php?BAVMnr=203"/>
    <hyperlink ref="P82" r:id="rId63" display="http://var.astro.cz/oejv/issues/oejv0107.pdf"/>
    <hyperlink ref="P83" r:id="rId64" display="http://www.konkoly.hu/cgi-bin/IBVS?5871"/>
    <hyperlink ref="P108" r:id="rId65" display="http://var.astro.cz/oejv/issues/oejv0137.pdf"/>
    <hyperlink ref="P109" r:id="rId66" display="http://var.astro.cz/oejv/issues/oejv0137.pdf"/>
    <hyperlink ref="P84" r:id="rId67" display="http://var.astro.cz/oejv/issues/oejv0137.pdf"/>
    <hyperlink ref="P85" r:id="rId68" display="http://www.konkoly.hu/cgi-bin/IBVS?5898"/>
    <hyperlink ref="P110" r:id="rId69" display="http://www.bav-astro.de/sfs/BAVM_link.php?BAVMnr=212"/>
    <hyperlink ref="P111" r:id="rId70" display="http://www.konkoly.hu/cgi-bin/IBVS?5980"/>
    <hyperlink ref="P112" r:id="rId71" display="http://www.konkoly.hu/cgi-bin/IBVS?5980"/>
    <hyperlink ref="P113" r:id="rId72" display="http://www.konkoly.hu/cgi-bin/IBVS?5980"/>
    <hyperlink ref="P114" r:id="rId73" display="http://www.konkoly.hu/cgi-bin/IBVS?5980"/>
    <hyperlink ref="P115" r:id="rId74" display="http://www.konkoly.hu/cgi-bin/IBVS?5980"/>
    <hyperlink ref="P116" r:id="rId75" display="http://www.konkoly.hu/cgi-bin/IBVS?5980"/>
    <hyperlink ref="P117" r:id="rId76" display="http://www.bav-astro.de/sfs/BAVM_link.php?BAVMnr=212"/>
    <hyperlink ref="P86" r:id="rId77" display="http://www.bav-astro.de/sfs/BAVM_link.php?BAVMnr=215"/>
    <hyperlink ref="P87" r:id="rId78" display="http://www.bav-astro.de/sfs/BAVM_link.php?BAVMnr=215"/>
    <hyperlink ref="P88" r:id="rId79" display="http://www.konkoly.hu/cgi-bin/IBVS?5966"/>
    <hyperlink ref="P89" r:id="rId80" display="http://www.konkoly.hu/cgi-bin/IBVS?6011"/>
    <hyperlink ref="P90" r:id="rId81" display="http://www.konkoly.hu/cgi-bin/IBVS?6018"/>
    <hyperlink ref="P118" r:id="rId82" display="http://www.bav-astro.de/sfs/BAVM_link.php?BAVMnr=225"/>
    <hyperlink ref="P119" r:id="rId83" display="http://www.bav-astro.de/sfs/BAVM_link.php?BAVMnr=225"/>
    <hyperlink ref="P120" r:id="rId84" display="http://www.bav-astro.de/sfs/BAVM_link.php?BAVMnr=225"/>
    <hyperlink ref="P121" r:id="rId85" display="http://www.bav-astro.de/sfs/BAVM_link.php?BAVMnr=225"/>
    <hyperlink ref="P91" r:id="rId86" display="http://www.bav-astro.de/sfs/BAVM_link.php?BAVMnr=228"/>
    <hyperlink ref="P92" r:id="rId87" display="http://www.konkoly.hu/cgi-bin/IBVS?6042"/>
    <hyperlink ref="P122" r:id="rId88" display="http://www.bav-astro.de/sfs/BAVM_link.php?BAVMnr=234"/>
    <hyperlink ref="P93" r:id="rId89" display="http://www.konkoly.hu/cgi-bin/IBVS?6092"/>
    <hyperlink ref="P123" r:id="rId90" display="http://www.bav-astro.de/sfs/BAVM_link.php?BAVMnr=234"/>
    <hyperlink ref="P124" r:id="rId91" display="http://www.bav-astro.de/sfs/BAVM_link.php?BAVMnr=234"/>
    <hyperlink ref="P94" r:id="rId9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Q_fit</vt:lpstr>
      <vt:lpstr>A (old2)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2023-01-04T04:47:58Z</dcterms:modified>
</cp:coreProperties>
</file>