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54496767-B0B6-4996-9D20-8F9D83A50296}" xr6:coauthVersionLast="47" xr6:coauthVersionMax="47" xr10:uidLastSave="{00000000-0000-0000-0000-000000000000}"/>
  <bookViews>
    <workbookView xWindow="14655" yWindow="1110" windowWidth="12975" windowHeight="15060"/>
  </bookViews>
  <sheets>
    <sheet name="Active" sheetId="2" r:id="rId1"/>
    <sheet name="A (old)" sheetId="1" r:id="rId2"/>
    <sheet name="BAV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0" i="2" l="1"/>
  <c r="F90" i="2" s="1"/>
  <c r="G90" i="2" s="1"/>
  <c r="K90" i="2" s="1"/>
  <c r="Q90" i="2"/>
  <c r="Q89" i="2"/>
  <c r="D9" i="2"/>
  <c r="C9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81" i="2"/>
  <c r="Q83" i="2"/>
  <c r="Q85" i="2"/>
  <c r="G21" i="3"/>
  <c r="C21" i="3"/>
  <c r="G20" i="3"/>
  <c r="C20" i="3"/>
  <c r="G19" i="3"/>
  <c r="C19" i="3"/>
  <c r="G77" i="3"/>
  <c r="C77" i="3"/>
  <c r="G18" i="3"/>
  <c r="C18" i="3"/>
  <c r="G76" i="3"/>
  <c r="C76" i="3"/>
  <c r="G17" i="3"/>
  <c r="C17" i="3"/>
  <c r="G75" i="3"/>
  <c r="C75" i="3"/>
  <c r="G16" i="3"/>
  <c r="C16" i="3"/>
  <c r="G15" i="3"/>
  <c r="C15" i="3"/>
  <c r="G14" i="3"/>
  <c r="C14" i="3"/>
  <c r="G13" i="3"/>
  <c r="C13" i="3"/>
  <c r="G12" i="3"/>
  <c r="C12" i="3"/>
  <c r="G11" i="3"/>
  <c r="C11" i="3"/>
  <c r="G74" i="3"/>
  <c r="C74" i="3"/>
  <c r="G73" i="3"/>
  <c r="C73" i="3"/>
  <c r="G72" i="3"/>
  <c r="C72" i="3"/>
  <c r="G71" i="3"/>
  <c r="C71" i="3"/>
  <c r="G70" i="3"/>
  <c r="C70" i="3"/>
  <c r="G69" i="3"/>
  <c r="C69" i="3"/>
  <c r="G68" i="3"/>
  <c r="C68" i="3"/>
  <c r="G67" i="3"/>
  <c r="C67" i="3"/>
  <c r="G66" i="3"/>
  <c r="C66" i="3"/>
  <c r="G65" i="3"/>
  <c r="C65" i="3"/>
  <c r="G64" i="3"/>
  <c r="C64" i="3"/>
  <c r="G63" i="3"/>
  <c r="C63" i="3"/>
  <c r="G62" i="3"/>
  <c r="C62" i="3"/>
  <c r="G61" i="3"/>
  <c r="C61" i="3"/>
  <c r="G60" i="3"/>
  <c r="C60" i="3"/>
  <c r="G59" i="3"/>
  <c r="C59" i="3"/>
  <c r="G58" i="3"/>
  <c r="C58" i="3"/>
  <c r="G57" i="3"/>
  <c r="C57" i="3"/>
  <c r="G56" i="3"/>
  <c r="C56" i="3"/>
  <c r="G55" i="3"/>
  <c r="C55" i="3"/>
  <c r="G54" i="3"/>
  <c r="C54" i="3"/>
  <c r="G53" i="3"/>
  <c r="C53" i="3"/>
  <c r="G52" i="3"/>
  <c r="C52" i="3"/>
  <c r="G51" i="3"/>
  <c r="C51" i="3"/>
  <c r="G50" i="3"/>
  <c r="C50" i="3"/>
  <c r="G49" i="3"/>
  <c r="C49" i="3"/>
  <c r="G48" i="3"/>
  <c r="C48" i="3"/>
  <c r="G47" i="3"/>
  <c r="C47" i="3"/>
  <c r="G46" i="3"/>
  <c r="C46" i="3"/>
  <c r="G45" i="3"/>
  <c r="C45" i="3"/>
  <c r="G44" i="3"/>
  <c r="C44" i="3"/>
  <c r="G43" i="3"/>
  <c r="C43" i="3"/>
  <c r="G42" i="3"/>
  <c r="C42" i="3"/>
  <c r="G41" i="3"/>
  <c r="C41" i="3"/>
  <c r="G40" i="3"/>
  <c r="C40" i="3"/>
  <c r="G39" i="3"/>
  <c r="C39" i="3"/>
  <c r="G38" i="3"/>
  <c r="C38" i="3"/>
  <c r="G37" i="3"/>
  <c r="C37" i="3"/>
  <c r="G36" i="3"/>
  <c r="C36" i="3"/>
  <c r="G35" i="3"/>
  <c r="C35" i="3"/>
  <c r="G34" i="3"/>
  <c r="C34" i="3"/>
  <c r="G33" i="3"/>
  <c r="C33" i="3"/>
  <c r="G32" i="3"/>
  <c r="C32" i="3"/>
  <c r="G31" i="3"/>
  <c r="C31" i="3"/>
  <c r="G30" i="3"/>
  <c r="C30" i="3"/>
  <c r="G29" i="3"/>
  <c r="C29" i="3"/>
  <c r="G28" i="3"/>
  <c r="C28" i="3"/>
  <c r="G27" i="3"/>
  <c r="C27" i="3"/>
  <c r="G26" i="3"/>
  <c r="C26" i="3"/>
  <c r="G25" i="3"/>
  <c r="C25" i="3"/>
  <c r="G24" i="3"/>
  <c r="C24" i="3"/>
  <c r="G23" i="3"/>
  <c r="C23" i="3"/>
  <c r="G22" i="3"/>
  <c r="C22" i="3"/>
  <c r="H21" i="3"/>
  <c r="D21" i="3"/>
  <c r="B21" i="3"/>
  <c r="A21" i="3"/>
  <c r="H20" i="3"/>
  <c r="B20" i="3"/>
  <c r="D20" i="3"/>
  <c r="A20" i="3"/>
  <c r="H19" i="3"/>
  <c r="B19" i="3"/>
  <c r="D19" i="3"/>
  <c r="A19" i="3"/>
  <c r="H77" i="3"/>
  <c r="B77" i="3"/>
  <c r="D77" i="3"/>
  <c r="A77" i="3"/>
  <c r="H18" i="3"/>
  <c r="B18" i="3"/>
  <c r="D18" i="3"/>
  <c r="A18" i="3"/>
  <c r="H76" i="3"/>
  <c r="B76" i="3"/>
  <c r="D76" i="3"/>
  <c r="A76" i="3"/>
  <c r="H17" i="3"/>
  <c r="D17" i="3"/>
  <c r="B17" i="3"/>
  <c r="A17" i="3"/>
  <c r="H75" i="3"/>
  <c r="B75" i="3"/>
  <c r="D75" i="3"/>
  <c r="A75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2" i="3"/>
  <c r="B12" i="3"/>
  <c r="D12" i="3"/>
  <c r="A12" i="3"/>
  <c r="H11" i="3"/>
  <c r="B11" i="3"/>
  <c r="D11" i="3"/>
  <c r="A11" i="3"/>
  <c r="H74" i="3"/>
  <c r="D74" i="3"/>
  <c r="B74" i="3"/>
  <c r="A74" i="3"/>
  <c r="H73" i="3"/>
  <c r="B73" i="3"/>
  <c r="D73" i="3"/>
  <c r="A73" i="3"/>
  <c r="H72" i="3"/>
  <c r="D72" i="3"/>
  <c r="B72" i="3"/>
  <c r="A72" i="3"/>
  <c r="H71" i="3"/>
  <c r="B71" i="3"/>
  <c r="D71" i="3"/>
  <c r="A71" i="3"/>
  <c r="H70" i="3"/>
  <c r="B70" i="3"/>
  <c r="D70" i="3"/>
  <c r="A70" i="3"/>
  <c r="H69" i="3"/>
  <c r="B69" i="3"/>
  <c r="D69" i="3"/>
  <c r="A69" i="3"/>
  <c r="H68" i="3"/>
  <c r="B68" i="3"/>
  <c r="D68" i="3"/>
  <c r="A68" i="3"/>
  <c r="H67" i="3"/>
  <c r="B67" i="3"/>
  <c r="D67" i="3"/>
  <c r="A67" i="3"/>
  <c r="H66" i="3"/>
  <c r="D66" i="3"/>
  <c r="B66" i="3"/>
  <c r="A66" i="3"/>
  <c r="H65" i="3"/>
  <c r="B65" i="3"/>
  <c r="D65" i="3"/>
  <c r="A65" i="3"/>
  <c r="H64" i="3"/>
  <c r="B64" i="3"/>
  <c r="D64" i="3"/>
  <c r="A64" i="3"/>
  <c r="H63" i="3"/>
  <c r="B63" i="3"/>
  <c r="D63" i="3"/>
  <c r="A63" i="3"/>
  <c r="H62" i="3"/>
  <c r="D62" i="3"/>
  <c r="B62" i="3"/>
  <c r="A62" i="3"/>
  <c r="H61" i="3"/>
  <c r="B61" i="3"/>
  <c r="D61" i="3"/>
  <c r="A61" i="3"/>
  <c r="H60" i="3"/>
  <c r="B60" i="3"/>
  <c r="D60" i="3"/>
  <c r="A60" i="3"/>
  <c r="H59" i="3"/>
  <c r="B59" i="3"/>
  <c r="D59" i="3"/>
  <c r="A59" i="3"/>
  <c r="H58" i="3"/>
  <c r="D58" i="3"/>
  <c r="B58" i="3"/>
  <c r="A58" i="3"/>
  <c r="H57" i="3"/>
  <c r="B57" i="3"/>
  <c r="D57" i="3"/>
  <c r="A57" i="3"/>
  <c r="H56" i="3"/>
  <c r="D56" i="3"/>
  <c r="B56" i="3"/>
  <c r="A56" i="3"/>
  <c r="H55" i="3"/>
  <c r="B55" i="3"/>
  <c r="D55" i="3"/>
  <c r="A55" i="3"/>
  <c r="H54" i="3"/>
  <c r="B54" i="3"/>
  <c r="D54" i="3"/>
  <c r="A54" i="3"/>
  <c r="H53" i="3"/>
  <c r="B53" i="3"/>
  <c r="D53" i="3"/>
  <c r="A53" i="3"/>
  <c r="H52" i="3"/>
  <c r="B52" i="3"/>
  <c r="D52" i="3"/>
  <c r="A52" i="3"/>
  <c r="H51" i="3"/>
  <c r="B51" i="3"/>
  <c r="D51" i="3"/>
  <c r="A51" i="3"/>
  <c r="H50" i="3"/>
  <c r="B50" i="3"/>
  <c r="D50" i="3"/>
  <c r="A50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D46" i="3"/>
  <c r="B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D42" i="3"/>
  <c r="B42" i="3"/>
  <c r="A42" i="3"/>
  <c r="H41" i="3"/>
  <c r="B41" i="3"/>
  <c r="D41" i="3"/>
  <c r="A41" i="3"/>
  <c r="H40" i="3"/>
  <c r="D40" i="3"/>
  <c r="B40" i="3"/>
  <c r="A40" i="3"/>
  <c r="H39" i="3"/>
  <c r="B39" i="3"/>
  <c r="D39" i="3"/>
  <c r="A39" i="3"/>
  <c r="H38" i="3"/>
  <c r="B38" i="3"/>
  <c r="D38" i="3"/>
  <c r="A38" i="3"/>
  <c r="H37" i="3"/>
  <c r="B37" i="3"/>
  <c r="D37" i="3"/>
  <c r="A37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D33" i="3"/>
  <c r="B33" i="3"/>
  <c r="A33" i="3"/>
  <c r="H32" i="3"/>
  <c r="B32" i="3"/>
  <c r="D32" i="3"/>
  <c r="A32" i="3"/>
  <c r="H31" i="3"/>
  <c r="D31" i="3"/>
  <c r="B31" i="3"/>
  <c r="A31" i="3"/>
  <c r="H30" i="3"/>
  <c r="B30" i="3"/>
  <c r="D30" i="3"/>
  <c r="A30" i="3"/>
  <c r="H29" i="3"/>
  <c r="D29" i="3"/>
  <c r="B29" i="3"/>
  <c r="A29" i="3"/>
  <c r="H28" i="3"/>
  <c r="B28" i="3"/>
  <c r="D28" i="3"/>
  <c r="A28" i="3"/>
  <c r="H27" i="3"/>
  <c r="D27" i="3"/>
  <c r="B27" i="3"/>
  <c r="A27" i="3"/>
  <c r="H26" i="3"/>
  <c r="B26" i="3"/>
  <c r="D26" i="3"/>
  <c r="A26" i="3"/>
  <c r="H25" i="3"/>
  <c r="D25" i="3"/>
  <c r="B25" i="3"/>
  <c r="A25" i="3"/>
  <c r="H24" i="3"/>
  <c r="B24" i="3"/>
  <c r="D24" i="3"/>
  <c r="A24" i="3"/>
  <c r="H23" i="3"/>
  <c r="D23" i="3"/>
  <c r="B23" i="3"/>
  <c r="A23" i="3"/>
  <c r="H22" i="3"/>
  <c r="B22" i="3"/>
  <c r="D22" i="3"/>
  <c r="A22" i="3"/>
  <c r="Q84" i="2"/>
  <c r="Q87" i="2"/>
  <c r="Q88" i="2"/>
  <c r="F16" i="2"/>
  <c r="F17" i="2" s="1"/>
  <c r="Q86" i="2"/>
  <c r="Q82" i="2"/>
  <c r="C7" i="2"/>
  <c r="C17" i="2"/>
  <c r="Q79" i="2"/>
  <c r="Q80" i="2"/>
  <c r="Q77" i="2"/>
  <c r="Q78" i="2"/>
  <c r="Q21" i="2"/>
  <c r="Q75" i="2"/>
  <c r="Q76" i="2"/>
  <c r="Q23" i="1"/>
  <c r="C7" i="1"/>
  <c r="G21" i="1"/>
  <c r="C8" i="1"/>
  <c r="C18" i="1"/>
  <c r="Q21" i="1"/>
  <c r="Q22" i="1"/>
  <c r="E23" i="3"/>
  <c r="H21" i="1"/>
  <c r="E27" i="3"/>
  <c r="E19" i="3"/>
  <c r="E13" i="3"/>
  <c r="E85" i="2"/>
  <c r="F85" i="2"/>
  <c r="E75" i="3"/>
  <c r="E23" i="1"/>
  <c r="F23" i="1"/>
  <c r="G23" i="1"/>
  <c r="I23" i="1"/>
  <c r="E22" i="1"/>
  <c r="F22" i="1"/>
  <c r="G22" i="1"/>
  <c r="I22" i="1"/>
  <c r="E33" i="3"/>
  <c r="E49" i="3"/>
  <c r="G86" i="2"/>
  <c r="J86" i="2"/>
  <c r="E89" i="2"/>
  <c r="F89" i="2"/>
  <c r="G89" i="2"/>
  <c r="K89" i="2"/>
  <c r="E22" i="2"/>
  <c r="F22" i="2"/>
  <c r="G22" i="2"/>
  <c r="I22" i="2"/>
  <c r="E27" i="2"/>
  <c r="F27" i="2"/>
  <c r="E35" i="2"/>
  <c r="E43" i="2"/>
  <c r="E51" i="2"/>
  <c r="G53" i="2"/>
  <c r="I53" i="2"/>
  <c r="E59" i="2"/>
  <c r="E67" i="2"/>
  <c r="E81" i="2"/>
  <c r="F81" i="2"/>
  <c r="G85" i="2"/>
  <c r="K85" i="2"/>
  <c r="E79" i="2"/>
  <c r="F79" i="2"/>
  <c r="G79" i="2"/>
  <c r="J79" i="2"/>
  <c r="E30" i="2"/>
  <c r="F30" i="2"/>
  <c r="G30" i="2"/>
  <c r="I30" i="2"/>
  <c r="E38" i="2"/>
  <c r="F38" i="2"/>
  <c r="E46" i="2"/>
  <c r="F46" i="2"/>
  <c r="G46" i="2"/>
  <c r="I46" i="2"/>
  <c r="E54" i="2"/>
  <c r="F54" i="2"/>
  <c r="E62" i="2"/>
  <c r="F62" i="2"/>
  <c r="G62" i="2"/>
  <c r="I62" i="2"/>
  <c r="E70" i="2"/>
  <c r="F70" i="2"/>
  <c r="E84" i="2"/>
  <c r="F84" i="2"/>
  <c r="E25" i="2"/>
  <c r="F25" i="2"/>
  <c r="G25" i="2"/>
  <c r="I25" i="2"/>
  <c r="G27" i="2"/>
  <c r="I27" i="2"/>
  <c r="E33" i="2"/>
  <c r="F33" i="2"/>
  <c r="E41" i="2"/>
  <c r="F41" i="2"/>
  <c r="G41" i="2"/>
  <c r="I41" i="2"/>
  <c r="E49" i="2"/>
  <c r="F49" i="2"/>
  <c r="E57" i="2"/>
  <c r="F57" i="2"/>
  <c r="G57" i="2"/>
  <c r="I57" i="2"/>
  <c r="E65" i="2"/>
  <c r="F65" i="2"/>
  <c r="E73" i="2"/>
  <c r="F73" i="2"/>
  <c r="G73" i="2"/>
  <c r="G81" i="2"/>
  <c r="K81" i="2"/>
  <c r="E77" i="2"/>
  <c r="F77" i="2"/>
  <c r="E88" i="2"/>
  <c r="E28" i="2"/>
  <c r="E36" i="2"/>
  <c r="G38" i="2"/>
  <c r="I38" i="2"/>
  <c r="E44" i="2"/>
  <c r="E52" i="2"/>
  <c r="G54" i="2"/>
  <c r="I54" i="2"/>
  <c r="E60" i="2"/>
  <c r="E68" i="2"/>
  <c r="G70" i="2"/>
  <c r="I70" i="2"/>
  <c r="E83" i="2"/>
  <c r="G21" i="2"/>
  <c r="H21" i="2"/>
  <c r="E80" i="2"/>
  <c r="G84" i="2"/>
  <c r="J84" i="2"/>
  <c r="E23" i="2"/>
  <c r="F23" i="2"/>
  <c r="E31" i="2"/>
  <c r="F31" i="2"/>
  <c r="G33" i="2"/>
  <c r="I33" i="2"/>
  <c r="E39" i="2"/>
  <c r="F39" i="2"/>
  <c r="G39" i="2"/>
  <c r="I39" i="2"/>
  <c r="E47" i="2"/>
  <c r="F47" i="2"/>
  <c r="G47" i="2"/>
  <c r="I47" i="2"/>
  <c r="G49" i="2"/>
  <c r="I49" i="2"/>
  <c r="E55" i="2"/>
  <c r="F55" i="2"/>
  <c r="E63" i="2"/>
  <c r="F63" i="2"/>
  <c r="G63" i="2"/>
  <c r="I63" i="2"/>
  <c r="G65" i="2"/>
  <c r="I65" i="2"/>
  <c r="E71" i="2"/>
  <c r="F71" i="2"/>
  <c r="G71" i="2"/>
  <c r="I71" i="2"/>
  <c r="E75" i="2"/>
  <c r="G77" i="2"/>
  <c r="J77" i="2"/>
  <c r="E86" i="2"/>
  <c r="F86" i="2"/>
  <c r="E26" i="2"/>
  <c r="F26" i="2"/>
  <c r="G26" i="2"/>
  <c r="I26" i="2"/>
  <c r="E34" i="2"/>
  <c r="F34" i="2"/>
  <c r="G34" i="2"/>
  <c r="I34" i="2"/>
  <c r="E42" i="2"/>
  <c r="F42" i="2"/>
  <c r="G42" i="2"/>
  <c r="I42" i="2"/>
  <c r="E50" i="2"/>
  <c r="F50" i="2"/>
  <c r="E58" i="2"/>
  <c r="F58" i="2"/>
  <c r="G58" i="2"/>
  <c r="I58" i="2"/>
  <c r="E66" i="2"/>
  <c r="F66" i="2"/>
  <c r="G66" i="2"/>
  <c r="I66" i="2"/>
  <c r="E74" i="2"/>
  <c r="F74" i="2"/>
  <c r="G74" i="2"/>
  <c r="I74" i="2"/>
  <c r="E78" i="2"/>
  <c r="F78" i="2"/>
  <c r="G23" i="2"/>
  <c r="I23" i="2"/>
  <c r="E29" i="2"/>
  <c r="F29" i="2"/>
  <c r="G29" i="2"/>
  <c r="I29" i="2"/>
  <c r="G31" i="2"/>
  <c r="I31" i="2"/>
  <c r="E37" i="2"/>
  <c r="F37" i="2"/>
  <c r="G37" i="2"/>
  <c r="I37" i="2"/>
  <c r="E45" i="2"/>
  <c r="F45" i="2"/>
  <c r="G45" i="2"/>
  <c r="I45" i="2"/>
  <c r="E53" i="2"/>
  <c r="F53" i="2"/>
  <c r="G55" i="2"/>
  <c r="I55" i="2"/>
  <c r="E61" i="2"/>
  <c r="F61" i="2"/>
  <c r="G61" i="2"/>
  <c r="I61" i="2"/>
  <c r="E24" i="2"/>
  <c r="F24" i="2"/>
  <c r="G24" i="2"/>
  <c r="I24" i="2"/>
  <c r="E32" i="2"/>
  <c r="E40" i="2"/>
  <c r="E48" i="2"/>
  <c r="G50" i="2"/>
  <c r="I50" i="2"/>
  <c r="E56" i="2"/>
  <c r="E64" i="2"/>
  <c r="E72" i="2"/>
  <c r="F72" i="2"/>
  <c r="G72" i="2"/>
  <c r="I72" i="2"/>
  <c r="E76" i="2"/>
  <c r="G78" i="2"/>
  <c r="J78" i="2"/>
  <c r="E87" i="2"/>
  <c r="F87" i="2"/>
  <c r="G87" i="2"/>
  <c r="J87" i="2"/>
  <c r="E37" i="3"/>
  <c r="E45" i="3"/>
  <c r="E53" i="3"/>
  <c r="E74" i="3"/>
  <c r="E15" i="3"/>
  <c r="E82" i="2"/>
  <c r="F82" i="2"/>
  <c r="G82" i="2"/>
  <c r="J82" i="2"/>
  <c r="E69" i="2"/>
  <c r="F69" i="2"/>
  <c r="G69" i="2"/>
  <c r="I69" i="2"/>
  <c r="E21" i="1"/>
  <c r="E21" i="2"/>
  <c r="E50" i="3"/>
  <c r="E58" i="3"/>
  <c r="E66" i="3"/>
  <c r="E70" i="3"/>
  <c r="E18" i="3"/>
  <c r="E38" i="3"/>
  <c r="E62" i="3"/>
  <c r="E71" i="3"/>
  <c r="E77" i="3"/>
  <c r="E31" i="3"/>
  <c r="E55" i="3"/>
  <c r="E63" i="3"/>
  <c r="I73" i="2"/>
  <c r="F48" i="2"/>
  <c r="G48" i="2"/>
  <c r="I48" i="2"/>
  <c r="E48" i="3"/>
  <c r="F36" i="2"/>
  <c r="G36" i="2"/>
  <c r="I36" i="2"/>
  <c r="E36" i="3"/>
  <c r="C12" i="1"/>
  <c r="C16" i="1"/>
  <c r="D18" i="1"/>
  <c r="E47" i="3"/>
  <c r="E54" i="3"/>
  <c r="E42" i="3"/>
  <c r="E61" i="3"/>
  <c r="F43" i="2"/>
  <c r="G43" i="2"/>
  <c r="I43" i="2"/>
  <c r="E43" i="3"/>
  <c r="E14" i="3"/>
  <c r="E17" i="3"/>
  <c r="E24" i="3"/>
  <c r="E69" i="3"/>
  <c r="E68" i="3"/>
  <c r="F68" i="2"/>
  <c r="G68" i="2"/>
  <c r="I68" i="2"/>
  <c r="E39" i="3"/>
  <c r="E46" i="3"/>
  <c r="E34" i="3"/>
  <c r="F40" i="2"/>
  <c r="G40" i="2"/>
  <c r="I40" i="2"/>
  <c r="E40" i="3"/>
  <c r="F60" i="2"/>
  <c r="G60" i="2"/>
  <c r="I60" i="2"/>
  <c r="E60" i="3"/>
  <c r="F28" i="2"/>
  <c r="G28" i="2"/>
  <c r="I28" i="2"/>
  <c r="E28" i="3"/>
  <c r="E65" i="3"/>
  <c r="E73" i="3"/>
  <c r="E22" i="3"/>
  <c r="F76" i="2"/>
  <c r="G76" i="2"/>
  <c r="I76" i="2"/>
  <c r="E12" i="3"/>
  <c r="F88" i="2"/>
  <c r="G88" i="2"/>
  <c r="J88" i="2"/>
  <c r="E21" i="3"/>
  <c r="F67" i="2"/>
  <c r="G67" i="2"/>
  <c r="I67" i="2"/>
  <c r="E67" i="3"/>
  <c r="F35" i="2"/>
  <c r="G35" i="2"/>
  <c r="I35" i="2"/>
  <c r="E35" i="3"/>
  <c r="E57" i="3"/>
  <c r="E25" i="3"/>
  <c r="F32" i="2"/>
  <c r="G32" i="2"/>
  <c r="I32" i="2"/>
  <c r="E32" i="3"/>
  <c r="F75" i="2"/>
  <c r="G75" i="2"/>
  <c r="E11" i="3"/>
  <c r="F52" i="2"/>
  <c r="G52" i="2"/>
  <c r="I52" i="2"/>
  <c r="E52" i="3"/>
  <c r="F64" i="2"/>
  <c r="G64" i="2"/>
  <c r="I64" i="2"/>
  <c r="E64" i="3"/>
  <c r="F80" i="2"/>
  <c r="G80" i="2"/>
  <c r="J80" i="2"/>
  <c r="E16" i="3"/>
  <c r="E26" i="3"/>
  <c r="F59" i="2"/>
  <c r="G59" i="2"/>
  <c r="I59" i="2"/>
  <c r="E59" i="3"/>
  <c r="E41" i="3"/>
  <c r="E72" i="3"/>
  <c r="E30" i="3"/>
  <c r="F56" i="2"/>
  <c r="G56" i="2"/>
  <c r="I56" i="2"/>
  <c r="E56" i="3"/>
  <c r="F83" i="2"/>
  <c r="G83" i="2"/>
  <c r="K83" i="2"/>
  <c r="E76" i="3"/>
  <c r="F44" i="2"/>
  <c r="G44" i="2"/>
  <c r="I44" i="2"/>
  <c r="E44" i="3"/>
  <c r="E20" i="3"/>
  <c r="C11" i="1"/>
  <c r="E29" i="3"/>
  <c r="F51" i="2"/>
  <c r="G51" i="2"/>
  <c r="I51" i="2"/>
  <c r="E51" i="3"/>
  <c r="O23" i="1"/>
  <c r="O22" i="1"/>
  <c r="O21" i="1"/>
  <c r="I75" i="2"/>
  <c r="C12" i="2"/>
  <c r="C11" i="2"/>
  <c r="O90" i="2" l="1"/>
  <c r="O63" i="2"/>
  <c r="O74" i="2"/>
  <c r="O24" i="2"/>
  <c r="O35" i="2"/>
  <c r="O38" i="2"/>
  <c r="O44" i="2"/>
  <c r="O75" i="2"/>
  <c r="O84" i="2"/>
  <c r="O86" i="2"/>
  <c r="O71" i="2"/>
  <c r="O29" i="2"/>
  <c r="O32" i="2"/>
  <c r="O43" i="2"/>
  <c r="O46" i="2"/>
  <c r="O52" i="2"/>
  <c r="O82" i="2"/>
  <c r="O41" i="2"/>
  <c r="O26" i="2"/>
  <c r="O37" i="2"/>
  <c r="O40" i="2"/>
  <c r="O51" i="2"/>
  <c r="O54" i="2"/>
  <c r="O60" i="2"/>
  <c r="O78" i="2"/>
  <c r="O73" i="2"/>
  <c r="O23" i="2"/>
  <c r="O34" i="2"/>
  <c r="O45" i="2"/>
  <c r="O48" i="2"/>
  <c r="O59" i="2"/>
  <c r="O62" i="2"/>
  <c r="O68" i="2"/>
  <c r="O33" i="2"/>
  <c r="C15" i="2"/>
  <c r="O85" i="2"/>
  <c r="O27" i="2"/>
  <c r="O79" i="2"/>
  <c r="O31" i="2"/>
  <c r="O42" i="2"/>
  <c r="O53" i="2"/>
  <c r="O56" i="2"/>
  <c r="O67" i="2"/>
  <c r="O70" i="2"/>
  <c r="O83" i="2"/>
  <c r="O65" i="2"/>
  <c r="O88" i="2"/>
  <c r="O66" i="2"/>
  <c r="O30" i="2"/>
  <c r="O49" i="2"/>
  <c r="O39" i="2"/>
  <c r="O50" i="2"/>
  <c r="O61" i="2"/>
  <c r="O64" i="2"/>
  <c r="O81" i="2"/>
  <c r="O89" i="2"/>
  <c r="O25" i="2"/>
  <c r="O87" i="2"/>
  <c r="O21" i="2"/>
  <c r="O47" i="2"/>
  <c r="O58" i="2"/>
  <c r="O69" i="2"/>
  <c r="O72" i="2"/>
  <c r="O22" i="2"/>
  <c r="O28" i="2"/>
  <c r="O57" i="2"/>
  <c r="O80" i="2"/>
  <c r="O77" i="2"/>
  <c r="O55" i="2"/>
  <c r="O36" i="2"/>
  <c r="O76" i="2"/>
  <c r="C16" i="2"/>
  <c r="D18" i="2" s="1"/>
  <c r="C18" i="2" l="1"/>
  <c r="F18" i="2"/>
  <c r="F19" i="2" s="1"/>
</calcChain>
</file>

<file path=xl/sharedStrings.xml><?xml version="1.0" encoding="utf-8"?>
<sst xmlns="http://schemas.openxmlformats.org/spreadsheetml/2006/main" count="783" uniqueCount="307">
  <si>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</si>
  <si>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</si>
  <si>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</si>
  <si>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</si>
  <si>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</si>
  <si>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</si>
  <si>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</si>
  <si>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</si>
  <si>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</si>
  <si>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</si>
  <si>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</si>
  <si>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</si>
  <si>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</si>
  <si>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</si>
  <si>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</si>
  <si>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</si>
  <si>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</si>
  <si>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</si>
  <si>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</si>
  <si>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</si>
  <si>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S2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</si>
  <si>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</si>
  <si>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</si>
  <si>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</si>
  <si>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</si>
  <si>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</si>
  <si>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</si>
  <si>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</si>
  <si>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</si>
  <si>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</si>
  <si>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</si>
  <si>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</si>
  <si>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BU Cas</t>
  </si>
  <si>
    <t>Nelson</t>
  </si>
  <si>
    <t>EA</t>
  </si>
  <si>
    <t>Sp:  A</t>
  </si>
  <si>
    <t>11.6-12.1</t>
  </si>
  <si>
    <t>IBVS 5371</t>
  </si>
  <si>
    <t>RHN 2003</t>
  </si>
  <si>
    <t>IBVS 5493</t>
  </si>
  <si>
    <t>IBVS 5657</t>
  </si>
  <si>
    <t>IBVS 5694</t>
  </si>
  <si>
    <t>I</t>
  </si>
  <si>
    <t>BU Cas / GSC 4031-1401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</si>
  <si>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</si>
  <si>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</si>
  <si>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</si>
  <si>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</si>
  <si>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</si>
  <si>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</si>
  <si>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</si>
  <si>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Start of linear fit &gt;&gt;&gt;&gt;&gt;&gt;&gt;&gt;&gt;&gt;&gt;&gt;&gt;&gt;&gt;&gt;&gt;&gt;&gt;&gt;&gt;</t>
  </si>
  <si>
    <t>IBVS 5871</t>
  </si>
  <si>
    <t>IBVS 6042</t>
  </si>
  <si>
    <t>Add cycle</t>
  </si>
  <si>
    <t>Old Cycle</t>
  </si>
  <si>
    <t>IBVS 6118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</si>
  <si>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</si>
  <si>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</si>
  <si>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</si>
  <si>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</si>
  <si>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</si>
  <si>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</si>
  <si>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</si>
  <si>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</si>
  <si>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</si>
  <si>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</si>
  <si>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</si>
  <si>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</si>
  <si>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</si>
  <si>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2428423.59 </t>
  </si>
  <si>
    <t> 12.09.1936 02:09 </t>
  </si>
  <si>
    <t> 0.02 </t>
  </si>
  <si>
    <t>P </t>
  </si>
  <si>
    <t> C.Hoffmeister </t>
  </si>
  <si>
    <t> VSS 1.70 </t>
  </si>
  <si>
    <t>2429165.40 </t>
  </si>
  <si>
    <t> 23.09.1938 21:36 </t>
  </si>
  <si>
    <t> -0.13 </t>
  </si>
  <si>
    <t>2429217.37 </t>
  </si>
  <si>
    <t> 14.11.1938 20:52 </t>
  </si>
  <si>
    <t> -0.03 </t>
  </si>
  <si>
    <t>2429553.46 </t>
  </si>
  <si>
    <t> 16.10.1939 23:02 </t>
  </si>
  <si>
    <t> 0.04 </t>
  </si>
  <si>
    <t>2429729.33 </t>
  </si>
  <si>
    <t> 09.04.1940 19:55 </t>
  </si>
  <si>
    <t> 0.00 </t>
  </si>
  <si>
    <t>2429880.47 </t>
  </si>
  <si>
    <t> 07.09.1940 23:16 </t>
  </si>
  <si>
    <t>2429907.49 </t>
  </si>
  <si>
    <t> 04.10.1940 23:45 </t>
  </si>
  <si>
    <t> -0.00 </t>
  </si>
  <si>
    <t>2429923.26 </t>
  </si>
  <si>
    <t> 20.10.1940 18:14 </t>
  </si>
  <si>
    <t> -0.02 </t>
  </si>
  <si>
    <t>2430234.485 </t>
  </si>
  <si>
    <t> 27.08.1941 23:38 </t>
  </si>
  <si>
    <t> -0.009 </t>
  </si>
  <si>
    <t> K.Häussler </t>
  </si>
  <si>
    <t> MHAR 11.2 </t>
  </si>
  <si>
    <t>2430261.53 </t>
  </si>
  <si>
    <t> 24.09.1941 00:43 </t>
  </si>
  <si>
    <t>2430313.460 </t>
  </si>
  <si>
    <t> 14.11.1941 23:02 </t>
  </si>
  <si>
    <t> 0.034 </t>
  </si>
  <si>
    <t>2430347.30 </t>
  </si>
  <si>
    <t> 18.12.1941 19:12 </t>
  </si>
  <si>
    <t> 0.05 </t>
  </si>
  <si>
    <t>2430374.27 </t>
  </si>
  <si>
    <t> 14.01.1942 18:28 </t>
  </si>
  <si>
    <t> -0.05 </t>
  </si>
  <si>
    <t>2430412.62 </t>
  </si>
  <si>
    <t> 22.02.1942 02:52 </t>
  </si>
  <si>
    <t> -0.04 </t>
  </si>
  <si>
    <t>2430782.44 </t>
  </si>
  <si>
    <t> 26.02.1943 22:33 </t>
  </si>
  <si>
    <t> -0.07 </t>
  </si>
  <si>
    <t>2430789.32 </t>
  </si>
  <si>
    <t> 05.03.1943 19:40 </t>
  </si>
  <si>
    <t>2431145.61 </t>
  </si>
  <si>
    <t> 25.02.1944 02:38 </t>
  </si>
  <si>
    <t>2432444.518 </t>
  </si>
  <si>
    <t> 16.09.1947 00:25 </t>
  </si>
  <si>
    <t> -0.071 </t>
  </si>
  <si>
    <t>2433928.537 </t>
  </si>
  <si>
    <t> 09.10.1951 00:53 </t>
  </si>
  <si>
    <t> 0.027 </t>
  </si>
  <si>
    <t>2434192.441 </t>
  </si>
  <si>
    <t> 28.06.1952 22:35 </t>
  </si>
  <si>
    <t> 0.073 </t>
  </si>
  <si>
    <t>2434395.380 </t>
  </si>
  <si>
    <t> 17.01.1953 21:07 </t>
  </si>
  <si>
    <t> 0.044 </t>
  </si>
  <si>
    <t>2435128.310 </t>
  </si>
  <si>
    <t> 20.01.1955 19:26 </t>
  </si>
  <si>
    <t> 0.035 </t>
  </si>
  <si>
    <t>2435164.314 </t>
  </si>
  <si>
    <t> 25.02.1955 19:32 </t>
  </si>
  <si>
    <t> -0.045 </t>
  </si>
  <si>
    <t>2435342.514 </t>
  </si>
  <si>
    <t> 23.08.1955 00:20 </t>
  </si>
  <si>
    <t> -0.005 </t>
  </si>
  <si>
    <t>2435378.613 </t>
  </si>
  <si>
    <t> 28.09.1955 02:42 </t>
  </si>
  <si>
    <t> 0.011 </t>
  </si>
  <si>
    <t>2435924.317 </t>
  </si>
  <si>
    <t> 26.03.1957 19:36 </t>
  </si>
  <si>
    <t> -0.044 </t>
  </si>
  <si>
    <t>2436111.543 </t>
  </si>
  <si>
    <t> 30.09.1957 01:01 </t>
  </si>
  <si>
    <t> 0.001 </t>
  </si>
  <si>
    <t>2436526.508 </t>
  </si>
  <si>
    <t> 19.11.1958 00:11 </t>
  </si>
  <si>
    <t> 0.009 </t>
  </si>
  <si>
    <t>2437956.364 </t>
  </si>
  <si>
    <t> 18.10.1962 20:44 </t>
  </si>
  <si>
    <t> 0.070 </t>
  </si>
  <si>
    <t>2437992.380 </t>
  </si>
  <si>
    <t> 23.11.1962 21:07 </t>
  </si>
  <si>
    <t> 0.002 </t>
  </si>
  <si>
    <t>2438398.318 </t>
  </si>
  <si>
    <t> 03.01.1964 19:37 </t>
  </si>
  <si>
    <t> 0.005 </t>
  </si>
  <si>
    <t>2438407.315 </t>
  </si>
  <si>
    <t> 12.01.1964 19:33 </t>
  </si>
  <si>
    <t> -0.019 </t>
  </si>
  <si>
    <t>2438813.275 </t>
  </si>
  <si>
    <t> 21.02.1965 18:36 </t>
  </si>
  <si>
    <t>2438849.342 </t>
  </si>
  <si>
    <t> 29.03.1965 20:12 </t>
  </si>
  <si>
    <t> -0.011 </t>
  </si>
  <si>
    <t>2439027.506 </t>
  </si>
  <si>
    <t> 24.09.1965 00:08 </t>
  </si>
  <si>
    <t> -0.008 </t>
  </si>
  <si>
    <t>2439054.662 </t>
  </si>
  <si>
    <t> 21.10.1965 03:53 </t>
  </si>
  <si>
    <t> 0.086 </t>
  </si>
  <si>
    <t>2439061.331 </t>
  </si>
  <si>
    <t> 27.10.1965 19:56 </t>
  </si>
  <si>
    <t>2439088.422 </t>
  </si>
  <si>
    <t> 23.11.1965 22:07 </t>
  </si>
  <si>
    <t> 0.018 </t>
  </si>
  <si>
    <t>2439390.569 </t>
  </si>
  <si>
    <t> 22.09.1966 01:39 </t>
  </si>
  <si>
    <t> -0.032 </t>
  </si>
  <si>
    <t>2439406.369 </t>
  </si>
  <si>
    <t> 07.10.1966 20:51 </t>
  </si>
  <si>
    <t> -0.018 </t>
  </si>
  <si>
    <t>2439442.519 </t>
  </si>
  <si>
    <t> 13.11.1966 00:27 </t>
  </si>
  <si>
    <t> 0.049 </t>
  </si>
  <si>
    <t>2439557.490 </t>
  </si>
  <si>
    <t> 07.03.1967 23:45 </t>
  </si>
  <si>
    <t>2439672.478 </t>
  </si>
  <si>
    <t> 30.06.1967 23:28 </t>
  </si>
  <si>
    <t> -0.023 </t>
  </si>
  <si>
    <t>2440856.502 </t>
  </si>
  <si>
    <t> 27.09.1970 00:02 </t>
  </si>
  <si>
    <t> 0.022 </t>
  </si>
  <si>
    <t>2440881.252 </t>
  </si>
  <si>
    <t> 21.10.1970 18:02 </t>
  </si>
  <si>
    <t> -0.035 </t>
  </si>
  <si>
    <t>2441598.413 </t>
  </si>
  <si>
    <t> 07.10.1972 21:54 </t>
  </si>
  <si>
    <t> -0.027 </t>
  </si>
  <si>
    <t>2441650.324 </t>
  </si>
  <si>
    <t> 28.11.1972 19:46 </t>
  </si>
  <si>
    <t> 0.014 </t>
  </si>
  <si>
    <t>2441677.301 </t>
  </si>
  <si>
    <t> 25.12.1972 19:13 </t>
  </si>
  <si>
    <t>2441959.305 </t>
  </si>
  <si>
    <t> 03.10.1973 19:19 </t>
  </si>
  <si>
    <t> 0.033 </t>
  </si>
  <si>
    <t> MHAR 11.3 </t>
  </si>
  <si>
    <t>2441961.492 </t>
  </si>
  <si>
    <t> 05.10.1973 23:48 </t>
  </si>
  <si>
    <t>2442358.383 </t>
  </si>
  <si>
    <t> 06.11.1974 21:11 </t>
  </si>
  <si>
    <t> -0.059 </t>
  </si>
  <si>
    <t>2448562.484 </t>
  </si>
  <si>
    <t> 01.11.1991 23:36 </t>
  </si>
  <si>
    <t> P.Frank </t>
  </si>
  <si>
    <t>BAVM 60 </t>
  </si>
  <si>
    <t>2451185.272 </t>
  </si>
  <si>
    <t> 06.01.1999 18:31 </t>
  </si>
  <si>
    <t> -0.017 </t>
  </si>
  <si>
    <t>E </t>
  </si>
  <si>
    <t>?</t>
  </si>
  <si>
    <t> R.Diethelm </t>
  </si>
  <si>
    <t> BBS 119 </t>
  </si>
  <si>
    <t>2452619.5771 </t>
  </si>
  <si>
    <t> 11.12.2002 01:51 </t>
  </si>
  <si>
    <t> -0.0187 </t>
  </si>
  <si>
    <t> R.Nelson </t>
  </si>
  <si>
    <t>IBVS 5371 </t>
  </si>
  <si>
    <t>2452894.7099 </t>
  </si>
  <si>
    <t> 12.09.2003 05:02 </t>
  </si>
  <si>
    <t> -0.0201 </t>
  </si>
  <si>
    <t>IBVS 5493 </t>
  </si>
  <si>
    <t>2453316.4321 </t>
  </si>
  <si>
    <t> 06.11.2004 22:22 </t>
  </si>
  <si>
    <t> -0.0200 </t>
  </si>
  <si>
    <t>-I</t>
  </si>
  <si>
    <t> v.Poschinger </t>
  </si>
  <si>
    <t>BAVM 173 </t>
  </si>
  <si>
    <t>2453686.2859 </t>
  </si>
  <si>
    <t> 11.11.2005 18:51 </t>
  </si>
  <si>
    <t>11202</t>
  </si>
  <si>
    <t> -0.0188 </t>
  </si>
  <si>
    <t> C.-H.Kim et al. </t>
  </si>
  <si>
    <t>IBVS 5694 </t>
  </si>
  <si>
    <t>2453988.4819 </t>
  </si>
  <si>
    <t> 09.09.2006 23:33 </t>
  </si>
  <si>
    <t>11336</t>
  </si>
  <si>
    <t> -0.0194 </t>
  </si>
  <si>
    <t>C </t>
  </si>
  <si>
    <t>o</t>
  </si>
  <si>
    <t> U. Schmidt </t>
  </si>
  <si>
    <t>BAVM 183 </t>
  </si>
  <si>
    <t>2454049.3705 </t>
  </si>
  <si>
    <t> 09.11.2006 20:53 </t>
  </si>
  <si>
    <t>11363</t>
  </si>
  <si>
    <t> -0.0212 </t>
  </si>
  <si>
    <t> H. Jungbluth </t>
  </si>
  <si>
    <t>2454367.3529 </t>
  </si>
  <si>
    <t> 23.09.2007 20:28 </t>
  </si>
  <si>
    <t>11504</t>
  </si>
  <si>
    <t> -0.0218 </t>
  </si>
  <si>
    <t> F.Agerer </t>
  </si>
  <si>
    <t>BAVM 193 </t>
  </si>
  <si>
    <t>2454768.7793 </t>
  </si>
  <si>
    <t> 29.10.2008 06:42 </t>
  </si>
  <si>
    <t>11682</t>
  </si>
  <si>
    <t> -0.0207 </t>
  </si>
  <si>
    <t>IBVS 5871 </t>
  </si>
  <si>
    <t>2455154.4159 </t>
  </si>
  <si>
    <t> 18.11.2009 21:58 </t>
  </si>
  <si>
    <t>11853</t>
  </si>
  <si>
    <t> -0.0231 </t>
  </si>
  <si>
    <t>BAVM 212 </t>
  </si>
  <si>
    <t>2455499.4610 </t>
  </si>
  <si>
    <t> 29.10.2010 23:03 </t>
  </si>
  <si>
    <t>12006</t>
  </si>
  <si>
    <t> -0.0234 </t>
  </si>
  <si>
    <t>BAVM 215 </t>
  </si>
  <si>
    <t>2455808.4239 </t>
  </si>
  <si>
    <t> 03.09.2011 22:10 </t>
  </si>
  <si>
    <t>12143</t>
  </si>
  <si>
    <t> -0.0227 </t>
  </si>
  <si>
    <t>BAVM 225 </t>
  </si>
  <si>
    <t>2456261.7177 </t>
  </si>
  <si>
    <t> 30.11.2012 05:13 </t>
  </si>
  <si>
    <t>12344</t>
  </si>
  <si>
    <t> -0.0238 </t>
  </si>
  <si>
    <t>IBVS 6042 </t>
  </si>
  <si>
    <t>2456507.5338 </t>
  </si>
  <si>
    <t> 03.08.2013 00:48 </t>
  </si>
  <si>
    <t>12453</t>
  </si>
  <si>
    <t> -0.0244 </t>
  </si>
  <si>
    <t>BAVM 234 </t>
  </si>
  <si>
    <t>2456568.4244 </t>
  </si>
  <si>
    <t> 02.10.2013 22:11 </t>
  </si>
  <si>
    <t>12480</t>
  </si>
  <si>
    <t> -0.0241 </t>
  </si>
  <si>
    <t> M.&amp; K.Rätz 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</si>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</sst>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quotePrefix="1" applyAlignment="1"/>
    <xf numFmtId="0" fontId="7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NumberFormat="1" applyAlignment="1">
      <alignment horizontal="left"/>
    </xf>
    <xf numFmtId="0" fontId="12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6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3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14" fillId="0" borderId="0" xfId="0" applyFont="1">
      <alignment vertical="top"/>
    </xf>
    <xf numFmtId="0" fontId="15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6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6" fillId="24" borderId="17" xfId="38" applyFill="1" applyBorder="1" applyAlignment="1" applyProtection="1">
      <alignment horizontal="right" vertical="top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34" fillId="0" borderId="0" xfId="42" applyFont="1"/>
    <xf numFmtId="0" fontId="34" fillId="0" borderId="0" xfId="42" applyFont="1" applyAlignment="1">
      <alignment horizontal="center" wrapText="1"/>
    </xf>
    <xf numFmtId="0" fontId="34" fillId="0" borderId="0" xfId="42" applyFont="1" applyAlignment="1">
      <alignment horizontal="left"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76" fontId="36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BU Cas - O-C Diagr.</a:t>
            </a:r>
          </a:p>
        </c:rich>
      </c:tx>
      <c:layout>
        <c:manualLayout>
          <c:xMode val="edge"/>
          <c:yMode val="edge"/>
          <c:x val="0.3764139094891005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34168126798494"/>
          <c:w val="0.8093705899846258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</c:v>
                </c:pt>
                <c:pt idx="2">
                  <c:v>329</c:v>
                </c:pt>
                <c:pt idx="3">
                  <c:v>352</c:v>
                </c:pt>
                <c:pt idx="4">
                  <c:v>501</c:v>
                </c:pt>
                <c:pt idx="5">
                  <c:v>579</c:v>
                </c:pt>
                <c:pt idx="6">
                  <c:v>646</c:v>
                </c:pt>
                <c:pt idx="7">
                  <c:v>658</c:v>
                </c:pt>
                <c:pt idx="8">
                  <c:v>665</c:v>
                </c:pt>
                <c:pt idx="9">
                  <c:v>803</c:v>
                </c:pt>
                <c:pt idx="10">
                  <c:v>815</c:v>
                </c:pt>
                <c:pt idx="11">
                  <c:v>838</c:v>
                </c:pt>
                <c:pt idx="12">
                  <c:v>853</c:v>
                </c:pt>
                <c:pt idx="13">
                  <c:v>865</c:v>
                </c:pt>
                <c:pt idx="14">
                  <c:v>882</c:v>
                </c:pt>
                <c:pt idx="15">
                  <c:v>1046</c:v>
                </c:pt>
                <c:pt idx="16">
                  <c:v>1049</c:v>
                </c:pt>
                <c:pt idx="17">
                  <c:v>1207</c:v>
                </c:pt>
                <c:pt idx="18">
                  <c:v>1783</c:v>
                </c:pt>
                <c:pt idx="19">
                  <c:v>2441</c:v>
                </c:pt>
                <c:pt idx="20">
                  <c:v>2558</c:v>
                </c:pt>
                <c:pt idx="21">
                  <c:v>2648</c:v>
                </c:pt>
                <c:pt idx="22">
                  <c:v>2973</c:v>
                </c:pt>
                <c:pt idx="23">
                  <c:v>2989</c:v>
                </c:pt>
                <c:pt idx="24">
                  <c:v>3068</c:v>
                </c:pt>
                <c:pt idx="25">
                  <c:v>3084</c:v>
                </c:pt>
                <c:pt idx="26">
                  <c:v>3326</c:v>
                </c:pt>
                <c:pt idx="27">
                  <c:v>3409</c:v>
                </c:pt>
                <c:pt idx="28">
                  <c:v>3593</c:v>
                </c:pt>
                <c:pt idx="29">
                  <c:v>4227</c:v>
                </c:pt>
                <c:pt idx="30">
                  <c:v>4243</c:v>
                </c:pt>
                <c:pt idx="31">
                  <c:v>4423</c:v>
                </c:pt>
                <c:pt idx="32">
                  <c:v>4427</c:v>
                </c:pt>
                <c:pt idx="33">
                  <c:v>4607</c:v>
                </c:pt>
                <c:pt idx="34">
                  <c:v>4623</c:v>
                </c:pt>
                <c:pt idx="35">
                  <c:v>4702</c:v>
                </c:pt>
                <c:pt idx="36">
                  <c:v>4714</c:v>
                </c:pt>
                <c:pt idx="37">
                  <c:v>4717</c:v>
                </c:pt>
                <c:pt idx="38">
                  <c:v>4729</c:v>
                </c:pt>
                <c:pt idx="39">
                  <c:v>4863</c:v>
                </c:pt>
                <c:pt idx="40">
                  <c:v>4870</c:v>
                </c:pt>
                <c:pt idx="41">
                  <c:v>4886</c:v>
                </c:pt>
                <c:pt idx="42">
                  <c:v>4937</c:v>
                </c:pt>
                <c:pt idx="43">
                  <c:v>4988</c:v>
                </c:pt>
                <c:pt idx="44">
                  <c:v>5513</c:v>
                </c:pt>
                <c:pt idx="45">
                  <c:v>5524</c:v>
                </c:pt>
                <c:pt idx="46">
                  <c:v>5842</c:v>
                </c:pt>
                <c:pt idx="47">
                  <c:v>5865</c:v>
                </c:pt>
                <c:pt idx="48">
                  <c:v>5877</c:v>
                </c:pt>
                <c:pt idx="49">
                  <c:v>6002</c:v>
                </c:pt>
                <c:pt idx="50">
                  <c:v>6003</c:v>
                </c:pt>
                <c:pt idx="51">
                  <c:v>6179</c:v>
                </c:pt>
                <c:pt idx="52">
                  <c:v>8930</c:v>
                </c:pt>
                <c:pt idx="53">
                  <c:v>10093</c:v>
                </c:pt>
                <c:pt idx="54">
                  <c:v>10729</c:v>
                </c:pt>
                <c:pt idx="55">
                  <c:v>10851</c:v>
                </c:pt>
                <c:pt idx="56">
                  <c:v>11038</c:v>
                </c:pt>
                <c:pt idx="57">
                  <c:v>11202</c:v>
                </c:pt>
                <c:pt idx="58">
                  <c:v>11336</c:v>
                </c:pt>
                <c:pt idx="59">
                  <c:v>11363</c:v>
                </c:pt>
                <c:pt idx="60">
                  <c:v>11504</c:v>
                </c:pt>
                <c:pt idx="61">
                  <c:v>11682</c:v>
                </c:pt>
                <c:pt idx="62">
                  <c:v>11853</c:v>
                </c:pt>
                <c:pt idx="63">
                  <c:v>12006</c:v>
                </c:pt>
                <c:pt idx="64">
                  <c:v>12143</c:v>
                </c:pt>
                <c:pt idx="65">
                  <c:v>12344</c:v>
                </c:pt>
                <c:pt idx="66">
                  <c:v>12453</c:v>
                </c:pt>
                <c:pt idx="67">
                  <c:v>12480</c:v>
                </c:pt>
                <c:pt idx="68">
                  <c:v>13107</c:v>
                </c:pt>
                <c:pt idx="69">
                  <c:v>13613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76-4C87-84F2-F0E8EB6600D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Active!$D$21:$D$454</c:f>
                <c:numCache>
                  <c:formatCode>General</c:formatCode>
                  <c:ptCount val="43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6.7000000000000002E-3</c:v>
                  </c:pt>
                  <c:pt idx="57">
                    <c:v>2.9999999999999997E-4</c:v>
                  </c:pt>
                  <c:pt idx="58">
                    <c:v>3.3999999999999998E-3</c:v>
                  </c:pt>
                  <c:pt idx="59">
                    <c:v>1.6000000000000001E-3</c:v>
                  </c:pt>
                  <c:pt idx="60">
                    <c:v>0</c:v>
                  </c:pt>
                  <c:pt idx="61">
                    <c:v>5.9999999999999995E-4</c:v>
                  </c:pt>
                  <c:pt idx="62">
                    <c:v>0</c:v>
                  </c:pt>
                  <c:pt idx="63">
                    <c:v>2E-3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2.9999999999999997E-4</c:v>
                  </c:pt>
                  <c:pt idx="68">
                    <c:v>2.3E-3</c:v>
                  </c:pt>
                  <c:pt idx="69">
                    <c:v>2E-3</c:v>
                  </c:pt>
                </c:numCache>
              </c:numRef>
            </c:plus>
            <c:minus>
              <c:numRef>
                <c:f>Active!$D$21:$D$454</c:f>
                <c:numCache>
                  <c:formatCode>General</c:formatCode>
                  <c:ptCount val="43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6.7000000000000002E-3</c:v>
                  </c:pt>
                  <c:pt idx="57">
                    <c:v>2.9999999999999997E-4</c:v>
                  </c:pt>
                  <c:pt idx="58">
                    <c:v>3.3999999999999998E-3</c:v>
                  </c:pt>
                  <c:pt idx="59">
                    <c:v>1.6000000000000001E-3</c:v>
                  </c:pt>
                  <c:pt idx="60">
                    <c:v>0</c:v>
                  </c:pt>
                  <c:pt idx="61">
                    <c:v>5.9999999999999995E-4</c:v>
                  </c:pt>
                  <c:pt idx="62">
                    <c:v>0</c:v>
                  </c:pt>
                  <c:pt idx="63">
                    <c:v>2E-3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2.9999999999999997E-4</c:v>
                  </c:pt>
                  <c:pt idx="68">
                    <c:v>2.3E-3</c:v>
                  </c:pt>
                  <c:pt idx="69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</c:v>
                </c:pt>
                <c:pt idx="2">
                  <c:v>329</c:v>
                </c:pt>
                <c:pt idx="3">
                  <c:v>352</c:v>
                </c:pt>
                <c:pt idx="4">
                  <c:v>501</c:v>
                </c:pt>
                <c:pt idx="5">
                  <c:v>579</c:v>
                </c:pt>
                <c:pt idx="6">
                  <c:v>646</c:v>
                </c:pt>
                <c:pt idx="7">
                  <c:v>658</c:v>
                </c:pt>
                <c:pt idx="8">
                  <c:v>665</c:v>
                </c:pt>
                <c:pt idx="9">
                  <c:v>803</c:v>
                </c:pt>
                <c:pt idx="10">
                  <c:v>815</c:v>
                </c:pt>
                <c:pt idx="11">
                  <c:v>838</c:v>
                </c:pt>
                <c:pt idx="12">
                  <c:v>853</c:v>
                </c:pt>
                <c:pt idx="13">
                  <c:v>865</c:v>
                </c:pt>
                <c:pt idx="14">
                  <c:v>882</c:v>
                </c:pt>
                <c:pt idx="15">
                  <c:v>1046</c:v>
                </c:pt>
                <c:pt idx="16">
                  <c:v>1049</c:v>
                </c:pt>
                <c:pt idx="17">
                  <c:v>1207</c:v>
                </c:pt>
                <c:pt idx="18">
                  <c:v>1783</c:v>
                </c:pt>
                <c:pt idx="19">
                  <c:v>2441</c:v>
                </c:pt>
                <c:pt idx="20">
                  <c:v>2558</c:v>
                </c:pt>
                <c:pt idx="21">
                  <c:v>2648</c:v>
                </c:pt>
                <c:pt idx="22">
                  <c:v>2973</c:v>
                </c:pt>
                <c:pt idx="23">
                  <c:v>2989</c:v>
                </c:pt>
                <c:pt idx="24">
                  <c:v>3068</c:v>
                </c:pt>
                <c:pt idx="25">
                  <c:v>3084</c:v>
                </c:pt>
                <c:pt idx="26">
                  <c:v>3326</c:v>
                </c:pt>
                <c:pt idx="27">
                  <c:v>3409</c:v>
                </c:pt>
                <c:pt idx="28">
                  <c:v>3593</c:v>
                </c:pt>
                <c:pt idx="29">
                  <c:v>4227</c:v>
                </c:pt>
                <c:pt idx="30">
                  <c:v>4243</c:v>
                </c:pt>
                <c:pt idx="31">
                  <c:v>4423</c:v>
                </c:pt>
                <c:pt idx="32">
                  <c:v>4427</c:v>
                </c:pt>
                <c:pt idx="33">
                  <c:v>4607</c:v>
                </c:pt>
                <c:pt idx="34">
                  <c:v>4623</c:v>
                </c:pt>
                <c:pt idx="35">
                  <c:v>4702</c:v>
                </c:pt>
                <c:pt idx="36">
                  <c:v>4714</c:v>
                </c:pt>
                <c:pt idx="37">
                  <c:v>4717</c:v>
                </c:pt>
                <c:pt idx="38">
                  <c:v>4729</c:v>
                </c:pt>
                <c:pt idx="39">
                  <c:v>4863</c:v>
                </c:pt>
                <c:pt idx="40">
                  <c:v>4870</c:v>
                </c:pt>
                <c:pt idx="41">
                  <c:v>4886</c:v>
                </c:pt>
                <c:pt idx="42">
                  <c:v>4937</c:v>
                </c:pt>
                <c:pt idx="43">
                  <c:v>4988</c:v>
                </c:pt>
                <c:pt idx="44">
                  <c:v>5513</c:v>
                </c:pt>
                <c:pt idx="45">
                  <c:v>5524</c:v>
                </c:pt>
                <c:pt idx="46">
                  <c:v>5842</c:v>
                </c:pt>
                <c:pt idx="47">
                  <c:v>5865</c:v>
                </c:pt>
                <c:pt idx="48">
                  <c:v>5877</c:v>
                </c:pt>
                <c:pt idx="49">
                  <c:v>6002</c:v>
                </c:pt>
                <c:pt idx="50">
                  <c:v>6003</c:v>
                </c:pt>
                <c:pt idx="51">
                  <c:v>6179</c:v>
                </c:pt>
                <c:pt idx="52">
                  <c:v>8930</c:v>
                </c:pt>
                <c:pt idx="53">
                  <c:v>10093</c:v>
                </c:pt>
                <c:pt idx="54">
                  <c:v>10729</c:v>
                </c:pt>
                <c:pt idx="55">
                  <c:v>10851</c:v>
                </c:pt>
                <c:pt idx="56">
                  <c:v>11038</c:v>
                </c:pt>
                <c:pt idx="57">
                  <c:v>11202</c:v>
                </c:pt>
                <c:pt idx="58">
                  <c:v>11336</c:v>
                </c:pt>
                <c:pt idx="59">
                  <c:v>11363</c:v>
                </c:pt>
                <c:pt idx="60">
                  <c:v>11504</c:v>
                </c:pt>
                <c:pt idx="61">
                  <c:v>11682</c:v>
                </c:pt>
                <c:pt idx="62">
                  <c:v>11853</c:v>
                </c:pt>
                <c:pt idx="63">
                  <c:v>12006</c:v>
                </c:pt>
                <c:pt idx="64">
                  <c:v>12143</c:v>
                </c:pt>
                <c:pt idx="65">
                  <c:v>12344</c:v>
                </c:pt>
                <c:pt idx="66">
                  <c:v>12453</c:v>
                </c:pt>
                <c:pt idx="67">
                  <c:v>12480</c:v>
                </c:pt>
                <c:pt idx="68">
                  <c:v>13107</c:v>
                </c:pt>
                <c:pt idx="69">
                  <c:v>13613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1">
                  <c:v>2.0000000000436557E-2</c:v>
                </c:pt>
                <c:pt idx="2">
                  <c:v>-0.12648524589894805</c:v>
                </c:pt>
                <c:pt idx="3">
                  <c:v>-2.5783606557524763E-2</c:v>
                </c:pt>
                <c:pt idx="4">
                  <c:v>4.1370491806446807E-2</c:v>
                </c:pt>
                <c:pt idx="5">
                  <c:v>6.7934426260762848E-3</c:v>
                </c:pt>
                <c:pt idx="6">
                  <c:v>4.9272131152974907E-2</c:v>
                </c:pt>
                <c:pt idx="7">
                  <c:v>7.0295082005031873E-3</c:v>
                </c:pt>
                <c:pt idx="8">
                  <c:v>-9.2786885215900838E-3</c:v>
                </c:pt>
                <c:pt idx="9">
                  <c:v>-6.8852452386636287E-5</c:v>
                </c:pt>
                <c:pt idx="10">
                  <c:v>-1.7311475407041144E-2</c:v>
                </c:pt>
                <c:pt idx="11">
                  <c:v>4.3390163937147008E-2</c:v>
                </c:pt>
                <c:pt idx="12">
                  <c:v>5.5586885249795159E-2</c:v>
                </c:pt>
                <c:pt idx="13">
                  <c:v>-3.6655737698310986E-2</c:v>
                </c:pt>
                <c:pt idx="14">
                  <c:v>-2.4832786883052904E-2</c:v>
                </c:pt>
                <c:pt idx="15">
                  <c:v>-5.5481967207015259E-2</c:v>
                </c:pt>
                <c:pt idx="16">
                  <c:v>5.8957377055776305E-2</c:v>
                </c:pt>
                <c:pt idx="17">
                  <c:v>2.9429508202156285E-2</c:v>
                </c:pt>
                <c:pt idx="18">
                  <c:v>-5.0216393432492623E-2</c:v>
                </c:pt>
                <c:pt idx="19">
                  <c:v>5.5813114762713667E-2</c:v>
                </c:pt>
                <c:pt idx="20">
                  <c:v>0.10294754099595593</c:v>
                </c:pt>
                <c:pt idx="21">
                  <c:v>7.5127868862182368E-2</c:v>
                </c:pt>
                <c:pt idx="22">
                  <c:v>6.9390163946081884E-2</c:v>
                </c:pt>
                <c:pt idx="23">
                  <c:v>-9.5999999903142452E-3</c:v>
                </c:pt>
                <c:pt idx="24">
                  <c:v>3.0636065588623751E-2</c:v>
                </c:pt>
                <c:pt idx="25">
                  <c:v>4.6645901653391775E-2</c:v>
                </c:pt>
                <c:pt idx="26">
                  <c:v>-4.5803278480889276E-3</c:v>
                </c:pt>
                <c:pt idx="27">
                  <c:v>4.0908196737291291E-2</c:v>
                </c:pt>
                <c:pt idx="28">
                  <c:v>5.1521311492251698E-2</c:v>
                </c:pt>
                <c:pt idx="29">
                  <c:v>0.11903606559644686</c:v>
                </c:pt>
                <c:pt idx="30">
                  <c:v>5.2045901655219495E-2</c:v>
                </c:pt>
                <c:pt idx="31">
                  <c:v>5.6406557399895974E-2</c:v>
                </c:pt>
                <c:pt idx="32">
                  <c:v>3.2659016418620013E-2</c:v>
                </c:pt>
                <c:pt idx="33">
                  <c:v>5.9019672153226566E-2</c:v>
                </c:pt>
                <c:pt idx="34">
                  <c:v>4.3029508218751289E-2</c:v>
                </c:pt>
                <c:pt idx="35">
                  <c:v>4.7265573797631077E-2</c:v>
                </c:pt>
                <c:pt idx="36">
                  <c:v>0.14102295084012439</c:v>
                </c:pt>
                <c:pt idx="37">
                  <c:v>4.4462295103585348E-2</c:v>
                </c:pt>
                <c:pt idx="38">
                  <c:v>7.3219672151026316E-2</c:v>
                </c:pt>
                <c:pt idx="39">
                  <c:v>2.5177049203193747E-2</c:v>
                </c:pt>
                <c:pt idx="40">
                  <c:v>3.8868852483574301E-2</c:v>
                </c:pt>
                <c:pt idx="41">
                  <c:v>0.10587868854781846</c:v>
                </c:pt>
                <c:pt idx="42">
                  <c:v>6.2347541002964135E-2</c:v>
                </c:pt>
                <c:pt idx="43">
                  <c:v>3.5816393472487107E-2</c:v>
                </c:pt>
                <c:pt idx="44">
                  <c:v>8.6701639367674943E-2</c:v>
                </c:pt>
                <c:pt idx="45">
                  <c:v>2.9645901668118313E-2</c:v>
                </c:pt>
                <c:pt idx="46">
                  <c:v>4.1216393474314827E-2</c:v>
                </c:pt>
                <c:pt idx="47">
                  <c:v>8.291803281463217E-2</c:v>
                </c:pt>
                <c:pt idx="48">
                  <c:v>-2.3245901320478879E-3</c:v>
                </c:pt>
                <c:pt idx="49">
                  <c:v>0.10331475413113367</c:v>
                </c:pt>
                <c:pt idx="50">
                  <c:v>3.5127868883137126E-2</c:v>
                </c:pt>
                <c:pt idx="51">
                  <c:v>1.3236065606179181E-2</c:v>
                </c:pt>
                <c:pt idx="52">
                  <c:v>9.5114754134556279E-2</c:v>
                </c:pt>
                <c:pt idx="53">
                  <c:v>0.10076721316727344</c:v>
                </c:pt>
                <c:pt idx="54">
                  <c:v>0.10700819677731488</c:v>
                </c:pt>
                <c:pt idx="55">
                  <c:v>0.10700819677731488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76-4C87-84F2-F0E8EB6600D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plus>
            <c:minus>
              <c:numRef>
                <c:f>Active!$D$21:$D$47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</c:v>
                </c:pt>
                <c:pt idx="2">
                  <c:v>329</c:v>
                </c:pt>
                <c:pt idx="3">
                  <c:v>352</c:v>
                </c:pt>
                <c:pt idx="4">
                  <c:v>501</c:v>
                </c:pt>
                <c:pt idx="5">
                  <c:v>579</c:v>
                </c:pt>
                <c:pt idx="6">
                  <c:v>646</c:v>
                </c:pt>
                <c:pt idx="7">
                  <c:v>658</c:v>
                </c:pt>
                <c:pt idx="8">
                  <c:v>665</c:v>
                </c:pt>
                <c:pt idx="9">
                  <c:v>803</c:v>
                </c:pt>
                <c:pt idx="10">
                  <c:v>815</c:v>
                </c:pt>
                <c:pt idx="11">
                  <c:v>838</c:v>
                </c:pt>
                <c:pt idx="12">
                  <c:v>853</c:v>
                </c:pt>
                <c:pt idx="13">
                  <c:v>865</c:v>
                </c:pt>
                <c:pt idx="14">
                  <c:v>882</c:v>
                </c:pt>
                <c:pt idx="15">
                  <c:v>1046</c:v>
                </c:pt>
                <c:pt idx="16">
                  <c:v>1049</c:v>
                </c:pt>
                <c:pt idx="17">
                  <c:v>1207</c:v>
                </c:pt>
                <c:pt idx="18">
                  <c:v>1783</c:v>
                </c:pt>
                <c:pt idx="19">
                  <c:v>2441</c:v>
                </c:pt>
                <c:pt idx="20">
                  <c:v>2558</c:v>
                </c:pt>
                <c:pt idx="21">
                  <c:v>2648</c:v>
                </c:pt>
                <c:pt idx="22">
                  <c:v>2973</c:v>
                </c:pt>
                <c:pt idx="23">
                  <c:v>2989</c:v>
                </c:pt>
                <c:pt idx="24">
                  <c:v>3068</c:v>
                </c:pt>
                <c:pt idx="25">
                  <c:v>3084</c:v>
                </c:pt>
                <c:pt idx="26">
                  <c:v>3326</c:v>
                </c:pt>
                <c:pt idx="27">
                  <c:v>3409</c:v>
                </c:pt>
                <c:pt idx="28">
                  <c:v>3593</c:v>
                </c:pt>
                <c:pt idx="29">
                  <c:v>4227</c:v>
                </c:pt>
                <c:pt idx="30">
                  <c:v>4243</c:v>
                </c:pt>
                <c:pt idx="31">
                  <c:v>4423</c:v>
                </c:pt>
                <c:pt idx="32">
                  <c:v>4427</c:v>
                </c:pt>
                <c:pt idx="33">
                  <c:v>4607</c:v>
                </c:pt>
                <c:pt idx="34">
                  <c:v>4623</c:v>
                </c:pt>
                <c:pt idx="35">
                  <c:v>4702</c:v>
                </c:pt>
                <c:pt idx="36">
                  <c:v>4714</c:v>
                </c:pt>
                <c:pt idx="37">
                  <c:v>4717</c:v>
                </c:pt>
                <c:pt idx="38">
                  <c:v>4729</c:v>
                </c:pt>
                <c:pt idx="39">
                  <c:v>4863</c:v>
                </c:pt>
                <c:pt idx="40">
                  <c:v>4870</c:v>
                </c:pt>
                <c:pt idx="41">
                  <c:v>4886</c:v>
                </c:pt>
                <c:pt idx="42">
                  <c:v>4937</c:v>
                </c:pt>
                <c:pt idx="43">
                  <c:v>4988</c:v>
                </c:pt>
                <c:pt idx="44">
                  <c:v>5513</c:v>
                </c:pt>
                <c:pt idx="45">
                  <c:v>5524</c:v>
                </c:pt>
                <c:pt idx="46">
                  <c:v>5842</c:v>
                </c:pt>
                <c:pt idx="47">
                  <c:v>5865</c:v>
                </c:pt>
                <c:pt idx="48">
                  <c:v>5877</c:v>
                </c:pt>
                <c:pt idx="49">
                  <c:v>6002</c:v>
                </c:pt>
                <c:pt idx="50">
                  <c:v>6003</c:v>
                </c:pt>
                <c:pt idx="51">
                  <c:v>6179</c:v>
                </c:pt>
                <c:pt idx="52">
                  <c:v>8930</c:v>
                </c:pt>
                <c:pt idx="53">
                  <c:v>10093</c:v>
                </c:pt>
                <c:pt idx="54">
                  <c:v>10729</c:v>
                </c:pt>
                <c:pt idx="55">
                  <c:v>10851</c:v>
                </c:pt>
                <c:pt idx="56">
                  <c:v>11038</c:v>
                </c:pt>
                <c:pt idx="57">
                  <c:v>11202</c:v>
                </c:pt>
                <c:pt idx="58">
                  <c:v>11336</c:v>
                </c:pt>
                <c:pt idx="59">
                  <c:v>11363</c:v>
                </c:pt>
                <c:pt idx="60">
                  <c:v>11504</c:v>
                </c:pt>
                <c:pt idx="61">
                  <c:v>11682</c:v>
                </c:pt>
                <c:pt idx="62">
                  <c:v>11853</c:v>
                </c:pt>
                <c:pt idx="63">
                  <c:v>12006</c:v>
                </c:pt>
                <c:pt idx="64">
                  <c:v>12143</c:v>
                </c:pt>
                <c:pt idx="65">
                  <c:v>12344</c:v>
                </c:pt>
                <c:pt idx="66">
                  <c:v>12453</c:v>
                </c:pt>
                <c:pt idx="67">
                  <c:v>12480</c:v>
                </c:pt>
                <c:pt idx="68">
                  <c:v>13107</c:v>
                </c:pt>
                <c:pt idx="69">
                  <c:v>13613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56">
                  <c:v>0.1092606557867839</c:v>
                </c:pt>
                <c:pt idx="57">
                  <c:v>0.11241147546388675</c:v>
                </c:pt>
                <c:pt idx="58">
                  <c:v>0.11336885251512285</c:v>
                </c:pt>
                <c:pt idx="59">
                  <c:v>0.11192295086948434</c:v>
                </c:pt>
                <c:pt idx="61">
                  <c:v>0.11610655743425013</c:v>
                </c:pt>
                <c:pt idx="63">
                  <c:v>0.11725573776493547</c:v>
                </c:pt>
                <c:pt idx="65">
                  <c:v>0.12078852464765077</c:v>
                </c:pt>
                <c:pt idx="66">
                  <c:v>0.12151803285087226</c:v>
                </c:pt>
                <c:pt idx="67">
                  <c:v>0.12207213121291716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76-4C87-84F2-F0E8EB6600D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</c:v>
                </c:pt>
                <c:pt idx="2">
                  <c:v>329</c:v>
                </c:pt>
                <c:pt idx="3">
                  <c:v>352</c:v>
                </c:pt>
                <c:pt idx="4">
                  <c:v>501</c:v>
                </c:pt>
                <c:pt idx="5">
                  <c:v>579</c:v>
                </c:pt>
                <c:pt idx="6">
                  <c:v>646</c:v>
                </c:pt>
                <c:pt idx="7">
                  <c:v>658</c:v>
                </c:pt>
                <c:pt idx="8">
                  <c:v>665</c:v>
                </c:pt>
                <c:pt idx="9">
                  <c:v>803</c:v>
                </c:pt>
                <c:pt idx="10">
                  <c:v>815</c:v>
                </c:pt>
                <c:pt idx="11">
                  <c:v>838</c:v>
                </c:pt>
                <c:pt idx="12">
                  <c:v>853</c:v>
                </c:pt>
                <c:pt idx="13">
                  <c:v>865</c:v>
                </c:pt>
                <c:pt idx="14">
                  <c:v>882</c:v>
                </c:pt>
                <c:pt idx="15">
                  <c:v>1046</c:v>
                </c:pt>
                <c:pt idx="16">
                  <c:v>1049</c:v>
                </c:pt>
                <c:pt idx="17">
                  <c:v>1207</c:v>
                </c:pt>
                <c:pt idx="18">
                  <c:v>1783</c:v>
                </c:pt>
                <c:pt idx="19">
                  <c:v>2441</c:v>
                </c:pt>
                <c:pt idx="20">
                  <c:v>2558</c:v>
                </c:pt>
                <c:pt idx="21">
                  <c:v>2648</c:v>
                </c:pt>
                <c:pt idx="22">
                  <c:v>2973</c:v>
                </c:pt>
                <c:pt idx="23">
                  <c:v>2989</c:v>
                </c:pt>
                <c:pt idx="24">
                  <c:v>3068</c:v>
                </c:pt>
                <c:pt idx="25">
                  <c:v>3084</c:v>
                </c:pt>
                <c:pt idx="26">
                  <c:v>3326</c:v>
                </c:pt>
                <c:pt idx="27">
                  <c:v>3409</c:v>
                </c:pt>
                <c:pt idx="28">
                  <c:v>3593</c:v>
                </c:pt>
                <c:pt idx="29">
                  <c:v>4227</c:v>
                </c:pt>
                <c:pt idx="30">
                  <c:v>4243</c:v>
                </c:pt>
                <c:pt idx="31">
                  <c:v>4423</c:v>
                </c:pt>
                <c:pt idx="32">
                  <c:v>4427</c:v>
                </c:pt>
                <c:pt idx="33">
                  <c:v>4607</c:v>
                </c:pt>
                <c:pt idx="34">
                  <c:v>4623</c:v>
                </c:pt>
                <c:pt idx="35">
                  <c:v>4702</c:v>
                </c:pt>
                <c:pt idx="36">
                  <c:v>4714</c:v>
                </c:pt>
                <c:pt idx="37">
                  <c:v>4717</c:v>
                </c:pt>
                <c:pt idx="38">
                  <c:v>4729</c:v>
                </c:pt>
                <c:pt idx="39">
                  <c:v>4863</c:v>
                </c:pt>
                <c:pt idx="40">
                  <c:v>4870</c:v>
                </c:pt>
                <c:pt idx="41">
                  <c:v>4886</c:v>
                </c:pt>
                <c:pt idx="42">
                  <c:v>4937</c:v>
                </c:pt>
                <c:pt idx="43">
                  <c:v>4988</c:v>
                </c:pt>
                <c:pt idx="44">
                  <c:v>5513</c:v>
                </c:pt>
                <c:pt idx="45">
                  <c:v>5524</c:v>
                </c:pt>
                <c:pt idx="46">
                  <c:v>5842</c:v>
                </c:pt>
                <c:pt idx="47">
                  <c:v>5865</c:v>
                </c:pt>
                <c:pt idx="48">
                  <c:v>5877</c:v>
                </c:pt>
                <c:pt idx="49">
                  <c:v>6002</c:v>
                </c:pt>
                <c:pt idx="50">
                  <c:v>6003</c:v>
                </c:pt>
                <c:pt idx="51">
                  <c:v>6179</c:v>
                </c:pt>
                <c:pt idx="52">
                  <c:v>8930</c:v>
                </c:pt>
                <c:pt idx="53">
                  <c:v>10093</c:v>
                </c:pt>
                <c:pt idx="54">
                  <c:v>10729</c:v>
                </c:pt>
                <c:pt idx="55">
                  <c:v>10851</c:v>
                </c:pt>
                <c:pt idx="56">
                  <c:v>11038</c:v>
                </c:pt>
                <c:pt idx="57">
                  <c:v>11202</c:v>
                </c:pt>
                <c:pt idx="58">
                  <c:v>11336</c:v>
                </c:pt>
                <c:pt idx="59">
                  <c:v>11363</c:v>
                </c:pt>
                <c:pt idx="60">
                  <c:v>11504</c:v>
                </c:pt>
                <c:pt idx="61">
                  <c:v>11682</c:v>
                </c:pt>
                <c:pt idx="62">
                  <c:v>11853</c:v>
                </c:pt>
                <c:pt idx="63">
                  <c:v>12006</c:v>
                </c:pt>
                <c:pt idx="64">
                  <c:v>12143</c:v>
                </c:pt>
                <c:pt idx="65">
                  <c:v>12344</c:v>
                </c:pt>
                <c:pt idx="66">
                  <c:v>12453</c:v>
                </c:pt>
                <c:pt idx="67">
                  <c:v>12480</c:v>
                </c:pt>
                <c:pt idx="68">
                  <c:v>13107</c:v>
                </c:pt>
                <c:pt idx="69">
                  <c:v>13613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60">
                  <c:v>0.11297213120269589</c:v>
                </c:pt>
                <c:pt idx="62">
                  <c:v>0.11574918038240867</c:v>
                </c:pt>
                <c:pt idx="64">
                  <c:v>0.1195524590802961</c:v>
                </c:pt>
                <c:pt idx="68">
                  <c:v>0.12639508203574223</c:v>
                </c:pt>
                <c:pt idx="69">
                  <c:v>0.13363114761159522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76-4C87-84F2-F0E8EB6600D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</c:v>
                </c:pt>
                <c:pt idx="2">
                  <c:v>329</c:v>
                </c:pt>
                <c:pt idx="3">
                  <c:v>352</c:v>
                </c:pt>
                <c:pt idx="4">
                  <c:v>501</c:v>
                </c:pt>
                <c:pt idx="5">
                  <c:v>579</c:v>
                </c:pt>
                <c:pt idx="6">
                  <c:v>646</c:v>
                </c:pt>
                <c:pt idx="7">
                  <c:v>658</c:v>
                </c:pt>
                <c:pt idx="8">
                  <c:v>665</c:v>
                </c:pt>
                <c:pt idx="9">
                  <c:v>803</c:v>
                </c:pt>
                <c:pt idx="10">
                  <c:v>815</c:v>
                </c:pt>
                <c:pt idx="11">
                  <c:v>838</c:v>
                </c:pt>
                <c:pt idx="12">
                  <c:v>853</c:v>
                </c:pt>
                <c:pt idx="13">
                  <c:v>865</c:v>
                </c:pt>
                <c:pt idx="14">
                  <c:v>882</c:v>
                </c:pt>
                <c:pt idx="15">
                  <c:v>1046</c:v>
                </c:pt>
                <c:pt idx="16">
                  <c:v>1049</c:v>
                </c:pt>
                <c:pt idx="17">
                  <c:v>1207</c:v>
                </c:pt>
                <c:pt idx="18">
                  <c:v>1783</c:v>
                </c:pt>
                <c:pt idx="19">
                  <c:v>2441</c:v>
                </c:pt>
                <c:pt idx="20">
                  <c:v>2558</c:v>
                </c:pt>
                <c:pt idx="21">
                  <c:v>2648</c:v>
                </c:pt>
                <c:pt idx="22">
                  <c:v>2973</c:v>
                </c:pt>
                <c:pt idx="23">
                  <c:v>2989</c:v>
                </c:pt>
                <c:pt idx="24">
                  <c:v>3068</c:v>
                </c:pt>
                <c:pt idx="25">
                  <c:v>3084</c:v>
                </c:pt>
                <c:pt idx="26">
                  <c:v>3326</c:v>
                </c:pt>
                <c:pt idx="27">
                  <c:v>3409</c:v>
                </c:pt>
                <c:pt idx="28">
                  <c:v>3593</c:v>
                </c:pt>
                <c:pt idx="29">
                  <c:v>4227</c:v>
                </c:pt>
                <c:pt idx="30">
                  <c:v>4243</c:v>
                </c:pt>
                <c:pt idx="31">
                  <c:v>4423</c:v>
                </c:pt>
                <c:pt idx="32">
                  <c:v>4427</c:v>
                </c:pt>
                <c:pt idx="33">
                  <c:v>4607</c:v>
                </c:pt>
                <c:pt idx="34">
                  <c:v>4623</c:v>
                </c:pt>
                <c:pt idx="35">
                  <c:v>4702</c:v>
                </c:pt>
                <c:pt idx="36">
                  <c:v>4714</c:v>
                </c:pt>
                <c:pt idx="37">
                  <c:v>4717</c:v>
                </c:pt>
                <c:pt idx="38">
                  <c:v>4729</c:v>
                </c:pt>
                <c:pt idx="39">
                  <c:v>4863</c:v>
                </c:pt>
                <c:pt idx="40">
                  <c:v>4870</c:v>
                </c:pt>
                <c:pt idx="41">
                  <c:v>4886</c:v>
                </c:pt>
                <c:pt idx="42">
                  <c:v>4937</c:v>
                </c:pt>
                <c:pt idx="43">
                  <c:v>4988</c:v>
                </c:pt>
                <c:pt idx="44">
                  <c:v>5513</c:v>
                </c:pt>
                <c:pt idx="45">
                  <c:v>5524</c:v>
                </c:pt>
                <c:pt idx="46">
                  <c:v>5842</c:v>
                </c:pt>
                <c:pt idx="47">
                  <c:v>5865</c:v>
                </c:pt>
                <c:pt idx="48">
                  <c:v>5877</c:v>
                </c:pt>
                <c:pt idx="49">
                  <c:v>6002</c:v>
                </c:pt>
                <c:pt idx="50">
                  <c:v>6003</c:v>
                </c:pt>
                <c:pt idx="51">
                  <c:v>6179</c:v>
                </c:pt>
                <c:pt idx="52">
                  <c:v>8930</c:v>
                </c:pt>
                <c:pt idx="53">
                  <c:v>10093</c:v>
                </c:pt>
                <c:pt idx="54">
                  <c:v>10729</c:v>
                </c:pt>
                <c:pt idx="55">
                  <c:v>10851</c:v>
                </c:pt>
                <c:pt idx="56">
                  <c:v>11038</c:v>
                </c:pt>
                <c:pt idx="57">
                  <c:v>11202</c:v>
                </c:pt>
                <c:pt idx="58">
                  <c:v>11336</c:v>
                </c:pt>
                <c:pt idx="59">
                  <c:v>11363</c:v>
                </c:pt>
                <c:pt idx="60">
                  <c:v>11504</c:v>
                </c:pt>
                <c:pt idx="61">
                  <c:v>11682</c:v>
                </c:pt>
                <c:pt idx="62">
                  <c:v>11853</c:v>
                </c:pt>
                <c:pt idx="63">
                  <c:v>12006</c:v>
                </c:pt>
                <c:pt idx="64">
                  <c:v>12143</c:v>
                </c:pt>
                <c:pt idx="65">
                  <c:v>12344</c:v>
                </c:pt>
                <c:pt idx="66">
                  <c:v>12453</c:v>
                </c:pt>
                <c:pt idx="67">
                  <c:v>12480</c:v>
                </c:pt>
                <c:pt idx="68">
                  <c:v>13107</c:v>
                </c:pt>
                <c:pt idx="69">
                  <c:v>13613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F76-4C87-84F2-F0E8EB6600D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</c:v>
                </c:pt>
                <c:pt idx="2">
                  <c:v>329</c:v>
                </c:pt>
                <c:pt idx="3">
                  <c:v>352</c:v>
                </c:pt>
                <c:pt idx="4">
                  <c:v>501</c:v>
                </c:pt>
                <c:pt idx="5">
                  <c:v>579</c:v>
                </c:pt>
                <c:pt idx="6">
                  <c:v>646</c:v>
                </c:pt>
                <c:pt idx="7">
                  <c:v>658</c:v>
                </c:pt>
                <c:pt idx="8">
                  <c:v>665</c:v>
                </c:pt>
                <c:pt idx="9">
                  <c:v>803</c:v>
                </c:pt>
                <c:pt idx="10">
                  <c:v>815</c:v>
                </c:pt>
                <c:pt idx="11">
                  <c:v>838</c:v>
                </c:pt>
                <c:pt idx="12">
                  <c:v>853</c:v>
                </c:pt>
                <c:pt idx="13">
                  <c:v>865</c:v>
                </c:pt>
                <c:pt idx="14">
                  <c:v>882</c:v>
                </c:pt>
                <c:pt idx="15">
                  <c:v>1046</c:v>
                </c:pt>
                <c:pt idx="16">
                  <c:v>1049</c:v>
                </c:pt>
                <c:pt idx="17">
                  <c:v>1207</c:v>
                </c:pt>
                <c:pt idx="18">
                  <c:v>1783</c:v>
                </c:pt>
                <c:pt idx="19">
                  <c:v>2441</c:v>
                </c:pt>
                <c:pt idx="20">
                  <c:v>2558</c:v>
                </c:pt>
                <c:pt idx="21">
                  <c:v>2648</c:v>
                </c:pt>
                <c:pt idx="22">
                  <c:v>2973</c:v>
                </c:pt>
                <c:pt idx="23">
                  <c:v>2989</c:v>
                </c:pt>
                <c:pt idx="24">
                  <c:v>3068</c:v>
                </c:pt>
                <c:pt idx="25">
                  <c:v>3084</c:v>
                </c:pt>
                <c:pt idx="26">
                  <c:v>3326</c:v>
                </c:pt>
                <c:pt idx="27">
                  <c:v>3409</c:v>
                </c:pt>
                <c:pt idx="28">
                  <c:v>3593</c:v>
                </c:pt>
                <c:pt idx="29">
                  <c:v>4227</c:v>
                </c:pt>
                <c:pt idx="30">
                  <c:v>4243</c:v>
                </c:pt>
                <c:pt idx="31">
                  <c:v>4423</c:v>
                </c:pt>
                <c:pt idx="32">
                  <c:v>4427</c:v>
                </c:pt>
                <c:pt idx="33">
                  <c:v>4607</c:v>
                </c:pt>
                <c:pt idx="34">
                  <c:v>4623</c:v>
                </c:pt>
                <c:pt idx="35">
                  <c:v>4702</c:v>
                </c:pt>
                <c:pt idx="36">
                  <c:v>4714</c:v>
                </c:pt>
                <c:pt idx="37">
                  <c:v>4717</c:v>
                </c:pt>
                <c:pt idx="38">
                  <c:v>4729</c:v>
                </c:pt>
                <c:pt idx="39">
                  <c:v>4863</c:v>
                </c:pt>
                <c:pt idx="40">
                  <c:v>4870</c:v>
                </c:pt>
                <c:pt idx="41">
                  <c:v>4886</c:v>
                </c:pt>
                <c:pt idx="42">
                  <c:v>4937</c:v>
                </c:pt>
                <c:pt idx="43">
                  <c:v>4988</c:v>
                </c:pt>
                <c:pt idx="44">
                  <c:v>5513</c:v>
                </c:pt>
                <c:pt idx="45">
                  <c:v>5524</c:v>
                </c:pt>
                <c:pt idx="46">
                  <c:v>5842</c:v>
                </c:pt>
                <c:pt idx="47">
                  <c:v>5865</c:v>
                </c:pt>
                <c:pt idx="48">
                  <c:v>5877</c:v>
                </c:pt>
                <c:pt idx="49">
                  <c:v>6002</c:v>
                </c:pt>
                <c:pt idx="50">
                  <c:v>6003</c:v>
                </c:pt>
                <c:pt idx="51">
                  <c:v>6179</c:v>
                </c:pt>
                <c:pt idx="52">
                  <c:v>8930</c:v>
                </c:pt>
                <c:pt idx="53">
                  <c:v>10093</c:v>
                </c:pt>
                <c:pt idx="54">
                  <c:v>10729</c:v>
                </c:pt>
                <c:pt idx="55">
                  <c:v>10851</c:v>
                </c:pt>
                <c:pt idx="56">
                  <c:v>11038</c:v>
                </c:pt>
                <c:pt idx="57">
                  <c:v>11202</c:v>
                </c:pt>
                <c:pt idx="58">
                  <c:v>11336</c:v>
                </c:pt>
                <c:pt idx="59">
                  <c:v>11363</c:v>
                </c:pt>
                <c:pt idx="60">
                  <c:v>11504</c:v>
                </c:pt>
                <c:pt idx="61">
                  <c:v>11682</c:v>
                </c:pt>
                <c:pt idx="62">
                  <c:v>11853</c:v>
                </c:pt>
                <c:pt idx="63">
                  <c:v>12006</c:v>
                </c:pt>
                <c:pt idx="64">
                  <c:v>12143</c:v>
                </c:pt>
                <c:pt idx="65">
                  <c:v>12344</c:v>
                </c:pt>
                <c:pt idx="66">
                  <c:v>12453</c:v>
                </c:pt>
                <c:pt idx="67">
                  <c:v>12480</c:v>
                </c:pt>
                <c:pt idx="68">
                  <c:v>13107</c:v>
                </c:pt>
                <c:pt idx="69">
                  <c:v>13613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F76-4C87-84F2-F0E8EB6600D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</c:v>
                </c:pt>
                <c:pt idx="2">
                  <c:v>329</c:v>
                </c:pt>
                <c:pt idx="3">
                  <c:v>352</c:v>
                </c:pt>
                <c:pt idx="4">
                  <c:v>501</c:v>
                </c:pt>
                <c:pt idx="5">
                  <c:v>579</c:v>
                </c:pt>
                <c:pt idx="6">
                  <c:v>646</c:v>
                </c:pt>
                <c:pt idx="7">
                  <c:v>658</c:v>
                </c:pt>
                <c:pt idx="8">
                  <c:v>665</c:v>
                </c:pt>
                <c:pt idx="9">
                  <c:v>803</c:v>
                </c:pt>
                <c:pt idx="10">
                  <c:v>815</c:v>
                </c:pt>
                <c:pt idx="11">
                  <c:v>838</c:v>
                </c:pt>
                <c:pt idx="12">
                  <c:v>853</c:v>
                </c:pt>
                <c:pt idx="13">
                  <c:v>865</c:v>
                </c:pt>
                <c:pt idx="14">
                  <c:v>882</c:v>
                </c:pt>
                <c:pt idx="15">
                  <c:v>1046</c:v>
                </c:pt>
                <c:pt idx="16">
                  <c:v>1049</c:v>
                </c:pt>
                <c:pt idx="17">
                  <c:v>1207</c:v>
                </c:pt>
                <c:pt idx="18">
                  <c:v>1783</c:v>
                </c:pt>
                <c:pt idx="19">
                  <c:v>2441</c:v>
                </c:pt>
                <c:pt idx="20">
                  <c:v>2558</c:v>
                </c:pt>
                <c:pt idx="21">
                  <c:v>2648</c:v>
                </c:pt>
                <c:pt idx="22">
                  <c:v>2973</c:v>
                </c:pt>
                <c:pt idx="23">
                  <c:v>2989</c:v>
                </c:pt>
                <c:pt idx="24">
                  <c:v>3068</c:v>
                </c:pt>
                <c:pt idx="25">
                  <c:v>3084</c:v>
                </c:pt>
                <c:pt idx="26">
                  <c:v>3326</c:v>
                </c:pt>
                <c:pt idx="27">
                  <c:v>3409</c:v>
                </c:pt>
                <c:pt idx="28">
                  <c:v>3593</c:v>
                </c:pt>
                <c:pt idx="29">
                  <c:v>4227</c:v>
                </c:pt>
                <c:pt idx="30">
                  <c:v>4243</c:v>
                </c:pt>
                <c:pt idx="31">
                  <c:v>4423</c:v>
                </c:pt>
                <c:pt idx="32">
                  <c:v>4427</c:v>
                </c:pt>
                <c:pt idx="33">
                  <c:v>4607</c:v>
                </c:pt>
                <c:pt idx="34">
                  <c:v>4623</c:v>
                </c:pt>
                <c:pt idx="35">
                  <c:v>4702</c:v>
                </c:pt>
                <c:pt idx="36">
                  <c:v>4714</c:v>
                </c:pt>
                <c:pt idx="37">
                  <c:v>4717</c:v>
                </c:pt>
                <c:pt idx="38">
                  <c:v>4729</c:v>
                </c:pt>
                <c:pt idx="39">
                  <c:v>4863</c:v>
                </c:pt>
                <c:pt idx="40">
                  <c:v>4870</c:v>
                </c:pt>
                <c:pt idx="41">
                  <c:v>4886</c:v>
                </c:pt>
                <c:pt idx="42">
                  <c:v>4937</c:v>
                </c:pt>
                <c:pt idx="43">
                  <c:v>4988</c:v>
                </c:pt>
                <c:pt idx="44">
                  <c:v>5513</c:v>
                </c:pt>
                <c:pt idx="45">
                  <c:v>5524</c:v>
                </c:pt>
                <c:pt idx="46">
                  <c:v>5842</c:v>
                </c:pt>
                <c:pt idx="47">
                  <c:v>5865</c:v>
                </c:pt>
                <c:pt idx="48">
                  <c:v>5877</c:v>
                </c:pt>
                <c:pt idx="49">
                  <c:v>6002</c:v>
                </c:pt>
                <c:pt idx="50">
                  <c:v>6003</c:v>
                </c:pt>
                <c:pt idx="51">
                  <c:v>6179</c:v>
                </c:pt>
                <c:pt idx="52">
                  <c:v>8930</c:v>
                </c:pt>
                <c:pt idx="53">
                  <c:v>10093</c:v>
                </c:pt>
                <c:pt idx="54">
                  <c:v>10729</c:v>
                </c:pt>
                <c:pt idx="55">
                  <c:v>10851</c:v>
                </c:pt>
                <c:pt idx="56">
                  <c:v>11038</c:v>
                </c:pt>
                <c:pt idx="57">
                  <c:v>11202</c:v>
                </c:pt>
                <c:pt idx="58">
                  <c:v>11336</c:v>
                </c:pt>
                <c:pt idx="59">
                  <c:v>11363</c:v>
                </c:pt>
                <c:pt idx="60">
                  <c:v>11504</c:v>
                </c:pt>
                <c:pt idx="61">
                  <c:v>11682</c:v>
                </c:pt>
                <c:pt idx="62">
                  <c:v>11853</c:v>
                </c:pt>
                <c:pt idx="63">
                  <c:v>12006</c:v>
                </c:pt>
                <c:pt idx="64">
                  <c:v>12143</c:v>
                </c:pt>
                <c:pt idx="65">
                  <c:v>12344</c:v>
                </c:pt>
                <c:pt idx="66">
                  <c:v>12453</c:v>
                </c:pt>
                <c:pt idx="67">
                  <c:v>12480</c:v>
                </c:pt>
                <c:pt idx="68">
                  <c:v>13107</c:v>
                </c:pt>
                <c:pt idx="69">
                  <c:v>13613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F76-4C87-84F2-F0E8EB6600D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</c:v>
                </c:pt>
                <c:pt idx="2">
                  <c:v>329</c:v>
                </c:pt>
                <c:pt idx="3">
                  <c:v>352</c:v>
                </c:pt>
                <c:pt idx="4">
                  <c:v>501</c:v>
                </c:pt>
                <c:pt idx="5">
                  <c:v>579</c:v>
                </c:pt>
                <c:pt idx="6">
                  <c:v>646</c:v>
                </c:pt>
                <c:pt idx="7">
                  <c:v>658</c:v>
                </c:pt>
                <c:pt idx="8">
                  <c:v>665</c:v>
                </c:pt>
                <c:pt idx="9">
                  <c:v>803</c:v>
                </c:pt>
                <c:pt idx="10">
                  <c:v>815</c:v>
                </c:pt>
                <c:pt idx="11">
                  <c:v>838</c:v>
                </c:pt>
                <c:pt idx="12">
                  <c:v>853</c:v>
                </c:pt>
                <c:pt idx="13">
                  <c:v>865</c:v>
                </c:pt>
                <c:pt idx="14">
                  <c:v>882</c:v>
                </c:pt>
                <c:pt idx="15">
                  <c:v>1046</c:v>
                </c:pt>
                <c:pt idx="16">
                  <c:v>1049</c:v>
                </c:pt>
                <c:pt idx="17">
                  <c:v>1207</c:v>
                </c:pt>
                <c:pt idx="18">
                  <c:v>1783</c:v>
                </c:pt>
                <c:pt idx="19">
                  <c:v>2441</c:v>
                </c:pt>
                <c:pt idx="20">
                  <c:v>2558</c:v>
                </c:pt>
                <c:pt idx="21">
                  <c:v>2648</c:v>
                </c:pt>
                <c:pt idx="22">
                  <c:v>2973</c:v>
                </c:pt>
                <c:pt idx="23">
                  <c:v>2989</c:v>
                </c:pt>
                <c:pt idx="24">
                  <c:v>3068</c:v>
                </c:pt>
                <c:pt idx="25">
                  <c:v>3084</c:v>
                </c:pt>
                <c:pt idx="26">
                  <c:v>3326</c:v>
                </c:pt>
                <c:pt idx="27">
                  <c:v>3409</c:v>
                </c:pt>
                <c:pt idx="28">
                  <c:v>3593</c:v>
                </c:pt>
                <c:pt idx="29">
                  <c:v>4227</c:v>
                </c:pt>
                <c:pt idx="30">
                  <c:v>4243</c:v>
                </c:pt>
                <c:pt idx="31">
                  <c:v>4423</c:v>
                </c:pt>
                <c:pt idx="32">
                  <c:v>4427</c:v>
                </c:pt>
                <c:pt idx="33">
                  <c:v>4607</c:v>
                </c:pt>
                <c:pt idx="34">
                  <c:v>4623</c:v>
                </c:pt>
                <c:pt idx="35">
                  <c:v>4702</c:v>
                </c:pt>
                <c:pt idx="36">
                  <c:v>4714</c:v>
                </c:pt>
                <c:pt idx="37">
                  <c:v>4717</c:v>
                </c:pt>
                <c:pt idx="38">
                  <c:v>4729</c:v>
                </c:pt>
                <c:pt idx="39">
                  <c:v>4863</c:v>
                </c:pt>
                <c:pt idx="40">
                  <c:v>4870</c:v>
                </c:pt>
                <c:pt idx="41">
                  <c:v>4886</c:v>
                </c:pt>
                <c:pt idx="42">
                  <c:v>4937</c:v>
                </c:pt>
                <c:pt idx="43">
                  <c:v>4988</c:v>
                </c:pt>
                <c:pt idx="44">
                  <c:v>5513</c:v>
                </c:pt>
                <c:pt idx="45">
                  <c:v>5524</c:v>
                </c:pt>
                <c:pt idx="46">
                  <c:v>5842</c:v>
                </c:pt>
                <c:pt idx="47">
                  <c:v>5865</c:v>
                </c:pt>
                <c:pt idx="48">
                  <c:v>5877</c:v>
                </c:pt>
                <c:pt idx="49">
                  <c:v>6002</c:v>
                </c:pt>
                <c:pt idx="50">
                  <c:v>6003</c:v>
                </c:pt>
                <c:pt idx="51">
                  <c:v>6179</c:v>
                </c:pt>
                <c:pt idx="52">
                  <c:v>8930</c:v>
                </c:pt>
                <c:pt idx="53">
                  <c:v>10093</c:v>
                </c:pt>
                <c:pt idx="54">
                  <c:v>10729</c:v>
                </c:pt>
                <c:pt idx="55">
                  <c:v>10851</c:v>
                </c:pt>
                <c:pt idx="56">
                  <c:v>11038</c:v>
                </c:pt>
                <c:pt idx="57">
                  <c:v>11202</c:v>
                </c:pt>
                <c:pt idx="58">
                  <c:v>11336</c:v>
                </c:pt>
                <c:pt idx="59">
                  <c:v>11363</c:v>
                </c:pt>
                <c:pt idx="60">
                  <c:v>11504</c:v>
                </c:pt>
                <c:pt idx="61">
                  <c:v>11682</c:v>
                </c:pt>
                <c:pt idx="62">
                  <c:v>11853</c:v>
                </c:pt>
                <c:pt idx="63">
                  <c:v>12006</c:v>
                </c:pt>
                <c:pt idx="64">
                  <c:v>12143</c:v>
                </c:pt>
                <c:pt idx="65">
                  <c:v>12344</c:v>
                </c:pt>
                <c:pt idx="66">
                  <c:v>12453</c:v>
                </c:pt>
                <c:pt idx="67">
                  <c:v>12480</c:v>
                </c:pt>
                <c:pt idx="68">
                  <c:v>13107</c:v>
                </c:pt>
                <c:pt idx="69">
                  <c:v>13613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1.8627623015799649E-2</c:v>
                </c:pt>
                <c:pt idx="1">
                  <c:v>1.8627623015799649E-2</c:v>
                </c:pt>
                <c:pt idx="2">
                  <c:v>2.1350712963562529E-2</c:v>
                </c:pt>
                <c:pt idx="3">
                  <c:v>2.1541080953831667E-2</c:v>
                </c:pt>
                <c:pt idx="4">
                  <c:v>2.2774334456009994E-2</c:v>
                </c:pt>
                <c:pt idx="5">
                  <c:v>2.3419930249096634E-2</c:v>
                </c:pt>
                <c:pt idx="6">
                  <c:v>2.3974480481619771E-2</c:v>
                </c:pt>
                <c:pt idx="7">
                  <c:v>2.4073802911325409E-2</c:v>
                </c:pt>
                <c:pt idx="8">
                  <c:v>2.4131740995320367E-2</c:v>
                </c:pt>
                <c:pt idx="9">
                  <c:v>2.527394893693519E-2</c:v>
                </c:pt>
                <c:pt idx="10">
                  <c:v>2.5373271366640828E-2</c:v>
                </c:pt>
                <c:pt idx="11">
                  <c:v>2.5563639356909966E-2</c:v>
                </c:pt>
                <c:pt idx="12">
                  <c:v>2.5687792394042012E-2</c:v>
                </c:pt>
                <c:pt idx="13">
                  <c:v>2.5787114823747646E-2</c:v>
                </c:pt>
                <c:pt idx="14">
                  <c:v>2.5927821599163965E-2</c:v>
                </c:pt>
                <c:pt idx="15">
                  <c:v>2.7285228138474338E-2</c:v>
                </c:pt>
                <c:pt idx="16">
                  <c:v>2.7310058745900749E-2</c:v>
                </c:pt>
                <c:pt idx="17">
                  <c:v>2.8617804070358303E-2</c:v>
                </c:pt>
                <c:pt idx="18">
                  <c:v>3.3385280696228876E-2</c:v>
                </c:pt>
                <c:pt idx="19">
                  <c:v>3.8831460591754643E-2</c:v>
                </c:pt>
                <c:pt idx="20">
                  <c:v>3.9799854281384599E-2</c:v>
                </c:pt>
                <c:pt idx="21">
                  <c:v>4.0544772504176874E-2</c:v>
                </c:pt>
                <c:pt idx="22">
                  <c:v>4.3234754975371215E-2</c:v>
                </c:pt>
                <c:pt idx="23">
                  <c:v>4.3367184881645399E-2</c:v>
                </c:pt>
                <c:pt idx="24">
                  <c:v>4.402105754387417E-2</c:v>
                </c:pt>
                <c:pt idx="25">
                  <c:v>4.4153487450148354E-2</c:v>
                </c:pt>
                <c:pt idx="26">
                  <c:v>4.6156489782545371E-2</c:v>
                </c:pt>
                <c:pt idx="27">
                  <c:v>4.6843469921342688E-2</c:v>
                </c:pt>
                <c:pt idx="28">
                  <c:v>4.8366413843495784E-2</c:v>
                </c:pt>
                <c:pt idx="29">
                  <c:v>5.3613948879610275E-2</c:v>
                </c:pt>
                <c:pt idx="30">
                  <c:v>5.3746378785884459E-2</c:v>
                </c:pt>
                <c:pt idx="31">
                  <c:v>5.5236215231469016E-2</c:v>
                </c:pt>
                <c:pt idx="32">
                  <c:v>5.5269322708037562E-2</c:v>
                </c:pt>
                <c:pt idx="33">
                  <c:v>5.6759159153622112E-2</c:v>
                </c:pt>
                <c:pt idx="34">
                  <c:v>5.6891589059896296E-2</c:v>
                </c:pt>
                <c:pt idx="35">
                  <c:v>5.7545461722125074E-2</c:v>
                </c:pt>
                <c:pt idx="36">
                  <c:v>5.7644784151830712E-2</c:v>
                </c:pt>
                <c:pt idx="37">
                  <c:v>5.7669614759257116E-2</c:v>
                </c:pt>
                <c:pt idx="38">
                  <c:v>5.7768937188962755E-2</c:v>
                </c:pt>
                <c:pt idx="39">
                  <c:v>5.8878037654009036E-2</c:v>
                </c:pt>
                <c:pt idx="40">
                  <c:v>5.8935975738003993E-2</c:v>
                </c:pt>
                <c:pt idx="41">
                  <c:v>5.906840564427817E-2</c:v>
                </c:pt>
                <c:pt idx="42">
                  <c:v>5.9490525970527133E-2</c:v>
                </c:pt>
                <c:pt idx="43">
                  <c:v>5.991264629677609E-2</c:v>
                </c:pt>
                <c:pt idx="44">
                  <c:v>6.4258002596397704E-2</c:v>
                </c:pt>
                <c:pt idx="45">
                  <c:v>6.4349048156961214E-2</c:v>
                </c:pt>
                <c:pt idx="46">
                  <c:v>6.6981092544160584E-2</c:v>
                </c:pt>
                <c:pt idx="47">
                  <c:v>6.7171460534429725E-2</c:v>
                </c:pt>
                <c:pt idx="48">
                  <c:v>6.7270782964135356E-2</c:v>
                </c:pt>
                <c:pt idx="49">
                  <c:v>6.830539160690241E-2</c:v>
                </c:pt>
                <c:pt idx="50">
                  <c:v>6.8313668476044559E-2</c:v>
                </c:pt>
                <c:pt idx="51">
                  <c:v>6.9770397445060556E-2</c:v>
                </c:pt>
                <c:pt idx="52">
                  <c:v>9.2540064455077842E-2</c:v>
                </c:pt>
                <c:pt idx="53">
                  <c:v>0.10216606326738249</c:v>
                </c:pt>
                <c:pt idx="54">
                  <c:v>0.10743015204178125</c:v>
                </c:pt>
                <c:pt idx="55">
                  <c:v>0.10843993007712188</c:v>
                </c:pt>
                <c:pt idx="56">
                  <c:v>0.1099877046067014</c:v>
                </c:pt>
                <c:pt idx="57">
                  <c:v>0.11134511114601177</c:v>
                </c:pt>
                <c:pt idx="58">
                  <c:v>0.11245421161105805</c:v>
                </c:pt>
                <c:pt idx="59">
                  <c:v>0.11267768707789573</c:v>
                </c:pt>
                <c:pt idx="60">
                  <c:v>0.11384472562693697</c:v>
                </c:pt>
                <c:pt idx="61">
                  <c:v>0.11531800833423725</c:v>
                </c:pt>
                <c:pt idx="62">
                  <c:v>0.11673335295754257</c:v>
                </c:pt>
                <c:pt idx="63">
                  <c:v>0.11799971393628945</c:v>
                </c:pt>
                <c:pt idx="64">
                  <c:v>0.11913364500876214</c:v>
                </c:pt>
                <c:pt idx="65">
                  <c:v>0.12079729570633156</c:v>
                </c:pt>
                <c:pt idx="66">
                  <c:v>0.12169947444282443</c:v>
                </c:pt>
                <c:pt idx="67">
                  <c:v>0.12192294990966211</c:v>
                </c:pt>
                <c:pt idx="68">
                  <c:v>0.12711254686178164</c:v>
                </c:pt>
                <c:pt idx="69">
                  <c:v>0.13130064264770266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F76-4C87-84F2-F0E8EB660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921504"/>
        <c:axId val="1"/>
      </c:scatterChart>
      <c:valAx>
        <c:axId val="45292150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921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486285135198163"/>
          <c:y val="0.92073298764483702"/>
          <c:w val="0.6607436429089337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BU Cas - O-C Diagr.</a:t>
            </a:r>
          </a:p>
        </c:rich>
      </c:tx>
      <c:layout>
        <c:manualLayout>
          <c:xMode val="edge"/>
          <c:yMode val="edge"/>
          <c:x val="0.37580645161290321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5483870967742"/>
          <c:y val="0.1458966565349544"/>
          <c:w val="0.80645161290322576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</c:v>
                </c:pt>
                <c:pt idx="2">
                  <c:v>329</c:v>
                </c:pt>
                <c:pt idx="3">
                  <c:v>352</c:v>
                </c:pt>
                <c:pt idx="4">
                  <c:v>501</c:v>
                </c:pt>
                <c:pt idx="5">
                  <c:v>579</c:v>
                </c:pt>
                <c:pt idx="6">
                  <c:v>646</c:v>
                </c:pt>
                <c:pt idx="7">
                  <c:v>658</c:v>
                </c:pt>
                <c:pt idx="8">
                  <c:v>665</c:v>
                </c:pt>
                <c:pt idx="9">
                  <c:v>803</c:v>
                </c:pt>
                <c:pt idx="10">
                  <c:v>815</c:v>
                </c:pt>
                <c:pt idx="11">
                  <c:v>838</c:v>
                </c:pt>
                <c:pt idx="12">
                  <c:v>853</c:v>
                </c:pt>
                <c:pt idx="13">
                  <c:v>865</c:v>
                </c:pt>
                <c:pt idx="14">
                  <c:v>882</c:v>
                </c:pt>
                <c:pt idx="15">
                  <c:v>1046</c:v>
                </c:pt>
                <c:pt idx="16">
                  <c:v>1049</c:v>
                </c:pt>
                <c:pt idx="17">
                  <c:v>1207</c:v>
                </c:pt>
                <c:pt idx="18">
                  <c:v>1783</c:v>
                </c:pt>
                <c:pt idx="19">
                  <c:v>2441</c:v>
                </c:pt>
                <c:pt idx="20">
                  <c:v>2558</c:v>
                </c:pt>
                <c:pt idx="21">
                  <c:v>2648</c:v>
                </c:pt>
                <c:pt idx="22">
                  <c:v>2973</c:v>
                </c:pt>
                <c:pt idx="23">
                  <c:v>2989</c:v>
                </c:pt>
                <c:pt idx="24">
                  <c:v>3068</c:v>
                </c:pt>
                <c:pt idx="25">
                  <c:v>3084</c:v>
                </c:pt>
                <c:pt idx="26">
                  <c:v>3326</c:v>
                </c:pt>
                <c:pt idx="27">
                  <c:v>3409</c:v>
                </c:pt>
                <c:pt idx="28">
                  <c:v>3593</c:v>
                </c:pt>
                <c:pt idx="29">
                  <c:v>4227</c:v>
                </c:pt>
                <c:pt idx="30">
                  <c:v>4243</c:v>
                </c:pt>
                <c:pt idx="31">
                  <c:v>4423</c:v>
                </c:pt>
                <c:pt idx="32">
                  <c:v>4427</c:v>
                </c:pt>
                <c:pt idx="33">
                  <c:v>4607</c:v>
                </c:pt>
                <c:pt idx="34">
                  <c:v>4623</c:v>
                </c:pt>
                <c:pt idx="35">
                  <c:v>4702</c:v>
                </c:pt>
                <c:pt idx="36">
                  <c:v>4714</c:v>
                </c:pt>
                <c:pt idx="37">
                  <c:v>4717</c:v>
                </c:pt>
                <c:pt idx="38">
                  <c:v>4729</c:v>
                </c:pt>
                <c:pt idx="39">
                  <c:v>4863</c:v>
                </c:pt>
                <c:pt idx="40">
                  <c:v>4870</c:v>
                </c:pt>
                <c:pt idx="41">
                  <c:v>4886</c:v>
                </c:pt>
                <c:pt idx="42">
                  <c:v>4937</c:v>
                </c:pt>
                <c:pt idx="43">
                  <c:v>4988</c:v>
                </c:pt>
                <c:pt idx="44">
                  <c:v>5513</c:v>
                </c:pt>
                <c:pt idx="45">
                  <c:v>5524</c:v>
                </c:pt>
                <c:pt idx="46">
                  <c:v>5842</c:v>
                </c:pt>
                <c:pt idx="47">
                  <c:v>5865</c:v>
                </c:pt>
                <c:pt idx="48">
                  <c:v>5877</c:v>
                </c:pt>
                <c:pt idx="49">
                  <c:v>6002</c:v>
                </c:pt>
                <c:pt idx="50">
                  <c:v>6003</c:v>
                </c:pt>
                <c:pt idx="51">
                  <c:v>6179</c:v>
                </c:pt>
                <c:pt idx="52">
                  <c:v>8930</c:v>
                </c:pt>
                <c:pt idx="53">
                  <c:v>10093</c:v>
                </c:pt>
                <c:pt idx="54">
                  <c:v>10729</c:v>
                </c:pt>
                <c:pt idx="55">
                  <c:v>10851</c:v>
                </c:pt>
                <c:pt idx="56">
                  <c:v>11038</c:v>
                </c:pt>
                <c:pt idx="57">
                  <c:v>11202</c:v>
                </c:pt>
                <c:pt idx="58">
                  <c:v>11336</c:v>
                </c:pt>
                <c:pt idx="59">
                  <c:v>11363</c:v>
                </c:pt>
                <c:pt idx="60">
                  <c:v>11504</c:v>
                </c:pt>
                <c:pt idx="61">
                  <c:v>11682</c:v>
                </c:pt>
                <c:pt idx="62">
                  <c:v>11853</c:v>
                </c:pt>
                <c:pt idx="63">
                  <c:v>12006</c:v>
                </c:pt>
                <c:pt idx="64">
                  <c:v>12143</c:v>
                </c:pt>
                <c:pt idx="65">
                  <c:v>12344</c:v>
                </c:pt>
                <c:pt idx="66">
                  <c:v>12453</c:v>
                </c:pt>
                <c:pt idx="67">
                  <c:v>12480</c:v>
                </c:pt>
                <c:pt idx="68">
                  <c:v>13107</c:v>
                </c:pt>
                <c:pt idx="69">
                  <c:v>13613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DF-497B-9439-FD1CBA6074B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Active!$D$21:$D$454</c:f>
                <c:numCache>
                  <c:formatCode>General</c:formatCode>
                  <c:ptCount val="43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6.7000000000000002E-3</c:v>
                  </c:pt>
                  <c:pt idx="57">
                    <c:v>2.9999999999999997E-4</c:v>
                  </c:pt>
                  <c:pt idx="58">
                    <c:v>3.3999999999999998E-3</c:v>
                  </c:pt>
                  <c:pt idx="59">
                    <c:v>1.6000000000000001E-3</c:v>
                  </c:pt>
                  <c:pt idx="60">
                    <c:v>0</c:v>
                  </c:pt>
                  <c:pt idx="61">
                    <c:v>5.9999999999999995E-4</c:v>
                  </c:pt>
                  <c:pt idx="62">
                    <c:v>0</c:v>
                  </c:pt>
                  <c:pt idx="63">
                    <c:v>2E-3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2.9999999999999997E-4</c:v>
                  </c:pt>
                  <c:pt idx="68">
                    <c:v>2.3E-3</c:v>
                  </c:pt>
                  <c:pt idx="69">
                    <c:v>2E-3</c:v>
                  </c:pt>
                </c:numCache>
              </c:numRef>
            </c:plus>
            <c:minus>
              <c:numRef>
                <c:f>Active!$D$21:$D$454</c:f>
                <c:numCache>
                  <c:formatCode>General</c:formatCode>
                  <c:ptCount val="43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6.7000000000000002E-3</c:v>
                  </c:pt>
                  <c:pt idx="57">
                    <c:v>2.9999999999999997E-4</c:v>
                  </c:pt>
                  <c:pt idx="58">
                    <c:v>3.3999999999999998E-3</c:v>
                  </c:pt>
                  <c:pt idx="59">
                    <c:v>1.6000000000000001E-3</c:v>
                  </c:pt>
                  <c:pt idx="60">
                    <c:v>0</c:v>
                  </c:pt>
                  <c:pt idx="61">
                    <c:v>5.9999999999999995E-4</c:v>
                  </c:pt>
                  <c:pt idx="62">
                    <c:v>0</c:v>
                  </c:pt>
                  <c:pt idx="63">
                    <c:v>2E-3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2.9999999999999997E-4</c:v>
                  </c:pt>
                  <c:pt idx="68">
                    <c:v>2.3E-3</c:v>
                  </c:pt>
                  <c:pt idx="69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</c:v>
                </c:pt>
                <c:pt idx="2">
                  <c:v>329</c:v>
                </c:pt>
                <c:pt idx="3">
                  <c:v>352</c:v>
                </c:pt>
                <c:pt idx="4">
                  <c:v>501</c:v>
                </c:pt>
                <c:pt idx="5">
                  <c:v>579</c:v>
                </c:pt>
                <c:pt idx="6">
                  <c:v>646</c:v>
                </c:pt>
                <c:pt idx="7">
                  <c:v>658</c:v>
                </c:pt>
                <c:pt idx="8">
                  <c:v>665</c:v>
                </c:pt>
                <c:pt idx="9">
                  <c:v>803</c:v>
                </c:pt>
                <c:pt idx="10">
                  <c:v>815</c:v>
                </c:pt>
                <c:pt idx="11">
                  <c:v>838</c:v>
                </c:pt>
                <c:pt idx="12">
                  <c:v>853</c:v>
                </c:pt>
                <c:pt idx="13">
                  <c:v>865</c:v>
                </c:pt>
                <c:pt idx="14">
                  <c:v>882</c:v>
                </c:pt>
                <c:pt idx="15">
                  <c:v>1046</c:v>
                </c:pt>
                <c:pt idx="16">
                  <c:v>1049</c:v>
                </c:pt>
                <c:pt idx="17">
                  <c:v>1207</c:v>
                </c:pt>
                <c:pt idx="18">
                  <c:v>1783</c:v>
                </c:pt>
                <c:pt idx="19">
                  <c:v>2441</c:v>
                </c:pt>
                <c:pt idx="20">
                  <c:v>2558</c:v>
                </c:pt>
                <c:pt idx="21">
                  <c:v>2648</c:v>
                </c:pt>
                <c:pt idx="22">
                  <c:v>2973</c:v>
                </c:pt>
                <c:pt idx="23">
                  <c:v>2989</c:v>
                </c:pt>
                <c:pt idx="24">
                  <c:v>3068</c:v>
                </c:pt>
                <c:pt idx="25">
                  <c:v>3084</c:v>
                </c:pt>
                <c:pt idx="26">
                  <c:v>3326</c:v>
                </c:pt>
                <c:pt idx="27">
                  <c:v>3409</c:v>
                </c:pt>
                <c:pt idx="28">
                  <c:v>3593</c:v>
                </c:pt>
                <c:pt idx="29">
                  <c:v>4227</c:v>
                </c:pt>
                <c:pt idx="30">
                  <c:v>4243</c:v>
                </c:pt>
                <c:pt idx="31">
                  <c:v>4423</c:v>
                </c:pt>
                <c:pt idx="32">
                  <c:v>4427</c:v>
                </c:pt>
                <c:pt idx="33">
                  <c:v>4607</c:v>
                </c:pt>
                <c:pt idx="34">
                  <c:v>4623</c:v>
                </c:pt>
                <c:pt idx="35">
                  <c:v>4702</c:v>
                </c:pt>
                <c:pt idx="36">
                  <c:v>4714</c:v>
                </c:pt>
                <c:pt idx="37">
                  <c:v>4717</c:v>
                </c:pt>
                <c:pt idx="38">
                  <c:v>4729</c:v>
                </c:pt>
                <c:pt idx="39">
                  <c:v>4863</c:v>
                </c:pt>
                <c:pt idx="40">
                  <c:v>4870</c:v>
                </c:pt>
                <c:pt idx="41">
                  <c:v>4886</c:v>
                </c:pt>
                <c:pt idx="42">
                  <c:v>4937</c:v>
                </c:pt>
                <c:pt idx="43">
                  <c:v>4988</c:v>
                </c:pt>
                <c:pt idx="44">
                  <c:v>5513</c:v>
                </c:pt>
                <c:pt idx="45">
                  <c:v>5524</c:v>
                </c:pt>
                <c:pt idx="46">
                  <c:v>5842</c:v>
                </c:pt>
                <c:pt idx="47">
                  <c:v>5865</c:v>
                </c:pt>
                <c:pt idx="48">
                  <c:v>5877</c:v>
                </c:pt>
                <c:pt idx="49">
                  <c:v>6002</c:v>
                </c:pt>
                <c:pt idx="50">
                  <c:v>6003</c:v>
                </c:pt>
                <c:pt idx="51">
                  <c:v>6179</c:v>
                </c:pt>
                <c:pt idx="52">
                  <c:v>8930</c:v>
                </c:pt>
                <c:pt idx="53">
                  <c:v>10093</c:v>
                </c:pt>
                <c:pt idx="54">
                  <c:v>10729</c:v>
                </c:pt>
                <c:pt idx="55">
                  <c:v>10851</c:v>
                </c:pt>
                <c:pt idx="56">
                  <c:v>11038</c:v>
                </c:pt>
                <c:pt idx="57">
                  <c:v>11202</c:v>
                </c:pt>
                <c:pt idx="58">
                  <c:v>11336</c:v>
                </c:pt>
                <c:pt idx="59">
                  <c:v>11363</c:v>
                </c:pt>
                <c:pt idx="60">
                  <c:v>11504</c:v>
                </c:pt>
                <c:pt idx="61">
                  <c:v>11682</c:v>
                </c:pt>
                <c:pt idx="62">
                  <c:v>11853</c:v>
                </c:pt>
                <c:pt idx="63">
                  <c:v>12006</c:v>
                </c:pt>
                <c:pt idx="64">
                  <c:v>12143</c:v>
                </c:pt>
                <c:pt idx="65">
                  <c:v>12344</c:v>
                </c:pt>
                <c:pt idx="66">
                  <c:v>12453</c:v>
                </c:pt>
                <c:pt idx="67">
                  <c:v>12480</c:v>
                </c:pt>
                <c:pt idx="68">
                  <c:v>13107</c:v>
                </c:pt>
                <c:pt idx="69">
                  <c:v>13613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1">
                  <c:v>2.0000000000436557E-2</c:v>
                </c:pt>
                <c:pt idx="2">
                  <c:v>-0.12648524589894805</c:v>
                </c:pt>
                <c:pt idx="3">
                  <c:v>-2.5783606557524763E-2</c:v>
                </c:pt>
                <c:pt idx="4">
                  <c:v>4.1370491806446807E-2</c:v>
                </c:pt>
                <c:pt idx="5">
                  <c:v>6.7934426260762848E-3</c:v>
                </c:pt>
                <c:pt idx="6">
                  <c:v>4.9272131152974907E-2</c:v>
                </c:pt>
                <c:pt idx="7">
                  <c:v>7.0295082005031873E-3</c:v>
                </c:pt>
                <c:pt idx="8">
                  <c:v>-9.2786885215900838E-3</c:v>
                </c:pt>
                <c:pt idx="9">
                  <c:v>-6.8852452386636287E-5</c:v>
                </c:pt>
                <c:pt idx="10">
                  <c:v>-1.7311475407041144E-2</c:v>
                </c:pt>
                <c:pt idx="11">
                  <c:v>4.3390163937147008E-2</c:v>
                </c:pt>
                <c:pt idx="12">
                  <c:v>5.5586885249795159E-2</c:v>
                </c:pt>
                <c:pt idx="13">
                  <c:v>-3.6655737698310986E-2</c:v>
                </c:pt>
                <c:pt idx="14">
                  <c:v>-2.4832786883052904E-2</c:v>
                </c:pt>
                <c:pt idx="15">
                  <c:v>-5.5481967207015259E-2</c:v>
                </c:pt>
                <c:pt idx="16">
                  <c:v>5.8957377055776305E-2</c:v>
                </c:pt>
                <c:pt idx="17">
                  <c:v>2.9429508202156285E-2</c:v>
                </c:pt>
                <c:pt idx="18">
                  <c:v>-5.0216393432492623E-2</c:v>
                </c:pt>
                <c:pt idx="19">
                  <c:v>5.5813114762713667E-2</c:v>
                </c:pt>
                <c:pt idx="20">
                  <c:v>0.10294754099595593</c:v>
                </c:pt>
                <c:pt idx="21">
                  <c:v>7.5127868862182368E-2</c:v>
                </c:pt>
                <c:pt idx="22">
                  <c:v>6.9390163946081884E-2</c:v>
                </c:pt>
                <c:pt idx="23">
                  <c:v>-9.5999999903142452E-3</c:v>
                </c:pt>
                <c:pt idx="24">
                  <c:v>3.0636065588623751E-2</c:v>
                </c:pt>
                <c:pt idx="25">
                  <c:v>4.6645901653391775E-2</c:v>
                </c:pt>
                <c:pt idx="26">
                  <c:v>-4.5803278480889276E-3</c:v>
                </c:pt>
                <c:pt idx="27">
                  <c:v>4.0908196737291291E-2</c:v>
                </c:pt>
                <c:pt idx="28">
                  <c:v>5.1521311492251698E-2</c:v>
                </c:pt>
                <c:pt idx="29">
                  <c:v>0.11903606559644686</c:v>
                </c:pt>
                <c:pt idx="30">
                  <c:v>5.2045901655219495E-2</c:v>
                </c:pt>
                <c:pt idx="31">
                  <c:v>5.6406557399895974E-2</c:v>
                </c:pt>
                <c:pt idx="32">
                  <c:v>3.2659016418620013E-2</c:v>
                </c:pt>
                <c:pt idx="33">
                  <c:v>5.9019672153226566E-2</c:v>
                </c:pt>
                <c:pt idx="34">
                  <c:v>4.3029508218751289E-2</c:v>
                </c:pt>
                <c:pt idx="35">
                  <c:v>4.7265573797631077E-2</c:v>
                </c:pt>
                <c:pt idx="36">
                  <c:v>0.14102295084012439</c:v>
                </c:pt>
                <c:pt idx="37">
                  <c:v>4.4462295103585348E-2</c:v>
                </c:pt>
                <c:pt idx="38">
                  <c:v>7.3219672151026316E-2</c:v>
                </c:pt>
                <c:pt idx="39">
                  <c:v>2.5177049203193747E-2</c:v>
                </c:pt>
                <c:pt idx="40">
                  <c:v>3.8868852483574301E-2</c:v>
                </c:pt>
                <c:pt idx="41">
                  <c:v>0.10587868854781846</c:v>
                </c:pt>
                <c:pt idx="42">
                  <c:v>6.2347541002964135E-2</c:v>
                </c:pt>
                <c:pt idx="43">
                  <c:v>3.5816393472487107E-2</c:v>
                </c:pt>
                <c:pt idx="44">
                  <c:v>8.6701639367674943E-2</c:v>
                </c:pt>
                <c:pt idx="45">
                  <c:v>2.9645901668118313E-2</c:v>
                </c:pt>
                <c:pt idx="46">
                  <c:v>4.1216393474314827E-2</c:v>
                </c:pt>
                <c:pt idx="47">
                  <c:v>8.291803281463217E-2</c:v>
                </c:pt>
                <c:pt idx="48">
                  <c:v>-2.3245901320478879E-3</c:v>
                </c:pt>
                <c:pt idx="49">
                  <c:v>0.10331475413113367</c:v>
                </c:pt>
                <c:pt idx="50">
                  <c:v>3.5127868883137126E-2</c:v>
                </c:pt>
                <c:pt idx="51">
                  <c:v>1.3236065606179181E-2</c:v>
                </c:pt>
                <c:pt idx="52">
                  <c:v>9.5114754134556279E-2</c:v>
                </c:pt>
                <c:pt idx="53">
                  <c:v>0.10076721316727344</c:v>
                </c:pt>
                <c:pt idx="54">
                  <c:v>0.10700819677731488</c:v>
                </c:pt>
                <c:pt idx="55">
                  <c:v>0.10700819677731488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DF-497B-9439-FD1CBA6074B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plus>
            <c:minus>
              <c:numRef>
                <c:f>Active!$D$21:$D$47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</c:v>
                </c:pt>
                <c:pt idx="2">
                  <c:v>329</c:v>
                </c:pt>
                <c:pt idx="3">
                  <c:v>352</c:v>
                </c:pt>
                <c:pt idx="4">
                  <c:v>501</c:v>
                </c:pt>
                <c:pt idx="5">
                  <c:v>579</c:v>
                </c:pt>
                <c:pt idx="6">
                  <c:v>646</c:v>
                </c:pt>
                <c:pt idx="7">
                  <c:v>658</c:v>
                </c:pt>
                <c:pt idx="8">
                  <c:v>665</c:v>
                </c:pt>
                <c:pt idx="9">
                  <c:v>803</c:v>
                </c:pt>
                <c:pt idx="10">
                  <c:v>815</c:v>
                </c:pt>
                <c:pt idx="11">
                  <c:v>838</c:v>
                </c:pt>
                <c:pt idx="12">
                  <c:v>853</c:v>
                </c:pt>
                <c:pt idx="13">
                  <c:v>865</c:v>
                </c:pt>
                <c:pt idx="14">
                  <c:v>882</c:v>
                </c:pt>
                <c:pt idx="15">
                  <c:v>1046</c:v>
                </c:pt>
                <c:pt idx="16">
                  <c:v>1049</c:v>
                </c:pt>
                <c:pt idx="17">
                  <c:v>1207</c:v>
                </c:pt>
                <c:pt idx="18">
                  <c:v>1783</c:v>
                </c:pt>
                <c:pt idx="19">
                  <c:v>2441</c:v>
                </c:pt>
                <c:pt idx="20">
                  <c:v>2558</c:v>
                </c:pt>
                <c:pt idx="21">
                  <c:v>2648</c:v>
                </c:pt>
                <c:pt idx="22">
                  <c:v>2973</c:v>
                </c:pt>
                <c:pt idx="23">
                  <c:v>2989</c:v>
                </c:pt>
                <c:pt idx="24">
                  <c:v>3068</c:v>
                </c:pt>
                <c:pt idx="25">
                  <c:v>3084</c:v>
                </c:pt>
                <c:pt idx="26">
                  <c:v>3326</c:v>
                </c:pt>
                <c:pt idx="27">
                  <c:v>3409</c:v>
                </c:pt>
                <c:pt idx="28">
                  <c:v>3593</c:v>
                </c:pt>
                <c:pt idx="29">
                  <c:v>4227</c:v>
                </c:pt>
                <c:pt idx="30">
                  <c:v>4243</c:v>
                </c:pt>
                <c:pt idx="31">
                  <c:v>4423</c:v>
                </c:pt>
                <c:pt idx="32">
                  <c:v>4427</c:v>
                </c:pt>
                <c:pt idx="33">
                  <c:v>4607</c:v>
                </c:pt>
                <c:pt idx="34">
                  <c:v>4623</c:v>
                </c:pt>
                <c:pt idx="35">
                  <c:v>4702</c:v>
                </c:pt>
                <c:pt idx="36">
                  <c:v>4714</c:v>
                </c:pt>
                <c:pt idx="37">
                  <c:v>4717</c:v>
                </c:pt>
                <c:pt idx="38">
                  <c:v>4729</c:v>
                </c:pt>
                <c:pt idx="39">
                  <c:v>4863</c:v>
                </c:pt>
                <c:pt idx="40">
                  <c:v>4870</c:v>
                </c:pt>
                <c:pt idx="41">
                  <c:v>4886</c:v>
                </c:pt>
                <c:pt idx="42">
                  <c:v>4937</c:v>
                </c:pt>
                <c:pt idx="43">
                  <c:v>4988</c:v>
                </c:pt>
                <c:pt idx="44">
                  <c:v>5513</c:v>
                </c:pt>
                <c:pt idx="45">
                  <c:v>5524</c:v>
                </c:pt>
                <c:pt idx="46">
                  <c:v>5842</c:v>
                </c:pt>
                <c:pt idx="47">
                  <c:v>5865</c:v>
                </c:pt>
                <c:pt idx="48">
                  <c:v>5877</c:v>
                </c:pt>
                <c:pt idx="49">
                  <c:v>6002</c:v>
                </c:pt>
                <c:pt idx="50">
                  <c:v>6003</c:v>
                </c:pt>
                <c:pt idx="51">
                  <c:v>6179</c:v>
                </c:pt>
                <c:pt idx="52">
                  <c:v>8930</c:v>
                </c:pt>
                <c:pt idx="53">
                  <c:v>10093</c:v>
                </c:pt>
                <c:pt idx="54">
                  <c:v>10729</c:v>
                </c:pt>
                <c:pt idx="55">
                  <c:v>10851</c:v>
                </c:pt>
                <c:pt idx="56">
                  <c:v>11038</c:v>
                </c:pt>
                <c:pt idx="57">
                  <c:v>11202</c:v>
                </c:pt>
                <c:pt idx="58">
                  <c:v>11336</c:v>
                </c:pt>
                <c:pt idx="59">
                  <c:v>11363</c:v>
                </c:pt>
                <c:pt idx="60">
                  <c:v>11504</c:v>
                </c:pt>
                <c:pt idx="61">
                  <c:v>11682</c:v>
                </c:pt>
                <c:pt idx="62">
                  <c:v>11853</c:v>
                </c:pt>
                <c:pt idx="63">
                  <c:v>12006</c:v>
                </c:pt>
                <c:pt idx="64">
                  <c:v>12143</c:v>
                </c:pt>
                <c:pt idx="65">
                  <c:v>12344</c:v>
                </c:pt>
                <c:pt idx="66">
                  <c:v>12453</c:v>
                </c:pt>
                <c:pt idx="67">
                  <c:v>12480</c:v>
                </c:pt>
                <c:pt idx="68">
                  <c:v>13107</c:v>
                </c:pt>
                <c:pt idx="69">
                  <c:v>13613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56">
                  <c:v>0.1092606557867839</c:v>
                </c:pt>
                <c:pt idx="57">
                  <c:v>0.11241147546388675</c:v>
                </c:pt>
                <c:pt idx="58">
                  <c:v>0.11336885251512285</c:v>
                </c:pt>
                <c:pt idx="59">
                  <c:v>0.11192295086948434</c:v>
                </c:pt>
                <c:pt idx="61">
                  <c:v>0.11610655743425013</c:v>
                </c:pt>
                <c:pt idx="63">
                  <c:v>0.11725573776493547</c:v>
                </c:pt>
                <c:pt idx="65">
                  <c:v>0.12078852464765077</c:v>
                </c:pt>
                <c:pt idx="66">
                  <c:v>0.12151803285087226</c:v>
                </c:pt>
                <c:pt idx="67">
                  <c:v>0.12207213121291716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DF-497B-9439-FD1CBA6074B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</c:v>
                </c:pt>
                <c:pt idx="2">
                  <c:v>329</c:v>
                </c:pt>
                <c:pt idx="3">
                  <c:v>352</c:v>
                </c:pt>
                <c:pt idx="4">
                  <c:v>501</c:v>
                </c:pt>
                <c:pt idx="5">
                  <c:v>579</c:v>
                </c:pt>
                <c:pt idx="6">
                  <c:v>646</c:v>
                </c:pt>
                <c:pt idx="7">
                  <c:v>658</c:v>
                </c:pt>
                <c:pt idx="8">
                  <c:v>665</c:v>
                </c:pt>
                <c:pt idx="9">
                  <c:v>803</c:v>
                </c:pt>
                <c:pt idx="10">
                  <c:v>815</c:v>
                </c:pt>
                <c:pt idx="11">
                  <c:v>838</c:v>
                </c:pt>
                <c:pt idx="12">
                  <c:v>853</c:v>
                </c:pt>
                <c:pt idx="13">
                  <c:v>865</c:v>
                </c:pt>
                <c:pt idx="14">
                  <c:v>882</c:v>
                </c:pt>
                <c:pt idx="15">
                  <c:v>1046</c:v>
                </c:pt>
                <c:pt idx="16">
                  <c:v>1049</c:v>
                </c:pt>
                <c:pt idx="17">
                  <c:v>1207</c:v>
                </c:pt>
                <c:pt idx="18">
                  <c:v>1783</c:v>
                </c:pt>
                <c:pt idx="19">
                  <c:v>2441</c:v>
                </c:pt>
                <c:pt idx="20">
                  <c:v>2558</c:v>
                </c:pt>
                <c:pt idx="21">
                  <c:v>2648</c:v>
                </c:pt>
                <c:pt idx="22">
                  <c:v>2973</c:v>
                </c:pt>
                <c:pt idx="23">
                  <c:v>2989</c:v>
                </c:pt>
                <c:pt idx="24">
                  <c:v>3068</c:v>
                </c:pt>
                <c:pt idx="25">
                  <c:v>3084</c:v>
                </c:pt>
                <c:pt idx="26">
                  <c:v>3326</c:v>
                </c:pt>
                <c:pt idx="27">
                  <c:v>3409</c:v>
                </c:pt>
                <c:pt idx="28">
                  <c:v>3593</c:v>
                </c:pt>
                <c:pt idx="29">
                  <c:v>4227</c:v>
                </c:pt>
                <c:pt idx="30">
                  <c:v>4243</c:v>
                </c:pt>
                <c:pt idx="31">
                  <c:v>4423</c:v>
                </c:pt>
                <c:pt idx="32">
                  <c:v>4427</c:v>
                </c:pt>
                <c:pt idx="33">
                  <c:v>4607</c:v>
                </c:pt>
                <c:pt idx="34">
                  <c:v>4623</c:v>
                </c:pt>
                <c:pt idx="35">
                  <c:v>4702</c:v>
                </c:pt>
                <c:pt idx="36">
                  <c:v>4714</c:v>
                </c:pt>
                <c:pt idx="37">
                  <c:v>4717</c:v>
                </c:pt>
                <c:pt idx="38">
                  <c:v>4729</c:v>
                </c:pt>
                <c:pt idx="39">
                  <c:v>4863</c:v>
                </c:pt>
                <c:pt idx="40">
                  <c:v>4870</c:v>
                </c:pt>
                <c:pt idx="41">
                  <c:v>4886</c:v>
                </c:pt>
                <c:pt idx="42">
                  <c:v>4937</c:v>
                </c:pt>
                <c:pt idx="43">
                  <c:v>4988</c:v>
                </c:pt>
                <c:pt idx="44">
                  <c:v>5513</c:v>
                </c:pt>
                <c:pt idx="45">
                  <c:v>5524</c:v>
                </c:pt>
                <c:pt idx="46">
                  <c:v>5842</c:v>
                </c:pt>
                <c:pt idx="47">
                  <c:v>5865</c:v>
                </c:pt>
                <c:pt idx="48">
                  <c:v>5877</c:v>
                </c:pt>
                <c:pt idx="49">
                  <c:v>6002</c:v>
                </c:pt>
                <c:pt idx="50">
                  <c:v>6003</c:v>
                </c:pt>
                <c:pt idx="51">
                  <c:v>6179</c:v>
                </c:pt>
                <c:pt idx="52">
                  <c:v>8930</c:v>
                </c:pt>
                <c:pt idx="53">
                  <c:v>10093</c:v>
                </c:pt>
                <c:pt idx="54">
                  <c:v>10729</c:v>
                </c:pt>
                <c:pt idx="55">
                  <c:v>10851</c:v>
                </c:pt>
                <c:pt idx="56">
                  <c:v>11038</c:v>
                </c:pt>
                <c:pt idx="57">
                  <c:v>11202</c:v>
                </c:pt>
                <c:pt idx="58">
                  <c:v>11336</c:v>
                </c:pt>
                <c:pt idx="59">
                  <c:v>11363</c:v>
                </c:pt>
                <c:pt idx="60">
                  <c:v>11504</c:v>
                </c:pt>
                <c:pt idx="61">
                  <c:v>11682</c:v>
                </c:pt>
                <c:pt idx="62">
                  <c:v>11853</c:v>
                </c:pt>
                <c:pt idx="63">
                  <c:v>12006</c:v>
                </c:pt>
                <c:pt idx="64">
                  <c:v>12143</c:v>
                </c:pt>
                <c:pt idx="65">
                  <c:v>12344</c:v>
                </c:pt>
                <c:pt idx="66">
                  <c:v>12453</c:v>
                </c:pt>
                <c:pt idx="67">
                  <c:v>12480</c:v>
                </c:pt>
                <c:pt idx="68">
                  <c:v>13107</c:v>
                </c:pt>
                <c:pt idx="69">
                  <c:v>13613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60">
                  <c:v>0.11297213120269589</c:v>
                </c:pt>
                <c:pt idx="62">
                  <c:v>0.11574918038240867</c:v>
                </c:pt>
                <c:pt idx="64">
                  <c:v>0.1195524590802961</c:v>
                </c:pt>
                <c:pt idx="68">
                  <c:v>0.12639508203574223</c:v>
                </c:pt>
                <c:pt idx="69">
                  <c:v>0.13363114761159522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DF-497B-9439-FD1CBA6074B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</c:v>
                </c:pt>
                <c:pt idx="2">
                  <c:v>329</c:v>
                </c:pt>
                <c:pt idx="3">
                  <c:v>352</c:v>
                </c:pt>
                <c:pt idx="4">
                  <c:v>501</c:v>
                </c:pt>
                <c:pt idx="5">
                  <c:v>579</c:v>
                </c:pt>
                <c:pt idx="6">
                  <c:v>646</c:v>
                </c:pt>
                <c:pt idx="7">
                  <c:v>658</c:v>
                </c:pt>
                <c:pt idx="8">
                  <c:v>665</c:v>
                </c:pt>
                <c:pt idx="9">
                  <c:v>803</c:v>
                </c:pt>
                <c:pt idx="10">
                  <c:v>815</c:v>
                </c:pt>
                <c:pt idx="11">
                  <c:v>838</c:v>
                </c:pt>
                <c:pt idx="12">
                  <c:v>853</c:v>
                </c:pt>
                <c:pt idx="13">
                  <c:v>865</c:v>
                </c:pt>
                <c:pt idx="14">
                  <c:v>882</c:v>
                </c:pt>
                <c:pt idx="15">
                  <c:v>1046</c:v>
                </c:pt>
                <c:pt idx="16">
                  <c:v>1049</c:v>
                </c:pt>
                <c:pt idx="17">
                  <c:v>1207</c:v>
                </c:pt>
                <c:pt idx="18">
                  <c:v>1783</c:v>
                </c:pt>
                <c:pt idx="19">
                  <c:v>2441</c:v>
                </c:pt>
                <c:pt idx="20">
                  <c:v>2558</c:v>
                </c:pt>
                <c:pt idx="21">
                  <c:v>2648</c:v>
                </c:pt>
                <c:pt idx="22">
                  <c:v>2973</c:v>
                </c:pt>
                <c:pt idx="23">
                  <c:v>2989</c:v>
                </c:pt>
                <c:pt idx="24">
                  <c:v>3068</c:v>
                </c:pt>
                <c:pt idx="25">
                  <c:v>3084</c:v>
                </c:pt>
                <c:pt idx="26">
                  <c:v>3326</c:v>
                </c:pt>
                <c:pt idx="27">
                  <c:v>3409</c:v>
                </c:pt>
                <c:pt idx="28">
                  <c:v>3593</c:v>
                </c:pt>
                <c:pt idx="29">
                  <c:v>4227</c:v>
                </c:pt>
                <c:pt idx="30">
                  <c:v>4243</c:v>
                </c:pt>
                <c:pt idx="31">
                  <c:v>4423</c:v>
                </c:pt>
                <c:pt idx="32">
                  <c:v>4427</c:v>
                </c:pt>
                <c:pt idx="33">
                  <c:v>4607</c:v>
                </c:pt>
                <c:pt idx="34">
                  <c:v>4623</c:v>
                </c:pt>
                <c:pt idx="35">
                  <c:v>4702</c:v>
                </c:pt>
                <c:pt idx="36">
                  <c:v>4714</c:v>
                </c:pt>
                <c:pt idx="37">
                  <c:v>4717</c:v>
                </c:pt>
                <c:pt idx="38">
                  <c:v>4729</c:v>
                </c:pt>
                <c:pt idx="39">
                  <c:v>4863</c:v>
                </c:pt>
                <c:pt idx="40">
                  <c:v>4870</c:v>
                </c:pt>
                <c:pt idx="41">
                  <c:v>4886</c:v>
                </c:pt>
                <c:pt idx="42">
                  <c:v>4937</c:v>
                </c:pt>
                <c:pt idx="43">
                  <c:v>4988</c:v>
                </c:pt>
                <c:pt idx="44">
                  <c:v>5513</c:v>
                </c:pt>
                <c:pt idx="45">
                  <c:v>5524</c:v>
                </c:pt>
                <c:pt idx="46">
                  <c:v>5842</c:v>
                </c:pt>
                <c:pt idx="47">
                  <c:v>5865</c:v>
                </c:pt>
                <c:pt idx="48">
                  <c:v>5877</c:v>
                </c:pt>
                <c:pt idx="49">
                  <c:v>6002</c:v>
                </c:pt>
                <c:pt idx="50">
                  <c:v>6003</c:v>
                </c:pt>
                <c:pt idx="51">
                  <c:v>6179</c:v>
                </c:pt>
                <c:pt idx="52">
                  <c:v>8930</c:v>
                </c:pt>
                <c:pt idx="53">
                  <c:v>10093</c:v>
                </c:pt>
                <c:pt idx="54">
                  <c:v>10729</c:v>
                </c:pt>
                <c:pt idx="55">
                  <c:v>10851</c:v>
                </c:pt>
                <c:pt idx="56">
                  <c:v>11038</c:v>
                </c:pt>
                <c:pt idx="57">
                  <c:v>11202</c:v>
                </c:pt>
                <c:pt idx="58">
                  <c:v>11336</c:v>
                </c:pt>
                <c:pt idx="59">
                  <c:v>11363</c:v>
                </c:pt>
                <c:pt idx="60">
                  <c:v>11504</c:v>
                </c:pt>
                <c:pt idx="61">
                  <c:v>11682</c:v>
                </c:pt>
                <c:pt idx="62">
                  <c:v>11853</c:v>
                </c:pt>
                <c:pt idx="63">
                  <c:v>12006</c:v>
                </c:pt>
                <c:pt idx="64">
                  <c:v>12143</c:v>
                </c:pt>
                <c:pt idx="65">
                  <c:v>12344</c:v>
                </c:pt>
                <c:pt idx="66">
                  <c:v>12453</c:v>
                </c:pt>
                <c:pt idx="67">
                  <c:v>12480</c:v>
                </c:pt>
                <c:pt idx="68">
                  <c:v>13107</c:v>
                </c:pt>
                <c:pt idx="69">
                  <c:v>13613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FDF-497B-9439-FD1CBA6074B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</c:v>
                </c:pt>
                <c:pt idx="2">
                  <c:v>329</c:v>
                </c:pt>
                <c:pt idx="3">
                  <c:v>352</c:v>
                </c:pt>
                <c:pt idx="4">
                  <c:v>501</c:v>
                </c:pt>
                <c:pt idx="5">
                  <c:v>579</c:v>
                </c:pt>
                <c:pt idx="6">
                  <c:v>646</c:v>
                </c:pt>
                <c:pt idx="7">
                  <c:v>658</c:v>
                </c:pt>
                <c:pt idx="8">
                  <c:v>665</c:v>
                </c:pt>
                <c:pt idx="9">
                  <c:v>803</c:v>
                </c:pt>
                <c:pt idx="10">
                  <c:v>815</c:v>
                </c:pt>
                <c:pt idx="11">
                  <c:v>838</c:v>
                </c:pt>
                <c:pt idx="12">
                  <c:v>853</c:v>
                </c:pt>
                <c:pt idx="13">
                  <c:v>865</c:v>
                </c:pt>
                <c:pt idx="14">
                  <c:v>882</c:v>
                </c:pt>
                <c:pt idx="15">
                  <c:v>1046</c:v>
                </c:pt>
                <c:pt idx="16">
                  <c:v>1049</c:v>
                </c:pt>
                <c:pt idx="17">
                  <c:v>1207</c:v>
                </c:pt>
                <c:pt idx="18">
                  <c:v>1783</c:v>
                </c:pt>
                <c:pt idx="19">
                  <c:v>2441</c:v>
                </c:pt>
                <c:pt idx="20">
                  <c:v>2558</c:v>
                </c:pt>
                <c:pt idx="21">
                  <c:v>2648</c:v>
                </c:pt>
                <c:pt idx="22">
                  <c:v>2973</c:v>
                </c:pt>
                <c:pt idx="23">
                  <c:v>2989</c:v>
                </c:pt>
                <c:pt idx="24">
                  <c:v>3068</c:v>
                </c:pt>
                <c:pt idx="25">
                  <c:v>3084</c:v>
                </c:pt>
                <c:pt idx="26">
                  <c:v>3326</c:v>
                </c:pt>
                <c:pt idx="27">
                  <c:v>3409</c:v>
                </c:pt>
                <c:pt idx="28">
                  <c:v>3593</c:v>
                </c:pt>
                <c:pt idx="29">
                  <c:v>4227</c:v>
                </c:pt>
                <c:pt idx="30">
                  <c:v>4243</c:v>
                </c:pt>
                <c:pt idx="31">
                  <c:v>4423</c:v>
                </c:pt>
                <c:pt idx="32">
                  <c:v>4427</c:v>
                </c:pt>
                <c:pt idx="33">
                  <c:v>4607</c:v>
                </c:pt>
                <c:pt idx="34">
                  <c:v>4623</c:v>
                </c:pt>
                <c:pt idx="35">
                  <c:v>4702</c:v>
                </c:pt>
                <c:pt idx="36">
                  <c:v>4714</c:v>
                </c:pt>
                <c:pt idx="37">
                  <c:v>4717</c:v>
                </c:pt>
                <c:pt idx="38">
                  <c:v>4729</c:v>
                </c:pt>
                <c:pt idx="39">
                  <c:v>4863</c:v>
                </c:pt>
                <c:pt idx="40">
                  <c:v>4870</c:v>
                </c:pt>
                <c:pt idx="41">
                  <c:v>4886</c:v>
                </c:pt>
                <c:pt idx="42">
                  <c:v>4937</c:v>
                </c:pt>
                <c:pt idx="43">
                  <c:v>4988</c:v>
                </c:pt>
                <c:pt idx="44">
                  <c:v>5513</c:v>
                </c:pt>
                <c:pt idx="45">
                  <c:v>5524</c:v>
                </c:pt>
                <c:pt idx="46">
                  <c:v>5842</c:v>
                </c:pt>
                <c:pt idx="47">
                  <c:v>5865</c:v>
                </c:pt>
                <c:pt idx="48">
                  <c:v>5877</c:v>
                </c:pt>
                <c:pt idx="49">
                  <c:v>6002</c:v>
                </c:pt>
                <c:pt idx="50">
                  <c:v>6003</c:v>
                </c:pt>
                <c:pt idx="51">
                  <c:v>6179</c:v>
                </c:pt>
                <c:pt idx="52">
                  <c:v>8930</c:v>
                </c:pt>
                <c:pt idx="53">
                  <c:v>10093</c:v>
                </c:pt>
                <c:pt idx="54">
                  <c:v>10729</c:v>
                </c:pt>
                <c:pt idx="55">
                  <c:v>10851</c:v>
                </c:pt>
                <c:pt idx="56">
                  <c:v>11038</c:v>
                </c:pt>
                <c:pt idx="57">
                  <c:v>11202</c:v>
                </c:pt>
                <c:pt idx="58">
                  <c:v>11336</c:v>
                </c:pt>
                <c:pt idx="59">
                  <c:v>11363</c:v>
                </c:pt>
                <c:pt idx="60">
                  <c:v>11504</c:v>
                </c:pt>
                <c:pt idx="61">
                  <c:v>11682</c:v>
                </c:pt>
                <c:pt idx="62">
                  <c:v>11853</c:v>
                </c:pt>
                <c:pt idx="63">
                  <c:v>12006</c:v>
                </c:pt>
                <c:pt idx="64">
                  <c:v>12143</c:v>
                </c:pt>
                <c:pt idx="65">
                  <c:v>12344</c:v>
                </c:pt>
                <c:pt idx="66">
                  <c:v>12453</c:v>
                </c:pt>
                <c:pt idx="67">
                  <c:v>12480</c:v>
                </c:pt>
                <c:pt idx="68">
                  <c:v>13107</c:v>
                </c:pt>
                <c:pt idx="69">
                  <c:v>13613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FDF-497B-9439-FD1CBA6074B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</c:v>
                </c:pt>
                <c:pt idx="2">
                  <c:v>329</c:v>
                </c:pt>
                <c:pt idx="3">
                  <c:v>352</c:v>
                </c:pt>
                <c:pt idx="4">
                  <c:v>501</c:v>
                </c:pt>
                <c:pt idx="5">
                  <c:v>579</c:v>
                </c:pt>
                <c:pt idx="6">
                  <c:v>646</c:v>
                </c:pt>
                <c:pt idx="7">
                  <c:v>658</c:v>
                </c:pt>
                <c:pt idx="8">
                  <c:v>665</c:v>
                </c:pt>
                <c:pt idx="9">
                  <c:v>803</c:v>
                </c:pt>
                <c:pt idx="10">
                  <c:v>815</c:v>
                </c:pt>
                <c:pt idx="11">
                  <c:v>838</c:v>
                </c:pt>
                <c:pt idx="12">
                  <c:v>853</c:v>
                </c:pt>
                <c:pt idx="13">
                  <c:v>865</c:v>
                </c:pt>
                <c:pt idx="14">
                  <c:v>882</c:v>
                </c:pt>
                <c:pt idx="15">
                  <c:v>1046</c:v>
                </c:pt>
                <c:pt idx="16">
                  <c:v>1049</c:v>
                </c:pt>
                <c:pt idx="17">
                  <c:v>1207</c:v>
                </c:pt>
                <c:pt idx="18">
                  <c:v>1783</c:v>
                </c:pt>
                <c:pt idx="19">
                  <c:v>2441</c:v>
                </c:pt>
                <c:pt idx="20">
                  <c:v>2558</c:v>
                </c:pt>
                <c:pt idx="21">
                  <c:v>2648</c:v>
                </c:pt>
                <c:pt idx="22">
                  <c:v>2973</c:v>
                </c:pt>
                <c:pt idx="23">
                  <c:v>2989</c:v>
                </c:pt>
                <c:pt idx="24">
                  <c:v>3068</c:v>
                </c:pt>
                <c:pt idx="25">
                  <c:v>3084</c:v>
                </c:pt>
                <c:pt idx="26">
                  <c:v>3326</c:v>
                </c:pt>
                <c:pt idx="27">
                  <c:v>3409</c:v>
                </c:pt>
                <c:pt idx="28">
                  <c:v>3593</c:v>
                </c:pt>
                <c:pt idx="29">
                  <c:v>4227</c:v>
                </c:pt>
                <c:pt idx="30">
                  <c:v>4243</c:v>
                </c:pt>
                <c:pt idx="31">
                  <c:v>4423</c:v>
                </c:pt>
                <c:pt idx="32">
                  <c:v>4427</c:v>
                </c:pt>
                <c:pt idx="33">
                  <c:v>4607</c:v>
                </c:pt>
                <c:pt idx="34">
                  <c:v>4623</c:v>
                </c:pt>
                <c:pt idx="35">
                  <c:v>4702</c:v>
                </c:pt>
                <c:pt idx="36">
                  <c:v>4714</c:v>
                </c:pt>
                <c:pt idx="37">
                  <c:v>4717</c:v>
                </c:pt>
                <c:pt idx="38">
                  <c:v>4729</c:v>
                </c:pt>
                <c:pt idx="39">
                  <c:v>4863</c:v>
                </c:pt>
                <c:pt idx="40">
                  <c:v>4870</c:v>
                </c:pt>
                <c:pt idx="41">
                  <c:v>4886</c:v>
                </c:pt>
                <c:pt idx="42">
                  <c:v>4937</c:v>
                </c:pt>
                <c:pt idx="43">
                  <c:v>4988</c:v>
                </c:pt>
                <c:pt idx="44">
                  <c:v>5513</c:v>
                </c:pt>
                <c:pt idx="45">
                  <c:v>5524</c:v>
                </c:pt>
                <c:pt idx="46">
                  <c:v>5842</c:v>
                </c:pt>
                <c:pt idx="47">
                  <c:v>5865</c:v>
                </c:pt>
                <c:pt idx="48">
                  <c:v>5877</c:v>
                </c:pt>
                <c:pt idx="49">
                  <c:v>6002</c:v>
                </c:pt>
                <c:pt idx="50">
                  <c:v>6003</c:v>
                </c:pt>
                <c:pt idx="51">
                  <c:v>6179</c:v>
                </c:pt>
                <c:pt idx="52">
                  <c:v>8930</c:v>
                </c:pt>
                <c:pt idx="53">
                  <c:v>10093</c:v>
                </c:pt>
                <c:pt idx="54">
                  <c:v>10729</c:v>
                </c:pt>
                <c:pt idx="55">
                  <c:v>10851</c:v>
                </c:pt>
                <c:pt idx="56">
                  <c:v>11038</c:v>
                </c:pt>
                <c:pt idx="57">
                  <c:v>11202</c:v>
                </c:pt>
                <c:pt idx="58">
                  <c:v>11336</c:v>
                </c:pt>
                <c:pt idx="59">
                  <c:v>11363</c:v>
                </c:pt>
                <c:pt idx="60">
                  <c:v>11504</c:v>
                </c:pt>
                <c:pt idx="61">
                  <c:v>11682</c:v>
                </c:pt>
                <c:pt idx="62">
                  <c:v>11853</c:v>
                </c:pt>
                <c:pt idx="63">
                  <c:v>12006</c:v>
                </c:pt>
                <c:pt idx="64">
                  <c:v>12143</c:v>
                </c:pt>
                <c:pt idx="65">
                  <c:v>12344</c:v>
                </c:pt>
                <c:pt idx="66">
                  <c:v>12453</c:v>
                </c:pt>
                <c:pt idx="67">
                  <c:v>12480</c:v>
                </c:pt>
                <c:pt idx="68">
                  <c:v>13107</c:v>
                </c:pt>
                <c:pt idx="69">
                  <c:v>13613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FDF-497B-9439-FD1CBA6074B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</c:v>
                </c:pt>
                <c:pt idx="2">
                  <c:v>329</c:v>
                </c:pt>
                <c:pt idx="3">
                  <c:v>352</c:v>
                </c:pt>
                <c:pt idx="4">
                  <c:v>501</c:v>
                </c:pt>
                <c:pt idx="5">
                  <c:v>579</c:v>
                </c:pt>
                <c:pt idx="6">
                  <c:v>646</c:v>
                </c:pt>
                <c:pt idx="7">
                  <c:v>658</c:v>
                </c:pt>
                <c:pt idx="8">
                  <c:v>665</c:v>
                </c:pt>
                <c:pt idx="9">
                  <c:v>803</c:v>
                </c:pt>
                <c:pt idx="10">
                  <c:v>815</c:v>
                </c:pt>
                <c:pt idx="11">
                  <c:v>838</c:v>
                </c:pt>
                <c:pt idx="12">
                  <c:v>853</c:v>
                </c:pt>
                <c:pt idx="13">
                  <c:v>865</c:v>
                </c:pt>
                <c:pt idx="14">
                  <c:v>882</c:v>
                </c:pt>
                <c:pt idx="15">
                  <c:v>1046</c:v>
                </c:pt>
                <c:pt idx="16">
                  <c:v>1049</c:v>
                </c:pt>
                <c:pt idx="17">
                  <c:v>1207</c:v>
                </c:pt>
                <c:pt idx="18">
                  <c:v>1783</c:v>
                </c:pt>
                <c:pt idx="19">
                  <c:v>2441</c:v>
                </c:pt>
                <c:pt idx="20">
                  <c:v>2558</c:v>
                </c:pt>
                <c:pt idx="21">
                  <c:v>2648</c:v>
                </c:pt>
                <c:pt idx="22">
                  <c:v>2973</c:v>
                </c:pt>
                <c:pt idx="23">
                  <c:v>2989</c:v>
                </c:pt>
                <c:pt idx="24">
                  <c:v>3068</c:v>
                </c:pt>
                <c:pt idx="25">
                  <c:v>3084</c:v>
                </c:pt>
                <c:pt idx="26">
                  <c:v>3326</c:v>
                </c:pt>
                <c:pt idx="27">
                  <c:v>3409</c:v>
                </c:pt>
                <c:pt idx="28">
                  <c:v>3593</c:v>
                </c:pt>
                <c:pt idx="29">
                  <c:v>4227</c:v>
                </c:pt>
                <c:pt idx="30">
                  <c:v>4243</c:v>
                </c:pt>
                <c:pt idx="31">
                  <c:v>4423</c:v>
                </c:pt>
                <c:pt idx="32">
                  <c:v>4427</c:v>
                </c:pt>
                <c:pt idx="33">
                  <c:v>4607</c:v>
                </c:pt>
                <c:pt idx="34">
                  <c:v>4623</c:v>
                </c:pt>
                <c:pt idx="35">
                  <c:v>4702</c:v>
                </c:pt>
                <c:pt idx="36">
                  <c:v>4714</c:v>
                </c:pt>
                <c:pt idx="37">
                  <c:v>4717</c:v>
                </c:pt>
                <c:pt idx="38">
                  <c:v>4729</c:v>
                </c:pt>
                <c:pt idx="39">
                  <c:v>4863</c:v>
                </c:pt>
                <c:pt idx="40">
                  <c:v>4870</c:v>
                </c:pt>
                <c:pt idx="41">
                  <c:v>4886</c:v>
                </c:pt>
                <c:pt idx="42">
                  <c:v>4937</c:v>
                </c:pt>
                <c:pt idx="43">
                  <c:v>4988</c:v>
                </c:pt>
                <c:pt idx="44">
                  <c:v>5513</c:v>
                </c:pt>
                <c:pt idx="45">
                  <c:v>5524</c:v>
                </c:pt>
                <c:pt idx="46">
                  <c:v>5842</c:v>
                </c:pt>
                <c:pt idx="47">
                  <c:v>5865</c:v>
                </c:pt>
                <c:pt idx="48">
                  <c:v>5877</c:v>
                </c:pt>
                <c:pt idx="49">
                  <c:v>6002</c:v>
                </c:pt>
                <c:pt idx="50">
                  <c:v>6003</c:v>
                </c:pt>
                <c:pt idx="51">
                  <c:v>6179</c:v>
                </c:pt>
                <c:pt idx="52">
                  <c:v>8930</c:v>
                </c:pt>
                <c:pt idx="53">
                  <c:v>10093</c:v>
                </c:pt>
                <c:pt idx="54">
                  <c:v>10729</c:v>
                </c:pt>
                <c:pt idx="55">
                  <c:v>10851</c:v>
                </c:pt>
                <c:pt idx="56">
                  <c:v>11038</c:v>
                </c:pt>
                <c:pt idx="57">
                  <c:v>11202</c:v>
                </c:pt>
                <c:pt idx="58">
                  <c:v>11336</c:v>
                </c:pt>
                <c:pt idx="59">
                  <c:v>11363</c:v>
                </c:pt>
                <c:pt idx="60">
                  <c:v>11504</c:v>
                </c:pt>
                <c:pt idx="61">
                  <c:v>11682</c:v>
                </c:pt>
                <c:pt idx="62">
                  <c:v>11853</c:v>
                </c:pt>
                <c:pt idx="63">
                  <c:v>12006</c:v>
                </c:pt>
                <c:pt idx="64">
                  <c:v>12143</c:v>
                </c:pt>
                <c:pt idx="65">
                  <c:v>12344</c:v>
                </c:pt>
                <c:pt idx="66">
                  <c:v>12453</c:v>
                </c:pt>
                <c:pt idx="67">
                  <c:v>12480</c:v>
                </c:pt>
                <c:pt idx="68">
                  <c:v>13107</c:v>
                </c:pt>
                <c:pt idx="69">
                  <c:v>13613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1.8627623015799649E-2</c:v>
                </c:pt>
                <c:pt idx="1">
                  <c:v>1.8627623015799649E-2</c:v>
                </c:pt>
                <c:pt idx="2">
                  <c:v>2.1350712963562529E-2</c:v>
                </c:pt>
                <c:pt idx="3">
                  <c:v>2.1541080953831667E-2</c:v>
                </c:pt>
                <c:pt idx="4">
                  <c:v>2.2774334456009994E-2</c:v>
                </c:pt>
                <c:pt idx="5">
                  <c:v>2.3419930249096634E-2</c:v>
                </c:pt>
                <c:pt idx="6">
                  <c:v>2.3974480481619771E-2</c:v>
                </c:pt>
                <c:pt idx="7">
                  <c:v>2.4073802911325409E-2</c:v>
                </c:pt>
                <c:pt idx="8">
                  <c:v>2.4131740995320367E-2</c:v>
                </c:pt>
                <c:pt idx="9">
                  <c:v>2.527394893693519E-2</c:v>
                </c:pt>
                <c:pt idx="10">
                  <c:v>2.5373271366640828E-2</c:v>
                </c:pt>
                <c:pt idx="11">
                  <c:v>2.5563639356909966E-2</c:v>
                </c:pt>
                <c:pt idx="12">
                  <c:v>2.5687792394042012E-2</c:v>
                </c:pt>
                <c:pt idx="13">
                  <c:v>2.5787114823747646E-2</c:v>
                </c:pt>
                <c:pt idx="14">
                  <c:v>2.5927821599163965E-2</c:v>
                </c:pt>
                <c:pt idx="15">
                  <c:v>2.7285228138474338E-2</c:v>
                </c:pt>
                <c:pt idx="16">
                  <c:v>2.7310058745900749E-2</c:v>
                </c:pt>
                <c:pt idx="17">
                  <c:v>2.8617804070358303E-2</c:v>
                </c:pt>
                <c:pt idx="18">
                  <c:v>3.3385280696228876E-2</c:v>
                </c:pt>
                <c:pt idx="19">
                  <c:v>3.8831460591754643E-2</c:v>
                </c:pt>
                <c:pt idx="20">
                  <c:v>3.9799854281384599E-2</c:v>
                </c:pt>
                <c:pt idx="21">
                  <c:v>4.0544772504176874E-2</c:v>
                </c:pt>
                <c:pt idx="22">
                  <c:v>4.3234754975371215E-2</c:v>
                </c:pt>
                <c:pt idx="23">
                  <c:v>4.3367184881645399E-2</c:v>
                </c:pt>
                <c:pt idx="24">
                  <c:v>4.402105754387417E-2</c:v>
                </c:pt>
                <c:pt idx="25">
                  <c:v>4.4153487450148354E-2</c:v>
                </c:pt>
                <c:pt idx="26">
                  <c:v>4.6156489782545371E-2</c:v>
                </c:pt>
                <c:pt idx="27">
                  <c:v>4.6843469921342688E-2</c:v>
                </c:pt>
                <c:pt idx="28">
                  <c:v>4.8366413843495784E-2</c:v>
                </c:pt>
                <c:pt idx="29">
                  <c:v>5.3613948879610275E-2</c:v>
                </c:pt>
                <c:pt idx="30">
                  <c:v>5.3746378785884459E-2</c:v>
                </c:pt>
                <c:pt idx="31">
                  <c:v>5.5236215231469016E-2</c:v>
                </c:pt>
                <c:pt idx="32">
                  <c:v>5.5269322708037562E-2</c:v>
                </c:pt>
                <c:pt idx="33">
                  <c:v>5.6759159153622112E-2</c:v>
                </c:pt>
                <c:pt idx="34">
                  <c:v>5.6891589059896296E-2</c:v>
                </c:pt>
                <c:pt idx="35">
                  <c:v>5.7545461722125074E-2</c:v>
                </c:pt>
                <c:pt idx="36">
                  <c:v>5.7644784151830712E-2</c:v>
                </c:pt>
                <c:pt idx="37">
                  <c:v>5.7669614759257116E-2</c:v>
                </c:pt>
                <c:pt idx="38">
                  <c:v>5.7768937188962755E-2</c:v>
                </c:pt>
                <c:pt idx="39">
                  <c:v>5.8878037654009036E-2</c:v>
                </c:pt>
                <c:pt idx="40">
                  <c:v>5.8935975738003993E-2</c:v>
                </c:pt>
                <c:pt idx="41">
                  <c:v>5.906840564427817E-2</c:v>
                </c:pt>
                <c:pt idx="42">
                  <c:v>5.9490525970527133E-2</c:v>
                </c:pt>
                <c:pt idx="43">
                  <c:v>5.991264629677609E-2</c:v>
                </c:pt>
                <c:pt idx="44">
                  <c:v>6.4258002596397704E-2</c:v>
                </c:pt>
                <c:pt idx="45">
                  <c:v>6.4349048156961214E-2</c:v>
                </c:pt>
                <c:pt idx="46">
                  <c:v>6.6981092544160584E-2</c:v>
                </c:pt>
                <c:pt idx="47">
                  <c:v>6.7171460534429725E-2</c:v>
                </c:pt>
                <c:pt idx="48">
                  <c:v>6.7270782964135356E-2</c:v>
                </c:pt>
                <c:pt idx="49">
                  <c:v>6.830539160690241E-2</c:v>
                </c:pt>
                <c:pt idx="50">
                  <c:v>6.8313668476044559E-2</c:v>
                </c:pt>
                <c:pt idx="51">
                  <c:v>6.9770397445060556E-2</c:v>
                </c:pt>
                <c:pt idx="52">
                  <c:v>9.2540064455077842E-2</c:v>
                </c:pt>
                <c:pt idx="53">
                  <c:v>0.10216606326738249</c:v>
                </c:pt>
                <c:pt idx="54">
                  <c:v>0.10743015204178125</c:v>
                </c:pt>
                <c:pt idx="55">
                  <c:v>0.10843993007712188</c:v>
                </c:pt>
                <c:pt idx="56">
                  <c:v>0.1099877046067014</c:v>
                </c:pt>
                <c:pt idx="57">
                  <c:v>0.11134511114601177</c:v>
                </c:pt>
                <c:pt idx="58">
                  <c:v>0.11245421161105805</c:v>
                </c:pt>
                <c:pt idx="59">
                  <c:v>0.11267768707789573</c:v>
                </c:pt>
                <c:pt idx="60">
                  <c:v>0.11384472562693697</c:v>
                </c:pt>
                <c:pt idx="61">
                  <c:v>0.11531800833423725</c:v>
                </c:pt>
                <c:pt idx="62">
                  <c:v>0.11673335295754257</c:v>
                </c:pt>
                <c:pt idx="63">
                  <c:v>0.11799971393628945</c:v>
                </c:pt>
                <c:pt idx="64">
                  <c:v>0.11913364500876214</c:v>
                </c:pt>
                <c:pt idx="65">
                  <c:v>0.12079729570633156</c:v>
                </c:pt>
                <c:pt idx="66">
                  <c:v>0.12169947444282443</c:v>
                </c:pt>
                <c:pt idx="67">
                  <c:v>0.12192294990966211</c:v>
                </c:pt>
                <c:pt idx="68">
                  <c:v>0.12711254686178164</c:v>
                </c:pt>
                <c:pt idx="69">
                  <c:v>0.13130064264770266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FDF-497B-9439-FD1CBA607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925112"/>
        <c:axId val="1"/>
      </c:scatterChart>
      <c:valAx>
        <c:axId val="452925112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80645161290318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3"/>
          <c:min val="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925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12903225806451"/>
          <c:y val="0.92097264437689974"/>
          <c:w val="0.6596774193548387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BU Cas - O-C Diagr.</a:t>
            </a:r>
          </a:p>
        </c:rich>
      </c:tx>
      <c:layout>
        <c:manualLayout>
          <c:xMode val="edge"/>
          <c:yMode val="edge"/>
          <c:x val="0.37641390948910058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906854902912253"/>
          <c:w val="0.79967752902672617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10729</c:v>
                </c:pt>
                <c:pt idx="2">
                  <c:v>10851</c:v>
                </c:pt>
              </c:numCache>
            </c:numRef>
          </c:xVal>
          <c:yVal>
            <c:numRef>
              <c:f>'A (old)'!$H$21:$H$999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7A-4C9E-9D43-4691772DDA02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(old)'!$D$22:$D$50</c:f>
                <c:numCache>
                  <c:formatCode>General</c:formatCode>
                  <c:ptCount val="29"/>
                  <c:pt idx="0">
                    <c:v>1E-4</c:v>
                  </c:pt>
                  <c:pt idx="1">
                    <c:v>2.0000000000000001E-4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10729</c:v>
                </c:pt>
                <c:pt idx="2">
                  <c:v>10851</c:v>
                </c:pt>
              </c:numCache>
            </c:numRef>
          </c:xVal>
          <c:yVal>
            <c:numRef>
              <c:f>'A (old)'!$I$21:$I$999</c:f>
              <c:numCache>
                <c:formatCode>General</c:formatCode>
                <c:ptCount val="979"/>
                <c:pt idx="1">
                  <c:v>-1.8679399996472057E-2</c:v>
                </c:pt>
                <c:pt idx="2">
                  <c:v>-2.0108600001549348E-2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7A-4C9E-9D43-4691772DDA02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'A (old)'!$D$21:$D$50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10729</c:v>
                </c:pt>
                <c:pt idx="2">
                  <c:v>10851</c:v>
                </c:pt>
              </c:numCache>
            </c:numRef>
          </c:xVal>
          <c:yVal>
            <c:numRef>
              <c:f>'A (old)'!$J$21:$J$999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7A-4C9E-9D43-4691772DDA02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10729</c:v>
                </c:pt>
                <c:pt idx="2">
                  <c:v>10851</c:v>
                </c:pt>
              </c:numCache>
            </c:numRef>
          </c:xVal>
          <c:yVal>
            <c:numRef>
              <c:f>'A (old)'!$K$21:$K$999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67A-4C9E-9D43-4691772DDA02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10729</c:v>
                </c:pt>
                <c:pt idx="2">
                  <c:v>10851</c:v>
                </c:pt>
              </c:numCache>
            </c:numRef>
          </c:xVal>
          <c:yVal>
            <c:numRef>
              <c:f>'A (old)'!$L$21:$L$999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67A-4C9E-9D43-4691772DDA02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10729</c:v>
                </c:pt>
                <c:pt idx="2">
                  <c:v>10851</c:v>
                </c:pt>
              </c:numCache>
            </c:numRef>
          </c:xVal>
          <c:yVal>
            <c:numRef>
              <c:f>'A (old)'!$M$21:$M$999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67A-4C9E-9D43-4691772DDA02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10729</c:v>
                </c:pt>
                <c:pt idx="2">
                  <c:v>10851</c:v>
                </c:pt>
              </c:numCache>
            </c:numRef>
          </c:xVal>
          <c:yVal>
            <c:numRef>
              <c:f>'A (old)'!$N$21:$N$999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67A-4C9E-9D43-4691772DDA02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10729</c:v>
                </c:pt>
                <c:pt idx="2">
                  <c:v>10851</c:v>
                </c:pt>
              </c:numCache>
            </c:numRef>
          </c:xVal>
          <c:yVal>
            <c:numRef>
              <c:f>'A (old)'!$O$21:$O$999</c:f>
              <c:numCache>
                <c:formatCode>General</c:formatCode>
                <c:ptCount val="979"/>
                <c:pt idx="0">
                  <c:v>6.8394658356129429E-6</c:v>
                </c:pt>
                <c:pt idx="1">
                  <c:v>-1.9287720027474052E-2</c:v>
                </c:pt>
                <c:pt idx="2">
                  <c:v>-1.9507119436382968E-2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67A-4C9E-9D43-4691772DD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927408"/>
        <c:axId val="1"/>
      </c:scatterChart>
      <c:valAx>
        <c:axId val="452927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927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8739920030190085"/>
          <c:y val="0.91925596256989606"/>
          <c:w val="0.91114768973749038"/>
          <c:h val="0.9813677638121320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180975</xdr:colOff>
      <xdr:row>0</xdr:row>
      <xdr:rowOff>0</xdr:rowOff>
    </xdr:from>
    <xdr:to>
      <xdr:col>25</xdr:col>
      <xdr:colOff>590550</xdr:colOff>
      <xdr:row>18</xdr:row>
      <xdr:rowOff>38100</xdr:rowOff>
    </xdr:to>
    <xdr:graphicFrame macro="">
      <xdr:nvGraphicFramePr>
        <xdr:cNvPr id="50181" name="Chart 1">
          <a:extLst>
            <a:ext uri="{FF2B5EF4-FFF2-40B4-BE49-F238E27FC236}">
              <a16:creationId xmlns:a16="http://schemas.microsoft.com/office/drawing/2014/main" id="{B8D84D10-CA7C-D343-D0CF-3907AEC767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0</xdr:row>
      <xdr:rowOff>0</xdr:rowOff>
    </xdr:from>
    <xdr:to>
      <xdr:col>16</xdr:col>
      <xdr:colOff>323850</xdr:colOff>
      <xdr:row>18</xdr:row>
      <xdr:rowOff>47625</xdr:rowOff>
    </xdr:to>
    <xdr:graphicFrame macro="">
      <xdr:nvGraphicFramePr>
        <xdr:cNvPr id="50182" name="Chart 4">
          <a:extLst>
            <a:ext uri="{FF2B5EF4-FFF2-40B4-BE49-F238E27FC236}">
              <a16:creationId xmlns:a16="http://schemas.microsoft.com/office/drawing/2014/main" id="{38404C0B-51F7-645C-B08C-057112CEB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38100</xdr:rowOff>
    </xdr:from>
    <xdr:to>
      <xdr:col>15</xdr:col>
      <xdr:colOff>0</xdr:colOff>
      <xdr:row>18</xdr:row>
      <xdr:rowOff>76200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FF0733E-A9B8-9FFA-F27E-3243040E92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83" TargetMode="External"/><Relationship Id="rId13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konkoly.hu/cgi-bin/IBVS?5371" TargetMode="External"/><Relationship Id="rId7" Type="http://schemas.openxmlformats.org/officeDocument/2006/relationships/hyperlink" Target="http://www.bav-astro.de/sfs/BAVM_link.php?BAVMnr=183" TargetMode="External"/><Relationship Id="rId12" Type="http://schemas.openxmlformats.org/officeDocument/2006/relationships/hyperlink" Target="http://www.bav-astro.de/sfs/BAVM_link.php?BAVMnr=215" TargetMode="External"/><Relationship Id="rId2" Type="http://schemas.openxmlformats.org/officeDocument/2006/relationships/hyperlink" Target="http://www.bav-astro.de/sfs/BAVM_link.php?BAVMnr=60" TargetMode="External"/><Relationship Id="rId16" Type="http://schemas.openxmlformats.org/officeDocument/2006/relationships/hyperlink" Target="http://www.bav-astro.de/sfs/BAVM_link.php?BAVMnr=234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694" TargetMode="External"/><Relationship Id="rId11" Type="http://schemas.openxmlformats.org/officeDocument/2006/relationships/hyperlink" Target="http://www.bav-astro.de/sfs/BAVM_link.php?BAVMnr=212" TargetMode="External"/><Relationship Id="rId5" Type="http://schemas.openxmlformats.org/officeDocument/2006/relationships/hyperlink" Target="http://www.bav-astro.de/sfs/BAVM_link.php?BAVMnr=173" TargetMode="External"/><Relationship Id="rId15" Type="http://schemas.openxmlformats.org/officeDocument/2006/relationships/hyperlink" Target="http://www.bav-astro.de/sfs/BAVM_link.php?BAVMnr=234" TargetMode="External"/><Relationship Id="rId10" Type="http://schemas.openxmlformats.org/officeDocument/2006/relationships/hyperlink" Target="http://www.konkoly.hu/cgi-bin/IBVS?5871" TargetMode="External"/><Relationship Id="rId4" Type="http://schemas.openxmlformats.org/officeDocument/2006/relationships/hyperlink" Target="http://www.konkoly.hu/cgi-bin/IBVS?5493" TargetMode="External"/><Relationship Id="rId9" Type="http://schemas.openxmlformats.org/officeDocument/2006/relationships/hyperlink" Target="http://www.bav-astro.de/sfs/BAVM_link.php?BAVMnr=193" TargetMode="External"/><Relationship Id="rId14" Type="http://schemas.openxmlformats.org/officeDocument/2006/relationships/hyperlink" Target="http://www.konkoly.hu/cgi-bin/IBVS?60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Q198"/>
  <sheetViews>
    <sheetView tabSelected="1" workbookViewId="0">
      <pane xSplit="14" ySplit="21" topLeftCell="O76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43</v>
      </c>
    </row>
    <row r="2" spans="1:6" x14ac:dyDescent="0.2">
      <c r="A2" t="s">
        <v>28</v>
      </c>
      <c r="B2" t="s">
        <v>34</v>
      </c>
      <c r="C2" s="11" t="s">
        <v>36</v>
      </c>
    </row>
    <row r="3" spans="1:6" ht="13.5" thickBot="1" x14ac:dyDescent="0.25">
      <c r="A3" t="s">
        <v>35</v>
      </c>
    </row>
    <row r="4" spans="1:6" ht="14.25" thickTop="1" thickBot="1" x14ac:dyDescent="0.25">
      <c r="A4" s="8" t="s">
        <v>1</v>
      </c>
      <c r="C4" s="3">
        <v>28423.57</v>
      </c>
      <c r="D4" s="4">
        <v>2.2551985999999999</v>
      </c>
    </row>
    <row r="5" spans="1:6" ht="13.5" thickTop="1" x14ac:dyDescent="0.2">
      <c r="A5" s="19" t="s">
        <v>45</v>
      </c>
      <c r="B5" s="20"/>
      <c r="C5" s="21">
        <v>-9.5</v>
      </c>
      <c r="D5" s="20" t="s">
        <v>46</v>
      </c>
    </row>
    <row r="6" spans="1:6" x14ac:dyDescent="0.2">
      <c r="A6" s="8" t="s">
        <v>2</v>
      </c>
    </row>
    <row r="7" spans="1:6" x14ac:dyDescent="0.2">
      <c r="A7" t="s">
        <v>3</v>
      </c>
      <c r="C7">
        <f>+C4</f>
        <v>28423.57</v>
      </c>
    </row>
    <row r="8" spans="1:6" x14ac:dyDescent="0.2">
      <c r="A8" t="s">
        <v>4</v>
      </c>
      <c r="C8" s="12">
        <v>2.2551868852458967</v>
      </c>
      <c r="D8">
        <v>2.2551868852458967</v>
      </c>
    </row>
    <row r="9" spans="1:6" x14ac:dyDescent="0.2">
      <c r="A9" s="33" t="s">
        <v>51</v>
      </c>
      <c r="B9" s="34">
        <v>73</v>
      </c>
      <c r="C9" s="23" t="str">
        <f>"F"&amp;B9</f>
        <v>F73</v>
      </c>
      <c r="D9" s="12" t="str">
        <f>"G"&amp;B9</f>
        <v>G73</v>
      </c>
    </row>
    <row r="10" spans="1:6" ht="13.5" thickBot="1" x14ac:dyDescent="0.25">
      <c r="A10" s="20"/>
      <c r="B10" s="20"/>
      <c r="C10" s="7" t="s">
        <v>23</v>
      </c>
      <c r="D10" s="7" t="s">
        <v>24</v>
      </c>
      <c r="E10" s="20"/>
    </row>
    <row r="11" spans="1:6" x14ac:dyDescent="0.2">
      <c r="A11" s="20" t="s">
        <v>17</v>
      </c>
      <c r="B11" s="20"/>
      <c r="C11" s="22">
        <f ca="1">INTERCEPT(INDIRECT($D$9):G990,INDIRECT($C$9):F990)</f>
        <v>1.8627623015799649E-2</v>
      </c>
      <c r="D11" s="6"/>
      <c r="E11" s="20"/>
    </row>
    <row r="12" spans="1:6" x14ac:dyDescent="0.2">
      <c r="A12" s="20" t="s">
        <v>18</v>
      </c>
      <c r="B12" s="20"/>
      <c r="C12" s="22">
        <f ca="1">SLOPE(INDIRECT($D$9):G990,INDIRECT($C$9):F990)</f>
        <v>8.2768691421364151E-6</v>
      </c>
      <c r="D12" s="6"/>
      <c r="E12" s="20"/>
    </row>
    <row r="13" spans="1:6" x14ac:dyDescent="0.2">
      <c r="A13" s="20" t="s">
        <v>22</v>
      </c>
      <c r="B13" s="20"/>
      <c r="C13" s="6" t="s">
        <v>15</v>
      </c>
    </row>
    <row r="14" spans="1:6" x14ac:dyDescent="0.2">
      <c r="A14" s="20"/>
      <c r="B14" s="20"/>
      <c r="C14" s="20"/>
    </row>
    <row r="15" spans="1:6" x14ac:dyDescent="0.2">
      <c r="A15" s="24" t="s">
        <v>19</v>
      </c>
      <c r="B15" s="20"/>
      <c r="C15" s="25">
        <f ca="1">(C7+C11)+(C8+C12)*INT(MAX(F21:F3531))</f>
        <v>59123.560369495041</v>
      </c>
      <c r="E15" s="26" t="s">
        <v>54</v>
      </c>
      <c r="F15" s="21">
        <v>1</v>
      </c>
    </row>
    <row r="16" spans="1:6" x14ac:dyDescent="0.2">
      <c r="A16" s="28" t="s">
        <v>5</v>
      </c>
      <c r="B16" s="20"/>
      <c r="C16" s="29">
        <f ca="1">+C8+C12</f>
        <v>2.2551951621150388</v>
      </c>
      <c r="E16" s="26" t="s">
        <v>47</v>
      </c>
      <c r="F16" s="27">
        <f ca="1">NOW()+15018.5+$C$5/24</f>
        <v>59948.742772569443</v>
      </c>
    </row>
    <row r="17" spans="1:17" ht="13.5" thickBot="1" x14ac:dyDescent="0.25">
      <c r="A17" s="26" t="s">
        <v>44</v>
      </c>
      <c r="B17" s="20"/>
      <c r="C17" s="20">
        <f>COUNT(C21:C2189)</f>
        <v>70</v>
      </c>
      <c r="E17" s="26" t="s">
        <v>55</v>
      </c>
      <c r="F17" s="27">
        <f ca="1">ROUND(2*(F16-$C$7)/$C$8,0)/2+F15</f>
        <v>13980</v>
      </c>
    </row>
    <row r="18" spans="1:17" ht="14.25" thickTop="1" thickBot="1" x14ac:dyDescent="0.25">
      <c r="A18" s="28" t="s">
        <v>6</v>
      </c>
      <c r="B18" s="20"/>
      <c r="C18" s="31">
        <f ca="1">+C15</f>
        <v>59123.560369495041</v>
      </c>
      <c r="D18" s="32">
        <f ca="1">+C16</f>
        <v>2.2551951621150388</v>
      </c>
      <c r="E18" s="26" t="s">
        <v>48</v>
      </c>
      <c r="F18" s="12">
        <f ca="1">ROUND(2*(F16-$C$15)/$C$16,0)/2+F15</f>
        <v>367</v>
      </c>
    </row>
    <row r="19" spans="1:17" ht="13.5" thickTop="1" x14ac:dyDescent="0.2">
      <c r="E19" s="26" t="s">
        <v>49</v>
      </c>
      <c r="F19" s="30">
        <f ca="1">+$C$15+$C$16*F18-15018.5-$C$5/24</f>
        <v>44933.112827324592</v>
      </c>
    </row>
    <row r="20" spans="1:17" ht="13.5" thickBot="1" x14ac:dyDescent="0.25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65</v>
      </c>
      <c r="I20" s="10" t="s">
        <v>68</v>
      </c>
      <c r="J20" s="10" t="s">
        <v>62</v>
      </c>
      <c r="K20" s="10" t="s">
        <v>60</v>
      </c>
      <c r="L20" s="10" t="s">
        <v>29</v>
      </c>
      <c r="M20" s="10" t="s">
        <v>30</v>
      </c>
      <c r="N20" s="10" t="s">
        <v>31</v>
      </c>
      <c r="O20" s="10" t="s">
        <v>26</v>
      </c>
      <c r="P20" s="9" t="s">
        <v>25</v>
      </c>
      <c r="Q20" s="7" t="s">
        <v>16</v>
      </c>
    </row>
    <row r="21" spans="1:17" x14ac:dyDescent="0.2">
      <c r="A21" t="s">
        <v>13</v>
      </c>
      <c r="C21" s="15">
        <v>28423.57</v>
      </c>
      <c r="D21" s="15" t="s">
        <v>15</v>
      </c>
      <c r="E21">
        <f t="shared" ref="E21:E52" si="0">+(C21-C$7)/C$8</f>
        <v>0</v>
      </c>
      <c r="F21">
        <v>0</v>
      </c>
      <c r="G21">
        <f t="shared" ref="G21:G52" si="1">+C21-(C$7+F21*C$8)</f>
        <v>0</v>
      </c>
      <c r="H21">
        <f>+G21</f>
        <v>0</v>
      </c>
      <c r="O21">
        <f t="shared" ref="O21:O52" ca="1" si="2">+C$11+C$12*F21</f>
        <v>1.8627623015799649E-2</v>
      </c>
      <c r="Q21" s="2">
        <f t="shared" ref="Q21:Q52" si="3">+C21-15018.5</f>
        <v>13405.07</v>
      </c>
    </row>
    <row r="22" spans="1:17" x14ac:dyDescent="0.2">
      <c r="A22" s="56" t="s">
        <v>75</v>
      </c>
      <c r="B22" s="57" t="s">
        <v>42</v>
      </c>
      <c r="C22" s="56">
        <v>28423.59</v>
      </c>
      <c r="D22" s="56" t="s">
        <v>68</v>
      </c>
      <c r="E22">
        <f t="shared" si="0"/>
        <v>8.8684446203915537E-3</v>
      </c>
      <c r="F22">
        <f t="shared" ref="F22:F53" si="4">ROUND(2*E22,0)/2</f>
        <v>0</v>
      </c>
      <c r="G22">
        <f t="shared" si="1"/>
        <v>2.0000000000436557E-2</v>
      </c>
      <c r="I22">
        <f t="shared" ref="I22:I53" si="5">G22</f>
        <v>2.0000000000436557E-2</v>
      </c>
      <c r="O22">
        <f t="shared" ca="1" si="2"/>
        <v>1.8627623015799649E-2</v>
      </c>
      <c r="Q22" s="2">
        <f t="shared" si="3"/>
        <v>13405.09</v>
      </c>
    </row>
    <row r="23" spans="1:17" x14ac:dyDescent="0.2">
      <c r="A23" s="56" t="s">
        <v>75</v>
      </c>
      <c r="B23" s="57" t="s">
        <v>42</v>
      </c>
      <c r="C23" s="56">
        <v>29165.4</v>
      </c>
      <c r="D23" s="56" t="s">
        <v>68</v>
      </c>
      <c r="E23">
        <f t="shared" si="0"/>
        <v>328.94391363007395</v>
      </c>
      <c r="F23">
        <f t="shared" si="4"/>
        <v>329</v>
      </c>
      <c r="G23">
        <f t="shared" si="1"/>
        <v>-0.12648524589894805</v>
      </c>
      <c r="I23">
        <f t="shared" si="5"/>
        <v>-0.12648524589894805</v>
      </c>
      <c r="O23">
        <f t="shared" ca="1" si="2"/>
        <v>2.1350712963562529E-2</v>
      </c>
      <c r="Q23" s="2">
        <f t="shared" si="3"/>
        <v>14146.900000000001</v>
      </c>
    </row>
    <row r="24" spans="1:17" x14ac:dyDescent="0.2">
      <c r="A24" s="56" t="s">
        <v>75</v>
      </c>
      <c r="B24" s="57" t="s">
        <v>42</v>
      </c>
      <c r="C24" s="56">
        <v>29217.37</v>
      </c>
      <c r="D24" s="56" t="s">
        <v>68</v>
      </c>
      <c r="E24">
        <f t="shared" si="0"/>
        <v>351.98856697565731</v>
      </c>
      <c r="F24">
        <f t="shared" si="4"/>
        <v>352</v>
      </c>
      <c r="G24">
        <f t="shared" si="1"/>
        <v>-2.5783606557524763E-2</v>
      </c>
      <c r="I24">
        <f t="shared" si="5"/>
        <v>-2.5783606557524763E-2</v>
      </c>
      <c r="O24">
        <f t="shared" ca="1" si="2"/>
        <v>2.1541080953831667E-2</v>
      </c>
      <c r="Q24" s="2">
        <f t="shared" si="3"/>
        <v>14198.869999999999</v>
      </c>
    </row>
    <row r="25" spans="1:17" x14ac:dyDescent="0.2">
      <c r="A25" s="56" t="s">
        <v>75</v>
      </c>
      <c r="B25" s="57" t="s">
        <v>42</v>
      </c>
      <c r="C25" s="56">
        <v>29553.46</v>
      </c>
      <c r="D25" s="56" t="s">
        <v>68</v>
      </c>
      <c r="E25">
        <f t="shared" si="0"/>
        <v>501.01834459577424</v>
      </c>
      <c r="F25">
        <f t="shared" si="4"/>
        <v>501</v>
      </c>
      <c r="G25">
        <f t="shared" si="1"/>
        <v>4.1370491806446807E-2</v>
      </c>
      <c r="I25">
        <f t="shared" si="5"/>
        <v>4.1370491806446807E-2</v>
      </c>
      <c r="O25">
        <f t="shared" ca="1" si="2"/>
        <v>2.2774334456009994E-2</v>
      </c>
      <c r="Q25" s="2">
        <f t="shared" si="3"/>
        <v>14534.96</v>
      </c>
    </row>
    <row r="26" spans="1:17" x14ac:dyDescent="0.2">
      <c r="A26" s="56" t="s">
        <v>75</v>
      </c>
      <c r="B26" s="57" t="s">
        <v>42</v>
      </c>
      <c r="C26" s="56">
        <v>29729.33</v>
      </c>
      <c r="D26" s="56" t="s">
        <v>68</v>
      </c>
      <c r="E26">
        <f t="shared" si="0"/>
        <v>579.00301236348628</v>
      </c>
      <c r="F26">
        <f t="shared" si="4"/>
        <v>579</v>
      </c>
      <c r="G26">
        <f t="shared" si="1"/>
        <v>6.7934426260762848E-3</v>
      </c>
      <c r="I26">
        <f t="shared" si="5"/>
        <v>6.7934426260762848E-3</v>
      </c>
      <c r="O26">
        <f t="shared" ca="1" si="2"/>
        <v>2.3419930249096634E-2</v>
      </c>
      <c r="Q26" s="2">
        <f t="shared" si="3"/>
        <v>14710.830000000002</v>
      </c>
    </row>
    <row r="27" spans="1:17" x14ac:dyDescent="0.2">
      <c r="A27" s="56" t="s">
        <v>75</v>
      </c>
      <c r="B27" s="57" t="s">
        <v>42</v>
      </c>
      <c r="C27" s="56">
        <v>29880.47</v>
      </c>
      <c r="D27" s="56" t="s">
        <v>68</v>
      </c>
      <c r="E27">
        <f t="shared" si="0"/>
        <v>646.02184835832213</v>
      </c>
      <c r="F27">
        <f t="shared" si="4"/>
        <v>646</v>
      </c>
      <c r="G27">
        <f t="shared" si="1"/>
        <v>4.9272131152974907E-2</v>
      </c>
      <c r="I27">
        <f t="shared" si="5"/>
        <v>4.9272131152974907E-2</v>
      </c>
      <c r="O27">
        <f t="shared" ca="1" si="2"/>
        <v>2.3974480481619771E-2</v>
      </c>
      <c r="Q27" s="2">
        <f t="shared" si="3"/>
        <v>14861.970000000001</v>
      </c>
    </row>
    <row r="28" spans="1:17" x14ac:dyDescent="0.2">
      <c r="A28" s="56" t="s">
        <v>75</v>
      </c>
      <c r="B28" s="57" t="s">
        <v>42</v>
      </c>
      <c r="C28" s="56">
        <v>29907.49</v>
      </c>
      <c r="D28" s="56" t="s">
        <v>68</v>
      </c>
      <c r="E28">
        <f t="shared" si="0"/>
        <v>658.00311704020976</v>
      </c>
      <c r="F28">
        <f t="shared" si="4"/>
        <v>658</v>
      </c>
      <c r="G28">
        <f t="shared" si="1"/>
        <v>7.0295082005031873E-3</v>
      </c>
      <c r="I28">
        <f t="shared" si="5"/>
        <v>7.0295082005031873E-3</v>
      </c>
      <c r="O28">
        <f t="shared" ca="1" si="2"/>
        <v>2.4073802911325409E-2</v>
      </c>
      <c r="Q28" s="2">
        <f t="shared" si="3"/>
        <v>14888.990000000002</v>
      </c>
    </row>
    <row r="29" spans="1:17" x14ac:dyDescent="0.2">
      <c r="A29" s="56" t="s">
        <v>75</v>
      </c>
      <c r="B29" s="57" t="s">
        <v>42</v>
      </c>
      <c r="C29" s="56">
        <v>29923.26</v>
      </c>
      <c r="D29" s="56" t="s">
        <v>68</v>
      </c>
      <c r="E29">
        <f t="shared" si="0"/>
        <v>664.99588562323447</v>
      </c>
      <c r="F29">
        <f t="shared" si="4"/>
        <v>665</v>
      </c>
      <c r="G29">
        <f t="shared" si="1"/>
        <v>-9.2786885215900838E-3</v>
      </c>
      <c r="I29">
        <f t="shared" si="5"/>
        <v>-9.2786885215900838E-3</v>
      </c>
      <c r="O29">
        <f t="shared" ca="1" si="2"/>
        <v>2.4131740995320367E-2</v>
      </c>
      <c r="Q29" s="2">
        <f t="shared" si="3"/>
        <v>14904.759999999998</v>
      </c>
    </row>
    <row r="30" spans="1:17" x14ac:dyDescent="0.2">
      <c r="A30" s="56" t="s">
        <v>100</v>
      </c>
      <c r="B30" s="57" t="s">
        <v>42</v>
      </c>
      <c r="C30" s="56">
        <v>30234.485000000001</v>
      </c>
      <c r="D30" s="56" t="s">
        <v>68</v>
      </c>
      <c r="E30">
        <f t="shared" si="0"/>
        <v>802.99996946929116</v>
      </c>
      <c r="F30">
        <f t="shared" si="4"/>
        <v>803</v>
      </c>
      <c r="G30">
        <f t="shared" si="1"/>
        <v>-6.8852452386636287E-5</v>
      </c>
      <c r="I30">
        <f t="shared" si="5"/>
        <v>-6.8852452386636287E-5</v>
      </c>
      <c r="O30">
        <f t="shared" ca="1" si="2"/>
        <v>2.527394893693519E-2</v>
      </c>
      <c r="Q30" s="2">
        <f t="shared" si="3"/>
        <v>15215.985000000001</v>
      </c>
    </row>
    <row r="31" spans="1:17" x14ac:dyDescent="0.2">
      <c r="A31" s="56" t="s">
        <v>75</v>
      </c>
      <c r="B31" s="57" t="s">
        <v>42</v>
      </c>
      <c r="C31" s="56">
        <v>30261.53</v>
      </c>
      <c r="D31" s="56" t="s">
        <v>68</v>
      </c>
      <c r="E31">
        <f t="shared" si="0"/>
        <v>814.99232370695313</v>
      </c>
      <c r="F31">
        <f t="shared" si="4"/>
        <v>815</v>
      </c>
      <c r="G31">
        <f t="shared" si="1"/>
        <v>-1.7311475407041144E-2</v>
      </c>
      <c r="I31">
        <f t="shared" si="5"/>
        <v>-1.7311475407041144E-2</v>
      </c>
      <c r="O31">
        <f t="shared" ca="1" si="2"/>
        <v>2.5373271366640828E-2</v>
      </c>
      <c r="Q31" s="2">
        <f t="shared" si="3"/>
        <v>15243.029999999999</v>
      </c>
    </row>
    <row r="32" spans="1:17" x14ac:dyDescent="0.2">
      <c r="A32" s="56" t="s">
        <v>100</v>
      </c>
      <c r="B32" s="57" t="s">
        <v>42</v>
      </c>
      <c r="C32" s="56">
        <v>30313.46</v>
      </c>
      <c r="D32" s="56" t="s">
        <v>68</v>
      </c>
      <c r="E32">
        <f t="shared" si="0"/>
        <v>838.01924016329724</v>
      </c>
      <c r="F32">
        <f t="shared" si="4"/>
        <v>838</v>
      </c>
      <c r="G32">
        <f t="shared" si="1"/>
        <v>4.3390163937147008E-2</v>
      </c>
      <c r="I32">
        <f t="shared" si="5"/>
        <v>4.3390163937147008E-2</v>
      </c>
      <c r="O32">
        <f t="shared" ca="1" si="2"/>
        <v>2.5563639356909966E-2</v>
      </c>
      <c r="Q32" s="2">
        <f t="shared" si="3"/>
        <v>15294.96</v>
      </c>
    </row>
    <row r="33" spans="1:17" x14ac:dyDescent="0.2">
      <c r="A33" s="56" t="s">
        <v>75</v>
      </c>
      <c r="B33" s="57" t="s">
        <v>42</v>
      </c>
      <c r="C33" s="56">
        <v>30347.3</v>
      </c>
      <c r="D33" s="56" t="s">
        <v>68</v>
      </c>
      <c r="E33">
        <f t="shared" si="0"/>
        <v>853.02464846067232</v>
      </c>
      <c r="F33">
        <f t="shared" si="4"/>
        <v>853</v>
      </c>
      <c r="G33">
        <f t="shared" si="1"/>
        <v>5.5586885249795159E-2</v>
      </c>
      <c r="I33">
        <f t="shared" si="5"/>
        <v>5.5586885249795159E-2</v>
      </c>
      <c r="O33">
        <f t="shared" ca="1" si="2"/>
        <v>2.5687792394042012E-2</v>
      </c>
      <c r="Q33" s="2">
        <f t="shared" si="3"/>
        <v>15328.8</v>
      </c>
    </row>
    <row r="34" spans="1:17" x14ac:dyDescent="0.2">
      <c r="A34" s="56" t="s">
        <v>75</v>
      </c>
      <c r="B34" s="57" t="s">
        <v>42</v>
      </c>
      <c r="C34" s="56">
        <v>30374.27</v>
      </c>
      <c r="D34" s="56" t="s">
        <v>68</v>
      </c>
      <c r="E34">
        <f t="shared" si="0"/>
        <v>864.98374603100979</v>
      </c>
      <c r="F34">
        <f t="shared" si="4"/>
        <v>865</v>
      </c>
      <c r="G34">
        <f t="shared" si="1"/>
        <v>-3.6655737698310986E-2</v>
      </c>
      <c r="I34">
        <f t="shared" si="5"/>
        <v>-3.6655737698310986E-2</v>
      </c>
      <c r="O34">
        <f t="shared" ca="1" si="2"/>
        <v>2.5787114823747646E-2</v>
      </c>
      <c r="Q34" s="2">
        <f t="shared" si="3"/>
        <v>15355.77</v>
      </c>
    </row>
    <row r="35" spans="1:17" x14ac:dyDescent="0.2">
      <c r="A35" s="56" t="s">
        <v>75</v>
      </c>
      <c r="B35" s="57" t="s">
        <v>42</v>
      </c>
      <c r="C35" s="56">
        <v>30412.62</v>
      </c>
      <c r="D35" s="56" t="s">
        <v>68</v>
      </c>
      <c r="E35">
        <f t="shared" si="0"/>
        <v>881.98898859023871</v>
      </c>
      <c r="F35">
        <f t="shared" si="4"/>
        <v>882</v>
      </c>
      <c r="G35">
        <f t="shared" si="1"/>
        <v>-2.4832786883052904E-2</v>
      </c>
      <c r="I35">
        <f t="shared" si="5"/>
        <v>-2.4832786883052904E-2</v>
      </c>
      <c r="O35">
        <f t="shared" ca="1" si="2"/>
        <v>2.5927821599163965E-2</v>
      </c>
      <c r="Q35" s="2">
        <f t="shared" si="3"/>
        <v>15394.119999999999</v>
      </c>
    </row>
    <row r="36" spans="1:17" x14ac:dyDescent="0.2">
      <c r="A36" s="56" t="s">
        <v>75</v>
      </c>
      <c r="B36" s="57" t="s">
        <v>42</v>
      </c>
      <c r="C36" s="56">
        <v>30782.44</v>
      </c>
      <c r="D36" s="56" t="s">
        <v>68</v>
      </c>
      <c r="E36">
        <f t="shared" si="0"/>
        <v>1045.9753980623193</v>
      </c>
      <c r="F36">
        <f t="shared" si="4"/>
        <v>1046</v>
      </c>
      <c r="G36">
        <f t="shared" si="1"/>
        <v>-5.5481967207015259E-2</v>
      </c>
      <c r="I36">
        <f t="shared" si="5"/>
        <v>-5.5481967207015259E-2</v>
      </c>
      <c r="O36">
        <f t="shared" ca="1" si="2"/>
        <v>2.7285228138474338E-2</v>
      </c>
      <c r="Q36" s="2">
        <f t="shared" si="3"/>
        <v>15763.939999999999</v>
      </c>
    </row>
    <row r="37" spans="1:17" x14ac:dyDescent="0.2">
      <c r="A37" s="56" t="s">
        <v>75</v>
      </c>
      <c r="B37" s="57" t="s">
        <v>42</v>
      </c>
      <c r="C37" s="56">
        <v>30789.32</v>
      </c>
      <c r="D37" s="56" t="s">
        <v>68</v>
      </c>
      <c r="E37">
        <f t="shared" si="0"/>
        <v>1049.026143011668</v>
      </c>
      <c r="F37">
        <f t="shared" si="4"/>
        <v>1049</v>
      </c>
      <c r="G37">
        <f t="shared" si="1"/>
        <v>5.8957377055776305E-2</v>
      </c>
      <c r="I37">
        <f t="shared" si="5"/>
        <v>5.8957377055776305E-2</v>
      </c>
      <c r="O37">
        <f t="shared" ca="1" si="2"/>
        <v>2.7310058745900749E-2</v>
      </c>
      <c r="Q37" s="2">
        <f t="shared" si="3"/>
        <v>15770.82</v>
      </c>
    </row>
    <row r="38" spans="1:17" x14ac:dyDescent="0.2">
      <c r="A38" s="56" t="s">
        <v>75</v>
      </c>
      <c r="B38" s="57" t="s">
        <v>42</v>
      </c>
      <c r="C38" s="56">
        <v>31145.61</v>
      </c>
      <c r="D38" s="56" t="s">
        <v>68</v>
      </c>
      <c r="E38">
        <f t="shared" si="0"/>
        <v>1207.0130496981851</v>
      </c>
      <c r="F38">
        <f t="shared" si="4"/>
        <v>1207</v>
      </c>
      <c r="G38">
        <f t="shared" si="1"/>
        <v>2.9429508202156285E-2</v>
      </c>
      <c r="I38">
        <f t="shared" si="5"/>
        <v>2.9429508202156285E-2</v>
      </c>
      <c r="O38">
        <f t="shared" ca="1" si="2"/>
        <v>2.8617804070358303E-2</v>
      </c>
      <c r="Q38" s="2">
        <f t="shared" si="3"/>
        <v>16127.11</v>
      </c>
    </row>
    <row r="39" spans="1:17" x14ac:dyDescent="0.2">
      <c r="A39" s="56" t="s">
        <v>100</v>
      </c>
      <c r="B39" s="57" t="s">
        <v>42</v>
      </c>
      <c r="C39" s="56">
        <v>32444.518</v>
      </c>
      <c r="D39" s="56" t="s">
        <v>68</v>
      </c>
      <c r="E39">
        <f t="shared" si="0"/>
        <v>1782.9777329347905</v>
      </c>
      <c r="F39">
        <f t="shared" si="4"/>
        <v>1783</v>
      </c>
      <c r="G39">
        <f t="shared" si="1"/>
        <v>-5.0216393432492623E-2</v>
      </c>
      <c r="I39">
        <f t="shared" si="5"/>
        <v>-5.0216393432492623E-2</v>
      </c>
      <c r="O39">
        <f t="shared" ca="1" si="2"/>
        <v>3.3385280696228876E-2</v>
      </c>
      <c r="Q39" s="2">
        <f t="shared" si="3"/>
        <v>17426.018</v>
      </c>
    </row>
    <row r="40" spans="1:17" x14ac:dyDescent="0.2">
      <c r="A40" s="56" t="s">
        <v>100</v>
      </c>
      <c r="B40" s="57" t="s">
        <v>42</v>
      </c>
      <c r="C40" s="56">
        <v>33928.536999999997</v>
      </c>
      <c r="D40" s="56" t="s">
        <v>68</v>
      </c>
      <c r="E40">
        <f t="shared" si="0"/>
        <v>2441.0247487758679</v>
      </c>
      <c r="F40">
        <f t="shared" si="4"/>
        <v>2441</v>
      </c>
      <c r="G40">
        <f t="shared" si="1"/>
        <v>5.5813114762713667E-2</v>
      </c>
      <c r="I40">
        <f t="shared" si="5"/>
        <v>5.5813114762713667E-2</v>
      </c>
      <c r="O40">
        <f t="shared" ca="1" si="2"/>
        <v>3.8831460591754643E-2</v>
      </c>
      <c r="Q40" s="2">
        <f t="shared" si="3"/>
        <v>18910.036999999997</v>
      </c>
    </row>
    <row r="41" spans="1:17" x14ac:dyDescent="0.2">
      <c r="A41" s="56" t="s">
        <v>100</v>
      </c>
      <c r="B41" s="57" t="s">
        <v>42</v>
      </c>
      <c r="C41" s="56">
        <v>34192.440999999999</v>
      </c>
      <c r="D41" s="56" t="s">
        <v>68</v>
      </c>
      <c r="E41">
        <f t="shared" si="0"/>
        <v>2558.0456492283051</v>
      </c>
      <c r="F41">
        <f t="shared" si="4"/>
        <v>2558</v>
      </c>
      <c r="G41">
        <f t="shared" si="1"/>
        <v>0.10294754099595593</v>
      </c>
      <c r="I41">
        <f t="shared" si="5"/>
        <v>0.10294754099595593</v>
      </c>
      <c r="O41">
        <f t="shared" ca="1" si="2"/>
        <v>3.9799854281384599E-2</v>
      </c>
      <c r="Q41" s="2">
        <f t="shared" si="3"/>
        <v>19173.940999999999</v>
      </c>
    </row>
    <row r="42" spans="1:17" x14ac:dyDescent="0.2">
      <c r="A42" s="56" t="s">
        <v>100</v>
      </c>
      <c r="B42" s="57" t="s">
        <v>42</v>
      </c>
      <c r="C42" s="56">
        <v>34395.379999999997</v>
      </c>
      <c r="D42" s="56" t="s">
        <v>68</v>
      </c>
      <c r="E42">
        <f t="shared" si="0"/>
        <v>2648.0333133672225</v>
      </c>
      <c r="F42">
        <f t="shared" si="4"/>
        <v>2648</v>
      </c>
      <c r="G42">
        <f t="shared" si="1"/>
        <v>7.5127868862182368E-2</v>
      </c>
      <c r="I42">
        <f t="shared" si="5"/>
        <v>7.5127868862182368E-2</v>
      </c>
      <c r="O42">
        <f t="shared" ca="1" si="2"/>
        <v>4.0544772504176874E-2</v>
      </c>
      <c r="Q42" s="2">
        <f t="shared" si="3"/>
        <v>19376.879999999997</v>
      </c>
    </row>
    <row r="43" spans="1:17" x14ac:dyDescent="0.2">
      <c r="A43" s="56" t="s">
        <v>100</v>
      </c>
      <c r="B43" s="57" t="s">
        <v>42</v>
      </c>
      <c r="C43" s="56">
        <v>35128.31</v>
      </c>
      <c r="D43" s="56" t="s">
        <v>68</v>
      </c>
      <c r="E43">
        <f t="shared" si="0"/>
        <v>2973.0307691413077</v>
      </c>
      <c r="F43">
        <f t="shared" si="4"/>
        <v>2973</v>
      </c>
      <c r="G43">
        <f t="shared" si="1"/>
        <v>6.9390163946081884E-2</v>
      </c>
      <c r="I43">
        <f t="shared" si="5"/>
        <v>6.9390163946081884E-2</v>
      </c>
      <c r="O43">
        <f t="shared" ca="1" si="2"/>
        <v>4.3234754975371215E-2</v>
      </c>
      <c r="Q43" s="2">
        <f t="shared" si="3"/>
        <v>20109.809999999998</v>
      </c>
    </row>
    <row r="44" spans="1:17" x14ac:dyDescent="0.2">
      <c r="A44" s="56" t="s">
        <v>100</v>
      </c>
      <c r="B44" s="57" t="s">
        <v>42</v>
      </c>
      <c r="C44" s="56">
        <v>35164.313999999998</v>
      </c>
      <c r="D44" s="56" t="s">
        <v>68</v>
      </c>
      <c r="E44">
        <f t="shared" si="0"/>
        <v>2988.9957431465882</v>
      </c>
      <c r="F44">
        <f t="shared" si="4"/>
        <v>2989</v>
      </c>
      <c r="G44">
        <f t="shared" si="1"/>
        <v>-9.5999999903142452E-3</v>
      </c>
      <c r="I44">
        <f t="shared" si="5"/>
        <v>-9.5999999903142452E-3</v>
      </c>
      <c r="O44">
        <f t="shared" ca="1" si="2"/>
        <v>4.3367184881645399E-2</v>
      </c>
      <c r="Q44" s="2">
        <f t="shared" si="3"/>
        <v>20145.813999999998</v>
      </c>
    </row>
    <row r="45" spans="1:17" x14ac:dyDescent="0.2">
      <c r="A45" s="56" t="s">
        <v>100</v>
      </c>
      <c r="B45" s="57" t="s">
        <v>42</v>
      </c>
      <c r="C45" s="56">
        <v>35342.514000000003</v>
      </c>
      <c r="D45" s="56" t="s">
        <v>68</v>
      </c>
      <c r="E45">
        <f t="shared" si="0"/>
        <v>3068.0135847125543</v>
      </c>
      <c r="F45">
        <f t="shared" si="4"/>
        <v>3068</v>
      </c>
      <c r="G45">
        <f t="shared" si="1"/>
        <v>3.0636065588623751E-2</v>
      </c>
      <c r="I45">
        <f t="shared" si="5"/>
        <v>3.0636065588623751E-2</v>
      </c>
      <c r="O45">
        <f t="shared" ca="1" si="2"/>
        <v>4.402105754387417E-2</v>
      </c>
      <c r="Q45" s="2">
        <f t="shared" si="3"/>
        <v>20324.014000000003</v>
      </c>
    </row>
    <row r="46" spans="1:17" x14ac:dyDescent="0.2">
      <c r="A46" s="56" t="s">
        <v>100</v>
      </c>
      <c r="B46" s="57" t="s">
        <v>42</v>
      </c>
      <c r="C46" s="56">
        <v>35378.612999999998</v>
      </c>
      <c r="D46" s="56" t="s">
        <v>68</v>
      </c>
      <c r="E46">
        <f t="shared" si="0"/>
        <v>3084.0206838297781</v>
      </c>
      <c r="F46">
        <f t="shared" si="4"/>
        <v>3084</v>
      </c>
      <c r="G46">
        <f t="shared" si="1"/>
        <v>4.6645901653391775E-2</v>
      </c>
      <c r="I46">
        <f t="shared" si="5"/>
        <v>4.6645901653391775E-2</v>
      </c>
      <c r="O46">
        <f t="shared" ca="1" si="2"/>
        <v>4.4153487450148354E-2</v>
      </c>
      <c r="Q46" s="2">
        <f t="shared" si="3"/>
        <v>20360.112999999998</v>
      </c>
    </row>
    <row r="47" spans="1:17" x14ac:dyDescent="0.2">
      <c r="A47" s="56" t="s">
        <v>100</v>
      </c>
      <c r="B47" s="57" t="s">
        <v>42</v>
      </c>
      <c r="C47" s="56">
        <v>35924.317000000003</v>
      </c>
      <c r="D47" s="56" t="s">
        <v>68</v>
      </c>
      <c r="E47">
        <f t="shared" si="0"/>
        <v>3325.997968980806</v>
      </c>
      <c r="F47">
        <f t="shared" si="4"/>
        <v>3326</v>
      </c>
      <c r="G47">
        <f t="shared" si="1"/>
        <v>-4.5803278480889276E-3</v>
      </c>
      <c r="I47">
        <f t="shared" si="5"/>
        <v>-4.5803278480889276E-3</v>
      </c>
      <c r="O47">
        <f t="shared" ca="1" si="2"/>
        <v>4.6156489782545371E-2</v>
      </c>
      <c r="Q47" s="2">
        <f t="shared" si="3"/>
        <v>20905.817000000003</v>
      </c>
    </row>
    <row r="48" spans="1:17" x14ac:dyDescent="0.2">
      <c r="A48" s="56" t="s">
        <v>100</v>
      </c>
      <c r="B48" s="57" t="s">
        <v>42</v>
      </c>
      <c r="C48" s="56">
        <v>36111.542999999998</v>
      </c>
      <c r="D48" s="56" t="s">
        <v>68</v>
      </c>
      <c r="E48">
        <f t="shared" si="0"/>
        <v>3409.0181396038633</v>
      </c>
      <c r="F48">
        <f t="shared" si="4"/>
        <v>3409</v>
      </c>
      <c r="G48">
        <f t="shared" si="1"/>
        <v>4.0908196737291291E-2</v>
      </c>
      <c r="I48">
        <f t="shared" si="5"/>
        <v>4.0908196737291291E-2</v>
      </c>
      <c r="O48">
        <f t="shared" ca="1" si="2"/>
        <v>4.6843469921342688E-2</v>
      </c>
      <c r="Q48" s="2">
        <f t="shared" si="3"/>
        <v>21093.042999999998</v>
      </c>
    </row>
    <row r="49" spans="1:17" x14ac:dyDescent="0.2">
      <c r="A49" s="56" t="s">
        <v>100</v>
      </c>
      <c r="B49" s="57" t="s">
        <v>42</v>
      </c>
      <c r="C49" s="56">
        <v>36526.508000000002</v>
      </c>
      <c r="D49" s="56" t="s">
        <v>68</v>
      </c>
      <c r="E49">
        <f t="shared" si="0"/>
        <v>3593.0228456948876</v>
      </c>
      <c r="F49">
        <f t="shared" si="4"/>
        <v>3593</v>
      </c>
      <c r="G49">
        <f t="shared" si="1"/>
        <v>5.1521311492251698E-2</v>
      </c>
      <c r="I49">
        <f t="shared" si="5"/>
        <v>5.1521311492251698E-2</v>
      </c>
      <c r="O49">
        <f t="shared" ca="1" si="2"/>
        <v>4.8366413843495784E-2</v>
      </c>
      <c r="Q49" s="2">
        <f t="shared" si="3"/>
        <v>21508.008000000002</v>
      </c>
    </row>
    <row r="50" spans="1:17" x14ac:dyDescent="0.2">
      <c r="A50" s="56" t="s">
        <v>100</v>
      </c>
      <c r="B50" s="57" t="s">
        <v>42</v>
      </c>
      <c r="C50" s="56">
        <v>37956.364000000001</v>
      </c>
      <c r="D50" s="56" t="s">
        <v>68</v>
      </c>
      <c r="E50">
        <f t="shared" si="0"/>
        <v>4227.0527832377775</v>
      </c>
      <c r="F50">
        <f t="shared" si="4"/>
        <v>4227</v>
      </c>
      <c r="G50">
        <f t="shared" si="1"/>
        <v>0.11903606559644686</v>
      </c>
      <c r="I50">
        <f t="shared" si="5"/>
        <v>0.11903606559644686</v>
      </c>
      <c r="O50">
        <f t="shared" ca="1" si="2"/>
        <v>5.3613948879610275E-2</v>
      </c>
      <c r="Q50" s="2">
        <f t="shared" si="3"/>
        <v>22937.864000000001</v>
      </c>
    </row>
    <row r="51" spans="1:17" x14ac:dyDescent="0.2">
      <c r="A51" s="56" t="s">
        <v>100</v>
      </c>
      <c r="B51" s="57" t="s">
        <v>42</v>
      </c>
      <c r="C51" s="56">
        <v>37992.379999999997</v>
      </c>
      <c r="D51" s="56" t="s">
        <v>68</v>
      </c>
      <c r="E51">
        <f t="shared" si="0"/>
        <v>4243.0230783098277</v>
      </c>
      <c r="F51">
        <f t="shared" si="4"/>
        <v>4243</v>
      </c>
      <c r="G51">
        <f t="shared" si="1"/>
        <v>5.2045901655219495E-2</v>
      </c>
      <c r="I51">
        <f t="shared" si="5"/>
        <v>5.2045901655219495E-2</v>
      </c>
      <c r="O51">
        <f t="shared" ca="1" si="2"/>
        <v>5.3746378785884459E-2</v>
      </c>
      <c r="Q51" s="2">
        <f t="shared" si="3"/>
        <v>22973.879999999997</v>
      </c>
    </row>
    <row r="52" spans="1:17" x14ac:dyDescent="0.2">
      <c r="A52" s="56" t="s">
        <v>100</v>
      </c>
      <c r="B52" s="57" t="s">
        <v>42</v>
      </c>
      <c r="C52" s="56">
        <v>38398.317999999999</v>
      </c>
      <c r="D52" s="56" t="s">
        <v>68</v>
      </c>
      <c r="E52">
        <f t="shared" si="0"/>
        <v>4423.0250119215252</v>
      </c>
      <c r="F52">
        <f t="shared" si="4"/>
        <v>4423</v>
      </c>
      <c r="G52">
        <f t="shared" si="1"/>
        <v>5.6406557399895974E-2</v>
      </c>
      <c r="I52">
        <f t="shared" si="5"/>
        <v>5.6406557399895974E-2</v>
      </c>
      <c r="O52">
        <f t="shared" ca="1" si="2"/>
        <v>5.5236215231469016E-2</v>
      </c>
      <c r="Q52" s="2">
        <f t="shared" si="3"/>
        <v>23379.817999999999</v>
      </c>
    </row>
    <row r="53" spans="1:17" x14ac:dyDescent="0.2">
      <c r="A53" s="56" t="s">
        <v>100</v>
      </c>
      <c r="B53" s="57" t="s">
        <v>42</v>
      </c>
      <c r="C53" s="56">
        <v>38407.315000000002</v>
      </c>
      <c r="D53" s="56" t="s">
        <v>68</v>
      </c>
      <c r="E53">
        <f t="shared" ref="E53:E88" si="6">+(C53-C$7)/C$8</f>
        <v>4427.0144817339224</v>
      </c>
      <c r="F53">
        <f t="shared" si="4"/>
        <v>4427</v>
      </c>
      <c r="G53">
        <f t="shared" ref="G53:G84" si="7">+C53-(C$7+F53*C$8)</f>
        <v>3.2659016418620013E-2</v>
      </c>
      <c r="I53">
        <f t="shared" si="5"/>
        <v>3.2659016418620013E-2</v>
      </c>
      <c r="O53">
        <f t="shared" ref="O53:O88" ca="1" si="8">+C$11+C$12*F53</f>
        <v>5.5269322708037562E-2</v>
      </c>
      <c r="Q53" s="2">
        <f t="shared" ref="Q53:Q88" si="9">+C53-15018.5</f>
        <v>23388.815000000002</v>
      </c>
    </row>
    <row r="54" spans="1:17" x14ac:dyDescent="0.2">
      <c r="A54" s="56" t="s">
        <v>100</v>
      </c>
      <c r="B54" s="57" t="s">
        <v>42</v>
      </c>
      <c r="C54" s="56">
        <v>38813.275000000001</v>
      </c>
      <c r="D54" s="56" t="s">
        <v>68</v>
      </c>
      <c r="E54">
        <f t="shared" si="6"/>
        <v>4607.026170634701</v>
      </c>
      <c r="F54">
        <f t="shared" ref="F54:F85" si="10">ROUND(2*E54,0)/2</f>
        <v>4607</v>
      </c>
      <c r="G54">
        <f t="shared" si="7"/>
        <v>5.9019672153226566E-2</v>
      </c>
      <c r="I54">
        <f t="shared" ref="I54:I76" si="11">G54</f>
        <v>5.9019672153226566E-2</v>
      </c>
      <c r="O54">
        <f t="shared" ca="1" si="8"/>
        <v>5.6759159153622112E-2</v>
      </c>
      <c r="Q54" s="2">
        <f t="shared" si="9"/>
        <v>23794.775000000001</v>
      </c>
    </row>
    <row r="55" spans="1:17" x14ac:dyDescent="0.2">
      <c r="A55" s="56" t="s">
        <v>100</v>
      </c>
      <c r="B55" s="57" t="s">
        <v>42</v>
      </c>
      <c r="C55" s="56">
        <v>38849.341999999997</v>
      </c>
      <c r="D55" s="56" t="s">
        <v>68</v>
      </c>
      <c r="E55">
        <f t="shared" si="6"/>
        <v>4623.0190802405323</v>
      </c>
      <c r="F55">
        <f t="shared" si="10"/>
        <v>4623</v>
      </c>
      <c r="G55">
        <f t="shared" si="7"/>
        <v>4.3029508218751289E-2</v>
      </c>
      <c r="I55">
        <f t="shared" si="11"/>
        <v>4.3029508218751289E-2</v>
      </c>
      <c r="O55">
        <f t="shared" ca="1" si="8"/>
        <v>5.6891589059896296E-2</v>
      </c>
      <c r="Q55" s="2">
        <f t="shared" si="9"/>
        <v>23830.841999999997</v>
      </c>
    </row>
    <row r="56" spans="1:17" x14ac:dyDescent="0.2">
      <c r="A56" s="56" t="s">
        <v>100</v>
      </c>
      <c r="B56" s="57" t="s">
        <v>42</v>
      </c>
      <c r="C56" s="56">
        <v>39027.506000000001</v>
      </c>
      <c r="D56" s="56" t="s">
        <v>68</v>
      </c>
      <c r="E56">
        <f t="shared" si="6"/>
        <v>4702.0209586061819</v>
      </c>
      <c r="F56">
        <f t="shared" si="10"/>
        <v>4702</v>
      </c>
      <c r="G56">
        <f t="shared" si="7"/>
        <v>4.7265573797631077E-2</v>
      </c>
      <c r="I56">
        <f t="shared" si="11"/>
        <v>4.7265573797631077E-2</v>
      </c>
      <c r="O56">
        <f t="shared" ca="1" si="8"/>
        <v>5.7545461722125074E-2</v>
      </c>
      <c r="Q56" s="2">
        <f t="shared" si="9"/>
        <v>24009.006000000001</v>
      </c>
    </row>
    <row r="57" spans="1:17" x14ac:dyDescent="0.2">
      <c r="A57" s="56" t="s">
        <v>100</v>
      </c>
      <c r="B57" s="57" t="s">
        <v>42</v>
      </c>
      <c r="C57" s="56">
        <v>39054.661999999997</v>
      </c>
      <c r="D57" s="56" t="s">
        <v>68</v>
      </c>
      <c r="E57">
        <f t="shared" si="6"/>
        <v>4714.0625327114849</v>
      </c>
      <c r="F57">
        <f t="shared" si="10"/>
        <v>4714</v>
      </c>
      <c r="G57">
        <f t="shared" si="7"/>
        <v>0.14102295084012439</v>
      </c>
      <c r="I57">
        <f t="shared" si="11"/>
        <v>0.14102295084012439</v>
      </c>
      <c r="O57">
        <f t="shared" ca="1" si="8"/>
        <v>5.7644784151830712E-2</v>
      </c>
      <c r="Q57" s="2">
        <f t="shared" si="9"/>
        <v>24036.161999999997</v>
      </c>
    </row>
    <row r="58" spans="1:17" x14ac:dyDescent="0.2">
      <c r="A58" s="56" t="s">
        <v>100</v>
      </c>
      <c r="B58" s="57" t="s">
        <v>42</v>
      </c>
      <c r="C58" s="56">
        <v>39061.330999999998</v>
      </c>
      <c r="D58" s="56" t="s">
        <v>68</v>
      </c>
      <c r="E58">
        <f t="shared" si="6"/>
        <v>4717.0197155700907</v>
      </c>
      <c r="F58">
        <f t="shared" si="10"/>
        <v>4717</v>
      </c>
      <c r="G58">
        <f t="shared" si="7"/>
        <v>4.4462295103585348E-2</v>
      </c>
      <c r="I58">
        <f t="shared" si="11"/>
        <v>4.4462295103585348E-2</v>
      </c>
      <c r="O58">
        <f t="shared" ca="1" si="8"/>
        <v>5.7669614759257116E-2</v>
      </c>
      <c r="Q58" s="2">
        <f t="shared" si="9"/>
        <v>24042.830999999998</v>
      </c>
    </row>
    <row r="59" spans="1:17" x14ac:dyDescent="0.2">
      <c r="A59" s="56" t="s">
        <v>100</v>
      </c>
      <c r="B59" s="57" t="s">
        <v>42</v>
      </c>
      <c r="C59" s="56">
        <v>39088.421999999999</v>
      </c>
      <c r="D59" s="56" t="s">
        <v>68</v>
      </c>
      <c r="E59">
        <f t="shared" si="6"/>
        <v>4729.0324672303805</v>
      </c>
      <c r="F59">
        <f t="shared" si="10"/>
        <v>4729</v>
      </c>
      <c r="G59">
        <f t="shared" si="7"/>
        <v>7.3219672151026316E-2</v>
      </c>
      <c r="I59">
        <f t="shared" si="11"/>
        <v>7.3219672151026316E-2</v>
      </c>
      <c r="O59">
        <f t="shared" ca="1" si="8"/>
        <v>5.7768937188962755E-2</v>
      </c>
      <c r="Q59" s="2">
        <f t="shared" si="9"/>
        <v>24069.921999999999</v>
      </c>
    </row>
    <row r="60" spans="1:17" x14ac:dyDescent="0.2">
      <c r="A60" s="56" t="s">
        <v>100</v>
      </c>
      <c r="B60" s="57" t="s">
        <v>42</v>
      </c>
      <c r="C60" s="56">
        <v>39390.569000000003</v>
      </c>
      <c r="D60" s="56" t="s">
        <v>68</v>
      </c>
      <c r="E60">
        <f t="shared" si="6"/>
        <v>4863.0111640633295</v>
      </c>
      <c r="F60">
        <f t="shared" si="10"/>
        <v>4863</v>
      </c>
      <c r="G60">
        <f t="shared" si="7"/>
        <v>2.5177049203193747E-2</v>
      </c>
      <c r="I60">
        <f t="shared" si="11"/>
        <v>2.5177049203193747E-2</v>
      </c>
      <c r="O60">
        <f t="shared" ca="1" si="8"/>
        <v>5.8878037654009036E-2</v>
      </c>
      <c r="Q60" s="2">
        <f t="shared" si="9"/>
        <v>24372.069000000003</v>
      </c>
    </row>
    <row r="61" spans="1:17" x14ac:dyDescent="0.2">
      <c r="A61" s="56" t="s">
        <v>100</v>
      </c>
      <c r="B61" s="57" t="s">
        <v>42</v>
      </c>
      <c r="C61" s="56">
        <v>39406.368999999999</v>
      </c>
      <c r="D61" s="56" t="s">
        <v>68</v>
      </c>
      <c r="E61">
        <f t="shared" si="6"/>
        <v>4870.0172353132848</v>
      </c>
      <c r="F61">
        <f t="shared" si="10"/>
        <v>4870</v>
      </c>
      <c r="G61">
        <f t="shared" si="7"/>
        <v>3.8868852483574301E-2</v>
      </c>
      <c r="I61">
        <f t="shared" si="11"/>
        <v>3.8868852483574301E-2</v>
      </c>
      <c r="O61">
        <f t="shared" ca="1" si="8"/>
        <v>5.8935975738003993E-2</v>
      </c>
      <c r="Q61" s="2">
        <f t="shared" si="9"/>
        <v>24387.868999999999</v>
      </c>
    </row>
    <row r="62" spans="1:17" x14ac:dyDescent="0.2">
      <c r="A62" s="56" t="s">
        <v>100</v>
      </c>
      <c r="B62" s="57" t="s">
        <v>42</v>
      </c>
      <c r="C62" s="56">
        <v>39442.519</v>
      </c>
      <c r="D62" s="56" t="s">
        <v>68</v>
      </c>
      <c r="E62">
        <f t="shared" si="6"/>
        <v>4886.0469489642928</v>
      </c>
      <c r="F62">
        <f t="shared" si="10"/>
        <v>4886</v>
      </c>
      <c r="G62">
        <f t="shared" si="7"/>
        <v>0.10587868854781846</v>
      </c>
      <c r="I62">
        <f t="shared" si="11"/>
        <v>0.10587868854781846</v>
      </c>
      <c r="O62">
        <f t="shared" ca="1" si="8"/>
        <v>5.906840564427817E-2</v>
      </c>
      <c r="Q62" s="2">
        <f t="shared" si="9"/>
        <v>24424.019</v>
      </c>
    </row>
    <row r="63" spans="1:17" x14ac:dyDescent="0.2">
      <c r="A63" s="56" t="s">
        <v>100</v>
      </c>
      <c r="B63" s="57" t="s">
        <v>42</v>
      </c>
      <c r="C63" s="56">
        <v>39557.49</v>
      </c>
      <c r="D63" s="56" t="s">
        <v>68</v>
      </c>
      <c r="E63">
        <f t="shared" si="6"/>
        <v>4937.027646285731</v>
      </c>
      <c r="F63">
        <f t="shared" si="10"/>
        <v>4937</v>
      </c>
      <c r="G63">
        <f t="shared" si="7"/>
        <v>6.2347541002964135E-2</v>
      </c>
      <c r="I63">
        <f t="shared" si="11"/>
        <v>6.2347541002964135E-2</v>
      </c>
      <c r="O63">
        <f t="shared" ca="1" si="8"/>
        <v>5.9490525970527133E-2</v>
      </c>
      <c r="Q63" s="2">
        <f t="shared" si="9"/>
        <v>24538.989999999998</v>
      </c>
    </row>
    <row r="64" spans="1:17" x14ac:dyDescent="0.2">
      <c r="A64" s="56" t="s">
        <v>100</v>
      </c>
      <c r="B64" s="57" t="s">
        <v>42</v>
      </c>
      <c r="C64" s="56">
        <v>39672.478000000003</v>
      </c>
      <c r="D64" s="56" t="s">
        <v>68</v>
      </c>
      <c r="E64">
        <f t="shared" si="6"/>
        <v>4988.0158817850997</v>
      </c>
      <c r="F64">
        <f t="shared" si="10"/>
        <v>4988</v>
      </c>
      <c r="G64">
        <f t="shared" si="7"/>
        <v>3.5816393472487107E-2</v>
      </c>
      <c r="I64">
        <f t="shared" si="11"/>
        <v>3.5816393472487107E-2</v>
      </c>
      <c r="O64">
        <f t="shared" ca="1" si="8"/>
        <v>5.991264629677609E-2</v>
      </c>
      <c r="Q64" s="2">
        <f t="shared" si="9"/>
        <v>24653.978000000003</v>
      </c>
    </row>
    <row r="65" spans="1:17" x14ac:dyDescent="0.2">
      <c r="A65" s="56" t="s">
        <v>100</v>
      </c>
      <c r="B65" s="57" t="s">
        <v>42</v>
      </c>
      <c r="C65" s="56">
        <v>40856.502</v>
      </c>
      <c r="D65" s="56" t="s">
        <v>68</v>
      </c>
      <c r="E65">
        <f t="shared" si="6"/>
        <v>5513.038445434363</v>
      </c>
      <c r="F65">
        <f t="shared" si="10"/>
        <v>5513</v>
      </c>
      <c r="G65">
        <f t="shared" si="7"/>
        <v>8.6701639367674943E-2</v>
      </c>
      <c r="I65">
        <f t="shared" si="11"/>
        <v>8.6701639367674943E-2</v>
      </c>
      <c r="O65">
        <f t="shared" ca="1" si="8"/>
        <v>6.4258002596397704E-2</v>
      </c>
      <c r="Q65" s="2">
        <f t="shared" si="9"/>
        <v>25838.002</v>
      </c>
    </row>
    <row r="66" spans="1:17" x14ac:dyDescent="0.2">
      <c r="A66" s="56" t="s">
        <v>100</v>
      </c>
      <c r="B66" s="57" t="s">
        <v>42</v>
      </c>
      <c r="C66" s="56">
        <v>40881.252</v>
      </c>
      <c r="D66" s="56" t="s">
        <v>68</v>
      </c>
      <c r="E66">
        <f t="shared" si="6"/>
        <v>5524.0131456518575</v>
      </c>
      <c r="F66">
        <f t="shared" si="10"/>
        <v>5524</v>
      </c>
      <c r="G66">
        <f t="shared" si="7"/>
        <v>2.9645901668118313E-2</v>
      </c>
      <c r="I66">
        <f t="shared" si="11"/>
        <v>2.9645901668118313E-2</v>
      </c>
      <c r="O66">
        <f t="shared" ca="1" si="8"/>
        <v>6.4349048156961214E-2</v>
      </c>
      <c r="Q66" s="2">
        <f t="shared" si="9"/>
        <v>25862.752</v>
      </c>
    </row>
    <row r="67" spans="1:17" x14ac:dyDescent="0.2">
      <c r="A67" s="56" t="s">
        <v>100</v>
      </c>
      <c r="B67" s="57" t="s">
        <v>42</v>
      </c>
      <c r="C67" s="56">
        <v>41598.413</v>
      </c>
      <c r="D67" s="56" t="s">
        <v>68</v>
      </c>
      <c r="E67">
        <f t="shared" si="6"/>
        <v>5842.0182762651475</v>
      </c>
      <c r="F67">
        <f t="shared" si="10"/>
        <v>5842</v>
      </c>
      <c r="G67">
        <f t="shared" si="7"/>
        <v>4.1216393474314827E-2</v>
      </c>
      <c r="I67">
        <f t="shared" si="11"/>
        <v>4.1216393474314827E-2</v>
      </c>
      <c r="O67">
        <f t="shared" ca="1" si="8"/>
        <v>6.6981092544160584E-2</v>
      </c>
      <c r="Q67" s="2">
        <f t="shared" si="9"/>
        <v>26579.913</v>
      </c>
    </row>
    <row r="68" spans="1:17" x14ac:dyDescent="0.2">
      <c r="A68" s="56" t="s">
        <v>100</v>
      </c>
      <c r="B68" s="57" t="s">
        <v>42</v>
      </c>
      <c r="C68" s="56">
        <v>41650.324000000001</v>
      </c>
      <c r="D68" s="56" t="s">
        <v>68</v>
      </c>
      <c r="E68">
        <f t="shared" si="6"/>
        <v>5865.0367676991027</v>
      </c>
      <c r="F68">
        <f t="shared" si="10"/>
        <v>5865</v>
      </c>
      <c r="G68">
        <f t="shared" si="7"/>
        <v>8.291803281463217E-2</v>
      </c>
      <c r="I68">
        <f t="shared" si="11"/>
        <v>8.291803281463217E-2</v>
      </c>
      <c r="O68">
        <f t="shared" ca="1" si="8"/>
        <v>6.7171460534429725E-2</v>
      </c>
      <c r="Q68" s="2">
        <f t="shared" si="9"/>
        <v>26631.824000000001</v>
      </c>
    </row>
    <row r="69" spans="1:17" x14ac:dyDescent="0.2">
      <c r="A69" s="56" t="s">
        <v>100</v>
      </c>
      <c r="B69" s="57" t="s">
        <v>42</v>
      </c>
      <c r="C69" s="56">
        <v>41677.300999999999</v>
      </c>
      <c r="D69" s="56" t="s">
        <v>68</v>
      </c>
      <c r="E69">
        <f t="shared" si="6"/>
        <v>5876.9989692250556</v>
      </c>
      <c r="F69">
        <f t="shared" si="10"/>
        <v>5877</v>
      </c>
      <c r="G69">
        <f t="shared" si="7"/>
        <v>-2.3245901320478879E-3</v>
      </c>
      <c r="I69">
        <f t="shared" si="11"/>
        <v>-2.3245901320478879E-3</v>
      </c>
      <c r="O69">
        <f t="shared" ca="1" si="8"/>
        <v>6.7270782964135356E-2</v>
      </c>
      <c r="Q69" s="2">
        <f t="shared" si="9"/>
        <v>26658.800999999999</v>
      </c>
    </row>
    <row r="70" spans="1:17" x14ac:dyDescent="0.2">
      <c r="A70" s="56" t="s">
        <v>214</v>
      </c>
      <c r="B70" s="57" t="s">
        <v>42</v>
      </c>
      <c r="C70" s="56">
        <v>41959.305</v>
      </c>
      <c r="D70" s="56" t="s">
        <v>68</v>
      </c>
      <c r="E70">
        <f t="shared" si="6"/>
        <v>6002.0458120587718</v>
      </c>
      <c r="F70">
        <f t="shared" si="10"/>
        <v>6002</v>
      </c>
      <c r="G70">
        <f t="shared" si="7"/>
        <v>0.10331475413113367</v>
      </c>
      <c r="I70">
        <f t="shared" si="11"/>
        <v>0.10331475413113367</v>
      </c>
      <c r="O70">
        <f t="shared" ca="1" si="8"/>
        <v>6.830539160690241E-2</v>
      </c>
      <c r="Q70" s="2">
        <f t="shared" si="9"/>
        <v>26940.805</v>
      </c>
    </row>
    <row r="71" spans="1:17" x14ac:dyDescent="0.2">
      <c r="A71" s="56" t="s">
        <v>214</v>
      </c>
      <c r="B71" s="57" t="s">
        <v>42</v>
      </c>
      <c r="C71" s="56">
        <v>41961.491999999998</v>
      </c>
      <c r="D71" s="56" t="s">
        <v>68</v>
      </c>
      <c r="E71">
        <f t="shared" si="6"/>
        <v>6003.0155764779893</v>
      </c>
      <c r="F71">
        <f t="shared" si="10"/>
        <v>6003</v>
      </c>
      <c r="G71">
        <f t="shared" si="7"/>
        <v>3.5127868883137126E-2</v>
      </c>
      <c r="I71">
        <f t="shared" si="11"/>
        <v>3.5127868883137126E-2</v>
      </c>
      <c r="O71">
        <f t="shared" ca="1" si="8"/>
        <v>6.8313668476044559E-2</v>
      </c>
      <c r="Q71" s="2">
        <f t="shared" si="9"/>
        <v>26942.991999999998</v>
      </c>
    </row>
    <row r="72" spans="1:17" x14ac:dyDescent="0.2">
      <c r="A72" s="56" t="s">
        <v>214</v>
      </c>
      <c r="B72" s="57" t="s">
        <v>42</v>
      </c>
      <c r="C72" s="56">
        <v>42358.383000000002</v>
      </c>
      <c r="D72" s="56" t="s">
        <v>68</v>
      </c>
      <c r="E72">
        <f t="shared" si="6"/>
        <v>6179.0058691657405</v>
      </c>
      <c r="F72">
        <f t="shared" si="10"/>
        <v>6179</v>
      </c>
      <c r="G72">
        <f t="shared" si="7"/>
        <v>1.3236065606179181E-2</v>
      </c>
      <c r="I72">
        <f t="shared" si="11"/>
        <v>1.3236065606179181E-2</v>
      </c>
      <c r="O72">
        <f t="shared" ca="1" si="8"/>
        <v>6.9770397445060556E-2</v>
      </c>
      <c r="Q72" s="2">
        <f t="shared" si="9"/>
        <v>27339.883000000002</v>
      </c>
    </row>
    <row r="73" spans="1:17" x14ac:dyDescent="0.2">
      <c r="A73" s="56" t="s">
        <v>223</v>
      </c>
      <c r="B73" s="57" t="s">
        <v>42</v>
      </c>
      <c r="C73" s="56">
        <v>48562.483999999997</v>
      </c>
      <c r="D73" s="56" t="s">
        <v>68</v>
      </c>
      <c r="E73">
        <f t="shared" si="6"/>
        <v>8930.0421759964829</v>
      </c>
      <c r="F73">
        <f t="shared" si="10"/>
        <v>8930</v>
      </c>
      <c r="G73">
        <f t="shared" si="7"/>
        <v>9.5114754134556279E-2</v>
      </c>
      <c r="I73">
        <f t="shared" si="11"/>
        <v>9.5114754134556279E-2</v>
      </c>
      <c r="O73">
        <f t="shared" ca="1" si="8"/>
        <v>9.2540064455077842E-2</v>
      </c>
      <c r="Q73" s="2">
        <f t="shared" si="9"/>
        <v>33543.983999999997</v>
      </c>
    </row>
    <row r="74" spans="1:17" x14ac:dyDescent="0.2">
      <c r="A74" s="56" t="s">
        <v>230</v>
      </c>
      <c r="B74" s="57" t="s">
        <v>42</v>
      </c>
      <c r="C74" s="56">
        <v>51185.271999999997</v>
      </c>
      <c r="D74" s="56" t="s">
        <v>68</v>
      </c>
      <c r="E74">
        <f t="shared" si="6"/>
        <v>10093.044682422473</v>
      </c>
      <c r="F74">
        <f t="shared" si="10"/>
        <v>10093</v>
      </c>
      <c r="G74">
        <f t="shared" si="7"/>
        <v>0.10076721316727344</v>
      </c>
      <c r="I74">
        <f t="shared" si="11"/>
        <v>0.10076721316727344</v>
      </c>
      <c r="O74">
        <f t="shared" ca="1" si="8"/>
        <v>0.10216606326738249</v>
      </c>
      <c r="Q74" s="2">
        <f t="shared" si="9"/>
        <v>36166.771999999997</v>
      </c>
    </row>
    <row r="75" spans="1:17" x14ac:dyDescent="0.2">
      <c r="A75" s="8" t="s">
        <v>37</v>
      </c>
      <c r="C75" s="15">
        <v>52619.577100000002</v>
      </c>
      <c r="D75" s="15">
        <v>1E-4</v>
      </c>
      <c r="E75">
        <f t="shared" si="6"/>
        <v>10729.047449813352</v>
      </c>
      <c r="F75">
        <f t="shared" si="10"/>
        <v>10729</v>
      </c>
      <c r="G75">
        <f t="shared" si="7"/>
        <v>0.10700819677731488</v>
      </c>
      <c r="I75">
        <f t="shared" si="11"/>
        <v>0.10700819677731488</v>
      </c>
      <c r="O75">
        <f t="shared" ca="1" si="8"/>
        <v>0.10743015204178125</v>
      </c>
      <c r="Q75" s="2">
        <f t="shared" si="9"/>
        <v>37601.077100000002</v>
      </c>
    </row>
    <row r="76" spans="1:17" x14ac:dyDescent="0.2">
      <c r="A76" s="8" t="s">
        <v>39</v>
      </c>
      <c r="C76" s="15">
        <v>52894.709900000002</v>
      </c>
      <c r="D76" s="15">
        <v>2.0000000000000001E-4</v>
      </c>
      <c r="E76">
        <f t="shared" si="6"/>
        <v>10851.047449813352</v>
      </c>
      <c r="F76">
        <f t="shared" si="10"/>
        <v>10851</v>
      </c>
      <c r="G76">
        <f t="shared" si="7"/>
        <v>0.10700819677731488</v>
      </c>
      <c r="I76">
        <f t="shared" si="11"/>
        <v>0.10700819677731488</v>
      </c>
      <c r="O76">
        <f t="shared" ca="1" si="8"/>
        <v>0.10843993007712188</v>
      </c>
      <c r="Q76" s="2">
        <f t="shared" si="9"/>
        <v>37876.209900000002</v>
      </c>
    </row>
    <row r="77" spans="1:17" x14ac:dyDescent="0.2">
      <c r="A77" s="13" t="s">
        <v>40</v>
      </c>
      <c r="B77" s="14"/>
      <c r="C77" s="15">
        <v>53316.432099999998</v>
      </c>
      <c r="D77" s="15">
        <v>6.7000000000000002E-3</v>
      </c>
      <c r="E77">
        <f t="shared" si="6"/>
        <v>11038.048448603753</v>
      </c>
      <c r="F77">
        <f t="shared" si="10"/>
        <v>11038</v>
      </c>
      <c r="G77">
        <f t="shared" si="7"/>
        <v>0.1092606557867839</v>
      </c>
      <c r="J77">
        <f>G77</f>
        <v>0.1092606557867839</v>
      </c>
      <c r="O77">
        <f t="shared" ca="1" si="8"/>
        <v>0.1099877046067014</v>
      </c>
      <c r="Q77" s="2">
        <f t="shared" si="9"/>
        <v>38297.932099999998</v>
      </c>
    </row>
    <row r="78" spans="1:17" x14ac:dyDescent="0.2">
      <c r="A78" s="13" t="s">
        <v>41</v>
      </c>
      <c r="B78" s="14" t="s">
        <v>42</v>
      </c>
      <c r="C78" s="16">
        <v>53686.285900000003</v>
      </c>
      <c r="D78" s="17">
        <v>2.9999999999999997E-4</v>
      </c>
      <c r="E78">
        <f t="shared" si="6"/>
        <v>11202.049845747242</v>
      </c>
      <c r="F78">
        <f t="shared" si="10"/>
        <v>11202</v>
      </c>
      <c r="G78">
        <f t="shared" si="7"/>
        <v>0.11241147546388675</v>
      </c>
      <c r="J78">
        <f>G78</f>
        <v>0.11241147546388675</v>
      </c>
      <c r="O78">
        <f t="shared" ca="1" si="8"/>
        <v>0.11134511114601177</v>
      </c>
      <c r="Q78" s="2">
        <f t="shared" si="9"/>
        <v>38667.785900000003</v>
      </c>
    </row>
    <row r="79" spans="1:17" x14ac:dyDescent="0.2">
      <c r="A79" s="18" t="s">
        <v>50</v>
      </c>
      <c r="B79" s="14" t="s">
        <v>42</v>
      </c>
      <c r="C79" s="15">
        <v>53988.481899999999</v>
      </c>
      <c r="D79" s="15">
        <v>3.3999999999999998E-3</v>
      </c>
      <c r="E79">
        <f t="shared" si="6"/>
        <v>11336.050270269508</v>
      </c>
      <c r="F79">
        <f t="shared" si="10"/>
        <v>11336</v>
      </c>
      <c r="G79">
        <f t="shared" si="7"/>
        <v>0.11336885251512285</v>
      </c>
      <c r="J79">
        <f>G79</f>
        <v>0.11336885251512285</v>
      </c>
      <c r="O79">
        <f t="shared" ca="1" si="8"/>
        <v>0.11245421161105805</v>
      </c>
      <c r="Q79" s="2">
        <f t="shared" si="9"/>
        <v>38969.981899999999</v>
      </c>
    </row>
    <row r="80" spans="1:17" x14ac:dyDescent="0.2">
      <c r="A80" s="18" t="s">
        <v>50</v>
      </c>
      <c r="B80" s="14" t="s">
        <v>42</v>
      </c>
      <c r="C80" s="15">
        <v>54049.370499999997</v>
      </c>
      <c r="D80" s="15">
        <v>1.6000000000000001E-3</v>
      </c>
      <c r="E80">
        <f t="shared" si="6"/>
        <v>11363.049629124578</v>
      </c>
      <c r="F80">
        <f t="shared" si="10"/>
        <v>11363</v>
      </c>
      <c r="G80">
        <f t="shared" si="7"/>
        <v>0.11192295086948434</v>
      </c>
      <c r="J80">
        <f>G80</f>
        <v>0.11192295086948434</v>
      </c>
      <c r="O80">
        <f t="shared" ca="1" si="8"/>
        <v>0.11267768707789573</v>
      </c>
      <c r="Q80" s="2">
        <f t="shared" si="9"/>
        <v>39030.870499999997</v>
      </c>
    </row>
    <row r="81" spans="1:17" x14ac:dyDescent="0.2">
      <c r="A81" s="56" t="s">
        <v>270</v>
      </c>
      <c r="B81" s="57" t="s">
        <v>42</v>
      </c>
      <c r="C81" s="56">
        <v>54367.352899999998</v>
      </c>
      <c r="D81" s="56" t="s">
        <v>68</v>
      </c>
      <c r="E81">
        <f t="shared" si="6"/>
        <v>11504.050094354459</v>
      </c>
      <c r="F81">
        <f t="shared" si="10"/>
        <v>11504</v>
      </c>
      <c r="G81">
        <f t="shared" si="7"/>
        <v>0.11297213120269589</v>
      </c>
      <c r="K81">
        <f>G81</f>
        <v>0.11297213120269589</v>
      </c>
      <c r="O81">
        <f t="shared" ca="1" si="8"/>
        <v>0.11384472562693697</v>
      </c>
      <c r="Q81" s="2">
        <f t="shared" si="9"/>
        <v>39348.852899999998</v>
      </c>
    </row>
    <row r="82" spans="1:17" x14ac:dyDescent="0.2">
      <c r="A82" s="35" t="s">
        <v>52</v>
      </c>
      <c r="B82" s="6" t="s">
        <v>42</v>
      </c>
      <c r="C82" s="35">
        <v>54768.779300000002</v>
      </c>
      <c r="D82" s="35">
        <v>5.9999999999999995E-4</v>
      </c>
      <c r="E82">
        <f t="shared" si="6"/>
        <v>11682.051484228734</v>
      </c>
      <c r="F82">
        <f t="shared" si="10"/>
        <v>11682</v>
      </c>
      <c r="G82">
        <f t="shared" si="7"/>
        <v>0.11610655743425013</v>
      </c>
      <c r="J82">
        <f>G82</f>
        <v>0.11610655743425013</v>
      </c>
      <c r="O82">
        <f t="shared" ca="1" si="8"/>
        <v>0.11531800833423725</v>
      </c>
      <c r="Q82" s="2">
        <f t="shared" si="9"/>
        <v>39750.279300000002</v>
      </c>
    </row>
    <row r="83" spans="1:17" x14ac:dyDescent="0.2">
      <c r="A83" s="56" t="s">
        <v>280</v>
      </c>
      <c r="B83" s="57" t="s">
        <v>42</v>
      </c>
      <c r="C83" s="56">
        <v>55154.4159</v>
      </c>
      <c r="D83" s="56" t="s">
        <v>68</v>
      </c>
      <c r="E83">
        <f t="shared" si="6"/>
        <v>11853.051325759805</v>
      </c>
      <c r="F83">
        <f t="shared" si="10"/>
        <v>11853</v>
      </c>
      <c r="G83">
        <f t="shared" si="7"/>
        <v>0.11574918038240867</v>
      </c>
      <c r="K83">
        <f>G83</f>
        <v>0.11574918038240867</v>
      </c>
      <c r="O83">
        <f t="shared" ca="1" si="8"/>
        <v>0.11673335295754257</v>
      </c>
      <c r="Q83" s="2">
        <f t="shared" si="9"/>
        <v>40135.9159</v>
      </c>
    </row>
    <row r="84" spans="1:17" x14ac:dyDescent="0.2">
      <c r="A84" s="42" t="s">
        <v>57</v>
      </c>
      <c r="B84" s="42"/>
      <c r="C84" s="38">
        <v>55499.461000000003</v>
      </c>
      <c r="D84" s="38">
        <v>2E-3</v>
      </c>
      <c r="E84">
        <f t="shared" si="6"/>
        <v>12006.05199380084</v>
      </c>
      <c r="F84">
        <f t="shared" si="10"/>
        <v>12006</v>
      </c>
      <c r="G84">
        <f t="shared" si="7"/>
        <v>0.11725573776493547</v>
      </c>
      <c r="J84">
        <f>G84</f>
        <v>0.11725573776493547</v>
      </c>
      <c r="O84">
        <f t="shared" ca="1" si="8"/>
        <v>0.11799971393628945</v>
      </c>
      <c r="Q84" s="2">
        <f t="shared" si="9"/>
        <v>40480.961000000003</v>
      </c>
    </row>
    <row r="85" spans="1:17" x14ac:dyDescent="0.2">
      <c r="A85" s="56" t="s">
        <v>290</v>
      </c>
      <c r="B85" s="57" t="s">
        <v>42</v>
      </c>
      <c r="C85" s="56">
        <v>55808.423900000002</v>
      </c>
      <c r="D85" s="56" t="s">
        <v>68</v>
      </c>
      <c r="E85">
        <f t="shared" si="6"/>
        <v>12143.053012218126</v>
      </c>
      <c r="F85">
        <f t="shared" si="10"/>
        <v>12143</v>
      </c>
      <c r="G85">
        <f>+C85-(C$7+F85*C$8)</f>
        <v>0.1195524590802961</v>
      </c>
      <c r="K85">
        <f>G85</f>
        <v>0.1195524590802961</v>
      </c>
      <c r="O85">
        <f t="shared" ca="1" si="8"/>
        <v>0.11913364500876214</v>
      </c>
      <c r="Q85" s="2">
        <f t="shared" si="9"/>
        <v>40789.923900000002</v>
      </c>
    </row>
    <row r="86" spans="1:17" x14ac:dyDescent="0.2">
      <c r="A86" s="18" t="s">
        <v>53</v>
      </c>
      <c r="B86" s="36" t="s">
        <v>42</v>
      </c>
      <c r="C86" s="37">
        <v>56261.717700000001</v>
      </c>
      <c r="D86" s="37">
        <v>2.0000000000000001E-4</v>
      </c>
      <c r="E86">
        <f t="shared" si="6"/>
        <v>12344.053560317081</v>
      </c>
      <c r="F86">
        <f>ROUND(2*E86,0)/2</f>
        <v>12344</v>
      </c>
      <c r="G86">
        <f>+C86-(C$7+F86*C$8)</f>
        <v>0.12078852464765077</v>
      </c>
      <c r="J86">
        <f>G86</f>
        <v>0.12078852464765077</v>
      </c>
      <c r="O86">
        <f t="shared" ca="1" si="8"/>
        <v>0.12079729570633156</v>
      </c>
      <c r="Q86" s="2">
        <f t="shared" si="9"/>
        <v>41243.217700000001</v>
      </c>
    </row>
    <row r="87" spans="1:17" x14ac:dyDescent="0.2">
      <c r="A87" s="39" t="s">
        <v>56</v>
      </c>
      <c r="B87" s="40" t="s">
        <v>42</v>
      </c>
      <c r="C87" s="37">
        <v>56507.533799999997</v>
      </c>
      <c r="D87" s="41">
        <v>4.0000000000000002E-4</v>
      </c>
      <c r="E87">
        <f t="shared" si="6"/>
        <v>12453.053883797233</v>
      </c>
      <c r="F87">
        <f>ROUND(2*E87,0)/2</f>
        <v>12453</v>
      </c>
      <c r="G87">
        <f>+C87-(C$7+F87*C$8)</f>
        <v>0.12151803285087226</v>
      </c>
      <c r="J87">
        <f>G87</f>
        <v>0.12151803285087226</v>
      </c>
      <c r="O87">
        <f t="shared" ca="1" si="8"/>
        <v>0.12169947444282443</v>
      </c>
      <c r="Q87" s="2">
        <f t="shared" si="9"/>
        <v>41489.033799999997</v>
      </c>
    </row>
    <row r="88" spans="1:17" x14ac:dyDescent="0.2">
      <c r="A88" s="39" t="s">
        <v>56</v>
      </c>
      <c r="B88" s="40" t="s">
        <v>42</v>
      </c>
      <c r="C88" s="37">
        <v>56568.424400000004</v>
      </c>
      <c r="D88" s="41">
        <v>2.9999999999999997E-4</v>
      </c>
      <c r="E88">
        <f t="shared" si="6"/>
        <v>12480.054129496766</v>
      </c>
      <c r="F88">
        <f>ROUND(2*E88,0)/2</f>
        <v>12480</v>
      </c>
      <c r="G88">
        <f>+C88-(C$7+F88*C$8)</f>
        <v>0.12207213121291716</v>
      </c>
      <c r="J88">
        <f>G88</f>
        <v>0.12207213121291716</v>
      </c>
      <c r="O88">
        <f t="shared" ca="1" si="8"/>
        <v>0.12192294990966211</v>
      </c>
      <c r="Q88" s="2">
        <f t="shared" si="9"/>
        <v>41549.924400000004</v>
      </c>
    </row>
    <row r="89" spans="1:17" x14ac:dyDescent="0.2">
      <c r="A89" s="58" t="s">
        <v>0</v>
      </c>
      <c r="B89" s="59" t="s">
        <v>42</v>
      </c>
      <c r="C89" s="60">
        <v>57982.430899999999</v>
      </c>
      <c r="D89" s="60">
        <v>2.3E-3</v>
      </c>
      <c r="E89">
        <f>+(C89-C$7)/C$8</f>
        <v>13107.056046389263</v>
      </c>
      <c r="F89">
        <f>ROUND(2*E89,0)/2</f>
        <v>13107</v>
      </c>
      <c r="G89">
        <f>+C89-(C$7+F89*C$8)</f>
        <v>0.12639508203574223</v>
      </c>
      <c r="K89">
        <f>G89</f>
        <v>0.12639508203574223</v>
      </c>
      <c r="O89">
        <f ca="1">+C$11+C$12*F89</f>
        <v>0.12711254686178164</v>
      </c>
      <c r="Q89" s="2">
        <f>+C89-15018.5</f>
        <v>42963.930899999999</v>
      </c>
    </row>
    <row r="90" spans="1:17" x14ac:dyDescent="0.2">
      <c r="A90" s="61" t="s">
        <v>306</v>
      </c>
      <c r="B90" s="62" t="s">
        <v>42</v>
      </c>
      <c r="C90" s="63">
        <v>59123.562700000002</v>
      </c>
      <c r="D90" s="61">
        <v>2E-3</v>
      </c>
      <c r="E90">
        <f>+(C90-C$7)/C$8</f>
        <v>13613.059255021606</v>
      </c>
      <c r="F90">
        <f>ROUND(2*E90,0)/2</f>
        <v>13613</v>
      </c>
      <c r="G90">
        <f>+C90-(C$7+F90*C$8)</f>
        <v>0.13363114761159522</v>
      </c>
      <c r="K90">
        <f>G90</f>
        <v>0.13363114761159522</v>
      </c>
      <c r="O90">
        <f ca="1">+C$11+C$12*F90</f>
        <v>0.13130064264770266</v>
      </c>
      <c r="Q90" s="2">
        <f>+C90-15018.5</f>
        <v>44105.062700000002</v>
      </c>
    </row>
    <row r="91" spans="1:17" x14ac:dyDescent="0.2">
      <c r="B91" s="6"/>
      <c r="Q91" s="2"/>
    </row>
    <row r="92" spans="1:17" x14ac:dyDescent="0.2">
      <c r="B92" s="6"/>
      <c r="Q92" s="2"/>
    </row>
    <row r="93" spans="1:17" x14ac:dyDescent="0.2">
      <c r="B93" s="6"/>
      <c r="Q93" s="2"/>
    </row>
    <row r="94" spans="1:17" x14ac:dyDescent="0.2">
      <c r="B94" s="6"/>
      <c r="Q94" s="2"/>
    </row>
    <row r="95" spans="1:17" x14ac:dyDescent="0.2">
      <c r="B95" s="6"/>
      <c r="Q95" s="2"/>
    </row>
    <row r="96" spans="1:17" x14ac:dyDescent="0.2">
      <c r="B96" s="6"/>
      <c r="Q96" s="2"/>
    </row>
    <row r="97" spans="2:17" x14ac:dyDescent="0.2">
      <c r="B97" s="6"/>
      <c r="Q97" s="2"/>
    </row>
    <row r="98" spans="2:17" x14ac:dyDescent="0.2">
      <c r="B98" s="6"/>
      <c r="Q98" s="2"/>
    </row>
    <row r="99" spans="2:17" x14ac:dyDescent="0.2">
      <c r="B99" s="6"/>
      <c r="Q99" s="2"/>
    </row>
    <row r="100" spans="2:17" x14ac:dyDescent="0.2">
      <c r="B100" s="6"/>
      <c r="Q100" s="2"/>
    </row>
    <row r="101" spans="2:17" x14ac:dyDescent="0.2">
      <c r="B101" s="6"/>
      <c r="Q101" s="2"/>
    </row>
    <row r="102" spans="2:17" x14ac:dyDescent="0.2">
      <c r="B102" s="6"/>
      <c r="Q102" s="2"/>
    </row>
    <row r="103" spans="2:17" x14ac:dyDescent="0.2">
      <c r="B103" s="6"/>
      <c r="Q103" s="2"/>
    </row>
    <row r="104" spans="2:17" x14ac:dyDescent="0.2">
      <c r="Q104" s="2"/>
    </row>
    <row r="105" spans="2:17" x14ac:dyDescent="0.2">
      <c r="Q105" s="2"/>
    </row>
    <row r="106" spans="2:17" x14ac:dyDescent="0.2">
      <c r="Q106" s="2"/>
    </row>
    <row r="107" spans="2:17" x14ac:dyDescent="0.2">
      <c r="Q107" s="2"/>
    </row>
    <row r="108" spans="2:17" x14ac:dyDescent="0.2">
      <c r="Q108" s="2"/>
    </row>
    <row r="109" spans="2:17" x14ac:dyDescent="0.2">
      <c r="Q109" s="2"/>
    </row>
    <row r="110" spans="2:17" x14ac:dyDescent="0.2">
      <c r="Q110" s="2"/>
    </row>
    <row r="111" spans="2:17" x14ac:dyDescent="0.2">
      <c r="Q111" s="2"/>
    </row>
    <row r="112" spans="2:17" x14ac:dyDescent="0.2">
      <c r="Q112" s="2"/>
    </row>
    <row r="113" spans="17:17" x14ac:dyDescent="0.2">
      <c r="Q113" s="2"/>
    </row>
    <row r="114" spans="17:17" x14ac:dyDescent="0.2">
      <c r="Q114" s="2"/>
    </row>
    <row r="115" spans="17:17" x14ac:dyDescent="0.2">
      <c r="Q115" s="2"/>
    </row>
    <row r="116" spans="17:17" x14ac:dyDescent="0.2">
      <c r="Q116" s="2"/>
    </row>
    <row r="117" spans="17:17" x14ac:dyDescent="0.2">
      <c r="Q117" s="2"/>
    </row>
    <row r="118" spans="17:17" x14ac:dyDescent="0.2">
      <c r="Q118" s="2"/>
    </row>
    <row r="119" spans="17:17" x14ac:dyDescent="0.2">
      <c r="Q119" s="2"/>
    </row>
    <row r="120" spans="17:17" x14ac:dyDescent="0.2">
      <c r="Q120" s="2"/>
    </row>
    <row r="121" spans="17:17" x14ac:dyDescent="0.2">
      <c r="Q121" s="2"/>
    </row>
    <row r="122" spans="17:17" x14ac:dyDescent="0.2">
      <c r="Q122" s="2"/>
    </row>
    <row r="123" spans="17:17" x14ac:dyDescent="0.2">
      <c r="Q123" s="2"/>
    </row>
    <row r="124" spans="17:17" x14ac:dyDescent="0.2">
      <c r="Q124" s="2"/>
    </row>
    <row r="125" spans="17:17" x14ac:dyDescent="0.2">
      <c r="Q125" s="2"/>
    </row>
    <row r="126" spans="17:17" x14ac:dyDescent="0.2">
      <c r="Q126" s="2"/>
    </row>
    <row r="127" spans="17:17" x14ac:dyDescent="0.2">
      <c r="Q127" s="2"/>
    </row>
    <row r="128" spans="17:17" x14ac:dyDescent="0.2">
      <c r="Q128" s="2"/>
    </row>
    <row r="129" spans="17:17" x14ac:dyDescent="0.2">
      <c r="Q129" s="2"/>
    </row>
    <row r="130" spans="17:17" x14ac:dyDescent="0.2">
      <c r="Q130" s="2"/>
    </row>
    <row r="131" spans="17:17" x14ac:dyDescent="0.2">
      <c r="Q131" s="2"/>
    </row>
    <row r="132" spans="17:17" x14ac:dyDescent="0.2">
      <c r="Q132" s="2"/>
    </row>
    <row r="133" spans="17:17" x14ac:dyDescent="0.2">
      <c r="Q133" s="2"/>
    </row>
    <row r="134" spans="17:17" x14ac:dyDescent="0.2">
      <c r="Q134" s="2"/>
    </row>
    <row r="135" spans="17:17" x14ac:dyDescent="0.2">
      <c r="Q135" s="2"/>
    </row>
    <row r="136" spans="17:17" x14ac:dyDescent="0.2">
      <c r="Q136" s="2"/>
    </row>
    <row r="137" spans="17:17" x14ac:dyDescent="0.2">
      <c r="Q137" s="2"/>
    </row>
    <row r="138" spans="17:17" x14ac:dyDescent="0.2">
      <c r="Q138" s="2"/>
    </row>
    <row r="139" spans="17:17" x14ac:dyDescent="0.2">
      <c r="Q139" s="2"/>
    </row>
    <row r="140" spans="17:17" x14ac:dyDescent="0.2">
      <c r="Q140" s="2"/>
    </row>
    <row r="141" spans="17:17" x14ac:dyDescent="0.2">
      <c r="Q141" s="2"/>
    </row>
    <row r="142" spans="17:17" x14ac:dyDescent="0.2">
      <c r="Q142" s="2"/>
    </row>
    <row r="143" spans="17:17" x14ac:dyDescent="0.2">
      <c r="Q143" s="2"/>
    </row>
    <row r="144" spans="17:17" x14ac:dyDescent="0.2">
      <c r="Q144" s="2"/>
    </row>
    <row r="145" spans="17:17" x14ac:dyDescent="0.2">
      <c r="Q145" s="2"/>
    </row>
    <row r="146" spans="17:17" x14ac:dyDescent="0.2">
      <c r="Q146" s="2"/>
    </row>
    <row r="147" spans="17:17" x14ac:dyDescent="0.2">
      <c r="Q147" s="2"/>
    </row>
    <row r="148" spans="17:17" x14ac:dyDescent="0.2">
      <c r="Q148" s="2"/>
    </row>
    <row r="149" spans="17:17" x14ac:dyDescent="0.2">
      <c r="Q149" s="2"/>
    </row>
    <row r="150" spans="17:17" x14ac:dyDescent="0.2">
      <c r="Q150" s="2"/>
    </row>
    <row r="151" spans="17:17" x14ac:dyDescent="0.2">
      <c r="Q151" s="2"/>
    </row>
    <row r="152" spans="17:17" x14ac:dyDescent="0.2">
      <c r="Q152" s="2"/>
    </row>
    <row r="153" spans="17:17" x14ac:dyDescent="0.2">
      <c r="Q153" s="2"/>
    </row>
    <row r="154" spans="17:17" x14ac:dyDescent="0.2">
      <c r="Q154" s="2"/>
    </row>
    <row r="155" spans="17:17" x14ac:dyDescent="0.2">
      <c r="Q155" s="2"/>
    </row>
    <row r="156" spans="17:17" x14ac:dyDescent="0.2">
      <c r="Q156" s="2"/>
    </row>
    <row r="157" spans="17:17" x14ac:dyDescent="0.2">
      <c r="Q157" s="2"/>
    </row>
    <row r="158" spans="17:17" x14ac:dyDescent="0.2">
      <c r="Q158" s="2"/>
    </row>
    <row r="159" spans="17:17" x14ac:dyDescent="0.2">
      <c r="Q159" s="2"/>
    </row>
    <row r="160" spans="17:17" x14ac:dyDescent="0.2">
      <c r="Q160" s="2"/>
    </row>
    <row r="161" spans="17:17" x14ac:dyDescent="0.2">
      <c r="Q161" s="2"/>
    </row>
    <row r="162" spans="17:17" x14ac:dyDescent="0.2">
      <c r="Q162" s="2"/>
    </row>
    <row r="163" spans="17:17" x14ac:dyDescent="0.2">
      <c r="Q163" s="2"/>
    </row>
    <row r="164" spans="17:17" x14ac:dyDescent="0.2">
      <c r="Q164" s="2"/>
    </row>
    <row r="165" spans="17:17" x14ac:dyDescent="0.2">
      <c r="Q165" s="2"/>
    </row>
    <row r="166" spans="17:17" x14ac:dyDescent="0.2">
      <c r="Q166" s="2"/>
    </row>
    <row r="167" spans="17:17" x14ac:dyDescent="0.2">
      <c r="Q167" s="2"/>
    </row>
    <row r="168" spans="17:17" x14ac:dyDescent="0.2">
      <c r="Q168" s="2"/>
    </row>
    <row r="169" spans="17:17" x14ac:dyDescent="0.2">
      <c r="Q169" s="2"/>
    </row>
    <row r="170" spans="17:17" x14ac:dyDescent="0.2">
      <c r="Q170" s="2"/>
    </row>
    <row r="171" spans="17:17" x14ac:dyDescent="0.2">
      <c r="Q171" s="2"/>
    </row>
    <row r="172" spans="17:17" x14ac:dyDescent="0.2">
      <c r="Q172" s="2"/>
    </row>
    <row r="173" spans="17:17" x14ac:dyDescent="0.2">
      <c r="Q173" s="2"/>
    </row>
    <row r="174" spans="17:17" x14ac:dyDescent="0.2">
      <c r="Q174" s="2"/>
    </row>
    <row r="175" spans="17:17" x14ac:dyDescent="0.2">
      <c r="Q175" s="2"/>
    </row>
    <row r="176" spans="17:17" x14ac:dyDescent="0.2">
      <c r="Q176" s="2"/>
    </row>
    <row r="177" spans="17:17" x14ac:dyDescent="0.2">
      <c r="Q177" s="2"/>
    </row>
    <row r="178" spans="17:17" x14ac:dyDescent="0.2">
      <c r="Q178" s="2"/>
    </row>
    <row r="179" spans="17:17" x14ac:dyDescent="0.2">
      <c r="Q179" s="2"/>
    </row>
    <row r="180" spans="17:17" x14ac:dyDescent="0.2">
      <c r="Q180" s="2"/>
    </row>
    <row r="181" spans="17:17" x14ac:dyDescent="0.2">
      <c r="Q181" s="2"/>
    </row>
    <row r="182" spans="17:17" x14ac:dyDescent="0.2">
      <c r="Q182" s="2"/>
    </row>
    <row r="183" spans="17:17" x14ac:dyDescent="0.2">
      <c r="Q183" s="2"/>
    </row>
    <row r="184" spans="17:17" x14ac:dyDescent="0.2">
      <c r="Q184" s="2"/>
    </row>
    <row r="185" spans="17:17" x14ac:dyDescent="0.2">
      <c r="Q185" s="2"/>
    </row>
    <row r="186" spans="17:17" x14ac:dyDescent="0.2">
      <c r="Q186" s="2"/>
    </row>
    <row r="187" spans="17:17" x14ac:dyDescent="0.2">
      <c r="Q187" s="2"/>
    </row>
    <row r="188" spans="17:17" x14ac:dyDescent="0.2">
      <c r="Q188" s="2"/>
    </row>
    <row r="189" spans="17:17" x14ac:dyDescent="0.2">
      <c r="Q189" s="2"/>
    </row>
    <row r="190" spans="17:17" x14ac:dyDescent="0.2">
      <c r="Q190" s="2"/>
    </row>
    <row r="191" spans="17:17" x14ac:dyDescent="0.2">
      <c r="Q191" s="2"/>
    </row>
    <row r="192" spans="17:17" x14ac:dyDescent="0.2">
      <c r="Q192" s="2"/>
    </row>
    <row r="193" spans="17:17" x14ac:dyDescent="0.2">
      <c r="Q193" s="2"/>
    </row>
    <row r="194" spans="17:17" x14ac:dyDescent="0.2">
      <c r="Q194" s="2"/>
    </row>
    <row r="195" spans="17:17" x14ac:dyDescent="0.2">
      <c r="Q195" s="2"/>
    </row>
    <row r="196" spans="17:17" x14ac:dyDescent="0.2">
      <c r="Q196" s="2"/>
    </row>
    <row r="197" spans="17:17" x14ac:dyDescent="0.2">
      <c r="Q197" s="2"/>
    </row>
    <row r="198" spans="17:17" x14ac:dyDescent="0.2">
      <c r="Q198" s="2"/>
    </row>
  </sheetData>
  <phoneticPr fontId="0" type="noConversion"/>
  <hyperlinks>
    <hyperlink ref="H64664" r:id="rId1" display="http://vsolj.cetus-net.org/bulletin.html"/>
    <hyperlink ref="H64657" r:id="rId2" display="https://www.aavso.org/ejaavso"/>
    <hyperlink ref="AP1515" r:id="rId3" display="http://cdsbib.u-strasbg.fr/cgi-bin/cdsbib?1990RMxAA..21..381G"/>
    <hyperlink ref="AP1512" r:id="rId4" display="http://cdsbib.u-strasbg.fr/cgi-bin/cdsbib?1990RMxAA..21..381G"/>
    <hyperlink ref="AP1514" r:id="rId5" display="http://cdsbib.u-strasbg.fr/cgi-bin/cdsbib?1990RMxAA..21..381G"/>
    <hyperlink ref="AP1490" r:id="rId6" display="http://cdsbib.u-strasbg.fr/cgi-bin/cdsbib?1990RMxAA..21..381G"/>
    <hyperlink ref="I64664" r:id="rId7" display="http://vsolj.cetus-net.org/bulletin.html"/>
    <hyperlink ref="AQ1651" r:id="rId8" display="http://cdsbib.u-strasbg.fr/cgi-bin/cdsbib?1990RMxAA..21..381G"/>
    <hyperlink ref="AQ3295" r:id="rId9" display="http://cdsbib.u-strasbg.fr/cgi-bin/cdsbib?1990RMxAA..21..381G"/>
    <hyperlink ref="AQ1652" r:id="rId10" display="http://cdsbib.u-strasbg.fr/cgi-bin/cdsbib?1990RMxAA..21..381G"/>
    <hyperlink ref="H64661" r:id="rId11" display="https://www.aavso.org/ejaavso"/>
    <hyperlink ref="H2502" r:id="rId12" display="http://vsolj.cetus-net.org/bulletin.html"/>
    <hyperlink ref="AP5740" r:id="rId13" display="http://cdsbib.u-strasbg.fr/cgi-bin/cdsbib?1990RMxAA..21..381G"/>
    <hyperlink ref="AP5743" r:id="rId14" display="http://cdsbib.u-strasbg.fr/cgi-bin/cdsbib?1990RMxAA..21..381G"/>
    <hyperlink ref="AP5741" r:id="rId15" display="http://cdsbib.u-strasbg.fr/cgi-bin/cdsbib?1990RMxAA..21..381G"/>
    <hyperlink ref="AP5719" r:id="rId16" display="http://cdsbib.u-strasbg.fr/cgi-bin/cdsbib?1990RMxAA..21..381G"/>
    <hyperlink ref="I2502" r:id="rId17" display="http://vsolj.cetus-net.org/bulletin.html"/>
    <hyperlink ref="AQ5853" r:id="rId18" display="http://cdsbib.u-strasbg.fr/cgi-bin/cdsbib?1990RMxAA..21..381G"/>
    <hyperlink ref="AQ405" r:id="rId19" display="http://cdsbib.u-strasbg.fr/cgi-bin/cdsbib?1990RMxAA..21..381G"/>
    <hyperlink ref="AQ5854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workbookViewId="0">
      <selection activeCell="F21" sqref="F2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 x14ac:dyDescent="0.3">
      <c r="A1" s="1" t="s">
        <v>32</v>
      </c>
      <c r="C1" t="s">
        <v>35</v>
      </c>
    </row>
    <row r="2" spans="1:4" x14ac:dyDescent="0.2">
      <c r="A2" t="s">
        <v>28</v>
      </c>
      <c r="B2" t="s">
        <v>34</v>
      </c>
      <c r="C2" s="11" t="s">
        <v>36</v>
      </c>
    </row>
    <row r="4" spans="1:4" x14ac:dyDescent="0.2">
      <c r="A4" s="8" t="s">
        <v>1</v>
      </c>
      <c r="C4" s="3">
        <v>28423.57</v>
      </c>
      <c r="D4" s="4">
        <v>2.2551985999999999</v>
      </c>
    </row>
    <row r="6" spans="1:4" x14ac:dyDescent="0.2">
      <c r="A6" s="8" t="s">
        <v>2</v>
      </c>
    </row>
    <row r="7" spans="1:4" x14ac:dyDescent="0.2">
      <c r="A7" t="s">
        <v>3</v>
      </c>
      <c r="C7">
        <f>+C4</f>
        <v>28423.57</v>
      </c>
    </row>
    <row r="8" spans="1:4" x14ac:dyDescent="0.2">
      <c r="A8" t="s">
        <v>4</v>
      </c>
      <c r="C8">
        <f>+D4</f>
        <v>2.2551985999999999</v>
      </c>
    </row>
    <row r="10" spans="1:4" ht="13.5" thickBot="1" x14ac:dyDescent="0.25">
      <c r="C10" s="7" t="s">
        <v>23</v>
      </c>
      <c r="D10" s="7" t="s">
        <v>24</v>
      </c>
    </row>
    <row r="11" spans="1:4" x14ac:dyDescent="0.2">
      <c r="A11" t="s">
        <v>17</v>
      </c>
      <c r="C11">
        <f>INTERCEPT(G21:G32,F21:F32)</f>
        <v>6.8394658356129429E-6</v>
      </c>
      <c r="D11" s="6"/>
    </row>
    <row r="12" spans="1:4" x14ac:dyDescent="0.2">
      <c r="A12" t="s">
        <v>18</v>
      </c>
      <c r="C12">
        <f>SLOPE(G21:G32,F21:F32)</f>
        <v>-1.7983558107288344E-6</v>
      </c>
      <c r="D12" s="6"/>
    </row>
    <row r="13" spans="1:4" x14ac:dyDescent="0.2">
      <c r="A13" t="s">
        <v>22</v>
      </c>
      <c r="C13" s="6" t="s">
        <v>15</v>
      </c>
      <c r="D13" s="6"/>
    </row>
    <row r="14" spans="1:4" x14ac:dyDescent="0.2">
      <c r="A14" t="s">
        <v>27</v>
      </c>
    </row>
    <row r="15" spans="1:4" x14ac:dyDescent="0.2">
      <c r="A15" s="5" t="s">
        <v>19</v>
      </c>
      <c r="C15">
        <v>52894.709900000002</v>
      </c>
    </row>
    <row r="16" spans="1:4" x14ac:dyDescent="0.2">
      <c r="A16" s="8" t="s">
        <v>5</v>
      </c>
      <c r="C16">
        <f>+C8+C12</f>
        <v>2.255196801644189</v>
      </c>
    </row>
    <row r="17" spans="1:17" ht="13.5" thickBot="1" x14ac:dyDescent="0.25"/>
    <row r="18" spans="1:17" x14ac:dyDescent="0.2">
      <c r="A18" s="8" t="s">
        <v>6</v>
      </c>
      <c r="C18" s="3">
        <f>+C15</f>
        <v>52894.709900000002</v>
      </c>
      <c r="D18" s="4">
        <f>+C16</f>
        <v>2.255196801644189</v>
      </c>
    </row>
    <row r="19" spans="1:17" ht="13.5" thickTop="1" x14ac:dyDescent="0.2"/>
    <row r="20" spans="1:17" ht="13.5" thickBot="1" x14ac:dyDescent="0.25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13</v>
      </c>
      <c r="I20" s="10" t="s">
        <v>33</v>
      </c>
      <c r="J20" s="10" t="s">
        <v>20</v>
      </c>
      <c r="K20" s="10" t="s">
        <v>21</v>
      </c>
      <c r="L20" s="10" t="s">
        <v>29</v>
      </c>
      <c r="M20" s="10" t="s">
        <v>30</v>
      </c>
      <c r="N20" s="10" t="s">
        <v>31</v>
      </c>
      <c r="O20" s="10" t="s">
        <v>26</v>
      </c>
      <c r="P20" s="9" t="s">
        <v>25</v>
      </c>
      <c r="Q20" s="7" t="s">
        <v>16</v>
      </c>
    </row>
    <row r="21" spans="1:17" x14ac:dyDescent="0.2">
      <c r="A21" t="s">
        <v>13</v>
      </c>
      <c r="C21">
        <v>28423.57</v>
      </c>
      <c r="D21" s="6" t="s">
        <v>15</v>
      </c>
      <c r="E21">
        <f>+(C21-C$7)/C$8</f>
        <v>0</v>
      </c>
      <c r="F21">
        <v>0</v>
      </c>
      <c r="G21">
        <f>+C21-(C$7+F21*C$8)</f>
        <v>0</v>
      </c>
      <c r="H21">
        <f>+G21</f>
        <v>0</v>
      </c>
      <c r="O21">
        <f>+C$11+C$12*F21</f>
        <v>6.8394658356129429E-6</v>
      </c>
      <c r="Q21" s="2">
        <f>+C21-15018.5</f>
        <v>13405.07</v>
      </c>
    </row>
    <row r="22" spans="1:17" x14ac:dyDescent="0.2">
      <c r="A22" s="8" t="s">
        <v>37</v>
      </c>
      <c r="C22">
        <v>52619.577100000002</v>
      </c>
      <c r="D22" s="6">
        <v>1E-4</v>
      </c>
      <c r="E22">
        <f>+(C22-C$7)/C$8</f>
        <v>10728.991717181805</v>
      </c>
      <c r="F22">
        <f>ROUND(2*E22,0)/2</f>
        <v>10729</v>
      </c>
      <c r="G22">
        <f>+C22-(C$7+F22*C$8)</f>
        <v>-1.8679399996472057E-2</v>
      </c>
      <c r="I22">
        <f>G22</f>
        <v>-1.8679399996472057E-2</v>
      </c>
      <c r="O22">
        <f>+C$11+C$12*F22</f>
        <v>-1.9287720027474052E-2</v>
      </c>
      <c r="Q22" s="2">
        <f>+C22-15018.5</f>
        <v>37601.077100000002</v>
      </c>
    </row>
    <row r="23" spans="1:17" x14ac:dyDescent="0.2">
      <c r="A23" s="8" t="s">
        <v>38</v>
      </c>
      <c r="C23">
        <v>52894.709900000002</v>
      </c>
      <c r="D23" s="6">
        <v>2.0000000000000001E-4</v>
      </c>
      <c r="E23">
        <f>+(C23-C$7)/C$8</f>
        <v>10850.991083446044</v>
      </c>
      <c r="F23">
        <f>ROUND(2*E23,0)/2</f>
        <v>10851</v>
      </c>
      <c r="G23">
        <f>+C23-(C$7+F23*C$8)</f>
        <v>-2.0108600001549348E-2</v>
      </c>
      <c r="I23">
        <f>G23</f>
        <v>-2.0108600001549348E-2</v>
      </c>
      <c r="O23">
        <f>+C$11+C$12*F23</f>
        <v>-1.9507119436382968E-2</v>
      </c>
      <c r="Q23" s="2">
        <f>+C23-15018.5</f>
        <v>37876.209900000002</v>
      </c>
    </row>
    <row r="24" spans="1:17" x14ac:dyDescent="0.2">
      <c r="D24" s="6"/>
      <c r="Q24" s="2"/>
    </row>
    <row r="25" spans="1:17" x14ac:dyDescent="0.2">
      <c r="D25" s="6"/>
      <c r="Q25" s="2"/>
    </row>
    <row r="26" spans="1:17" x14ac:dyDescent="0.2">
      <c r="D26" s="6"/>
      <c r="Q26" s="2"/>
    </row>
    <row r="27" spans="1:17" x14ac:dyDescent="0.2">
      <c r="D27" s="6"/>
      <c r="Q27" s="2"/>
    </row>
    <row r="28" spans="1:17" x14ac:dyDescent="0.2">
      <c r="D28" s="6"/>
      <c r="Q28" s="2"/>
    </row>
    <row r="29" spans="1:17" x14ac:dyDescent="0.2">
      <c r="D29" s="6"/>
      <c r="Q29" s="2"/>
    </row>
    <row r="30" spans="1:17" x14ac:dyDescent="0.2">
      <c r="D30" s="6"/>
      <c r="Q30" s="2"/>
    </row>
    <row r="31" spans="1:17" x14ac:dyDescent="0.2">
      <c r="D31" s="6"/>
      <c r="Q31" s="2"/>
    </row>
    <row r="32" spans="1:17" x14ac:dyDescent="0.2">
      <c r="D32" s="6"/>
      <c r="Q32" s="2"/>
    </row>
    <row r="33" spans="4:17" x14ac:dyDescent="0.2">
      <c r="D33" s="6"/>
      <c r="Q33" s="2"/>
    </row>
    <row r="34" spans="4:17" x14ac:dyDescent="0.2">
      <c r="D34" s="6"/>
    </row>
    <row r="35" spans="4:17" x14ac:dyDescent="0.2">
      <c r="D35" s="6"/>
    </row>
    <row r="36" spans="4:17" x14ac:dyDescent="0.2">
      <c r="D36" s="6"/>
    </row>
    <row r="37" spans="4:17" x14ac:dyDescent="0.2">
      <c r="D37" s="6"/>
    </row>
    <row r="38" spans="4:17" x14ac:dyDescent="0.2">
      <c r="D38" s="6"/>
    </row>
    <row r="39" spans="4:17" x14ac:dyDescent="0.2">
      <c r="D39" s="6"/>
    </row>
    <row r="40" spans="4:17" x14ac:dyDescent="0.2">
      <c r="D40" s="6"/>
    </row>
    <row r="41" spans="4:17" x14ac:dyDescent="0.2">
      <c r="D41" s="6"/>
    </row>
    <row r="42" spans="4:17" x14ac:dyDescent="0.2">
      <c r="D42" s="6"/>
    </row>
    <row r="43" spans="4:17" x14ac:dyDescent="0.2">
      <c r="D43" s="6"/>
    </row>
    <row r="44" spans="4:17" x14ac:dyDescent="0.2">
      <c r="D44" s="6"/>
    </row>
    <row r="45" spans="4:17" x14ac:dyDescent="0.2">
      <c r="D45" s="6"/>
    </row>
    <row r="46" spans="4:17" x14ac:dyDescent="0.2">
      <c r="D46" s="6"/>
    </row>
    <row r="47" spans="4:17" x14ac:dyDescent="0.2">
      <c r="D47" s="6"/>
    </row>
    <row r="48" spans="4:17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</sheetData>
  <sheetProtection sheet="1" objects="1" scenarios="1"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4"/>
  <sheetViews>
    <sheetView topLeftCell="A42" workbookViewId="0">
      <selection activeCell="A22" sqref="A22:D77"/>
    </sheetView>
  </sheetViews>
  <sheetFormatPr defaultRowHeight="12.75" x14ac:dyDescent="0.2"/>
  <cols>
    <col min="1" max="1" width="19.7109375" style="15" customWidth="1"/>
    <col min="2" max="2" width="4.42578125" style="20" customWidth="1"/>
    <col min="3" max="3" width="12.7109375" style="15" customWidth="1"/>
    <col min="4" max="4" width="5.42578125" style="20" customWidth="1"/>
    <col min="5" max="5" width="14.85546875" style="20" customWidth="1"/>
    <col min="6" max="6" width="9.140625" style="20"/>
    <col min="7" max="7" width="12" style="20" customWidth="1"/>
    <col min="8" max="8" width="14.140625" style="15" customWidth="1"/>
    <col min="9" max="9" width="22.5703125" style="20" customWidth="1"/>
    <col min="10" max="10" width="25.140625" style="20" customWidth="1"/>
    <col min="11" max="11" width="15.7109375" style="20" customWidth="1"/>
    <col min="12" max="12" width="14.140625" style="20" customWidth="1"/>
    <col min="13" max="13" width="9.5703125" style="20" customWidth="1"/>
    <col min="14" max="14" width="14.140625" style="20" customWidth="1"/>
    <col min="15" max="15" width="23.42578125" style="20" customWidth="1"/>
    <col min="16" max="16" width="16.5703125" style="20" customWidth="1"/>
    <col min="17" max="17" width="41" style="20" customWidth="1"/>
    <col min="18" max="16384" width="9.140625" style="20"/>
  </cols>
  <sheetData>
    <row r="1" spans="1:16" ht="15.75" x14ac:dyDescent="0.25">
      <c r="A1" s="43" t="s">
        <v>58</v>
      </c>
      <c r="I1" s="44" t="s">
        <v>59</v>
      </c>
      <c r="J1" s="45" t="s">
        <v>60</v>
      </c>
    </row>
    <row r="2" spans="1:16" x14ac:dyDescent="0.2">
      <c r="I2" s="46" t="s">
        <v>61</v>
      </c>
      <c r="J2" s="47" t="s">
        <v>62</v>
      </c>
    </row>
    <row r="3" spans="1:16" x14ac:dyDescent="0.2">
      <c r="A3" s="48" t="s">
        <v>63</v>
      </c>
      <c r="I3" s="46" t="s">
        <v>64</v>
      </c>
      <c r="J3" s="47" t="s">
        <v>65</v>
      </c>
    </row>
    <row r="4" spans="1:16" x14ac:dyDescent="0.2">
      <c r="I4" s="46" t="s">
        <v>66</v>
      </c>
      <c r="J4" s="47" t="s">
        <v>65</v>
      </c>
    </row>
    <row r="5" spans="1:16" ht="13.5" thickBot="1" x14ac:dyDescent="0.25">
      <c r="I5" s="49" t="s">
        <v>67</v>
      </c>
      <c r="J5" s="50" t="s">
        <v>68</v>
      </c>
    </row>
    <row r="10" spans="1:16" ht="13.5" thickBot="1" x14ac:dyDescent="0.25"/>
    <row r="11" spans="1:16" ht="12.75" customHeight="1" thickBot="1" x14ac:dyDescent="0.25">
      <c r="A11" s="15" t="str">
        <f t="shared" ref="A11:A42" si="0">P11</f>
        <v>IBVS 5371 </v>
      </c>
      <c r="B11" s="6" t="str">
        <f t="shared" ref="B11:B42" si="1">IF(H11=INT(H11),"I","II")</f>
        <v>I</v>
      </c>
      <c r="C11" s="15">
        <f t="shared" ref="C11:C42" si="2">1*G11</f>
        <v>52619.577100000002</v>
      </c>
      <c r="D11" s="20" t="str">
        <f t="shared" ref="D11:D42" si="3">VLOOKUP(F11,I$1:J$5,2,FALSE)</f>
        <v>vis</v>
      </c>
      <c r="E11" s="51">
        <f>VLOOKUP(C11,Active!C$21:E$973,3,FALSE)</f>
        <v>10729.047449813352</v>
      </c>
      <c r="F11" s="6" t="s">
        <v>67</v>
      </c>
      <c r="G11" s="20" t="str">
        <f t="shared" ref="G11:G42" si="4">MID(I11,3,LEN(I11)-3)</f>
        <v>52619.5771</v>
      </c>
      <c r="H11" s="15">
        <f t="shared" ref="H11:H42" si="5">1*K11</f>
        <v>10729</v>
      </c>
      <c r="I11" s="52" t="s">
        <v>231</v>
      </c>
      <c r="J11" s="53" t="s">
        <v>232</v>
      </c>
      <c r="K11" s="52">
        <v>10729</v>
      </c>
      <c r="L11" s="52" t="s">
        <v>233</v>
      </c>
      <c r="M11" s="53" t="s">
        <v>227</v>
      </c>
      <c r="N11" s="53" t="s">
        <v>228</v>
      </c>
      <c r="O11" s="54" t="s">
        <v>234</v>
      </c>
      <c r="P11" s="55" t="s">
        <v>235</v>
      </c>
    </row>
    <row r="12" spans="1:16" ht="12.75" customHeight="1" thickBot="1" x14ac:dyDescent="0.25">
      <c r="A12" s="15" t="str">
        <f t="shared" si="0"/>
        <v>IBVS 5493 </v>
      </c>
      <c r="B12" s="6" t="str">
        <f t="shared" si="1"/>
        <v>I</v>
      </c>
      <c r="C12" s="15">
        <f t="shared" si="2"/>
        <v>52894.709900000002</v>
      </c>
      <c r="D12" s="20" t="str">
        <f t="shared" si="3"/>
        <v>vis</v>
      </c>
      <c r="E12" s="51">
        <f>VLOOKUP(C12,Active!C$21:E$973,3,FALSE)</f>
        <v>10851.047449813352</v>
      </c>
      <c r="F12" s="6" t="s">
        <v>67</v>
      </c>
      <c r="G12" s="20" t="str">
        <f t="shared" si="4"/>
        <v>52894.7099</v>
      </c>
      <c r="H12" s="15">
        <f t="shared" si="5"/>
        <v>10851</v>
      </c>
      <c r="I12" s="52" t="s">
        <v>236</v>
      </c>
      <c r="J12" s="53" t="s">
        <v>237</v>
      </c>
      <c r="K12" s="52">
        <v>10851</v>
      </c>
      <c r="L12" s="52" t="s">
        <v>238</v>
      </c>
      <c r="M12" s="53" t="s">
        <v>227</v>
      </c>
      <c r="N12" s="53" t="s">
        <v>228</v>
      </c>
      <c r="O12" s="54" t="s">
        <v>234</v>
      </c>
      <c r="P12" s="55" t="s">
        <v>239</v>
      </c>
    </row>
    <row r="13" spans="1:16" ht="12.75" customHeight="1" thickBot="1" x14ac:dyDescent="0.25">
      <c r="A13" s="15" t="str">
        <f t="shared" si="0"/>
        <v>BAVM 173 </v>
      </c>
      <c r="B13" s="6" t="str">
        <f t="shared" si="1"/>
        <v>I</v>
      </c>
      <c r="C13" s="15">
        <f t="shared" si="2"/>
        <v>53316.432099999998</v>
      </c>
      <c r="D13" s="20" t="str">
        <f t="shared" si="3"/>
        <v>vis</v>
      </c>
      <c r="E13" s="51">
        <f>VLOOKUP(C13,Active!C$21:E$973,3,FALSE)</f>
        <v>11038.048448603753</v>
      </c>
      <c r="F13" s="6" t="s">
        <v>67</v>
      </c>
      <c r="G13" s="20" t="str">
        <f t="shared" si="4"/>
        <v>53316.4321</v>
      </c>
      <c r="H13" s="15">
        <f t="shared" si="5"/>
        <v>11038</v>
      </c>
      <c r="I13" s="52" t="s">
        <v>240</v>
      </c>
      <c r="J13" s="53" t="s">
        <v>241</v>
      </c>
      <c r="K13" s="52">
        <v>11038</v>
      </c>
      <c r="L13" s="52" t="s">
        <v>242</v>
      </c>
      <c r="M13" s="53" t="s">
        <v>227</v>
      </c>
      <c r="N13" s="53" t="s">
        <v>243</v>
      </c>
      <c r="O13" s="54" t="s">
        <v>244</v>
      </c>
      <c r="P13" s="55" t="s">
        <v>245</v>
      </c>
    </row>
    <row r="14" spans="1:16" ht="12.75" customHeight="1" thickBot="1" x14ac:dyDescent="0.25">
      <c r="A14" s="15" t="str">
        <f t="shared" si="0"/>
        <v>IBVS 5694 </v>
      </c>
      <c r="B14" s="6" t="str">
        <f t="shared" si="1"/>
        <v>I</v>
      </c>
      <c r="C14" s="15">
        <f t="shared" si="2"/>
        <v>53686.285900000003</v>
      </c>
      <c r="D14" s="20" t="str">
        <f t="shared" si="3"/>
        <v>vis</v>
      </c>
      <c r="E14" s="51">
        <f>VLOOKUP(C14,Active!C$21:E$973,3,FALSE)</f>
        <v>11202.049845747242</v>
      </c>
      <c r="F14" s="6" t="s">
        <v>67</v>
      </c>
      <c r="G14" s="20" t="str">
        <f t="shared" si="4"/>
        <v>53686.2859</v>
      </c>
      <c r="H14" s="15">
        <f t="shared" si="5"/>
        <v>11202</v>
      </c>
      <c r="I14" s="52" t="s">
        <v>246</v>
      </c>
      <c r="J14" s="53" t="s">
        <v>247</v>
      </c>
      <c r="K14" s="52" t="s">
        <v>248</v>
      </c>
      <c r="L14" s="52" t="s">
        <v>249</v>
      </c>
      <c r="M14" s="53" t="s">
        <v>227</v>
      </c>
      <c r="N14" s="53" t="s">
        <v>228</v>
      </c>
      <c r="O14" s="54" t="s">
        <v>250</v>
      </c>
      <c r="P14" s="55" t="s">
        <v>251</v>
      </c>
    </row>
    <row r="15" spans="1:16" ht="12.75" customHeight="1" thickBot="1" x14ac:dyDescent="0.25">
      <c r="A15" s="15" t="str">
        <f t="shared" si="0"/>
        <v>BAVM 183 </v>
      </c>
      <c r="B15" s="6" t="str">
        <f t="shared" si="1"/>
        <v>I</v>
      </c>
      <c r="C15" s="15">
        <f t="shared" si="2"/>
        <v>53988.481899999999</v>
      </c>
      <c r="D15" s="20" t="str">
        <f t="shared" si="3"/>
        <v>vis</v>
      </c>
      <c r="E15" s="51">
        <f>VLOOKUP(C15,Active!C$21:E$973,3,FALSE)</f>
        <v>11336.050270269508</v>
      </c>
      <c r="F15" s="6" t="s">
        <v>67</v>
      </c>
      <c r="G15" s="20" t="str">
        <f t="shared" si="4"/>
        <v>53988.4819</v>
      </c>
      <c r="H15" s="15">
        <f t="shared" si="5"/>
        <v>11336</v>
      </c>
      <c r="I15" s="52" t="s">
        <v>252</v>
      </c>
      <c r="J15" s="53" t="s">
        <v>253</v>
      </c>
      <c r="K15" s="52" t="s">
        <v>254</v>
      </c>
      <c r="L15" s="52" t="s">
        <v>255</v>
      </c>
      <c r="M15" s="53" t="s">
        <v>256</v>
      </c>
      <c r="N15" s="53" t="s">
        <v>257</v>
      </c>
      <c r="O15" s="54" t="s">
        <v>258</v>
      </c>
      <c r="P15" s="55" t="s">
        <v>259</v>
      </c>
    </row>
    <row r="16" spans="1:16" ht="12.75" customHeight="1" thickBot="1" x14ac:dyDescent="0.25">
      <c r="A16" s="15" t="str">
        <f t="shared" si="0"/>
        <v>BAVM 183 </v>
      </c>
      <c r="B16" s="6" t="str">
        <f t="shared" si="1"/>
        <v>I</v>
      </c>
      <c r="C16" s="15">
        <f t="shared" si="2"/>
        <v>54049.370499999997</v>
      </c>
      <c r="D16" s="20" t="str">
        <f t="shared" si="3"/>
        <v>vis</v>
      </c>
      <c r="E16" s="51">
        <f>VLOOKUP(C16,Active!C$21:E$973,3,FALSE)</f>
        <v>11363.049629124578</v>
      </c>
      <c r="F16" s="6" t="s">
        <v>67</v>
      </c>
      <c r="G16" s="20" t="str">
        <f t="shared" si="4"/>
        <v>54049.3705</v>
      </c>
      <c r="H16" s="15">
        <f t="shared" si="5"/>
        <v>11363</v>
      </c>
      <c r="I16" s="52" t="s">
        <v>260</v>
      </c>
      <c r="J16" s="53" t="s">
        <v>261</v>
      </c>
      <c r="K16" s="52" t="s">
        <v>262</v>
      </c>
      <c r="L16" s="52" t="s">
        <v>263</v>
      </c>
      <c r="M16" s="53" t="s">
        <v>256</v>
      </c>
      <c r="N16" s="53" t="s">
        <v>257</v>
      </c>
      <c r="O16" s="54" t="s">
        <v>264</v>
      </c>
      <c r="P16" s="55" t="s">
        <v>259</v>
      </c>
    </row>
    <row r="17" spans="1:16" ht="12.75" customHeight="1" thickBot="1" x14ac:dyDescent="0.25">
      <c r="A17" s="15" t="str">
        <f t="shared" si="0"/>
        <v>IBVS 5871 </v>
      </c>
      <c r="B17" s="6" t="str">
        <f t="shared" si="1"/>
        <v>I</v>
      </c>
      <c r="C17" s="15">
        <f t="shared" si="2"/>
        <v>54768.779300000002</v>
      </c>
      <c r="D17" s="20" t="str">
        <f t="shared" si="3"/>
        <v>vis</v>
      </c>
      <c r="E17" s="51">
        <f>VLOOKUP(C17,Active!C$21:E$973,3,FALSE)</f>
        <v>11682.051484228734</v>
      </c>
      <c r="F17" s="6" t="s">
        <v>67</v>
      </c>
      <c r="G17" s="20" t="str">
        <f t="shared" si="4"/>
        <v>54768.7793</v>
      </c>
      <c r="H17" s="15">
        <f t="shared" si="5"/>
        <v>11682</v>
      </c>
      <c r="I17" s="52" t="s">
        <v>271</v>
      </c>
      <c r="J17" s="53" t="s">
        <v>272</v>
      </c>
      <c r="K17" s="52" t="s">
        <v>273</v>
      </c>
      <c r="L17" s="52" t="s">
        <v>274</v>
      </c>
      <c r="M17" s="53" t="s">
        <v>256</v>
      </c>
      <c r="N17" s="53" t="s">
        <v>67</v>
      </c>
      <c r="O17" s="54" t="s">
        <v>229</v>
      </c>
      <c r="P17" s="55" t="s">
        <v>275</v>
      </c>
    </row>
    <row r="18" spans="1:16" ht="12.75" customHeight="1" thickBot="1" x14ac:dyDescent="0.25">
      <c r="A18" s="15" t="str">
        <f t="shared" si="0"/>
        <v>BAVM 215 </v>
      </c>
      <c r="B18" s="6" t="str">
        <f t="shared" si="1"/>
        <v>I</v>
      </c>
      <c r="C18" s="15">
        <f t="shared" si="2"/>
        <v>55499.461000000003</v>
      </c>
      <c r="D18" s="20" t="str">
        <f t="shared" si="3"/>
        <v>vis</v>
      </c>
      <c r="E18" s="51">
        <f>VLOOKUP(C18,Active!C$21:E$973,3,FALSE)</f>
        <v>12006.05199380084</v>
      </c>
      <c r="F18" s="6" t="s">
        <v>67</v>
      </c>
      <c r="G18" s="20" t="str">
        <f t="shared" si="4"/>
        <v>55499.4610</v>
      </c>
      <c r="H18" s="15">
        <f t="shared" si="5"/>
        <v>12006</v>
      </c>
      <c r="I18" s="52" t="s">
        <v>281</v>
      </c>
      <c r="J18" s="53" t="s">
        <v>282</v>
      </c>
      <c r="K18" s="52" t="s">
        <v>283</v>
      </c>
      <c r="L18" s="52" t="s">
        <v>284</v>
      </c>
      <c r="M18" s="53" t="s">
        <v>256</v>
      </c>
      <c r="N18" s="53" t="s">
        <v>243</v>
      </c>
      <c r="O18" s="54" t="s">
        <v>269</v>
      </c>
      <c r="P18" s="55" t="s">
        <v>285</v>
      </c>
    </row>
    <row r="19" spans="1:16" ht="12.75" customHeight="1" thickBot="1" x14ac:dyDescent="0.25">
      <c r="A19" s="15" t="str">
        <f t="shared" si="0"/>
        <v>IBVS 6042 </v>
      </c>
      <c r="B19" s="6" t="str">
        <f t="shared" si="1"/>
        <v>I</v>
      </c>
      <c r="C19" s="15">
        <f t="shared" si="2"/>
        <v>56261.717700000001</v>
      </c>
      <c r="D19" s="20" t="str">
        <f t="shared" si="3"/>
        <v>vis</v>
      </c>
      <c r="E19" s="51">
        <f>VLOOKUP(C19,Active!C$21:E$973,3,FALSE)</f>
        <v>12344.053560317081</v>
      </c>
      <c r="F19" s="6" t="s">
        <v>67</v>
      </c>
      <c r="G19" s="20" t="str">
        <f t="shared" si="4"/>
        <v>56261.7177</v>
      </c>
      <c r="H19" s="15">
        <f t="shared" si="5"/>
        <v>12344</v>
      </c>
      <c r="I19" s="52" t="s">
        <v>291</v>
      </c>
      <c r="J19" s="53" t="s">
        <v>292</v>
      </c>
      <c r="K19" s="52" t="s">
        <v>293</v>
      </c>
      <c r="L19" s="52" t="s">
        <v>294</v>
      </c>
      <c r="M19" s="53" t="s">
        <v>256</v>
      </c>
      <c r="N19" s="53" t="s">
        <v>67</v>
      </c>
      <c r="O19" s="54" t="s">
        <v>229</v>
      </c>
      <c r="P19" s="55" t="s">
        <v>295</v>
      </c>
    </row>
    <row r="20" spans="1:16" ht="12.75" customHeight="1" thickBot="1" x14ac:dyDescent="0.25">
      <c r="A20" s="15" t="str">
        <f t="shared" si="0"/>
        <v>BAVM 234 </v>
      </c>
      <c r="B20" s="6" t="str">
        <f t="shared" si="1"/>
        <v>I</v>
      </c>
      <c r="C20" s="15">
        <f t="shared" si="2"/>
        <v>56507.533799999997</v>
      </c>
      <c r="D20" s="20" t="str">
        <f t="shared" si="3"/>
        <v>vis</v>
      </c>
      <c r="E20" s="51">
        <f>VLOOKUP(C20,Active!C$21:E$973,3,FALSE)</f>
        <v>12453.053883797233</v>
      </c>
      <c r="F20" s="6" t="s">
        <v>67</v>
      </c>
      <c r="G20" s="20" t="str">
        <f t="shared" si="4"/>
        <v>56507.5338</v>
      </c>
      <c r="H20" s="15">
        <f t="shared" si="5"/>
        <v>12453</v>
      </c>
      <c r="I20" s="52" t="s">
        <v>296</v>
      </c>
      <c r="J20" s="53" t="s">
        <v>297</v>
      </c>
      <c r="K20" s="52" t="s">
        <v>298</v>
      </c>
      <c r="L20" s="52" t="s">
        <v>299</v>
      </c>
      <c r="M20" s="53" t="s">
        <v>256</v>
      </c>
      <c r="N20" s="53" t="s">
        <v>243</v>
      </c>
      <c r="O20" s="54" t="s">
        <v>269</v>
      </c>
      <c r="P20" s="55" t="s">
        <v>300</v>
      </c>
    </row>
    <row r="21" spans="1:16" ht="12.75" customHeight="1" thickBot="1" x14ac:dyDescent="0.25">
      <c r="A21" s="15" t="str">
        <f t="shared" si="0"/>
        <v>BAVM 234 </v>
      </c>
      <c r="B21" s="6" t="str">
        <f t="shared" si="1"/>
        <v>I</v>
      </c>
      <c r="C21" s="15">
        <f t="shared" si="2"/>
        <v>56568.424400000004</v>
      </c>
      <c r="D21" s="20" t="str">
        <f t="shared" si="3"/>
        <v>vis</v>
      </c>
      <c r="E21" s="51">
        <f>VLOOKUP(C21,Active!C$21:E$973,3,FALSE)</f>
        <v>12480.054129496766</v>
      </c>
      <c r="F21" s="6" t="s">
        <v>67</v>
      </c>
      <c r="G21" s="20" t="str">
        <f t="shared" si="4"/>
        <v>56568.4244</v>
      </c>
      <c r="H21" s="15">
        <f t="shared" si="5"/>
        <v>12480</v>
      </c>
      <c r="I21" s="52" t="s">
        <v>301</v>
      </c>
      <c r="J21" s="53" t="s">
        <v>302</v>
      </c>
      <c r="K21" s="52" t="s">
        <v>303</v>
      </c>
      <c r="L21" s="52" t="s">
        <v>304</v>
      </c>
      <c r="M21" s="53" t="s">
        <v>256</v>
      </c>
      <c r="N21" s="53" t="s">
        <v>67</v>
      </c>
      <c r="O21" s="54" t="s">
        <v>305</v>
      </c>
      <c r="P21" s="55" t="s">
        <v>300</v>
      </c>
    </row>
    <row r="22" spans="1:16" ht="12.75" customHeight="1" thickBot="1" x14ac:dyDescent="0.25">
      <c r="A22" s="15" t="str">
        <f t="shared" si="0"/>
        <v> VSS 1.70 </v>
      </c>
      <c r="B22" s="6" t="str">
        <f t="shared" si="1"/>
        <v>I</v>
      </c>
      <c r="C22" s="15">
        <f t="shared" si="2"/>
        <v>28423.59</v>
      </c>
      <c r="D22" s="20" t="str">
        <f t="shared" si="3"/>
        <v>vis</v>
      </c>
      <c r="E22" s="51">
        <f>VLOOKUP(C22,Active!C$21:E$973,3,FALSE)</f>
        <v>8.8684446203915537E-3</v>
      </c>
      <c r="F22" s="6" t="s">
        <v>67</v>
      </c>
      <c r="G22" s="20" t="str">
        <f t="shared" si="4"/>
        <v>28423.59</v>
      </c>
      <c r="H22" s="15">
        <f t="shared" si="5"/>
        <v>0</v>
      </c>
      <c r="I22" s="52" t="s">
        <v>70</v>
      </c>
      <c r="J22" s="53" t="s">
        <v>71</v>
      </c>
      <c r="K22" s="52">
        <v>0</v>
      </c>
      <c r="L22" s="52" t="s">
        <v>72</v>
      </c>
      <c r="M22" s="53" t="s">
        <v>73</v>
      </c>
      <c r="N22" s="53"/>
      <c r="O22" s="54" t="s">
        <v>74</v>
      </c>
      <c r="P22" s="54" t="s">
        <v>75</v>
      </c>
    </row>
    <row r="23" spans="1:16" ht="12.75" customHeight="1" thickBot="1" x14ac:dyDescent="0.25">
      <c r="A23" s="15" t="str">
        <f t="shared" si="0"/>
        <v> VSS 1.70 </v>
      </c>
      <c r="B23" s="6" t="str">
        <f t="shared" si="1"/>
        <v>I</v>
      </c>
      <c r="C23" s="15">
        <f t="shared" si="2"/>
        <v>29165.4</v>
      </c>
      <c r="D23" s="20" t="str">
        <f t="shared" si="3"/>
        <v>vis</v>
      </c>
      <c r="E23" s="51">
        <f>VLOOKUP(C23,Active!C$21:E$973,3,FALSE)</f>
        <v>328.94391363007395</v>
      </c>
      <c r="F23" s="6" t="s">
        <v>67</v>
      </c>
      <c r="G23" s="20" t="str">
        <f t="shared" si="4"/>
        <v>29165.40</v>
      </c>
      <c r="H23" s="15">
        <f t="shared" si="5"/>
        <v>329</v>
      </c>
      <c r="I23" s="52" t="s">
        <v>76</v>
      </c>
      <c r="J23" s="53" t="s">
        <v>77</v>
      </c>
      <c r="K23" s="52">
        <v>329</v>
      </c>
      <c r="L23" s="52" t="s">
        <v>78</v>
      </c>
      <c r="M23" s="53" t="s">
        <v>73</v>
      </c>
      <c r="N23" s="53"/>
      <c r="O23" s="54" t="s">
        <v>74</v>
      </c>
      <c r="P23" s="54" t="s">
        <v>75</v>
      </c>
    </row>
    <row r="24" spans="1:16" ht="12.75" customHeight="1" thickBot="1" x14ac:dyDescent="0.25">
      <c r="A24" s="15" t="str">
        <f t="shared" si="0"/>
        <v> VSS 1.70 </v>
      </c>
      <c r="B24" s="6" t="str">
        <f t="shared" si="1"/>
        <v>I</v>
      </c>
      <c r="C24" s="15">
        <f t="shared" si="2"/>
        <v>29217.37</v>
      </c>
      <c r="D24" s="20" t="str">
        <f t="shared" si="3"/>
        <v>vis</v>
      </c>
      <c r="E24" s="51">
        <f>VLOOKUP(C24,Active!C$21:E$973,3,FALSE)</f>
        <v>351.98856697565731</v>
      </c>
      <c r="F24" s="6" t="s">
        <v>67</v>
      </c>
      <c r="G24" s="20" t="str">
        <f t="shared" si="4"/>
        <v>29217.37</v>
      </c>
      <c r="H24" s="15">
        <f t="shared" si="5"/>
        <v>352</v>
      </c>
      <c r="I24" s="52" t="s">
        <v>79</v>
      </c>
      <c r="J24" s="53" t="s">
        <v>80</v>
      </c>
      <c r="K24" s="52">
        <v>352</v>
      </c>
      <c r="L24" s="52" t="s">
        <v>81</v>
      </c>
      <c r="M24" s="53" t="s">
        <v>73</v>
      </c>
      <c r="N24" s="53"/>
      <c r="O24" s="54" t="s">
        <v>74</v>
      </c>
      <c r="P24" s="54" t="s">
        <v>75</v>
      </c>
    </row>
    <row r="25" spans="1:16" ht="12.75" customHeight="1" thickBot="1" x14ac:dyDescent="0.25">
      <c r="A25" s="15" t="str">
        <f t="shared" si="0"/>
        <v> VSS 1.70 </v>
      </c>
      <c r="B25" s="6" t="str">
        <f t="shared" si="1"/>
        <v>I</v>
      </c>
      <c r="C25" s="15">
        <f t="shared" si="2"/>
        <v>29553.46</v>
      </c>
      <c r="D25" s="20" t="str">
        <f t="shared" si="3"/>
        <v>vis</v>
      </c>
      <c r="E25" s="51">
        <f>VLOOKUP(C25,Active!C$21:E$973,3,FALSE)</f>
        <v>501.01834459577424</v>
      </c>
      <c r="F25" s="6" t="s">
        <v>67</v>
      </c>
      <c r="G25" s="20" t="str">
        <f t="shared" si="4"/>
        <v>29553.46</v>
      </c>
      <c r="H25" s="15">
        <f t="shared" si="5"/>
        <v>501</v>
      </c>
      <c r="I25" s="52" t="s">
        <v>82</v>
      </c>
      <c r="J25" s="53" t="s">
        <v>83</v>
      </c>
      <c r="K25" s="52">
        <v>501</v>
      </c>
      <c r="L25" s="52" t="s">
        <v>84</v>
      </c>
      <c r="M25" s="53" t="s">
        <v>73</v>
      </c>
      <c r="N25" s="53"/>
      <c r="O25" s="54" t="s">
        <v>74</v>
      </c>
      <c r="P25" s="54" t="s">
        <v>75</v>
      </c>
    </row>
    <row r="26" spans="1:16" ht="12.75" customHeight="1" thickBot="1" x14ac:dyDescent="0.25">
      <c r="A26" s="15" t="str">
        <f t="shared" si="0"/>
        <v> VSS 1.70 </v>
      </c>
      <c r="B26" s="6" t="str">
        <f t="shared" si="1"/>
        <v>I</v>
      </c>
      <c r="C26" s="15">
        <f t="shared" si="2"/>
        <v>29729.33</v>
      </c>
      <c r="D26" s="20" t="str">
        <f t="shared" si="3"/>
        <v>vis</v>
      </c>
      <c r="E26" s="51">
        <f>VLOOKUP(C26,Active!C$21:E$973,3,FALSE)</f>
        <v>579.00301236348628</v>
      </c>
      <c r="F26" s="6" t="s">
        <v>67</v>
      </c>
      <c r="G26" s="20" t="str">
        <f t="shared" si="4"/>
        <v>29729.33</v>
      </c>
      <c r="H26" s="15">
        <f t="shared" si="5"/>
        <v>579</v>
      </c>
      <c r="I26" s="52" t="s">
        <v>85</v>
      </c>
      <c r="J26" s="53" t="s">
        <v>86</v>
      </c>
      <c r="K26" s="52">
        <v>579</v>
      </c>
      <c r="L26" s="52" t="s">
        <v>87</v>
      </c>
      <c r="M26" s="53" t="s">
        <v>73</v>
      </c>
      <c r="N26" s="53"/>
      <c r="O26" s="54" t="s">
        <v>74</v>
      </c>
      <c r="P26" s="54" t="s">
        <v>75</v>
      </c>
    </row>
    <row r="27" spans="1:16" ht="12.75" customHeight="1" thickBot="1" x14ac:dyDescent="0.25">
      <c r="A27" s="15" t="str">
        <f t="shared" si="0"/>
        <v> VSS 1.70 </v>
      </c>
      <c r="B27" s="6" t="str">
        <f t="shared" si="1"/>
        <v>I</v>
      </c>
      <c r="C27" s="15">
        <f t="shared" si="2"/>
        <v>29880.47</v>
      </c>
      <c r="D27" s="20" t="str">
        <f t="shared" si="3"/>
        <v>vis</v>
      </c>
      <c r="E27" s="51">
        <f>VLOOKUP(C27,Active!C$21:E$973,3,FALSE)</f>
        <v>646.02184835832213</v>
      </c>
      <c r="F27" s="6" t="s">
        <v>67</v>
      </c>
      <c r="G27" s="20" t="str">
        <f t="shared" si="4"/>
        <v>29880.47</v>
      </c>
      <c r="H27" s="15">
        <f t="shared" si="5"/>
        <v>646</v>
      </c>
      <c r="I27" s="52" t="s">
        <v>88</v>
      </c>
      <c r="J27" s="53" t="s">
        <v>89</v>
      </c>
      <c r="K27" s="52">
        <v>646</v>
      </c>
      <c r="L27" s="52" t="s">
        <v>84</v>
      </c>
      <c r="M27" s="53" t="s">
        <v>73</v>
      </c>
      <c r="N27" s="53"/>
      <c r="O27" s="54" t="s">
        <v>74</v>
      </c>
      <c r="P27" s="54" t="s">
        <v>75</v>
      </c>
    </row>
    <row r="28" spans="1:16" ht="12.75" customHeight="1" thickBot="1" x14ac:dyDescent="0.25">
      <c r="A28" s="15" t="str">
        <f t="shared" si="0"/>
        <v> VSS 1.70 </v>
      </c>
      <c r="B28" s="6" t="str">
        <f t="shared" si="1"/>
        <v>I</v>
      </c>
      <c r="C28" s="15">
        <f t="shared" si="2"/>
        <v>29907.49</v>
      </c>
      <c r="D28" s="20" t="str">
        <f t="shared" si="3"/>
        <v>vis</v>
      </c>
      <c r="E28" s="51">
        <f>VLOOKUP(C28,Active!C$21:E$973,3,FALSE)</f>
        <v>658.00311704020976</v>
      </c>
      <c r="F28" s="6" t="s">
        <v>67</v>
      </c>
      <c r="G28" s="20" t="str">
        <f t="shared" si="4"/>
        <v>29907.49</v>
      </c>
      <c r="H28" s="15">
        <f t="shared" si="5"/>
        <v>658</v>
      </c>
      <c r="I28" s="52" t="s">
        <v>90</v>
      </c>
      <c r="J28" s="53" t="s">
        <v>91</v>
      </c>
      <c r="K28" s="52">
        <v>658</v>
      </c>
      <c r="L28" s="52" t="s">
        <v>92</v>
      </c>
      <c r="M28" s="53" t="s">
        <v>73</v>
      </c>
      <c r="N28" s="53"/>
      <c r="O28" s="54" t="s">
        <v>74</v>
      </c>
      <c r="P28" s="54" t="s">
        <v>75</v>
      </c>
    </row>
    <row r="29" spans="1:16" ht="12.75" customHeight="1" thickBot="1" x14ac:dyDescent="0.25">
      <c r="A29" s="15" t="str">
        <f t="shared" si="0"/>
        <v> VSS 1.70 </v>
      </c>
      <c r="B29" s="6" t="str">
        <f t="shared" si="1"/>
        <v>I</v>
      </c>
      <c r="C29" s="15">
        <f t="shared" si="2"/>
        <v>29923.26</v>
      </c>
      <c r="D29" s="20" t="str">
        <f t="shared" si="3"/>
        <v>vis</v>
      </c>
      <c r="E29" s="51">
        <f>VLOOKUP(C29,Active!C$21:E$973,3,FALSE)</f>
        <v>664.99588562323447</v>
      </c>
      <c r="F29" s="6" t="s">
        <v>67</v>
      </c>
      <c r="G29" s="20" t="str">
        <f t="shared" si="4"/>
        <v>29923.26</v>
      </c>
      <c r="H29" s="15">
        <f t="shared" si="5"/>
        <v>665</v>
      </c>
      <c r="I29" s="52" t="s">
        <v>93</v>
      </c>
      <c r="J29" s="53" t="s">
        <v>94</v>
      </c>
      <c r="K29" s="52">
        <v>665</v>
      </c>
      <c r="L29" s="52" t="s">
        <v>95</v>
      </c>
      <c r="M29" s="53" t="s">
        <v>73</v>
      </c>
      <c r="N29" s="53"/>
      <c r="O29" s="54" t="s">
        <v>74</v>
      </c>
      <c r="P29" s="54" t="s">
        <v>75</v>
      </c>
    </row>
    <row r="30" spans="1:16" ht="12.75" customHeight="1" thickBot="1" x14ac:dyDescent="0.25">
      <c r="A30" s="15" t="str">
        <f t="shared" si="0"/>
        <v> MHAR 11.2 </v>
      </c>
      <c r="B30" s="6" t="str">
        <f t="shared" si="1"/>
        <v>I</v>
      </c>
      <c r="C30" s="15">
        <f t="shared" si="2"/>
        <v>30234.485000000001</v>
      </c>
      <c r="D30" s="20" t="str">
        <f t="shared" si="3"/>
        <v>vis</v>
      </c>
      <c r="E30" s="51">
        <f>VLOOKUP(C30,Active!C$21:E$973,3,FALSE)</f>
        <v>802.99996946929116</v>
      </c>
      <c r="F30" s="6" t="s">
        <v>67</v>
      </c>
      <c r="G30" s="20" t="str">
        <f t="shared" si="4"/>
        <v>30234.485</v>
      </c>
      <c r="H30" s="15">
        <f t="shared" si="5"/>
        <v>803</v>
      </c>
      <c r="I30" s="52" t="s">
        <v>96</v>
      </c>
      <c r="J30" s="53" t="s">
        <v>97</v>
      </c>
      <c r="K30" s="52">
        <v>803</v>
      </c>
      <c r="L30" s="52" t="s">
        <v>98</v>
      </c>
      <c r="M30" s="53" t="s">
        <v>73</v>
      </c>
      <c r="N30" s="53"/>
      <c r="O30" s="54" t="s">
        <v>99</v>
      </c>
      <c r="P30" s="54" t="s">
        <v>100</v>
      </c>
    </row>
    <row r="31" spans="1:16" ht="12.75" customHeight="1" thickBot="1" x14ac:dyDescent="0.25">
      <c r="A31" s="15" t="str">
        <f t="shared" si="0"/>
        <v> VSS 1.70 </v>
      </c>
      <c r="B31" s="6" t="str">
        <f t="shared" si="1"/>
        <v>I</v>
      </c>
      <c r="C31" s="15">
        <f t="shared" si="2"/>
        <v>30261.53</v>
      </c>
      <c r="D31" s="20" t="str">
        <f t="shared" si="3"/>
        <v>vis</v>
      </c>
      <c r="E31" s="51">
        <f>VLOOKUP(C31,Active!C$21:E$973,3,FALSE)</f>
        <v>814.99232370695313</v>
      </c>
      <c r="F31" s="6" t="s">
        <v>67</v>
      </c>
      <c r="G31" s="20" t="str">
        <f t="shared" si="4"/>
        <v>30261.53</v>
      </c>
      <c r="H31" s="15">
        <f t="shared" si="5"/>
        <v>815</v>
      </c>
      <c r="I31" s="52" t="s">
        <v>101</v>
      </c>
      <c r="J31" s="53" t="s">
        <v>102</v>
      </c>
      <c r="K31" s="52">
        <v>815</v>
      </c>
      <c r="L31" s="52" t="s">
        <v>81</v>
      </c>
      <c r="M31" s="53" t="s">
        <v>73</v>
      </c>
      <c r="N31" s="53"/>
      <c r="O31" s="54" t="s">
        <v>74</v>
      </c>
      <c r="P31" s="54" t="s">
        <v>75</v>
      </c>
    </row>
    <row r="32" spans="1:16" ht="12.75" customHeight="1" thickBot="1" x14ac:dyDescent="0.25">
      <c r="A32" s="15" t="str">
        <f t="shared" si="0"/>
        <v> MHAR 11.2 </v>
      </c>
      <c r="B32" s="6" t="str">
        <f t="shared" si="1"/>
        <v>I</v>
      </c>
      <c r="C32" s="15">
        <f t="shared" si="2"/>
        <v>30313.46</v>
      </c>
      <c r="D32" s="20" t="str">
        <f t="shared" si="3"/>
        <v>vis</v>
      </c>
      <c r="E32" s="51">
        <f>VLOOKUP(C32,Active!C$21:E$973,3,FALSE)</f>
        <v>838.01924016329724</v>
      </c>
      <c r="F32" s="6" t="s">
        <v>67</v>
      </c>
      <c r="G32" s="20" t="str">
        <f t="shared" si="4"/>
        <v>30313.460</v>
      </c>
      <c r="H32" s="15">
        <f t="shared" si="5"/>
        <v>838</v>
      </c>
      <c r="I32" s="52" t="s">
        <v>103</v>
      </c>
      <c r="J32" s="53" t="s">
        <v>104</v>
      </c>
      <c r="K32" s="52">
        <v>838</v>
      </c>
      <c r="L32" s="52" t="s">
        <v>105</v>
      </c>
      <c r="M32" s="53" t="s">
        <v>73</v>
      </c>
      <c r="N32" s="53"/>
      <c r="O32" s="54" t="s">
        <v>99</v>
      </c>
      <c r="P32" s="54" t="s">
        <v>100</v>
      </c>
    </row>
    <row r="33" spans="1:16" ht="12.75" customHeight="1" thickBot="1" x14ac:dyDescent="0.25">
      <c r="A33" s="15" t="str">
        <f t="shared" si="0"/>
        <v> VSS 1.70 </v>
      </c>
      <c r="B33" s="6" t="str">
        <f t="shared" si="1"/>
        <v>I</v>
      </c>
      <c r="C33" s="15">
        <f t="shared" si="2"/>
        <v>30347.3</v>
      </c>
      <c r="D33" s="20" t="str">
        <f t="shared" si="3"/>
        <v>vis</v>
      </c>
      <c r="E33" s="51">
        <f>VLOOKUP(C33,Active!C$21:E$973,3,FALSE)</f>
        <v>853.02464846067232</v>
      </c>
      <c r="F33" s="6" t="s">
        <v>67</v>
      </c>
      <c r="G33" s="20" t="str">
        <f t="shared" si="4"/>
        <v>30347.30</v>
      </c>
      <c r="H33" s="15">
        <f t="shared" si="5"/>
        <v>853</v>
      </c>
      <c r="I33" s="52" t="s">
        <v>106</v>
      </c>
      <c r="J33" s="53" t="s">
        <v>107</v>
      </c>
      <c r="K33" s="52">
        <v>853</v>
      </c>
      <c r="L33" s="52" t="s">
        <v>108</v>
      </c>
      <c r="M33" s="53" t="s">
        <v>73</v>
      </c>
      <c r="N33" s="53"/>
      <c r="O33" s="54" t="s">
        <v>74</v>
      </c>
      <c r="P33" s="54" t="s">
        <v>75</v>
      </c>
    </row>
    <row r="34" spans="1:16" ht="12.75" customHeight="1" thickBot="1" x14ac:dyDescent="0.25">
      <c r="A34" s="15" t="str">
        <f t="shared" si="0"/>
        <v> VSS 1.70 </v>
      </c>
      <c r="B34" s="6" t="str">
        <f t="shared" si="1"/>
        <v>I</v>
      </c>
      <c r="C34" s="15">
        <f t="shared" si="2"/>
        <v>30374.27</v>
      </c>
      <c r="D34" s="20" t="str">
        <f t="shared" si="3"/>
        <v>vis</v>
      </c>
      <c r="E34" s="51">
        <f>VLOOKUP(C34,Active!C$21:E$973,3,FALSE)</f>
        <v>864.98374603100979</v>
      </c>
      <c r="F34" s="6" t="s">
        <v>67</v>
      </c>
      <c r="G34" s="20" t="str">
        <f t="shared" si="4"/>
        <v>30374.27</v>
      </c>
      <c r="H34" s="15">
        <f t="shared" si="5"/>
        <v>865</v>
      </c>
      <c r="I34" s="52" t="s">
        <v>109</v>
      </c>
      <c r="J34" s="53" t="s">
        <v>110</v>
      </c>
      <c r="K34" s="52">
        <v>865</v>
      </c>
      <c r="L34" s="52" t="s">
        <v>111</v>
      </c>
      <c r="M34" s="53" t="s">
        <v>73</v>
      </c>
      <c r="N34" s="53"/>
      <c r="O34" s="54" t="s">
        <v>74</v>
      </c>
      <c r="P34" s="54" t="s">
        <v>75</v>
      </c>
    </row>
    <row r="35" spans="1:16" ht="12.75" customHeight="1" thickBot="1" x14ac:dyDescent="0.25">
      <c r="A35" s="15" t="str">
        <f t="shared" si="0"/>
        <v> VSS 1.70 </v>
      </c>
      <c r="B35" s="6" t="str">
        <f t="shared" si="1"/>
        <v>I</v>
      </c>
      <c r="C35" s="15">
        <f t="shared" si="2"/>
        <v>30412.62</v>
      </c>
      <c r="D35" s="20" t="str">
        <f t="shared" si="3"/>
        <v>vis</v>
      </c>
      <c r="E35" s="51">
        <f>VLOOKUP(C35,Active!C$21:E$973,3,FALSE)</f>
        <v>881.98898859023871</v>
      </c>
      <c r="F35" s="6" t="s">
        <v>67</v>
      </c>
      <c r="G35" s="20" t="str">
        <f t="shared" si="4"/>
        <v>30412.62</v>
      </c>
      <c r="H35" s="15">
        <f t="shared" si="5"/>
        <v>882</v>
      </c>
      <c r="I35" s="52" t="s">
        <v>112</v>
      </c>
      <c r="J35" s="53" t="s">
        <v>113</v>
      </c>
      <c r="K35" s="52">
        <v>882</v>
      </c>
      <c r="L35" s="52" t="s">
        <v>114</v>
      </c>
      <c r="M35" s="53" t="s">
        <v>73</v>
      </c>
      <c r="N35" s="53"/>
      <c r="O35" s="54" t="s">
        <v>74</v>
      </c>
      <c r="P35" s="54" t="s">
        <v>75</v>
      </c>
    </row>
    <row r="36" spans="1:16" ht="12.75" customHeight="1" thickBot="1" x14ac:dyDescent="0.25">
      <c r="A36" s="15" t="str">
        <f t="shared" si="0"/>
        <v> VSS 1.70 </v>
      </c>
      <c r="B36" s="6" t="str">
        <f t="shared" si="1"/>
        <v>I</v>
      </c>
      <c r="C36" s="15">
        <f t="shared" si="2"/>
        <v>30782.44</v>
      </c>
      <c r="D36" s="20" t="str">
        <f t="shared" si="3"/>
        <v>vis</v>
      </c>
      <c r="E36" s="51">
        <f>VLOOKUP(C36,Active!C$21:E$973,3,FALSE)</f>
        <v>1045.9753980623193</v>
      </c>
      <c r="F36" s="6" t="s">
        <v>67</v>
      </c>
      <c r="G36" s="20" t="str">
        <f t="shared" si="4"/>
        <v>30782.44</v>
      </c>
      <c r="H36" s="15">
        <f t="shared" si="5"/>
        <v>1046</v>
      </c>
      <c r="I36" s="52" t="s">
        <v>115</v>
      </c>
      <c r="J36" s="53" t="s">
        <v>116</v>
      </c>
      <c r="K36" s="52">
        <v>1046</v>
      </c>
      <c r="L36" s="52" t="s">
        <v>117</v>
      </c>
      <c r="M36" s="53" t="s">
        <v>73</v>
      </c>
      <c r="N36" s="53"/>
      <c r="O36" s="54" t="s">
        <v>74</v>
      </c>
      <c r="P36" s="54" t="s">
        <v>75</v>
      </c>
    </row>
    <row r="37" spans="1:16" ht="12.75" customHeight="1" thickBot="1" x14ac:dyDescent="0.25">
      <c r="A37" s="15" t="str">
        <f t="shared" si="0"/>
        <v> VSS 1.70 </v>
      </c>
      <c r="B37" s="6" t="str">
        <f t="shared" si="1"/>
        <v>I</v>
      </c>
      <c r="C37" s="15">
        <f t="shared" si="2"/>
        <v>30789.32</v>
      </c>
      <c r="D37" s="20" t="str">
        <f t="shared" si="3"/>
        <v>vis</v>
      </c>
      <c r="E37" s="51">
        <f>VLOOKUP(C37,Active!C$21:E$973,3,FALSE)</f>
        <v>1049.026143011668</v>
      </c>
      <c r="F37" s="6" t="s">
        <v>67</v>
      </c>
      <c r="G37" s="20" t="str">
        <f t="shared" si="4"/>
        <v>30789.32</v>
      </c>
      <c r="H37" s="15">
        <f t="shared" si="5"/>
        <v>1049</v>
      </c>
      <c r="I37" s="52" t="s">
        <v>118</v>
      </c>
      <c r="J37" s="53" t="s">
        <v>119</v>
      </c>
      <c r="K37" s="52">
        <v>1049</v>
      </c>
      <c r="L37" s="52" t="s">
        <v>108</v>
      </c>
      <c r="M37" s="53" t="s">
        <v>73</v>
      </c>
      <c r="N37" s="53"/>
      <c r="O37" s="54" t="s">
        <v>74</v>
      </c>
      <c r="P37" s="54" t="s">
        <v>75</v>
      </c>
    </row>
    <row r="38" spans="1:16" ht="12.75" customHeight="1" thickBot="1" x14ac:dyDescent="0.25">
      <c r="A38" s="15" t="str">
        <f t="shared" si="0"/>
        <v> VSS 1.70 </v>
      </c>
      <c r="B38" s="6" t="str">
        <f t="shared" si="1"/>
        <v>I</v>
      </c>
      <c r="C38" s="15">
        <f t="shared" si="2"/>
        <v>31145.61</v>
      </c>
      <c r="D38" s="20" t="str">
        <f t="shared" si="3"/>
        <v>vis</v>
      </c>
      <c r="E38" s="51">
        <f>VLOOKUP(C38,Active!C$21:E$973,3,FALSE)</f>
        <v>1207.0130496981851</v>
      </c>
      <c r="F38" s="6" t="s">
        <v>67</v>
      </c>
      <c r="G38" s="20" t="str">
        <f t="shared" si="4"/>
        <v>31145.61</v>
      </c>
      <c r="H38" s="15">
        <f t="shared" si="5"/>
        <v>1207</v>
      </c>
      <c r="I38" s="52" t="s">
        <v>120</v>
      </c>
      <c r="J38" s="53" t="s">
        <v>121</v>
      </c>
      <c r="K38" s="52">
        <v>1207</v>
      </c>
      <c r="L38" s="52" t="s">
        <v>72</v>
      </c>
      <c r="M38" s="53" t="s">
        <v>73</v>
      </c>
      <c r="N38" s="53"/>
      <c r="O38" s="54" t="s">
        <v>74</v>
      </c>
      <c r="P38" s="54" t="s">
        <v>75</v>
      </c>
    </row>
    <row r="39" spans="1:16" ht="12.75" customHeight="1" thickBot="1" x14ac:dyDescent="0.25">
      <c r="A39" s="15" t="str">
        <f t="shared" si="0"/>
        <v> MHAR 11.2 </v>
      </c>
      <c r="B39" s="6" t="str">
        <f t="shared" si="1"/>
        <v>I</v>
      </c>
      <c r="C39" s="15">
        <f t="shared" si="2"/>
        <v>32444.518</v>
      </c>
      <c r="D39" s="20" t="str">
        <f t="shared" si="3"/>
        <v>vis</v>
      </c>
      <c r="E39" s="51">
        <f>VLOOKUP(C39,Active!C$21:E$973,3,FALSE)</f>
        <v>1782.9777329347905</v>
      </c>
      <c r="F39" s="6" t="s">
        <v>67</v>
      </c>
      <c r="G39" s="20" t="str">
        <f t="shared" si="4"/>
        <v>32444.518</v>
      </c>
      <c r="H39" s="15">
        <f t="shared" si="5"/>
        <v>1783</v>
      </c>
      <c r="I39" s="52" t="s">
        <v>122</v>
      </c>
      <c r="J39" s="53" t="s">
        <v>123</v>
      </c>
      <c r="K39" s="52">
        <v>1783</v>
      </c>
      <c r="L39" s="52" t="s">
        <v>124</v>
      </c>
      <c r="M39" s="53" t="s">
        <v>73</v>
      </c>
      <c r="N39" s="53"/>
      <c r="O39" s="54" t="s">
        <v>99</v>
      </c>
      <c r="P39" s="54" t="s">
        <v>100</v>
      </c>
    </row>
    <row r="40" spans="1:16" ht="12.75" customHeight="1" thickBot="1" x14ac:dyDescent="0.25">
      <c r="A40" s="15" t="str">
        <f t="shared" si="0"/>
        <v> MHAR 11.2 </v>
      </c>
      <c r="B40" s="6" t="str">
        <f t="shared" si="1"/>
        <v>I</v>
      </c>
      <c r="C40" s="15">
        <f t="shared" si="2"/>
        <v>33928.536999999997</v>
      </c>
      <c r="D40" s="20" t="str">
        <f t="shared" si="3"/>
        <v>vis</v>
      </c>
      <c r="E40" s="51">
        <f>VLOOKUP(C40,Active!C$21:E$973,3,FALSE)</f>
        <v>2441.0247487758679</v>
      </c>
      <c r="F40" s="6" t="s">
        <v>67</v>
      </c>
      <c r="G40" s="20" t="str">
        <f t="shared" si="4"/>
        <v>33928.537</v>
      </c>
      <c r="H40" s="15">
        <f t="shared" si="5"/>
        <v>2441</v>
      </c>
      <c r="I40" s="52" t="s">
        <v>125</v>
      </c>
      <c r="J40" s="53" t="s">
        <v>126</v>
      </c>
      <c r="K40" s="52">
        <v>2441</v>
      </c>
      <c r="L40" s="52" t="s">
        <v>127</v>
      </c>
      <c r="M40" s="53" t="s">
        <v>73</v>
      </c>
      <c r="N40" s="53"/>
      <c r="O40" s="54" t="s">
        <v>99</v>
      </c>
      <c r="P40" s="54" t="s">
        <v>100</v>
      </c>
    </row>
    <row r="41" spans="1:16" ht="12.75" customHeight="1" thickBot="1" x14ac:dyDescent="0.25">
      <c r="A41" s="15" t="str">
        <f t="shared" si="0"/>
        <v> MHAR 11.2 </v>
      </c>
      <c r="B41" s="6" t="str">
        <f t="shared" si="1"/>
        <v>I</v>
      </c>
      <c r="C41" s="15">
        <f t="shared" si="2"/>
        <v>34192.440999999999</v>
      </c>
      <c r="D41" s="20" t="str">
        <f t="shared" si="3"/>
        <v>vis</v>
      </c>
      <c r="E41" s="51">
        <f>VLOOKUP(C41,Active!C$21:E$973,3,FALSE)</f>
        <v>2558.0456492283051</v>
      </c>
      <c r="F41" s="6" t="s">
        <v>67</v>
      </c>
      <c r="G41" s="20" t="str">
        <f t="shared" si="4"/>
        <v>34192.441</v>
      </c>
      <c r="H41" s="15">
        <f t="shared" si="5"/>
        <v>2558</v>
      </c>
      <c r="I41" s="52" t="s">
        <v>128</v>
      </c>
      <c r="J41" s="53" t="s">
        <v>129</v>
      </c>
      <c r="K41" s="52">
        <v>2558</v>
      </c>
      <c r="L41" s="52" t="s">
        <v>130</v>
      </c>
      <c r="M41" s="53" t="s">
        <v>73</v>
      </c>
      <c r="N41" s="53"/>
      <c r="O41" s="54" t="s">
        <v>99</v>
      </c>
      <c r="P41" s="54" t="s">
        <v>100</v>
      </c>
    </row>
    <row r="42" spans="1:16" ht="12.75" customHeight="1" thickBot="1" x14ac:dyDescent="0.25">
      <c r="A42" s="15" t="str">
        <f t="shared" si="0"/>
        <v> MHAR 11.2 </v>
      </c>
      <c r="B42" s="6" t="str">
        <f t="shared" si="1"/>
        <v>I</v>
      </c>
      <c r="C42" s="15">
        <f t="shared" si="2"/>
        <v>34395.379999999997</v>
      </c>
      <c r="D42" s="20" t="str">
        <f t="shared" si="3"/>
        <v>vis</v>
      </c>
      <c r="E42" s="51">
        <f>VLOOKUP(C42,Active!C$21:E$973,3,FALSE)</f>
        <v>2648.0333133672225</v>
      </c>
      <c r="F42" s="6" t="s">
        <v>67</v>
      </c>
      <c r="G42" s="20" t="str">
        <f t="shared" si="4"/>
        <v>34395.380</v>
      </c>
      <c r="H42" s="15">
        <f t="shared" si="5"/>
        <v>2648</v>
      </c>
      <c r="I42" s="52" t="s">
        <v>131</v>
      </c>
      <c r="J42" s="53" t="s">
        <v>132</v>
      </c>
      <c r="K42" s="52">
        <v>2648</v>
      </c>
      <c r="L42" s="52" t="s">
        <v>133</v>
      </c>
      <c r="M42" s="53" t="s">
        <v>73</v>
      </c>
      <c r="N42" s="53"/>
      <c r="O42" s="54" t="s">
        <v>99</v>
      </c>
      <c r="P42" s="54" t="s">
        <v>100</v>
      </c>
    </row>
    <row r="43" spans="1:16" ht="12.75" customHeight="1" thickBot="1" x14ac:dyDescent="0.25">
      <c r="A43" s="15" t="str">
        <f t="shared" ref="A43:A77" si="6">P43</f>
        <v> MHAR 11.2 </v>
      </c>
      <c r="B43" s="6" t="str">
        <f t="shared" ref="B43:B77" si="7">IF(H43=INT(H43),"I","II")</f>
        <v>I</v>
      </c>
      <c r="C43" s="15">
        <f t="shared" ref="C43:C77" si="8">1*G43</f>
        <v>35128.31</v>
      </c>
      <c r="D43" s="20" t="str">
        <f t="shared" ref="D43:D77" si="9">VLOOKUP(F43,I$1:J$5,2,FALSE)</f>
        <v>vis</v>
      </c>
      <c r="E43" s="51">
        <f>VLOOKUP(C43,Active!C$21:E$973,3,FALSE)</f>
        <v>2973.0307691413077</v>
      </c>
      <c r="F43" s="6" t="s">
        <v>67</v>
      </c>
      <c r="G43" s="20" t="str">
        <f t="shared" ref="G43:G77" si="10">MID(I43,3,LEN(I43)-3)</f>
        <v>35128.310</v>
      </c>
      <c r="H43" s="15">
        <f t="shared" ref="H43:H77" si="11">1*K43</f>
        <v>2973</v>
      </c>
      <c r="I43" s="52" t="s">
        <v>134</v>
      </c>
      <c r="J43" s="53" t="s">
        <v>135</v>
      </c>
      <c r="K43" s="52">
        <v>2973</v>
      </c>
      <c r="L43" s="52" t="s">
        <v>136</v>
      </c>
      <c r="M43" s="53" t="s">
        <v>73</v>
      </c>
      <c r="N43" s="53"/>
      <c r="O43" s="54" t="s">
        <v>99</v>
      </c>
      <c r="P43" s="54" t="s">
        <v>100</v>
      </c>
    </row>
    <row r="44" spans="1:16" ht="12.75" customHeight="1" thickBot="1" x14ac:dyDescent="0.25">
      <c r="A44" s="15" t="str">
        <f t="shared" si="6"/>
        <v> MHAR 11.2 </v>
      </c>
      <c r="B44" s="6" t="str">
        <f t="shared" si="7"/>
        <v>I</v>
      </c>
      <c r="C44" s="15">
        <f t="shared" si="8"/>
        <v>35164.313999999998</v>
      </c>
      <c r="D44" s="20" t="str">
        <f t="shared" si="9"/>
        <v>vis</v>
      </c>
      <c r="E44" s="51">
        <f>VLOOKUP(C44,Active!C$21:E$973,3,FALSE)</f>
        <v>2988.9957431465882</v>
      </c>
      <c r="F44" s="6" t="s">
        <v>67</v>
      </c>
      <c r="G44" s="20" t="str">
        <f t="shared" si="10"/>
        <v>35164.314</v>
      </c>
      <c r="H44" s="15">
        <f t="shared" si="11"/>
        <v>2989</v>
      </c>
      <c r="I44" s="52" t="s">
        <v>137</v>
      </c>
      <c r="J44" s="53" t="s">
        <v>138</v>
      </c>
      <c r="K44" s="52">
        <v>2989</v>
      </c>
      <c r="L44" s="52" t="s">
        <v>139</v>
      </c>
      <c r="M44" s="53" t="s">
        <v>73</v>
      </c>
      <c r="N44" s="53"/>
      <c r="O44" s="54" t="s">
        <v>99</v>
      </c>
      <c r="P44" s="54" t="s">
        <v>100</v>
      </c>
    </row>
    <row r="45" spans="1:16" ht="12.75" customHeight="1" thickBot="1" x14ac:dyDescent="0.25">
      <c r="A45" s="15" t="str">
        <f t="shared" si="6"/>
        <v> MHAR 11.2 </v>
      </c>
      <c r="B45" s="6" t="str">
        <f t="shared" si="7"/>
        <v>I</v>
      </c>
      <c r="C45" s="15">
        <f t="shared" si="8"/>
        <v>35342.514000000003</v>
      </c>
      <c r="D45" s="20" t="str">
        <f t="shared" si="9"/>
        <v>vis</v>
      </c>
      <c r="E45" s="51">
        <f>VLOOKUP(C45,Active!C$21:E$973,3,FALSE)</f>
        <v>3068.0135847125543</v>
      </c>
      <c r="F45" s="6" t="s">
        <v>67</v>
      </c>
      <c r="G45" s="20" t="str">
        <f t="shared" si="10"/>
        <v>35342.514</v>
      </c>
      <c r="H45" s="15">
        <f t="shared" si="11"/>
        <v>3068</v>
      </c>
      <c r="I45" s="52" t="s">
        <v>140</v>
      </c>
      <c r="J45" s="53" t="s">
        <v>141</v>
      </c>
      <c r="K45" s="52">
        <v>3068</v>
      </c>
      <c r="L45" s="52" t="s">
        <v>142</v>
      </c>
      <c r="M45" s="53" t="s">
        <v>73</v>
      </c>
      <c r="N45" s="53"/>
      <c r="O45" s="54" t="s">
        <v>99</v>
      </c>
      <c r="P45" s="54" t="s">
        <v>100</v>
      </c>
    </row>
    <row r="46" spans="1:16" ht="12.75" customHeight="1" thickBot="1" x14ac:dyDescent="0.25">
      <c r="A46" s="15" t="str">
        <f t="shared" si="6"/>
        <v> MHAR 11.2 </v>
      </c>
      <c r="B46" s="6" t="str">
        <f t="shared" si="7"/>
        <v>I</v>
      </c>
      <c r="C46" s="15">
        <f t="shared" si="8"/>
        <v>35378.612999999998</v>
      </c>
      <c r="D46" s="20" t="str">
        <f t="shared" si="9"/>
        <v>vis</v>
      </c>
      <c r="E46" s="51">
        <f>VLOOKUP(C46,Active!C$21:E$973,3,FALSE)</f>
        <v>3084.0206838297781</v>
      </c>
      <c r="F46" s="6" t="s">
        <v>67</v>
      </c>
      <c r="G46" s="20" t="str">
        <f t="shared" si="10"/>
        <v>35378.613</v>
      </c>
      <c r="H46" s="15">
        <f t="shared" si="11"/>
        <v>3084</v>
      </c>
      <c r="I46" s="52" t="s">
        <v>143</v>
      </c>
      <c r="J46" s="53" t="s">
        <v>144</v>
      </c>
      <c r="K46" s="52">
        <v>3084</v>
      </c>
      <c r="L46" s="52" t="s">
        <v>145</v>
      </c>
      <c r="M46" s="53" t="s">
        <v>73</v>
      </c>
      <c r="N46" s="53"/>
      <c r="O46" s="54" t="s">
        <v>99</v>
      </c>
      <c r="P46" s="54" t="s">
        <v>100</v>
      </c>
    </row>
    <row r="47" spans="1:16" ht="12.75" customHeight="1" thickBot="1" x14ac:dyDescent="0.25">
      <c r="A47" s="15" t="str">
        <f t="shared" si="6"/>
        <v> MHAR 11.2 </v>
      </c>
      <c r="B47" s="6" t="str">
        <f t="shared" si="7"/>
        <v>I</v>
      </c>
      <c r="C47" s="15">
        <f t="shared" si="8"/>
        <v>35924.317000000003</v>
      </c>
      <c r="D47" s="20" t="str">
        <f t="shared" si="9"/>
        <v>vis</v>
      </c>
      <c r="E47" s="51">
        <f>VLOOKUP(C47,Active!C$21:E$973,3,FALSE)</f>
        <v>3325.997968980806</v>
      </c>
      <c r="F47" s="6" t="s">
        <v>67</v>
      </c>
      <c r="G47" s="20" t="str">
        <f t="shared" si="10"/>
        <v>35924.317</v>
      </c>
      <c r="H47" s="15">
        <f t="shared" si="11"/>
        <v>3326</v>
      </c>
      <c r="I47" s="52" t="s">
        <v>146</v>
      </c>
      <c r="J47" s="53" t="s">
        <v>147</v>
      </c>
      <c r="K47" s="52">
        <v>3326</v>
      </c>
      <c r="L47" s="52" t="s">
        <v>148</v>
      </c>
      <c r="M47" s="53" t="s">
        <v>73</v>
      </c>
      <c r="N47" s="53"/>
      <c r="O47" s="54" t="s">
        <v>99</v>
      </c>
      <c r="P47" s="54" t="s">
        <v>100</v>
      </c>
    </row>
    <row r="48" spans="1:16" ht="12.75" customHeight="1" thickBot="1" x14ac:dyDescent="0.25">
      <c r="A48" s="15" t="str">
        <f t="shared" si="6"/>
        <v> MHAR 11.2 </v>
      </c>
      <c r="B48" s="6" t="str">
        <f t="shared" si="7"/>
        <v>I</v>
      </c>
      <c r="C48" s="15">
        <f t="shared" si="8"/>
        <v>36111.542999999998</v>
      </c>
      <c r="D48" s="20" t="str">
        <f t="shared" si="9"/>
        <v>vis</v>
      </c>
      <c r="E48" s="51">
        <f>VLOOKUP(C48,Active!C$21:E$973,3,FALSE)</f>
        <v>3409.0181396038633</v>
      </c>
      <c r="F48" s="6" t="s">
        <v>67</v>
      </c>
      <c r="G48" s="20" t="str">
        <f t="shared" si="10"/>
        <v>36111.543</v>
      </c>
      <c r="H48" s="15">
        <f t="shared" si="11"/>
        <v>3409</v>
      </c>
      <c r="I48" s="52" t="s">
        <v>149</v>
      </c>
      <c r="J48" s="53" t="s">
        <v>150</v>
      </c>
      <c r="K48" s="52">
        <v>3409</v>
      </c>
      <c r="L48" s="52" t="s">
        <v>151</v>
      </c>
      <c r="M48" s="53" t="s">
        <v>73</v>
      </c>
      <c r="N48" s="53"/>
      <c r="O48" s="54" t="s">
        <v>99</v>
      </c>
      <c r="P48" s="54" t="s">
        <v>100</v>
      </c>
    </row>
    <row r="49" spans="1:16" ht="12.75" customHeight="1" thickBot="1" x14ac:dyDescent="0.25">
      <c r="A49" s="15" t="str">
        <f t="shared" si="6"/>
        <v> MHAR 11.2 </v>
      </c>
      <c r="B49" s="6" t="str">
        <f t="shared" si="7"/>
        <v>I</v>
      </c>
      <c r="C49" s="15">
        <f t="shared" si="8"/>
        <v>36526.508000000002</v>
      </c>
      <c r="D49" s="20" t="str">
        <f t="shared" si="9"/>
        <v>vis</v>
      </c>
      <c r="E49" s="51">
        <f>VLOOKUP(C49,Active!C$21:E$973,3,FALSE)</f>
        <v>3593.0228456948876</v>
      </c>
      <c r="F49" s="6" t="s">
        <v>67</v>
      </c>
      <c r="G49" s="20" t="str">
        <f t="shared" si="10"/>
        <v>36526.508</v>
      </c>
      <c r="H49" s="15">
        <f t="shared" si="11"/>
        <v>3593</v>
      </c>
      <c r="I49" s="52" t="s">
        <v>152</v>
      </c>
      <c r="J49" s="53" t="s">
        <v>153</v>
      </c>
      <c r="K49" s="52">
        <v>3593</v>
      </c>
      <c r="L49" s="52" t="s">
        <v>154</v>
      </c>
      <c r="M49" s="53" t="s">
        <v>73</v>
      </c>
      <c r="N49" s="53"/>
      <c r="O49" s="54" t="s">
        <v>99</v>
      </c>
      <c r="P49" s="54" t="s">
        <v>100</v>
      </c>
    </row>
    <row r="50" spans="1:16" ht="12.75" customHeight="1" thickBot="1" x14ac:dyDescent="0.25">
      <c r="A50" s="15" t="str">
        <f t="shared" si="6"/>
        <v> MHAR 11.2 </v>
      </c>
      <c r="B50" s="6" t="str">
        <f t="shared" si="7"/>
        <v>I</v>
      </c>
      <c r="C50" s="15">
        <f t="shared" si="8"/>
        <v>37956.364000000001</v>
      </c>
      <c r="D50" s="20" t="str">
        <f t="shared" si="9"/>
        <v>vis</v>
      </c>
      <c r="E50" s="51">
        <f>VLOOKUP(C50,Active!C$21:E$973,3,FALSE)</f>
        <v>4227.0527832377775</v>
      </c>
      <c r="F50" s="6" t="s">
        <v>67</v>
      </c>
      <c r="G50" s="20" t="str">
        <f t="shared" si="10"/>
        <v>37956.364</v>
      </c>
      <c r="H50" s="15">
        <f t="shared" si="11"/>
        <v>4227</v>
      </c>
      <c r="I50" s="52" t="s">
        <v>155</v>
      </c>
      <c r="J50" s="53" t="s">
        <v>156</v>
      </c>
      <c r="K50" s="52">
        <v>4227</v>
      </c>
      <c r="L50" s="52" t="s">
        <v>157</v>
      </c>
      <c r="M50" s="53" t="s">
        <v>73</v>
      </c>
      <c r="N50" s="53"/>
      <c r="O50" s="54" t="s">
        <v>99</v>
      </c>
      <c r="P50" s="54" t="s">
        <v>100</v>
      </c>
    </row>
    <row r="51" spans="1:16" ht="12.75" customHeight="1" thickBot="1" x14ac:dyDescent="0.25">
      <c r="A51" s="15" t="str">
        <f t="shared" si="6"/>
        <v> MHAR 11.2 </v>
      </c>
      <c r="B51" s="6" t="str">
        <f t="shared" si="7"/>
        <v>I</v>
      </c>
      <c r="C51" s="15">
        <f t="shared" si="8"/>
        <v>37992.379999999997</v>
      </c>
      <c r="D51" s="20" t="str">
        <f t="shared" si="9"/>
        <v>vis</v>
      </c>
      <c r="E51" s="51">
        <f>VLOOKUP(C51,Active!C$21:E$973,3,FALSE)</f>
        <v>4243.0230783098277</v>
      </c>
      <c r="F51" s="6" t="s">
        <v>67</v>
      </c>
      <c r="G51" s="20" t="str">
        <f t="shared" si="10"/>
        <v>37992.380</v>
      </c>
      <c r="H51" s="15">
        <f t="shared" si="11"/>
        <v>4243</v>
      </c>
      <c r="I51" s="52" t="s">
        <v>158</v>
      </c>
      <c r="J51" s="53" t="s">
        <v>159</v>
      </c>
      <c r="K51" s="52">
        <v>4243</v>
      </c>
      <c r="L51" s="52" t="s">
        <v>160</v>
      </c>
      <c r="M51" s="53" t="s">
        <v>73</v>
      </c>
      <c r="N51" s="53"/>
      <c r="O51" s="54" t="s">
        <v>99</v>
      </c>
      <c r="P51" s="54" t="s">
        <v>100</v>
      </c>
    </row>
    <row r="52" spans="1:16" ht="12.75" customHeight="1" thickBot="1" x14ac:dyDescent="0.25">
      <c r="A52" s="15" t="str">
        <f t="shared" si="6"/>
        <v> MHAR 11.2 </v>
      </c>
      <c r="B52" s="6" t="str">
        <f t="shared" si="7"/>
        <v>I</v>
      </c>
      <c r="C52" s="15">
        <f t="shared" si="8"/>
        <v>38398.317999999999</v>
      </c>
      <c r="D52" s="20" t="str">
        <f t="shared" si="9"/>
        <v>vis</v>
      </c>
      <c r="E52" s="51">
        <f>VLOOKUP(C52,Active!C$21:E$973,3,FALSE)</f>
        <v>4423.0250119215252</v>
      </c>
      <c r="F52" s="6" t="s">
        <v>67</v>
      </c>
      <c r="G52" s="20" t="str">
        <f t="shared" si="10"/>
        <v>38398.318</v>
      </c>
      <c r="H52" s="15">
        <f t="shared" si="11"/>
        <v>4423</v>
      </c>
      <c r="I52" s="52" t="s">
        <v>161</v>
      </c>
      <c r="J52" s="53" t="s">
        <v>162</v>
      </c>
      <c r="K52" s="52">
        <v>4423</v>
      </c>
      <c r="L52" s="52" t="s">
        <v>163</v>
      </c>
      <c r="M52" s="53" t="s">
        <v>73</v>
      </c>
      <c r="N52" s="53"/>
      <c r="O52" s="54" t="s">
        <v>99</v>
      </c>
      <c r="P52" s="54" t="s">
        <v>100</v>
      </c>
    </row>
    <row r="53" spans="1:16" ht="12.75" customHeight="1" thickBot="1" x14ac:dyDescent="0.25">
      <c r="A53" s="15" t="str">
        <f t="shared" si="6"/>
        <v> MHAR 11.2 </v>
      </c>
      <c r="B53" s="6" t="str">
        <f t="shared" si="7"/>
        <v>I</v>
      </c>
      <c r="C53" s="15">
        <f t="shared" si="8"/>
        <v>38407.315000000002</v>
      </c>
      <c r="D53" s="20" t="str">
        <f t="shared" si="9"/>
        <v>vis</v>
      </c>
      <c r="E53" s="51">
        <f>VLOOKUP(C53,Active!C$21:E$973,3,FALSE)</f>
        <v>4427.0144817339224</v>
      </c>
      <c r="F53" s="6" t="s">
        <v>67</v>
      </c>
      <c r="G53" s="20" t="str">
        <f t="shared" si="10"/>
        <v>38407.315</v>
      </c>
      <c r="H53" s="15">
        <f t="shared" si="11"/>
        <v>4427</v>
      </c>
      <c r="I53" s="52" t="s">
        <v>164</v>
      </c>
      <c r="J53" s="53" t="s">
        <v>165</v>
      </c>
      <c r="K53" s="52">
        <v>4427</v>
      </c>
      <c r="L53" s="52" t="s">
        <v>166</v>
      </c>
      <c r="M53" s="53" t="s">
        <v>73</v>
      </c>
      <c r="N53" s="53"/>
      <c r="O53" s="54" t="s">
        <v>99</v>
      </c>
      <c r="P53" s="54" t="s">
        <v>100</v>
      </c>
    </row>
    <row r="54" spans="1:16" ht="12.75" customHeight="1" thickBot="1" x14ac:dyDescent="0.25">
      <c r="A54" s="15" t="str">
        <f t="shared" si="6"/>
        <v> MHAR 11.2 </v>
      </c>
      <c r="B54" s="6" t="str">
        <f t="shared" si="7"/>
        <v>I</v>
      </c>
      <c r="C54" s="15">
        <f t="shared" si="8"/>
        <v>38813.275000000001</v>
      </c>
      <c r="D54" s="20" t="str">
        <f t="shared" si="9"/>
        <v>vis</v>
      </c>
      <c r="E54" s="51">
        <f>VLOOKUP(C54,Active!C$21:E$973,3,FALSE)</f>
        <v>4607.026170634701</v>
      </c>
      <c r="F54" s="6" t="s">
        <v>67</v>
      </c>
      <c r="G54" s="20" t="str">
        <f t="shared" si="10"/>
        <v>38813.275</v>
      </c>
      <c r="H54" s="15">
        <f t="shared" si="11"/>
        <v>4607</v>
      </c>
      <c r="I54" s="52" t="s">
        <v>167</v>
      </c>
      <c r="J54" s="53" t="s">
        <v>168</v>
      </c>
      <c r="K54" s="52">
        <v>4607</v>
      </c>
      <c r="L54" s="52" t="s">
        <v>163</v>
      </c>
      <c r="M54" s="53" t="s">
        <v>73</v>
      </c>
      <c r="N54" s="53"/>
      <c r="O54" s="54" t="s">
        <v>99</v>
      </c>
      <c r="P54" s="54" t="s">
        <v>100</v>
      </c>
    </row>
    <row r="55" spans="1:16" ht="12.75" customHeight="1" thickBot="1" x14ac:dyDescent="0.25">
      <c r="A55" s="15" t="str">
        <f t="shared" si="6"/>
        <v> MHAR 11.2 </v>
      </c>
      <c r="B55" s="6" t="str">
        <f t="shared" si="7"/>
        <v>I</v>
      </c>
      <c r="C55" s="15">
        <f t="shared" si="8"/>
        <v>38849.341999999997</v>
      </c>
      <c r="D55" s="20" t="str">
        <f t="shared" si="9"/>
        <v>vis</v>
      </c>
      <c r="E55" s="51">
        <f>VLOOKUP(C55,Active!C$21:E$973,3,FALSE)</f>
        <v>4623.0190802405323</v>
      </c>
      <c r="F55" s="6" t="s">
        <v>67</v>
      </c>
      <c r="G55" s="20" t="str">
        <f t="shared" si="10"/>
        <v>38849.342</v>
      </c>
      <c r="H55" s="15">
        <f t="shared" si="11"/>
        <v>4623</v>
      </c>
      <c r="I55" s="52" t="s">
        <v>169</v>
      </c>
      <c r="J55" s="53" t="s">
        <v>170</v>
      </c>
      <c r="K55" s="52">
        <v>4623</v>
      </c>
      <c r="L55" s="52" t="s">
        <v>171</v>
      </c>
      <c r="M55" s="53" t="s">
        <v>73</v>
      </c>
      <c r="N55" s="53"/>
      <c r="O55" s="54" t="s">
        <v>99</v>
      </c>
      <c r="P55" s="54" t="s">
        <v>100</v>
      </c>
    </row>
    <row r="56" spans="1:16" ht="12.75" customHeight="1" thickBot="1" x14ac:dyDescent="0.25">
      <c r="A56" s="15" t="str">
        <f t="shared" si="6"/>
        <v> MHAR 11.2 </v>
      </c>
      <c r="B56" s="6" t="str">
        <f t="shared" si="7"/>
        <v>I</v>
      </c>
      <c r="C56" s="15">
        <f t="shared" si="8"/>
        <v>39027.506000000001</v>
      </c>
      <c r="D56" s="20" t="str">
        <f t="shared" si="9"/>
        <v>vis</v>
      </c>
      <c r="E56" s="51">
        <f>VLOOKUP(C56,Active!C$21:E$973,3,FALSE)</f>
        <v>4702.0209586061819</v>
      </c>
      <c r="F56" s="6" t="s">
        <v>67</v>
      </c>
      <c r="G56" s="20" t="str">
        <f t="shared" si="10"/>
        <v>39027.506</v>
      </c>
      <c r="H56" s="15">
        <f t="shared" si="11"/>
        <v>4702</v>
      </c>
      <c r="I56" s="52" t="s">
        <v>172</v>
      </c>
      <c r="J56" s="53" t="s">
        <v>173</v>
      </c>
      <c r="K56" s="52">
        <v>4702</v>
      </c>
      <c r="L56" s="52" t="s">
        <v>174</v>
      </c>
      <c r="M56" s="53" t="s">
        <v>73</v>
      </c>
      <c r="N56" s="53"/>
      <c r="O56" s="54" t="s">
        <v>99</v>
      </c>
      <c r="P56" s="54" t="s">
        <v>100</v>
      </c>
    </row>
    <row r="57" spans="1:16" ht="12.75" customHeight="1" thickBot="1" x14ac:dyDescent="0.25">
      <c r="A57" s="15" t="str">
        <f t="shared" si="6"/>
        <v> MHAR 11.2 </v>
      </c>
      <c r="B57" s="6" t="str">
        <f t="shared" si="7"/>
        <v>I</v>
      </c>
      <c r="C57" s="15">
        <f t="shared" si="8"/>
        <v>39054.661999999997</v>
      </c>
      <c r="D57" s="20" t="str">
        <f t="shared" si="9"/>
        <v>vis</v>
      </c>
      <c r="E57" s="51">
        <f>VLOOKUP(C57,Active!C$21:E$973,3,FALSE)</f>
        <v>4714.0625327114849</v>
      </c>
      <c r="F57" s="6" t="s">
        <v>67</v>
      </c>
      <c r="G57" s="20" t="str">
        <f t="shared" si="10"/>
        <v>39054.662</v>
      </c>
      <c r="H57" s="15">
        <f t="shared" si="11"/>
        <v>4714</v>
      </c>
      <c r="I57" s="52" t="s">
        <v>175</v>
      </c>
      <c r="J57" s="53" t="s">
        <v>176</v>
      </c>
      <c r="K57" s="52">
        <v>4714</v>
      </c>
      <c r="L57" s="52" t="s">
        <v>177</v>
      </c>
      <c r="M57" s="53" t="s">
        <v>73</v>
      </c>
      <c r="N57" s="53"/>
      <c r="O57" s="54" t="s">
        <v>99</v>
      </c>
      <c r="P57" s="54" t="s">
        <v>100</v>
      </c>
    </row>
    <row r="58" spans="1:16" ht="12.75" customHeight="1" thickBot="1" x14ac:dyDescent="0.25">
      <c r="A58" s="15" t="str">
        <f t="shared" si="6"/>
        <v> MHAR 11.2 </v>
      </c>
      <c r="B58" s="6" t="str">
        <f t="shared" si="7"/>
        <v>I</v>
      </c>
      <c r="C58" s="15">
        <f t="shared" si="8"/>
        <v>39061.330999999998</v>
      </c>
      <c r="D58" s="20" t="str">
        <f t="shared" si="9"/>
        <v>vis</v>
      </c>
      <c r="E58" s="51">
        <f>VLOOKUP(C58,Active!C$21:E$973,3,FALSE)</f>
        <v>4717.0197155700907</v>
      </c>
      <c r="F58" s="6" t="s">
        <v>67</v>
      </c>
      <c r="G58" s="20" t="str">
        <f t="shared" si="10"/>
        <v>39061.331</v>
      </c>
      <c r="H58" s="15">
        <f t="shared" si="11"/>
        <v>4717</v>
      </c>
      <c r="I58" s="52" t="s">
        <v>178</v>
      </c>
      <c r="J58" s="53" t="s">
        <v>179</v>
      </c>
      <c r="K58" s="52">
        <v>4717</v>
      </c>
      <c r="L58" s="52" t="s">
        <v>171</v>
      </c>
      <c r="M58" s="53" t="s">
        <v>73</v>
      </c>
      <c r="N58" s="53"/>
      <c r="O58" s="54" t="s">
        <v>99</v>
      </c>
      <c r="P58" s="54" t="s">
        <v>100</v>
      </c>
    </row>
    <row r="59" spans="1:16" ht="12.75" customHeight="1" thickBot="1" x14ac:dyDescent="0.25">
      <c r="A59" s="15" t="str">
        <f t="shared" si="6"/>
        <v> MHAR 11.2 </v>
      </c>
      <c r="B59" s="6" t="str">
        <f t="shared" si="7"/>
        <v>I</v>
      </c>
      <c r="C59" s="15">
        <f t="shared" si="8"/>
        <v>39088.421999999999</v>
      </c>
      <c r="D59" s="20" t="str">
        <f t="shared" si="9"/>
        <v>vis</v>
      </c>
      <c r="E59" s="51">
        <f>VLOOKUP(C59,Active!C$21:E$973,3,FALSE)</f>
        <v>4729.0324672303805</v>
      </c>
      <c r="F59" s="6" t="s">
        <v>67</v>
      </c>
      <c r="G59" s="20" t="str">
        <f t="shared" si="10"/>
        <v>39088.422</v>
      </c>
      <c r="H59" s="15">
        <f t="shared" si="11"/>
        <v>4729</v>
      </c>
      <c r="I59" s="52" t="s">
        <v>180</v>
      </c>
      <c r="J59" s="53" t="s">
        <v>181</v>
      </c>
      <c r="K59" s="52">
        <v>4729</v>
      </c>
      <c r="L59" s="52" t="s">
        <v>182</v>
      </c>
      <c r="M59" s="53" t="s">
        <v>73</v>
      </c>
      <c r="N59" s="53"/>
      <c r="O59" s="54" t="s">
        <v>99</v>
      </c>
      <c r="P59" s="54" t="s">
        <v>100</v>
      </c>
    </row>
    <row r="60" spans="1:16" ht="12.75" customHeight="1" thickBot="1" x14ac:dyDescent="0.25">
      <c r="A60" s="15" t="str">
        <f t="shared" si="6"/>
        <v> MHAR 11.2 </v>
      </c>
      <c r="B60" s="6" t="str">
        <f t="shared" si="7"/>
        <v>I</v>
      </c>
      <c r="C60" s="15">
        <f t="shared" si="8"/>
        <v>39390.569000000003</v>
      </c>
      <c r="D60" s="20" t="str">
        <f t="shared" si="9"/>
        <v>vis</v>
      </c>
      <c r="E60" s="51">
        <f>VLOOKUP(C60,Active!C$21:E$973,3,FALSE)</f>
        <v>4863.0111640633295</v>
      </c>
      <c r="F60" s="6" t="s">
        <v>67</v>
      </c>
      <c r="G60" s="20" t="str">
        <f t="shared" si="10"/>
        <v>39390.569</v>
      </c>
      <c r="H60" s="15">
        <f t="shared" si="11"/>
        <v>4863</v>
      </c>
      <c r="I60" s="52" t="s">
        <v>183</v>
      </c>
      <c r="J60" s="53" t="s">
        <v>184</v>
      </c>
      <c r="K60" s="52">
        <v>4863</v>
      </c>
      <c r="L60" s="52" t="s">
        <v>185</v>
      </c>
      <c r="M60" s="53" t="s">
        <v>73</v>
      </c>
      <c r="N60" s="53"/>
      <c r="O60" s="54" t="s">
        <v>99</v>
      </c>
      <c r="P60" s="54" t="s">
        <v>100</v>
      </c>
    </row>
    <row r="61" spans="1:16" ht="12.75" customHeight="1" thickBot="1" x14ac:dyDescent="0.25">
      <c r="A61" s="15" t="str">
        <f t="shared" si="6"/>
        <v> MHAR 11.2 </v>
      </c>
      <c r="B61" s="6" t="str">
        <f t="shared" si="7"/>
        <v>I</v>
      </c>
      <c r="C61" s="15">
        <f t="shared" si="8"/>
        <v>39406.368999999999</v>
      </c>
      <c r="D61" s="20" t="str">
        <f t="shared" si="9"/>
        <v>vis</v>
      </c>
      <c r="E61" s="51">
        <f>VLOOKUP(C61,Active!C$21:E$973,3,FALSE)</f>
        <v>4870.0172353132848</v>
      </c>
      <c r="F61" s="6" t="s">
        <v>67</v>
      </c>
      <c r="G61" s="20" t="str">
        <f t="shared" si="10"/>
        <v>39406.369</v>
      </c>
      <c r="H61" s="15">
        <f t="shared" si="11"/>
        <v>4870</v>
      </c>
      <c r="I61" s="52" t="s">
        <v>186</v>
      </c>
      <c r="J61" s="53" t="s">
        <v>187</v>
      </c>
      <c r="K61" s="52">
        <v>4870</v>
      </c>
      <c r="L61" s="52" t="s">
        <v>188</v>
      </c>
      <c r="M61" s="53" t="s">
        <v>73</v>
      </c>
      <c r="N61" s="53"/>
      <c r="O61" s="54" t="s">
        <v>99</v>
      </c>
      <c r="P61" s="54" t="s">
        <v>100</v>
      </c>
    </row>
    <row r="62" spans="1:16" ht="12.75" customHeight="1" thickBot="1" x14ac:dyDescent="0.25">
      <c r="A62" s="15" t="str">
        <f t="shared" si="6"/>
        <v> MHAR 11.2 </v>
      </c>
      <c r="B62" s="6" t="str">
        <f t="shared" si="7"/>
        <v>I</v>
      </c>
      <c r="C62" s="15">
        <f t="shared" si="8"/>
        <v>39442.519</v>
      </c>
      <c r="D62" s="20" t="str">
        <f t="shared" si="9"/>
        <v>vis</v>
      </c>
      <c r="E62" s="51">
        <f>VLOOKUP(C62,Active!C$21:E$973,3,FALSE)</f>
        <v>4886.0469489642928</v>
      </c>
      <c r="F62" s="6" t="s">
        <v>67</v>
      </c>
      <c r="G62" s="20" t="str">
        <f t="shared" si="10"/>
        <v>39442.519</v>
      </c>
      <c r="H62" s="15">
        <f t="shared" si="11"/>
        <v>4886</v>
      </c>
      <c r="I62" s="52" t="s">
        <v>189</v>
      </c>
      <c r="J62" s="53" t="s">
        <v>190</v>
      </c>
      <c r="K62" s="52">
        <v>4886</v>
      </c>
      <c r="L62" s="52" t="s">
        <v>191</v>
      </c>
      <c r="M62" s="53" t="s">
        <v>73</v>
      </c>
      <c r="N62" s="53"/>
      <c r="O62" s="54" t="s">
        <v>99</v>
      </c>
      <c r="P62" s="54" t="s">
        <v>100</v>
      </c>
    </row>
    <row r="63" spans="1:16" ht="12.75" customHeight="1" thickBot="1" x14ac:dyDescent="0.25">
      <c r="A63" s="15" t="str">
        <f t="shared" si="6"/>
        <v> MHAR 11.2 </v>
      </c>
      <c r="B63" s="6" t="str">
        <f t="shared" si="7"/>
        <v>I</v>
      </c>
      <c r="C63" s="15">
        <f t="shared" si="8"/>
        <v>39557.49</v>
      </c>
      <c r="D63" s="20" t="str">
        <f t="shared" si="9"/>
        <v>vis</v>
      </c>
      <c r="E63" s="51">
        <f>VLOOKUP(C63,Active!C$21:E$973,3,FALSE)</f>
        <v>4937.027646285731</v>
      </c>
      <c r="F63" s="6" t="s">
        <v>67</v>
      </c>
      <c r="G63" s="20" t="str">
        <f t="shared" si="10"/>
        <v>39557.490</v>
      </c>
      <c r="H63" s="15">
        <f t="shared" si="11"/>
        <v>4937</v>
      </c>
      <c r="I63" s="52" t="s">
        <v>192</v>
      </c>
      <c r="J63" s="53" t="s">
        <v>193</v>
      </c>
      <c r="K63" s="52">
        <v>4937</v>
      </c>
      <c r="L63" s="52" t="s">
        <v>163</v>
      </c>
      <c r="M63" s="53" t="s">
        <v>73</v>
      </c>
      <c r="N63" s="53"/>
      <c r="O63" s="54" t="s">
        <v>99</v>
      </c>
      <c r="P63" s="54" t="s">
        <v>100</v>
      </c>
    </row>
    <row r="64" spans="1:16" ht="12.75" customHeight="1" thickBot="1" x14ac:dyDescent="0.25">
      <c r="A64" s="15" t="str">
        <f t="shared" si="6"/>
        <v> MHAR 11.2 </v>
      </c>
      <c r="B64" s="6" t="str">
        <f t="shared" si="7"/>
        <v>I</v>
      </c>
      <c r="C64" s="15">
        <f t="shared" si="8"/>
        <v>39672.478000000003</v>
      </c>
      <c r="D64" s="20" t="str">
        <f t="shared" si="9"/>
        <v>vis</v>
      </c>
      <c r="E64" s="51">
        <f>VLOOKUP(C64,Active!C$21:E$973,3,FALSE)</f>
        <v>4988.0158817850997</v>
      </c>
      <c r="F64" s="6" t="s">
        <v>67</v>
      </c>
      <c r="G64" s="20" t="str">
        <f t="shared" si="10"/>
        <v>39672.478</v>
      </c>
      <c r="H64" s="15">
        <f t="shared" si="11"/>
        <v>4988</v>
      </c>
      <c r="I64" s="52" t="s">
        <v>194</v>
      </c>
      <c r="J64" s="53" t="s">
        <v>195</v>
      </c>
      <c r="K64" s="52">
        <v>4988</v>
      </c>
      <c r="L64" s="52" t="s">
        <v>196</v>
      </c>
      <c r="M64" s="53" t="s">
        <v>73</v>
      </c>
      <c r="N64" s="53"/>
      <c r="O64" s="54" t="s">
        <v>99</v>
      </c>
      <c r="P64" s="54" t="s">
        <v>100</v>
      </c>
    </row>
    <row r="65" spans="1:16" ht="12.75" customHeight="1" thickBot="1" x14ac:dyDescent="0.25">
      <c r="A65" s="15" t="str">
        <f t="shared" si="6"/>
        <v> MHAR 11.2 </v>
      </c>
      <c r="B65" s="6" t="str">
        <f t="shared" si="7"/>
        <v>I</v>
      </c>
      <c r="C65" s="15">
        <f t="shared" si="8"/>
        <v>40856.502</v>
      </c>
      <c r="D65" s="20" t="str">
        <f t="shared" si="9"/>
        <v>vis</v>
      </c>
      <c r="E65" s="51">
        <f>VLOOKUP(C65,Active!C$21:E$973,3,FALSE)</f>
        <v>5513.038445434363</v>
      </c>
      <c r="F65" s="6" t="s">
        <v>67</v>
      </c>
      <c r="G65" s="20" t="str">
        <f t="shared" si="10"/>
        <v>40856.502</v>
      </c>
      <c r="H65" s="15">
        <f t="shared" si="11"/>
        <v>5513</v>
      </c>
      <c r="I65" s="52" t="s">
        <v>197</v>
      </c>
      <c r="J65" s="53" t="s">
        <v>198</v>
      </c>
      <c r="K65" s="52">
        <v>5513</v>
      </c>
      <c r="L65" s="52" t="s">
        <v>199</v>
      </c>
      <c r="M65" s="53" t="s">
        <v>73</v>
      </c>
      <c r="N65" s="53"/>
      <c r="O65" s="54" t="s">
        <v>99</v>
      </c>
      <c r="P65" s="54" t="s">
        <v>100</v>
      </c>
    </row>
    <row r="66" spans="1:16" ht="12.75" customHeight="1" thickBot="1" x14ac:dyDescent="0.25">
      <c r="A66" s="15" t="str">
        <f t="shared" si="6"/>
        <v> MHAR 11.2 </v>
      </c>
      <c r="B66" s="6" t="str">
        <f t="shared" si="7"/>
        <v>I</v>
      </c>
      <c r="C66" s="15">
        <f t="shared" si="8"/>
        <v>40881.252</v>
      </c>
      <c r="D66" s="20" t="str">
        <f t="shared" si="9"/>
        <v>vis</v>
      </c>
      <c r="E66" s="51">
        <f>VLOOKUP(C66,Active!C$21:E$973,3,FALSE)</f>
        <v>5524.0131456518575</v>
      </c>
      <c r="F66" s="6" t="s">
        <v>67</v>
      </c>
      <c r="G66" s="20" t="str">
        <f t="shared" si="10"/>
        <v>40881.252</v>
      </c>
      <c r="H66" s="15">
        <f t="shared" si="11"/>
        <v>5524</v>
      </c>
      <c r="I66" s="52" t="s">
        <v>200</v>
      </c>
      <c r="J66" s="53" t="s">
        <v>201</v>
      </c>
      <c r="K66" s="52">
        <v>5524</v>
      </c>
      <c r="L66" s="52" t="s">
        <v>202</v>
      </c>
      <c r="M66" s="53" t="s">
        <v>73</v>
      </c>
      <c r="N66" s="53"/>
      <c r="O66" s="54" t="s">
        <v>99</v>
      </c>
      <c r="P66" s="54" t="s">
        <v>100</v>
      </c>
    </row>
    <row r="67" spans="1:16" ht="12.75" customHeight="1" thickBot="1" x14ac:dyDescent="0.25">
      <c r="A67" s="15" t="str">
        <f t="shared" si="6"/>
        <v> MHAR 11.2 </v>
      </c>
      <c r="B67" s="6" t="str">
        <f t="shared" si="7"/>
        <v>I</v>
      </c>
      <c r="C67" s="15">
        <f t="shared" si="8"/>
        <v>41598.413</v>
      </c>
      <c r="D67" s="20" t="str">
        <f t="shared" si="9"/>
        <v>vis</v>
      </c>
      <c r="E67" s="51">
        <f>VLOOKUP(C67,Active!C$21:E$973,3,FALSE)</f>
        <v>5842.0182762651475</v>
      </c>
      <c r="F67" s="6" t="s">
        <v>67</v>
      </c>
      <c r="G67" s="20" t="str">
        <f t="shared" si="10"/>
        <v>41598.413</v>
      </c>
      <c r="H67" s="15">
        <f t="shared" si="11"/>
        <v>5842</v>
      </c>
      <c r="I67" s="52" t="s">
        <v>203</v>
      </c>
      <c r="J67" s="53" t="s">
        <v>204</v>
      </c>
      <c r="K67" s="52">
        <v>5842</v>
      </c>
      <c r="L67" s="52" t="s">
        <v>205</v>
      </c>
      <c r="M67" s="53" t="s">
        <v>73</v>
      </c>
      <c r="N67" s="53"/>
      <c r="O67" s="54" t="s">
        <v>99</v>
      </c>
      <c r="P67" s="54" t="s">
        <v>100</v>
      </c>
    </row>
    <row r="68" spans="1:16" ht="12.75" customHeight="1" thickBot="1" x14ac:dyDescent="0.25">
      <c r="A68" s="15" t="str">
        <f t="shared" si="6"/>
        <v> MHAR 11.2 </v>
      </c>
      <c r="B68" s="6" t="str">
        <f t="shared" si="7"/>
        <v>I</v>
      </c>
      <c r="C68" s="15">
        <f t="shared" si="8"/>
        <v>41650.324000000001</v>
      </c>
      <c r="D68" s="20" t="str">
        <f t="shared" si="9"/>
        <v>vis</v>
      </c>
      <c r="E68" s="51">
        <f>VLOOKUP(C68,Active!C$21:E$973,3,FALSE)</f>
        <v>5865.0367676991027</v>
      </c>
      <c r="F68" s="6" t="s">
        <v>67</v>
      </c>
      <c r="G68" s="20" t="str">
        <f t="shared" si="10"/>
        <v>41650.324</v>
      </c>
      <c r="H68" s="15">
        <f t="shared" si="11"/>
        <v>5865</v>
      </c>
      <c r="I68" s="52" t="s">
        <v>206</v>
      </c>
      <c r="J68" s="53" t="s">
        <v>207</v>
      </c>
      <c r="K68" s="52">
        <v>5865</v>
      </c>
      <c r="L68" s="52" t="s">
        <v>208</v>
      </c>
      <c r="M68" s="53" t="s">
        <v>73</v>
      </c>
      <c r="N68" s="53"/>
      <c r="O68" s="54" t="s">
        <v>99</v>
      </c>
      <c r="P68" s="54" t="s">
        <v>100</v>
      </c>
    </row>
    <row r="69" spans="1:16" ht="12.75" customHeight="1" thickBot="1" x14ac:dyDescent="0.25">
      <c r="A69" s="15" t="str">
        <f t="shared" si="6"/>
        <v> MHAR 11.2 </v>
      </c>
      <c r="B69" s="6" t="str">
        <f t="shared" si="7"/>
        <v>I</v>
      </c>
      <c r="C69" s="15">
        <f t="shared" si="8"/>
        <v>41677.300999999999</v>
      </c>
      <c r="D69" s="20" t="str">
        <f t="shared" si="9"/>
        <v>vis</v>
      </c>
      <c r="E69" s="51">
        <f>VLOOKUP(C69,Active!C$21:E$973,3,FALSE)</f>
        <v>5876.9989692250556</v>
      </c>
      <c r="F69" s="6" t="s">
        <v>67</v>
      </c>
      <c r="G69" s="20" t="str">
        <f t="shared" si="10"/>
        <v>41677.301</v>
      </c>
      <c r="H69" s="15">
        <f t="shared" si="11"/>
        <v>5877</v>
      </c>
      <c r="I69" s="52" t="s">
        <v>209</v>
      </c>
      <c r="J69" s="53" t="s">
        <v>210</v>
      </c>
      <c r="K69" s="52">
        <v>5877</v>
      </c>
      <c r="L69" s="52" t="s">
        <v>124</v>
      </c>
      <c r="M69" s="53" t="s">
        <v>73</v>
      </c>
      <c r="N69" s="53"/>
      <c r="O69" s="54" t="s">
        <v>99</v>
      </c>
      <c r="P69" s="54" t="s">
        <v>100</v>
      </c>
    </row>
    <row r="70" spans="1:16" ht="12.75" customHeight="1" thickBot="1" x14ac:dyDescent="0.25">
      <c r="A70" s="15" t="str">
        <f t="shared" si="6"/>
        <v> MHAR 11.3 </v>
      </c>
      <c r="B70" s="6" t="str">
        <f t="shared" si="7"/>
        <v>I</v>
      </c>
      <c r="C70" s="15">
        <f t="shared" si="8"/>
        <v>41959.305</v>
      </c>
      <c r="D70" s="20" t="str">
        <f t="shared" si="9"/>
        <v>vis</v>
      </c>
      <c r="E70" s="51">
        <f>VLOOKUP(C70,Active!C$21:E$973,3,FALSE)</f>
        <v>6002.0458120587718</v>
      </c>
      <c r="F70" s="6" t="s">
        <v>67</v>
      </c>
      <c r="G70" s="20" t="str">
        <f t="shared" si="10"/>
        <v>41959.305</v>
      </c>
      <c r="H70" s="15">
        <f t="shared" si="11"/>
        <v>6002</v>
      </c>
      <c r="I70" s="52" t="s">
        <v>211</v>
      </c>
      <c r="J70" s="53" t="s">
        <v>212</v>
      </c>
      <c r="K70" s="52">
        <v>6002</v>
      </c>
      <c r="L70" s="52" t="s">
        <v>213</v>
      </c>
      <c r="M70" s="53" t="s">
        <v>73</v>
      </c>
      <c r="N70" s="53"/>
      <c r="O70" s="54" t="s">
        <v>99</v>
      </c>
      <c r="P70" s="54" t="s">
        <v>214</v>
      </c>
    </row>
    <row r="71" spans="1:16" ht="12.75" customHeight="1" thickBot="1" x14ac:dyDescent="0.25">
      <c r="A71" s="15" t="str">
        <f t="shared" si="6"/>
        <v> MHAR 11.3 </v>
      </c>
      <c r="B71" s="6" t="str">
        <f t="shared" si="7"/>
        <v>I</v>
      </c>
      <c r="C71" s="15">
        <f t="shared" si="8"/>
        <v>41961.491999999998</v>
      </c>
      <c r="D71" s="20" t="str">
        <f t="shared" si="9"/>
        <v>vis</v>
      </c>
      <c r="E71" s="51">
        <f>VLOOKUP(C71,Active!C$21:E$973,3,FALSE)</f>
        <v>6003.0155764779893</v>
      </c>
      <c r="F71" s="6" t="s">
        <v>67</v>
      </c>
      <c r="G71" s="20" t="str">
        <f t="shared" si="10"/>
        <v>41961.492</v>
      </c>
      <c r="H71" s="15">
        <f t="shared" si="11"/>
        <v>6003</v>
      </c>
      <c r="I71" s="52" t="s">
        <v>215</v>
      </c>
      <c r="J71" s="53" t="s">
        <v>216</v>
      </c>
      <c r="K71" s="52">
        <v>6003</v>
      </c>
      <c r="L71" s="52" t="s">
        <v>202</v>
      </c>
      <c r="M71" s="53" t="s">
        <v>73</v>
      </c>
      <c r="N71" s="53"/>
      <c r="O71" s="54" t="s">
        <v>99</v>
      </c>
      <c r="P71" s="54" t="s">
        <v>214</v>
      </c>
    </row>
    <row r="72" spans="1:16" ht="12.75" customHeight="1" thickBot="1" x14ac:dyDescent="0.25">
      <c r="A72" s="15" t="str">
        <f t="shared" si="6"/>
        <v> MHAR 11.3 </v>
      </c>
      <c r="B72" s="6" t="str">
        <f t="shared" si="7"/>
        <v>I</v>
      </c>
      <c r="C72" s="15">
        <f t="shared" si="8"/>
        <v>42358.383000000002</v>
      </c>
      <c r="D72" s="20" t="str">
        <f t="shared" si="9"/>
        <v>vis</v>
      </c>
      <c r="E72" s="51">
        <f>VLOOKUP(C72,Active!C$21:E$973,3,FALSE)</f>
        <v>6179.0058691657405</v>
      </c>
      <c r="F72" s="6" t="s">
        <v>67</v>
      </c>
      <c r="G72" s="20" t="str">
        <f t="shared" si="10"/>
        <v>42358.383</v>
      </c>
      <c r="H72" s="15">
        <f t="shared" si="11"/>
        <v>6179</v>
      </c>
      <c r="I72" s="52" t="s">
        <v>217</v>
      </c>
      <c r="J72" s="53" t="s">
        <v>218</v>
      </c>
      <c r="K72" s="52">
        <v>6179</v>
      </c>
      <c r="L72" s="52" t="s">
        <v>219</v>
      </c>
      <c r="M72" s="53" t="s">
        <v>73</v>
      </c>
      <c r="N72" s="53"/>
      <c r="O72" s="54" t="s">
        <v>99</v>
      </c>
      <c r="P72" s="54" t="s">
        <v>214</v>
      </c>
    </row>
    <row r="73" spans="1:16" ht="12.75" customHeight="1" thickBot="1" x14ac:dyDescent="0.25">
      <c r="A73" s="15" t="str">
        <f t="shared" si="6"/>
        <v>BAVM 60 </v>
      </c>
      <c r="B73" s="6" t="str">
        <f t="shared" si="7"/>
        <v>I</v>
      </c>
      <c r="C73" s="15">
        <f t="shared" si="8"/>
        <v>48562.483999999997</v>
      </c>
      <c r="D73" s="20" t="str">
        <f t="shared" si="9"/>
        <v>vis</v>
      </c>
      <c r="E73" s="51">
        <f>VLOOKUP(C73,Active!C$21:E$973,3,FALSE)</f>
        <v>8930.0421759964829</v>
      </c>
      <c r="F73" s="6" t="s">
        <v>67</v>
      </c>
      <c r="G73" s="20" t="str">
        <f t="shared" si="10"/>
        <v>48562.484</v>
      </c>
      <c r="H73" s="15">
        <f t="shared" si="11"/>
        <v>8930</v>
      </c>
      <c r="I73" s="52" t="s">
        <v>220</v>
      </c>
      <c r="J73" s="53" t="s">
        <v>221</v>
      </c>
      <c r="K73" s="52">
        <v>8930</v>
      </c>
      <c r="L73" s="52" t="s">
        <v>98</v>
      </c>
      <c r="M73" s="53" t="s">
        <v>69</v>
      </c>
      <c r="N73" s="53"/>
      <c r="O73" s="54" t="s">
        <v>222</v>
      </c>
      <c r="P73" s="55" t="s">
        <v>223</v>
      </c>
    </row>
    <row r="74" spans="1:16" ht="12.75" customHeight="1" thickBot="1" x14ac:dyDescent="0.25">
      <c r="A74" s="15" t="str">
        <f t="shared" si="6"/>
        <v> BBS 119 </v>
      </c>
      <c r="B74" s="6" t="str">
        <f t="shared" si="7"/>
        <v>I</v>
      </c>
      <c r="C74" s="15">
        <f t="shared" si="8"/>
        <v>51185.271999999997</v>
      </c>
      <c r="D74" s="20" t="str">
        <f t="shared" si="9"/>
        <v>vis</v>
      </c>
      <c r="E74" s="51">
        <f>VLOOKUP(C74,Active!C$21:E$973,3,FALSE)</f>
        <v>10093.044682422473</v>
      </c>
      <c r="F74" s="6" t="s">
        <v>67</v>
      </c>
      <c r="G74" s="20" t="str">
        <f t="shared" si="10"/>
        <v>51185.272</v>
      </c>
      <c r="H74" s="15">
        <f t="shared" si="11"/>
        <v>10093</v>
      </c>
      <c r="I74" s="52" t="s">
        <v>224</v>
      </c>
      <c r="J74" s="53" t="s">
        <v>225</v>
      </c>
      <c r="K74" s="52">
        <v>10093</v>
      </c>
      <c r="L74" s="52" t="s">
        <v>226</v>
      </c>
      <c r="M74" s="53" t="s">
        <v>227</v>
      </c>
      <c r="N74" s="53" t="s">
        <v>228</v>
      </c>
      <c r="O74" s="54" t="s">
        <v>229</v>
      </c>
      <c r="P74" s="54" t="s">
        <v>230</v>
      </c>
    </row>
    <row r="75" spans="1:16" ht="12.75" customHeight="1" thickBot="1" x14ac:dyDescent="0.25">
      <c r="A75" s="15" t="str">
        <f t="shared" si="6"/>
        <v>BAVM 193 </v>
      </c>
      <c r="B75" s="6" t="str">
        <f t="shared" si="7"/>
        <v>I</v>
      </c>
      <c r="C75" s="15">
        <f t="shared" si="8"/>
        <v>54367.352899999998</v>
      </c>
      <c r="D75" s="20" t="str">
        <f t="shared" si="9"/>
        <v>vis</v>
      </c>
      <c r="E75" s="51">
        <f>VLOOKUP(C75,Active!C$21:E$973,3,FALSE)</f>
        <v>11504.050094354459</v>
      </c>
      <c r="F75" s="6" t="s">
        <v>67</v>
      </c>
      <c r="G75" s="20" t="str">
        <f t="shared" si="10"/>
        <v>54367.3529</v>
      </c>
      <c r="H75" s="15">
        <f t="shared" si="11"/>
        <v>11504</v>
      </c>
      <c r="I75" s="52" t="s">
        <v>265</v>
      </c>
      <c r="J75" s="53" t="s">
        <v>266</v>
      </c>
      <c r="K75" s="52" t="s">
        <v>267</v>
      </c>
      <c r="L75" s="52" t="s">
        <v>268</v>
      </c>
      <c r="M75" s="53" t="s">
        <v>256</v>
      </c>
      <c r="N75" s="53" t="s">
        <v>243</v>
      </c>
      <c r="O75" s="54" t="s">
        <v>269</v>
      </c>
      <c r="P75" s="55" t="s">
        <v>270</v>
      </c>
    </row>
    <row r="76" spans="1:16" ht="12.75" customHeight="1" thickBot="1" x14ac:dyDescent="0.25">
      <c r="A76" s="15" t="str">
        <f t="shared" si="6"/>
        <v>BAVM 212 </v>
      </c>
      <c r="B76" s="6" t="str">
        <f t="shared" si="7"/>
        <v>I</v>
      </c>
      <c r="C76" s="15">
        <f t="shared" si="8"/>
        <v>55154.4159</v>
      </c>
      <c r="D76" s="20" t="str">
        <f t="shared" si="9"/>
        <v>vis</v>
      </c>
      <c r="E76" s="51">
        <f>VLOOKUP(C76,Active!C$21:E$973,3,FALSE)</f>
        <v>11853.051325759805</v>
      </c>
      <c r="F76" s="6" t="s">
        <v>67</v>
      </c>
      <c r="G76" s="20" t="str">
        <f t="shared" si="10"/>
        <v>55154.4159</v>
      </c>
      <c r="H76" s="15">
        <f t="shared" si="11"/>
        <v>11853</v>
      </c>
      <c r="I76" s="52" t="s">
        <v>276</v>
      </c>
      <c r="J76" s="53" t="s">
        <v>277</v>
      </c>
      <c r="K76" s="52" t="s">
        <v>278</v>
      </c>
      <c r="L76" s="52" t="s">
        <v>279</v>
      </c>
      <c r="M76" s="53" t="s">
        <v>256</v>
      </c>
      <c r="N76" s="53" t="s">
        <v>243</v>
      </c>
      <c r="O76" s="54" t="s">
        <v>269</v>
      </c>
      <c r="P76" s="55" t="s">
        <v>280</v>
      </c>
    </row>
    <row r="77" spans="1:16" ht="12.75" customHeight="1" thickBot="1" x14ac:dyDescent="0.25">
      <c r="A77" s="15" t="str">
        <f t="shared" si="6"/>
        <v>BAVM 225 </v>
      </c>
      <c r="B77" s="6" t="str">
        <f t="shared" si="7"/>
        <v>I</v>
      </c>
      <c r="C77" s="15">
        <f t="shared" si="8"/>
        <v>55808.423900000002</v>
      </c>
      <c r="D77" s="20" t="str">
        <f t="shared" si="9"/>
        <v>vis</v>
      </c>
      <c r="E77" s="51">
        <f>VLOOKUP(C77,Active!C$21:E$973,3,FALSE)</f>
        <v>12143.053012218126</v>
      </c>
      <c r="F77" s="6" t="s">
        <v>67</v>
      </c>
      <c r="G77" s="20" t="str">
        <f t="shared" si="10"/>
        <v>55808.4239</v>
      </c>
      <c r="H77" s="15">
        <f t="shared" si="11"/>
        <v>12143</v>
      </c>
      <c r="I77" s="52" t="s">
        <v>286</v>
      </c>
      <c r="J77" s="53" t="s">
        <v>287</v>
      </c>
      <c r="K77" s="52" t="s">
        <v>288</v>
      </c>
      <c r="L77" s="52" t="s">
        <v>289</v>
      </c>
      <c r="M77" s="53" t="s">
        <v>256</v>
      </c>
      <c r="N77" s="53" t="s">
        <v>243</v>
      </c>
      <c r="O77" s="54" t="s">
        <v>269</v>
      </c>
      <c r="P77" s="55" t="s">
        <v>290</v>
      </c>
    </row>
    <row r="78" spans="1:16" x14ac:dyDescent="0.2">
      <c r="B78" s="6"/>
      <c r="F78" s="6"/>
    </row>
    <row r="79" spans="1:16" x14ac:dyDescent="0.2">
      <c r="B79" s="6"/>
      <c r="F79" s="6"/>
    </row>
    <row r="80" spans="1:16" x14ac:dyDescent="0.2">
      <c r="B80" s="6"/>
      <c r="F80" s="6"/>
    </row>
    <row r="81" spans="2:6" x14ac:dyDescent="0.2">
      <c r="B81" s="6"/>
      <c r="F81" s="6"/>
    </row>
    <row r="82" spans="2:6" x14ac:dyDescent="0.2">
      <c r="B82" s="6"/>
      <c r="F82" s="6"/>
    </row>
    <row r="83" spans="2:6" x14ac:dyDescent="0.2">
      <c r="B83" s="6"/>
      <c r="F83" s="6"/>
    </row>
    <row r="84" spans="2:6" x14ac:dyDescent="0.2">
      <c r="B84" s="6"/>
      <c r="F84" s="6"/>
    </row>
    <row r="85" spans="2:6" x14ac:dyDescent="0.2">
      <c r="B85" s="6"/>
      <c r="F85" s="6"/>
    </row>
    <row r="86" spans="2:6" x14ac:dyDescent="0.2">
      <c r="B86" s="6"/>
      <c r="F86" s="6"/>
    </row>
    <row r="87" spans="2:6" x14ac:dyDescent="0.2">
      <c r="B87" s="6"/>
      <c r="F87" s="6"/>
    </row>
    <row r="88" spans="2:6" x14ac:dyDescent="0.2">
      <c r="B88" s="6"/>
      <c r="F88" s="6"/>
    </row>
    <row r="89" spans="2:6" x14ac:dyDescent="0.2">
      <c r="B89" s="6"/>
      <c r="F89" s="6"/>
    </row>
    <row r="90" spans="2:6" x14ac:dyDescent="0.2">
      <c r="B90" s="6"/>
      <c r="F90" s="6"/>
    </row>
    <row r="91" spans="2:6" x14ac:dyDescent="0.2">
      <c r="B91" s="6"/>
      <c r="F91" s="6"/>
    </row>
    <row r="92" spans="2:6" x14ac:dyDescent="0.2">
      <c r="B92" s="6"/>
      <c r="F92" s="6"/>
    </row>
    <row r="93" spans="2:6" x14ac:dyDescent="0.2">
      <c r="B93" s="6"/>
      <c r="F93" s="6"/>
    </row>
    <row r="94" spans="2:6" x14ac:dyDescent="0.2">
      <c r="B94" s="6"/>
      <c r="F94" s="6"/>
    </row>
    <row r="95" spans="2:6" x14ac:dyDescent="0.2">
      <c r="B95" s="6"/>
      <c r="F95" s="6"/>
    </row>
    <row r="96" spans="2:6" x14ac:dyDescent="0.2">
      <c r="B96" s="6"/>
      <c r="F96" s="6"/>
    </row>
    <row r="97" spans="2:6" x14ac:dyDescent="0.2">
      <c r="B97" s="6"/>
      <c r="F97" s="6"/>
    </row>
    <row r="98" spans="2:6" x14ac:dyDescent="0.2">
      <c r="B98" s="6"/>
      <c r="F98" s="6"/>
    </row>
    <row r="99" spans="2:6" x14ac:dyDescent="0.2">
      <c r="B99" s="6"/>
      <c r="F99" s="6"/>
    </row>
    <row r="100" spans="2:6" x14ac:dyDescent="0.2">
      <c r="B100" s="6"/>
      <c r="F100" s="6"/>
    </row>
    <row r="101" spans="2:6" x14ac:dyDescent="0.2">
      <c r="B101" s="6"/>
      <c r="F101" s="6"/>
    </row>
    <row r="102" spans="2:6" x14ac:dyDescent="0.2">
      <c r="B102" s="6"/>
      <c r="F102" s="6"/>
    </row>
    <row r="103" spans="2:6" x14ac:dyDescent="0.2">
      <c r="B103" s="6"/>
      <c r="F103" s="6"/>
    </row>
    <row r="104" spans="2:6" x14ac:dyDescent="0.2">
      <c r="B104" s="6"/>
      <c r="F104" s="6"/>
    </row>
    <row r="105" spans="2:6" x14ac:dyDescent="0.2">
      <c r="B105" s="6"/>
      <c r="F105" s="6"/>
    </row>
    <row r="106" spans="2:6" x14ac:dyDescent="0.2">
      <c r="B106" s="6"/>
      <c r="F106" s="6"/>
    </row>
    <row r="107" spans="2:6" x14ac:dyDescent="0.2">
      <c r="B107" s="6"/>
      <c r="F107" s="6"/>
    </row>
    <row r="108" spans="2:6" x14ac:dyDescent="0.2">
      <c r="B108" s="6"/>
      <c r="F108" s="6"/>
    </row>
    <row r="109" spans="2:6" x14ac:dyDescent="0.2">
      <c r="B109" s="6"/>
      <c r="F109" s="6"/>
    </row>
    <row r="110" spans="2:6" x14ac:dyDescent="0.2">
      <c r="B110" s="6"/>
      <c r="F110" s="6"/>
    </row>
    <row r="111" spans="2:6" x14ac:dyDescent="0.2">
      <c r="B111" s="6"/>
      <c r="F111" s="6"/>
    </row>
    <row r="112" spans="2:6" x14ac:dyDescent="0.2">
      <c r="B112" s="6"/>
      <c r="F112" s="6"/>
    </row>
    <row r="113" spans="2:6" x14ac:dyDescent="0.2">
      <c r="B113" s="6"/>
      <c r="F113" s="6"/>
    </row>
    <row r="114" spans="2:6" x14ac:dyDescent="0.2">
      <c r="B114" s="6"/>
      <c r="F114" s="6"/>
    </row>
    <row r="115" spans="2:6" x14ac:dyDescent="0.2">
      <c r="B115" s="6"/>
      <c r="F115" s="6"/>
    </row>
    <row r="116" spans="2:6" x14ac:dyDescent="0.2">
      <c r="B116" s="6"/>
      <c r="F116" s="6"/>
    </row>
    <row r="117" spans="2:6" x14ac:dyDescent="0.2">
      <c r="B117" s="6"/>
      <c r="F117" s="6"/>
    </row>
    <row r="118" spans="2:6" x14ac:dyDescent="0.2">
      <c r="B118" s="6"/>
      <c r="F118" s="6"/>
    </row>
    <row r="119" spans="2:6" x14ac:dyDescent="0.2">
      <c r="B119" s="6"/>
      <c r="F119" s="6"/>
    </row>
    <row r="120" spans="2:6" x14ac:dyDescent="0.2">
      <c r="B120" s="6"/>
      <c r="F120" s="6"/>
    </row>
    <row r="121" spans="2:6" x14ac:dyDescent="0.2">
      <c r="B121" s="6"/>
      <c r="F121" s="6"/>
    </row>
    <row r="122" spans="2:6" x14ac:dyDescent="0.2">
      <c r="B122" s="6"/>
      <c r="F122" s="6"/>
    </row>
    <row r="123" spans="2:6" x14ac:dyDescent="0.2">
      <c r="B123" s="6"/>
      <c r="F123" s="6"/>
    </row>
    <row r="124" spans="2:6" x14ac:dyDescent="0.2">
      <c r="B124" s="6"/>
      <c r="F124" s="6"/>
    </row>
    <row r="125" spans="2:6" x14ac:dyDescent="0.2">
      <c r="B125" s="6"/>
      <c r="F125" s="6"/>
    </row>
    <row r="126" spans="2:6" x14ac:dyDescent="0.2">
      <c r="B126" s="6"/>
      <c r="F126" s="6"/>
    </row>
    <row r="127" spans="2:6" x14ac:dyDescent="0.2">
      <c r="B127" s="6"/>
      <c r="F127" s="6"/>
    </row>
    <row r="128" spans="2:6" x14ac:dyDescent="0.2">
      <c r="B128" s="6"/>
      <c r="F128" s="6"/>
    </row>
    <row r="129" spans="2:6" x14ac:dyDescent="0.2">
      <c r="B129" s="6"/>
      <c r="F129" s="6"/>
    </row>
    <row r="130" spans="2:6" x14ac:dyDescent="0.2">
      <c r="B130" s="6"/>
      <c r="F130" s="6"/>
    </row>
    <row r="131" spans="2:6" x14ac:dyDescent="0.2">
      <c r="B131" s="6"/>
      <c r="F131" s="6"/>
    </row>
    <row r="132" spans="2:6" x14ac:dyDescent="0.2">
      <c r="B132" s="6"/>
      <c r="F132" s="6"/>
    </row>
    <row r="133" spans="2:6" x14ac:dyDescent="0.2">
      <c r="B133" s="6"/>
      <c r="F133" s="6"/>
    </row>
    <row r="134" spans="2:6" x14ac:dyDescent="0.2">
      <c r="B134" s="6"/>
      <c r="F134" s="6"/>
    </row>
    <row r="135" spans="2:6" x14ac:dyDescent="0.2">
      <c r="B135" s="6"/>
      <c r="F135" s="6"/>
    </row>
    <row r="136" spans="2:6" x14ac:dyDescent="0.2">
      <c r="B136" s="6"/>
      <c r="F136" s="6"/>
    </row>
    <row r="137" spans="2:6" x14ac:dyDescent="0.2">
      <c r="B137" s="6"/>
      <c r="F137" s="6"/>
    </row>
    <row r="138" spans="2:6" x14ac:dyDescent="0.2">
      <c r="B138" s="6"/>
      <c r="F138" s="6"/>
    </row>
    <row r="139" spans="2:6" x14ac:dyDescent="0.2">
      <c r="B139" s="6"/>
      <c r="F139" s="6"/>
    </row>
    <row r="140" spans="2:6" x14ac:dyDescent="0.2">
      <c r="B140" s="6"/>
      <c r="F140" s="6"/>
    </row>
    <row r="141" spans="2:6" x14ac:dyDescent="0.2">
      <c r="B141" s="6"/>
      <c r="F141" s="6"/>
    </row>
    <row r="142" spans="2:6" x14ac:dyDescent="0.2">
      <c r="B142" s="6"/>
      <c r="F142" s="6"/>
    </row>
    <row r="143" spans="2:6" x14ac:dyDescent="0.2">
      <c r="B143" s="6"/>
      <c r="F143" s="6"/>
    </row>
    <row r="144" spans="2: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</sheetData>
  <phoneticPr fontId="18" type="noConversion"/>
  <hyperlinks>
    <hyperlink ref="A3" r:id="rId1"/>
    <hyperlink ref="P73" r:id="rId2" display="http://www.bav-astro.de/sfs/BAVM_link.php?BAVMnr=60"/>
    <hyperlink ref="P11" r:id="rId3" display="http://www.konkoly.hu/cgi-bin/IBVS?5371"/>
    <hyperlink ref="P12" r:id="rId4" display="http://www.konkoly.hu/cgi-bin/IBVS?5493"/>
    <hyperlink ref="P13" r:id="rId5" display="http://www.bav-astro.de/sfs/BAVM_link.php?BAVMnr=173"/>
    <hyperlink ref="P14" r:id="rId6" display="http://www.konkoly.hu/cgi-bin/IBVS?5694"/>
    <hyperlink ref="P15" r:id="rId7" display="http://www.bav-astro.de/sfs/BAVM_link.php?BAVMnr=183"/>
    <hyperlink ref="P16" r:id="rId8" display="http://www.bav-astro.de/sfs/BAVM_link.php?BAVMnr=183"/>
    <hyperlink ref="P75" r:id="rId9" display="http://www.bav-astro.de/sfs/BAVM_link.php?BAVMnr=193"/>
    <hyperlink ref="P17" r:id="rId10" display="http://www.konkoly.hu/cgi-bin/IBVS?5871"/>
    <hyperlink ref="P76" r:id="rId11" display="http://www.bav-astro.de/sfs/BAVM_link.php?BAVMnr=212"/>
    <hyperlink ref="P18" r:id="rId12" display="http://www.bav-astro.de/sfs/BAVM_link.php?BAVMnr=215"/>
    <hyperlink ref="P77" r:id="rId13" display="http://www.bav-astro.de/sfs/BAVM_link.php?BAVMnr=225"/>
    <hyperlink ref="P19" r:id="rId14" display="http://www.konkoly.hu/cgi-bin/IBVS?6042"/>
    <hyperlink ref="P20" r:id="rId15" display="http://www.bav-astro.de/sfs/BAVM_link.php?BAVMnr=234"/>
    <hyperlink ref="P21" r:id="rId16" display="http://www.bav-astro.de/sfs/BAVM_link.php?BAVMnr=23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2023-01-04T04:49:35Z</dcterms:modified>
</cp:coreProperties>
</file>