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954215D6-3C63-44FD-858D-3F716413F3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9" i="1" l="1"/>
  <c r="F119" i="1" s="1"/>
  <c r="G119" i="1" s="1"/>
  <c r="K119" i="1" s="1"/>
  <c r="Q119" i="1"/>
  <c r="Q118" i="1"/>
  <c r="D9" i="1"/>
  <c r="C9" i="1"/>
  <c r="Q117" i="1"/>
  <c r="Q116" i="1"/>
  <c r="Q21" i="1"/>
  <c r="Q23" i="1"/>
  <c r="Q35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88" i="1"/>
  <c r="Q89" i="1"/>
  <c r="Q90" i="1"/>
  <c r="Q92" i="1"/>
  <c r="Q93" i="1"/>
  <c r="Q94" i="1"/>
  <c r="Q100" i="1"/>
  <c r="Q107" i="1"/>
  <c r="Q108" i="1"/>
  <c r="Q114" i="1"/>
  <c r="G49" i="2"/>
  <c r="C49" i="2"/>
  <c r="G101" i="2"/>
  <c r="C101" i="2"/>
  <c r="G48" i="2"/>
  <c r="C48" i="2"/>
  <c r="G47" i="2"/>
  <c r="C47" i="2"/>
  <c r="G46" i="2"/>
  <c r="C46" i="2"/>
  <c r="G45" i="2"/>
  <c r="C45" i="2"/>
  <c r="G44" i="2"/>
  <c r="C44" i="2"/>
  <c r="G100" i="2"/>
  <c r="C100" i="2"/>
  <c r="G99" i="2"/>
  <c r="C99" i="2"/>
  <c r="G43" i="2"/>
  <c r="C43" i="2"/>
  <c r="G42" i="2"/>
  <c r="C42" i="2"/>
  <c r="G41" i="2"/>
  <c r="C41" i="2"/>
  <c r="G40" i="2"/>
  <c r="C40" i="2"/>
  <c r="G39" i="2"/>
  <c r="C39" i="2"/>
  <c r="G98" i="2"/>
  <c r="C98" i="2"/>
  <c r="G38" i="2"/>
  <c r="C38" i="2"/>
  <c r="G37" i="2"/>
  <c r="C37" i="2"/>
  <c r="G36" i="2"/>
  <c r="C36" i="2"/>
  <c r="G35" i="2"/>
  <c r="C35" i="2"/>
  <c r="G97" i="2"/>
  <c r="C97" i="2"/>
  <c r="G96" i="2"/>
  <c r="C96" i="2"/>
  <c r="G95" i="2"/>
  <c r="C95" i="2"/>
  <c r="G34" i="2"/>
  <c r="C34" i="2"/>
  <c r="G94" i="2"/>
  <c r="C94" i="2"/>
  <c r="G93" i="2"/>
  <c r="C93" i="2"/>
  <c r="G92" i="2"/>
  <c r="C92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22" i="2"/>
  <c r="C22" i="2"/>
  <c r="G52" i="2"/>
  <c r="C5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51" i="2"/>
  <c r="C51" i="2"/>
  <c r="G50" i="2"/>
  <c r="C50" i="2"/>
  <c r="H49" i="2"/>
  <c r="D49" i="2"/>
  <c r="B49" i="2"/>
  <c r="A49" i="2"/>
  <c r="H101" i="2"/>
  <c r="B101" i="2"/>
  <c r="D101" i="2"/>
  <c r="A101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100" i="2"/>
  <c r="B100" i="2"/>
  <c r="D100" i="2"/>
  <c r="A100" i="2"/>
  <c r="H99" i="2"/>
  <c r="D99" i="2"/>
  <c r="B99" i="2"/>
  <c r="A99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98" i="2"/>
  <c r="D98" i="2"/>
  <c r="B98" i="2"/>
  <c r="A98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97" i="2"/>
  <c r="F97" i="2"/>
  <c r="D97" i="2"/>
  <c r="B97" i="2"/>
  <c r="A97" i="2"/>
  <c r="H96" i="2"/>
  <c r="B96" i="2"/>
  <c r="F96" i="2"/>
  <c r="D96" i="2"/>
  <c r="A96" i="2"/>
  <c r="H95" i="2"/>
  <c r="F95" i="2"/>
  <c r="D95" i="2"/>
  <c r="B95" i="2"/>
  <c r="A95" i="2"/>
  <c r="H34" i="2"/>
  <c r="B34" i="2"/>
  <c r="F34" i="2"/>
  <c r="D34" i="2"/>
  <c r="A34" i="2"/>
  <c r="H94" i="2"/>
  <c r="B94" i="2"/>
  <c r="F94" i="2"/>
  <c r="D94" i="2"/>
  <c r="A94" i="2"/>
  <c r="H93" i="2"/>
  <c r="D93" i="2"/>
  <c r="B93" i="2"/>
  <c r="A93" i="2"/>
  <c r="H92" i="2"/>
  <c r="B92" i="2"/>
  <c r="D92" i="2"/>
  <c r="A92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91" i="2"/>
  <c r="B91" i="2"/>
  <c r="D91" i="2"/>
  <c r="A91" i="2"/>
  <c r="H90" i="2"/>
  <c r="D90" i="2"/>
  <c r="B90" i="2"/>
  <c r="A90" i="2"/>
  <c r="H89" i="2"/>
  <c r="B89" i="2"/>
  <c r="D89" i="2"/>
  <c r="A89" i="2"/>
  <c r="H88" i="2"/>
  <c r="D88" i="2"/>
  <c r="B88" i="2"/>
  <c r="A88" i="2"/>
  <c r="H87" i="2"/>
  <c r="B87" i="2"/>
  <c r="D87" i="2"/>
  <c r="A87" i="2"/>
  <c r="H86" i="2"/>
  <c r="D86" i="2"/>
  <c r="B86" i="2"/>
  <c r="A86" i="2"/>
  <c r="H85" i="2"/>
  <c r="B85" i="2"/>
  <c r="D85" i="2"/>
  <c r="A85" i="2"/>
  <c r="H84" i="2"/>
  <c r="D84" i="2"/>
  <c r="B84" i="2"/>
  <c r="A84" i="2"/>
  <c r="H83" i="2"/>
  <c r="B83" i="2"/>
  <c r="D83" i="2"/>
  <c r="A83" i="2"/>
  <c r="H82" i="2"/>
  <c r="D82" i="2"/>
  <c r="B82" i="2"/>
  <c r="A82" i="2"/>
  <c r="H81" i="2"/>
  <c r="B81" i="2"/>
  <c r="D81" i="2"/>
  <c r="A81" i="2"/>
  <c r="H80" i="2"/>
  <c r="D80" i="2"/>
  <c r="B80" i="2"/>
  <c r="A80" i="2"/>
  <c r="H79" i="2"/>
  <c r="B79" i="2"/>
  <c r="D79" i="2"/>
  <c r="A79" i="2"/>
  <c r="H78" i="2"/>
  <c r="D78" i="2"/>
  <c r="B78" i="2"/>
  <c r="A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22" i="2"/>
  <c r="D22" i="2"/>
  <c r="B22" i="2"/>
  <c r="A22" i="2"/>
  <c r="H52" i="2"/>
  <c r="B52" i="2"/>
  <c r="D52" i="2"/>
  <c r="A5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51" i="2"/>
  <c r="B51" i="2"/>
  <c r="D51" i="2"/>
  <c r="A51" i="2"/>
  <c r="H50" i="2"/>
  <c r="D50" i="2"/>
  <c r="B50" i="2"/>
  <c r="A50" i="2"/>
  <c r="Q113" i="1"/>
  <c r="Q115" i="1"/>
  <c r="Q106" i="1"/>
  <c r="F16" i="1"/>
  <c r="F17" i="1" s="1"/>
  <c r="C7" i="1"/>
  <c r="C8" i="1"/>
  <c r="Q111" i="1"/>
  <c r="Q110" i="1"/>
  <c r="C17" i="1"/>
  <c r="Q112" i="1"/>
  <c r="Q25" i="1"/>
  <c r="Q26" i="1"/>
  <c r="Q27" i="1"/>
  <c r="Q28" i="1"/>
  <c r="Q29" i="1"/>
  <c r="Q30" i="1"/>
  <c r="Q31" i="1"/>
  <c r="Q32" i="1"/>
  <c r="Q33" i="1"/>
  <c r="Q34" i="1"/>
  <c r="Q36" i="1"/>
  <c r="Q37" i="1"/>
  <c r="Q24" i="1"/>
  <c r="Q109" i="1"/>
  <c r="Q77" i="1"/>
  <c r="Q78" i="1"/>
  <c r="Q79" i="1"/>
  <c r="Q80" i="1"/>
  <c r="Q81" i="1"/>
  <c r="Q82" i="1"/>
  <c r="Q83" i="1"/>
  <c r="Q84" i="1"/>
  <c r="Q85" i="1"/>
  <c r="Q86" i="1"/>
  <c r="Q96" i="1"/>
  <c r="Q97" i="1"/>
  <c r="Q99" i="1"/>
  <c r="Q101" i="1"/>
  <c r="Q102" i="1"/>
  <c r="Q104" i="1"/>
  <c r="Q105" i="1"/>
  <c r="Q95" i="1"/>
  <c r="Q98" i="1"/>
  <c r="Q103" i="1"/>
  <c r="Q87" i="1"/>
  <c r="Q91" i="1"/>
  <c r="Q22" i="1"/>
  <c r="E23" i="2"/>
  <c r="E24" i="2"/>
  <c r="E14" i="2"/>
  <c r="E38" i="1"/>
  <c r="F38" i="1"/>
  <c r="E46" i="1"/>
  <c r="F46" i="1" s="1"/>
  <c r="G46" i="1" s="1"/>
  <c r="I46" i="1" s="1"/>
  <c r="E54" i="1"/>
  <c r="F54" i="1"/>
  <c r="G54" i="1" s="1"/>
  <c r="I54" i="1" s="1"/>
  <c r="E62" i="1"/>
  <c r="F62" i="1" s="1"/>
  <c r="G62" i="1" s="1"/>
  <c r="I62" i="1" s="1"/>
  <c r="E70" i="1"/>
  <c r="F70" i="1"/>
  <c r="G70" i="1" s="1"/>
  <c r="I70" i="1" s="1"/>
  <c r="E89" i="1"/>
  <c r="F89" i="1"/>
  <c r="E114" i="1"/>
  <c r="F114" i="1"/>
  <c r="G114" i="1" s="1"/>
  <c r="K114" i="1" s="1"/>
  <c r="E83" i="1"/>
  <c r="E29" i="2" s="1"/>
  <c r="F83" i="1"/>
  <c r="E102" i="1"/>
  <c r="F102" i="1"/>
  <c r="E91" i="1"/>
  <c r="F91" i="1" s="1"/>
  <c r="G91" i="1" s="1"/>
  <c r="I91" i="1" s="1"/>
  <c r="E26" i="1"/>
  <c r="F26" i="1"/>
  <c r="G26" i="1" s="1"/>
  <c r="I26" i="1" s="1"/>
  <c r="E34" i="1"/>
  <c r="F34" i="1" s="1"/>
  <c r="G34" i="1" s="1"/>
  <c r="I34" i="1" s="1"/>
  <c r="E116" i="1"/>
  <c r="F116" i="1"/>
  <c r="G116" i="1" s="1"/>
  <c r="K116" i="1" s="1"/>
  <c r="E41" i="1"/>
  <c r="F41" i="1"/>
  <c r="G41" i="1" s="1"/>
  <c r="I41" i="1" s="1"/>
  <c r="E49" i="1"/>
  <c r="F49" i="1"/>
  <c r="E57" i="1"/>
  <c r="F57" i="1"/>
  <c r="G57" i="1" s="1"/>
  <c r="I57" i="1" s="1"/>
  <c r="E65" i="1"/>
  <c r="F65" i="1"/>
  <c r="E73" i="1"/>
  <c r="F73" i="1" s="1"/>
  <c r="G73" i="1" s="1"/>
  <c r="I73" i="1" s="1"/>
  <c r="E93" i="1"/>
  <c r="F93" i="1"/>
  <c r="E78" i="1"/>
  <c r="F78" i="1"/>
  <c r="G78" i="1" s="1"/>
  <c r="I78" i="1" s="1"/>
  <c r="E86" i="1"/>
  <c r="F86" i="1"/>
  <c r="G86" i="1" s="1"/>
  <c r="I86" i="1" s="1"/>
  <c r="E95" i="1"/>
  <c r="F95" i="1"/>
  <c r="E111" i="1"/>
  <c r="F111" i="1"/>
  <c r="G111" i="1" s="1"/>
  <c r="J111" i="1" s="1"/>
  <c r="E29" i="1"/>
  <c r="E110" i="1"/>
  <c r="F110" i="1" s="1"/>
  <c r="E23" i="1"/>
  <c r="F23" i="1" s="1"/>
  <c r="G23" i="1" s="1"/>
  <c r="I23" i="1" s="1"/>
  <c r="G38" i="1"/>
  <c r="I38" i="1" s="1"/>
  <c r="E44" i="1"/>
  <c r="F44" i="1"/>
  <c r="E52" i="1"/>
  <c r="F52" i="1" s="1"/>
  <c r="G52" i="1" s="1"/>
  <c r="I52" i="1" s="1"/>
  <c r="E60" i="1"/>
  <c r="E75" i="2" s="1"/>
  <c r="F60" i="1"/>
  <c r="E68" i="1"/>
  <c r="F68" i="1" s="1"/>
  <c r="G68" i="1" s="1"/>
  <c r="I68" i="1" s="1"/>
  <c r="E76" i="1"/>
  <c r="F76" i="1"/>
  <c r="G89" i="1"/>
  <c r="I89" i="1" s="1"/>
  <c r="E107" i="1"/>
  <c r="F107" i="1" s="1"/>
  <c r="G107" i="1" s="1"/>
  <c r="I107" i="1" s="1"/>
  <c r="E81" i="1"/>
  <c r="F81" i="1"/>
  <c r="G83" i="1"/>
  <c r="I83" i="1" s="1"/>
  <c r="E99" i="1"/>
  <c r="F99" i="1" s="1"/>
  <c r="G99" i="1" s="1"/>
  <c r="K99" i="1" s="1"/>
  <c r="G102" i="1"/>
  <c r="K102" i="1" s="1"/>
  <c r="E22" i="1"/>
  <c r="F22" i="1"/>
  <c r="E24" i="1"/>
  <c r="F24" i="1" s="1"/>
  <c r="G24" i="1" s="1"/>
  <c r="I24" i="1" s="1"/>
  <c r="E32" i="1"/>
  <c r="F32" i="1"/>
  <c r="E39" i="1"/>
  <c r="F39" i="1" s="1"/>
  <c r="G39" i="1" s="1"/>
  <c r="I39" i="1" s="1"/>
  <c r="E47" i="1"/>
  <c r="F47" i="1" s="1"/>
  <c r="G47" i="1" s="1"/>
  <c r="I47" i="1" s="1"/>
  <c r="G49" i="1"/>
  <c r="I49" i="1" s="1"/>
  <c r="E55" i="1"/>
  <c r="E70" i="2" s="1"/>
  <c r="E63" i="1"/>
  <c r="F63" i="1"/>
  <c r="G65" i="1"/>
  <c r="I65" i="1" s="1"/>
  <c r="E71" i="1"/>
  <c r="F71" i="1" s="1"/>
  <c r="G71" i="1" s="1"/>
  <c r="I71" i="1" s="1"/>
  <c r="E90" i="1"/>
  <c r="F90" i="1"/>
  <c r="G93" i="1"/>
  <c r="I93" i="1" s="1"/>
  <c r="E106" i="1"/>
  <c r="E43" i="2" s="1"/>
  <c r="E84" i="1"/>
  <c r="F84" i="1" s="1"/>
  <c r="G84" i="1" s="1"/>
  <c r="I84" i="1" s="1"/>
  <c r="E104" i="1"/>
  <c r="F104" i="1" s="1"/>
  <c r="G104" i="1" s="1"/>
  <c r="I104" i="1" s="1"/>
  <c r="G95" i="1"/>
  <c r="J95" i="1" s="1"/>
  <c r="E109" i="1"/>
  <c r="F109" i="1" s="1"/>
  <c r="G109" i="1" s="1"/>
  <c r="J109" i="1" s="1"/>
  <c r="E27" i="1"/>
  <c r="F27" i="1"/>
  <c r="G27" i="1" s="1"/>
  <c r="I27" i="1" s="1"/>
  <c r="E36" i="1"/>
  <c r="F36" i="1"/>
  <c r="E117" i="1"/>
  <c r="F117" i="1"/>
  <c r="G117" i="1" s="1"/>
  <c r="K117" i="1" s="1"/>
  <c r="E42" i="1"/>
  <c r="F42" i="1"/>
  <c r="G42" i="1" s="1"/>
  <c r="I42" i="1" s="1"/>
  <c r="G44" i="1"/>
  <c r="I44" i="1"/>
  <c r="E50" i="1"/>
  <c r="F50" i="1"/>
  <c r="G50" i="1" s="1"/>
  <c r="I50" i="1" s="1"/>
  <c r="E58" i="1"/>
  <c r="F58" i="1"/>
  <c r="G58" i="1" s="1"/>
  <c r="I58" i="1" s="1"/>
  <c r="G60" i="1"/>
  <c r="I60" i="1"/>
  <c r="E66" i="1"/>
  <c r="F66" i="1"/>
  <c r="G66" i="1" s="1"/>
  <c r="I66" i="1" s="1"/>
  <c r="E74" i="1"/>
  <c r="F74" i="1"/>
  <c r="G74" i="1" s="1"/>
  <c r="I74" i="1" s="1"/>
  <c r="G76" i="1"/>
  <c r="I76" i="1"/>
  <c r="E94" i="1"/>
  <c r="F94" i="1"/>
  <c r="G94" i="1" s="1"/>
  <c r="I94" i="1" s="1"/>
  <c r="E79" i="1"/>
  <c r="E25" i="2" s="1"/>
  <c r="F79" i="1"/>
  <c r="G79" i="1" s="1"/>
  <c r="I79" i="1" s="1"/>
  <c r="G81" i="1"/>
  <c r="I81" i="1"/>
  <c r="E96" i="1"/>
  <c r="F96" i="1"/>
  <c r="G96" i="1" s="1"/>
  <c r="I96" i="1" s="1"/>
  <c r="E98" i="1"/>
  <c r="F98" i="1"/>
  <c r="G98" i="1" s="1"/>
  <c r="J98" i="1" s="1"/>
  <c r="G22" i="1"/>
  <c r="H22" i="1"/>
  <c r="E113" i="1"/>
  <c r="F113" i="1"/>
  <c r="G113" i="1" s="1"/>
  <c r="J113" i="1" s="1"/>
  <c r="E30" i="1"/>
  <c r="F30" i="1"/>
  <c r="G30" i="1" s="1"/>
  <c r="I30" i="1" s="1"/>
  <c r="G32" i="1"/>
  <c r="I32" i="1"/>
  <c r="E35" i="1"/>
  <c r="F35" i="1"/>
  <c r="G35" i="1" s="1"/>
  <c r="I35" i="1" s="1"/>
  <c r="E45" i="1"/>
  <c r="F45" i="1"/>
  <c r="G45" i="1" s="1"/>
  <c r="I45" i="1" s="1"/>
  <c r="E53" i="1"/>
  <c r="F53" i="1"/>
  <c r="G53" i="1" s="1"/>
  <c r="I53" i="1" s="1"/>
  <c r="E61" i="1"/>
  <c r="E76" i="2" s="1"/>
  <c r="F61" i="1"/>
  <c r="G63" i="1"/>
  <c r="I63" i="1"/>
  <c r="E69" i="1"/>
  <c r="F69" i="1"/>
  <c r="E88" i="1"/>
  <c r="F88" i="1"/>
  <c r="G90" i="1"/>
  <c r="I90" i="1"/>
  <c r="E108" i="1"/>
  <c r="F108" i="1"/>
  <c r="G108" i="1"/>
  <c r="I108" i="1"/>
  <c r="E82" i="1"/>
  <c r="F82" i="1"/>
  <c r="G82" i="1" s="1"/>
  <c r="I82" i="1" s="1"/>
  <c r="E101" i="1"/>
  <c r="F101" i="1"/>
  <c r="G101" i="1" s="1"/>
  <c r="K101" i="1" s="1"/>
  <c r="E87" i="1"/>
  <c r="F87" i="1"/>
  <c r="G87" i="1" s="1"/>
  <c r="I87" i="1" s="1"/>
  <c r="E25" i="1"/>
  <c r="F25" i="1"/>
  <c r="G25" i="1" s="1"/>
  <c r="I25" i="1" s="1"/>
  <c r="E33" i="1"/>
  <c r="E20" i="2" s="1"/>
  <c r="F33" i="1"/>
  <c r="G36" i="1"/>
  <c r="I36" i="1"/>
  <c r="E21" i="1"/>
  <c r="F21" i="1"/>
  <c r="G21" i="1" s="1"/>
  <c r="I21" i="1" s="1"/>
  <c r="E40" i="1"/>
  <c r="F40" i="1"/>
  <c r="G40" i="1" s="1"/>
  <c r="I40" i="1" s="1"/>
  <c r="E48" i="1"/>
  <c r="F48" i="1"/>
  <c r="G48" i="1"/>
  <c r="I48" i="1"/>
  <c r="E56" i="1"/>
  <c r="E71" i="2" s="1"/>
  <c r="F56" i="1"/>
  <c r="G56" i="1" s="1"/>
  <c r="I56" i="1" s="1"/>
  <c r="E64" i="1"/>
  <c r="F64" i="1"/>
  <c r="G64" i="1"/>
  <c r="I64" i="1"/>
  <c r="E72" i="1"/>
  <c r="F72" i="1"/>
  <c r="G72" i="1" s="1"/>
  <c r="I72" i="1" s="1"/>
  <c r="E92" i="1"/>
  <c r="F92" i="1"/>
  <c r="G92" i="1" s="1"/>
  <c r="I92" i="1" s="1"/>
  <c r="E77" i="1"/>
  <c r="F77" i="1"/>
  <c r="G77" i="1" s="1"/>
  <c r="I77" i="1" s="1"/>
  <c r="E85" i="1"/>
  <c r="F85" i="1"/>
  <c r="G85" i="1" s="1"/>
  <c r="I85" i="1" s="1"/>
  <c r="E105" i="1"/>
  <c r="F105" i="1"/>
  <c r="G105" i="1" s="1"/>
  <c r="I105" i="1" s="1"/>
  <c r="E112" i="1"/>
  <c r="F112" i="1"/>
  <c r="G112" i="1"/>
  <c r="K112" i="1"/>
  <c r="E28" i="1"/>
  <c r="F28" i="1"/>
  <c r="G28" i="1" s="1"/>
  <c r="I28" i="1" s="1"/>
  <c r="E37" i="1"/>
  <c r="F37" i="1"/>
  <c r="G37" i="1"/>
  <c r="I37" i="1"/>
  <c r="E118" i="1"/>
  <c r="F118" i="1"/>
  <c r="G118" i="1" s="1"/>
  <c r="K118" i="1" s="1"/>
  <c r="E43" i="1"/>
  <c r="F43" i="1"/>
  <c r="G43" i="1" s="1"/>
  <c r="I43" i="1" s="1"/>
  <c r="E51" i="1"/>
  <c r="F51" i="1"/>
  <c r="G51" i="1" s="1"/>
  <c r="I51" i="1" s="1"/>
  <c r="E59" i="1"/>
  <c r="F59" i="1"/>
  <c r="G59" i="1" s="1"/>
  <c r="I59" i="1" s="1"/>
  <c r="G61" i="1"/>
  <c r="I61" i="1"/>
  <c r="E67" i="1"/>
  <c r="F67" i="1"/>
  <c r="G67" i="1"/>
  <c r="I67" i="1"/>
  <c r="G69" i="1"/>
  <c r="I69" i="1"/>
  <c r="E75" i="1"/>
  <c r="F75" i="1"/>
  <c r="G75" i="1" s="1"/>
  <c r="I75" i="1" s="1"/>
  <c r="G88" i="1"/>
  <c r="I88" i="1"/>
  <c r="E100" i="1"/>
  <c r="F100" i="1"/>
  <c r="G100" i="1" s="1"/>
  <c r="K100" i="1" s="1"/>
  <c r="E80" i="1"/>
  <c r="F80" i="1"/>
  <c r="G80" i="1" s="1"/>
  <c r="I80" i="1" s="1"/>
  <c r="E97" i="1"/>
  <c r="F97" i="1"/>
  <c r="G97" i="1" s="1"/>
  <c r="I97" i="1" s="1"/>
  <c r="E103" i="1"/>
  <c r="F103" i="1"/>
  <c r="G103" i="1" s="1"/>
  <c r="J103" i="1" s="1"/>
  <c r="E115" i="1"/>
  <c r="F115" i="1"/>
  <c r="G115" i="1" s="1"/>
  <c r="J115" i="1" s="1"/>
  <c r="E31" i="1"/>
  <c r="F31" i="1"/>
  <c r="G31" i="1" s="1"/>
  <c r="I31" i="1" s="1"/>
  <c r="G33" i="1"/>
  <c r="I33" i="1"/>
  <c r="E51" i="2"/>
  <c r="E15" i="2"/>
  <c r="E55" i="2"/>
  <c r="E60" i="2"/>
  <c r="E66" i="2"/>
  <c r="E83" i="2"/>
  <c r="E27" i="2"/>
  <c r="E32" i="2"/>
  <c r="E99" i="2"/>
  <c r="E48" i="2"/>
  <c r="E21" i="2"/>
  <c r="E56" i="2"/>
  <c r="E61" i="2"/>
  <c r="E73" i="2"/>
  <c r="E79" i="2"/>
  <c r="E84" i="2"/>
  <c r="E90" i="2"/>
  <c r="E98" i="2"/>
  <c r="E101" i="2"/>
  <c r="E62" i="2"/>
  <c r="E67" i="2"/>
  <c r="E80" i="2"/>
  <c r="E28" i="2"/>
  <c r="E96" i="2"/>
  <c r="E49" i="2"/>
  <c r="E12" i="2"/>
  <c r="E17" i="2"/>
  <c r="E52" i="2"/>
  <c r="E74" i="2"/>
  <c r="E86" i="2"/>
  <c r="E91" i="2"/>
  <c r="E93" i="2"/>
  <c r="E97" i="2"/>
  <c r="E92" i="2"/>
  <c r="E44" i="2"/>
  <c r="E63" i="2"/>
  <c r="E95" i="2"/>
  <c r="E78" i="2"/>
  <c r="E77" i="2"/>
  <c r="E42" i="2"/>
  <c r="E58" i="2"/>
  <c r="E81" i="2"/>
  <c r="E68" i="2"/>
  <c r="E39" i="2"/>
  <c r="E57" i="2"/>
  <c r="E85" i="2"/>
  <c r="E33" i="2"/>
  <c r="E11" i="2"/>
  <c r="F29" i="1"/>
  <c r="G29" i="1"/>
  <c r="I29" i="1"/>
  <c r="E16" i="2"/>
  <c r="E47" i="2"/>
  <c r="E72" i="2"/>
  <c r="E37" i="2"/>
  <c r="E19" i="2"/>
  <c r="E69" i="2"/>
  <c r="E59" i="2"/>
  <c r="E30" i="2"/>
  <c r="E36" i="2"/>
  <c r="E13" i="2"/>
  <c r="E64" i="2"/>
  <c r="E38" i="2"/>
  <c r="E54" i="2"/>
  <c r="E94" i="2"/>
  <c r="E40" i="2"/>
  <c r="E22" i="2"/>
  <c r="E34" i="2"/>
  <c r="E82" i="2"/>
  <c r="E35" i="2"/>
  <c r="E18" i="2"/>
  <c r="E31" i="2"/>
  <c r="E88" i="2"/>
  <c r="E100" i="2"/>
  <c r="E26" i="2"/>
  <c r="E50" i="2"/>
  <c r="E89" i="2"/>
  <c r="E46" i="2"/>
  <c r="E65" i="2"/>
  <c r="E87" i="2"/>
  <c r="E53" i="2"/>
  <c r="C11" i="1"/>
  <c r="C12" i="1"/>
  <c r="O119" i="1" l="1"/>
  <c r="E41" i="2"/>
  <c r="E45" i="2"/>
  <c r="F55" i="1"/>
  <c r="G55" i="1" s="1"/>
  <c r="I55" i="1" s="1"/>
  <c r="F106" i="1"/>
  <c r="G106" i="1" s="1"/>
  <c r="I106" i="1" s="1"/>
  <c r="O42" i="1"/>
  <c r="O45" i="1"/>
  <c r="O56" i="1"/>
  <c r="O67" i="1"/>
  <c r="O70" i="1"/>
  <c r="O93" i="1"/>
  <c r="O107" i="1"/>
  <c r="O106" i="1"/>
  <c r="O95" i="1"/>
  <c r="O83" i="1"/>
  <c r="O25" i="1"/>
  <c r="O80" i="1"/>
  <c r="O105" i="1"/>
  <c r="O54" i="1"/>
  <c r="O90" i="1"/>
  <c r="O30" i="1"/>
  <c r="O50" i="1"/>
  <c r="O53" i="1"/>
  <c r="O64" i="1"/>
  <c r="O75" i="1"/>
  <c r="O89" i="1"/>
  <c r="O118" i="1"/>
  <c r="O39" i="1"/>
  <c r="O31" i="1"/>
  <c r="O91" i="1"/>
  <c r="O96" i="1"/>
  <c r="O33" i="1"/>
  <c r="O84" i="1"/>
  <c r="O51" i="1"/>
  <c r="O86" i="1"/>
  <c r="O29" i="1"/>
  <c r="O58" i="1"/>
  <c r="O61" i="1"/>
  <c r="O72" i="1"/>
  <c r="O100" i="1"/>
  <c r="O114" i="1"/>
  <c r="O23" i="1"/>
  <c r="O47" i="1"/>
  <c r="O26" i="1"/>
  <c r="O22" i="1"/>
  <c r="O102" i="1"/>
  <c r="O77" i="1"/>
  <c r="O97" i="1"/>
  <c r="O66" i="1"/>
  <c r="O69" i="1"/>
  <c r="O92" i="1"/>
  <c r="O116" i="1"/>
  <c r="O41" i="1"/>
  <c r="O44" i="1"/>
  <c r="O34" i="1"/>
  <c r="O24" i="1"/>
  <c r="O98" i="1"/>
  <c r="O99" i="1"/>
  <c r="O104" i="1"/>
  <c r="O74" i="1"/>
  <c r="O88" i="1"/>
  <c r="O21" i="1"/>
  <c r="O38" i="1"/>
  <c r="O49" i="1"/>
  <c r="O52" i="1"/>
  <c r="O63" i="1"/>
  <c r="O78" i="1"/>
  <c r="O113" i="1"/>
  <c r="O111" i="1"/>
  <c r="O87" i="1"/>
  <c r="O103" i="1"/>
  <c r="O94" i="1"/>
  <c r="O108" i="1"/>
  <c r="O43" i="1"/>
  <c r="O46" i="1"/>
  <c r="O57" i="1"/>
  <c r="O60" i="1"/>
  <c r="O71" i="1"/>
  <c r="O82" i="1"/>
  <c r="O112" i="1"/>
  <c r="O27" i="1"/>
  <c r="O115" i="1"/>
  <c r="O28" i="1"/>
  <c r="O40" i="1"/>
  <c r="O65" i="1"/>
  <c r="O32" i="1"/>
  <c r="O37" i="1"/>
  <c r="O35" i="1"/>
  <c r="O48" i="1"/>
  <c r="O59" i="1"/>
  <c r="O62" i="1"/>
  <c r="O73" i="1"/>
  <c r="O76" i="1"/>
  <c r="O81" i="1"/>
  <c r="O101" i="1"/>
  <c r="O79" i="1"/>
  <c r="O110" i="1"/>
  <c r="O109" i="1"/>
  <c r="O85" i="1"/>
  <c r="C15" i="1"/>
  <c r="O117" i="1"/>
  <c r="O68" i="1"/>
  <c r="O36" i="1"/>
  <c r="C16" i="1"/>
  <c r="D18" i="1" s="1"/>
  <c r="O55" i="1" l="1"/>
  <c r="C18" i="1"/>
  <c r="F18" i="1"/>
  <c r="F19" i="1" s="1"/>
</calcChain>
</file>

<file path=xl/sharedStrings.xml><?xml version="1.0" encoding="utf-8"?>
<sst xmlns="http://schemas.openxmlformats.org/spreadsheetml/2006/main" count="967" uniqueCount="414">
  <si>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</si>
  <si>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</si>
  <si>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</si>
  <si>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</si>
  <si>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</si>
  <si>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</si>
  <si>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</si>
  <si>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</si>
  <si>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</si>
  <si>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</si>
  <si>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</si>
  <si>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</si>
  <si>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</si>
  <si>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</si>
  <si>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</si>
  <si>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</si>
  <si>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</si>
  <si>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</si>
  <si>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</si>
  <si>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</si>
  <si>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</si>
  <si>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</si>
  <si>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</si>
  <si>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</si>
  <si>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</si>
  <si>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</si>
  <si>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</si>
  <si>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</si>
  <si>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pg</t>
  </si>
  <si>
    <t>AC 1199</t>
  </si>
  <si>
    <t>K</t>
  </si>
  <si>
    <t>HBZ 55</t>
  </si>
  <si>
    <t>N</t>
  </si>
  <si>
    <t>v</t>
  </si>
  <si>
    <t>Locher K</t>
  </si>
  <si>
    <t>BBSAG Bull.60</t>
  </si>
  <si>
    <t>B</t>
  </si>
  <si>
    <t>:</t>
  </si>
  <si>
    <t>BAAVSS 63,19</t>
  </si>
  <si>
    <t>BAV-M 43</t>
  </si>
  <si>
    <t>BBSAG Bull.90</t>
  </si>
  <si>
    <t>phe  V</t>
  </si>
  <si>
    <t>BAV-M 56</t>
  </si>
  <si>
    <t>phe  B</t>
  </si>
  <si>
    <t>BBSAG Bull.96</t>
  </si>
  <si>
    <t>BAV-M 59</t>
  </si>
  <si>
    <t>BAV-M 68</t>
  </si>
  <si>
    <t># of data points:</t>
  </si>
  <si>
    <t>KR Cas / GSC 03672-00269</t>
  </si>
  <si>
    <t>EA/SD</t>
  </si>
  <si>
    <t>IBVS 5731</t>
  </si>
  <si>
    <t>IBVS 5871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</si>
  <si>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</si>
  <si>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</si>
  <si>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</si>
  <si>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</si>
  <si>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</si>
  <si>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</si>
  <si>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</si>
  <si>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5874</t>
  </si>
  <si>
    <t>OEJV 0028</t>
  </si>
  <si>
    <t>Add cycle</t>
  </si>
  <si>
    <t>Old Cycle</t>
  </si>
  <si>
    <t>2013JAVSO..41..328</t>
  </si>
  <si>
    <t>—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</si>
  <si>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</si>
  <si>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</si>
  <si>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</si>
  <si>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</si>
  <si>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</si>
  <si>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</si>
  <si>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</si>
  <si>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</si>
  <si>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</si>
  <si>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</si>
  <si>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</si>
  <si>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</si>
  <si>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</si>
  <si>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2415038.178 </t>
  </si>
  <si>
    <t> 18.01.1900 16:16 </t>
  </si>
  <si>
    <t> -0.051 </t>
  </si>
  <si>
    <t>P </t>
  </si>
  <si>
    <t> A.D.Saikin </t>
  </si>
  <si>
    <t> PZ 9.230 </t>
  </si>
  <si>
    <t>2418530.331 </t>
  </si>
  <si>
    <t> 11.08.1909 19:56 </t>
  </si>
  <si>
    <t> 0.256 </t>
  </si>
  <si>
    <t>2425641.254 </t>
  </si>
  <si>
    <t> 29.01.1929 18:05 </t>
  </si>
  <si>
    <t> -0.024 </t>
  </si>
  <si>
    <t> R.Kippenhahn </t>
  </si>
  <si>
    <t> AN 281.154 </t>
  </si>
  <si>
    <t>2426651.351 </t>
  </si>
  <si>
    <t> 05.11.1931 20:25 </t>
  </si>
  <si>
    <t> -0.208 </t>
  </si>
  <si>
    <t>2427004.367 </t>
  </si>
  <si>
    <t> 23.10.1932 20:48 </t>
  </si>
  <si>
    <t> -0.300 </t>
  </si>
  <si>
    <t>2427313.403 </t>
  </si>
  <si>
    <t> 28.08.1933 21:40 </t>
  </si>
  <si>
    <t> -0.234 </t>
  </si>
  <si>
    <t>2427367.472 </t>
  </si>
  <si>
    <t> 21.10.1933 23:19 </t>
  </si>
  <si>
    <t> -0.112 </t>
  </si>
  <si>
    <t>2427666.491 </t>
  </si>
  <si>
    <t> 16.08.1934 23:47 </t>
  </si>
  <si>
    <t> -0.254 </t>
  </si>
  <si>
    <t>2427745.339 </t>
  </si>
  <si>
    <t> 03.11.1934 20:08 </t>
  </si>
  <si>
    <t> 0.126 </t>
  </si>
  <si>
    <t>2428108.340 </t>
  </si>
  <si>
    <t> 01.11.1935 20:09 </t>
  </si>
  <si>
    <t> 0.210 </t>
  </si>
  <si>
    <t>2428750.523 </t>
  </si>
  <si>
    <t> 05.08.1937 00:33 </t>
  </si>
  <si>
    <t> -0.067 </t>
  </si>
  <si>
    <t>2428819.422 </t>
  </si>
  <si>
    <t> 12.10.1937 22:07 </t>
  </si>
  <si>
    <t> 0.172 </t>
  </si>
  <si>
    <t>2428863.345 </t>
  </si>
  <si>
    <t> 25.11.1937 20:16 </t>
  </si>
  <si>
    <t> -0.044 </t>
  </si>
  <si>
    <t>2429054.527 </t>
  </si>
  <si>
    <t> 05.06.1938 00:38 </t>
  </si>
  <si>
    <t> -0.129 </t>
  </si>
  <si>
    <t>2429162.431 </t>
  </si>
  <si>
    <t> 20.09.1938 22:20 </t>
  </si>
  <si>
    <t> -0.119 </t>
  </si>
  <si>
    <t>2429285.210 </t>
  </si>
  <si>
    <t> 21.01.1939 17:02 </t>
  </si>
  <si>
    <t> 0.053 </t>
  </si>
  <si>
    <t> P.Ahnert </t>
  </si>
  <si>
    <t> AN 283.9 </t>
  </si>
  <si>
    <t>2429579.413 </t>
  </si>
  <si>
    <t> 11.11.1939 21:54 </t>
  </si>
  <si>
    <t> -0.000 </t>
  </si>
  <si>
    <t> MVS 112 </t>
  </si>
  <si>
    <t>2429633.284 </t>
  </si>
  <si>
    <t> 04.01.1940 18:48 </t>
  </si>
  <si>
    <t> -0.076 </t>
  </si>
  <si>
    <t>2429638.315 </t>
  </si>
  <si>
    <t> 09.01.1940 19:33 </t>
  </si>
  <si>
    <t> 0.050 </t>
  </si>
  <si>
    <t> W.Götz </t>
  </si>
  <si>
    <t>2429687.284 </t>
  </si>
  <si>
    <t> 27.02.1940 18:48 </t>
  </si>
  <si>
    <t> -0.023 </t>
  </si>
  <si>
    <t> MVS 112+192 </t>
  </si>
  <si>
    <t>2429962.334 </t>
  </si>
  <si>
    <t> 28.11.1940 20:00 </t>
  </si>
  <si>
    <t> 0.387 </t>
  </si>
  <si>
    <t>2430104.295 </t>
  </si>
  <si>
    <t> 19.04.1941 19:04 </t>
  </si>
  <si>
    <t> 0.124 </t>
  </si>
  <si>
    <t> M.I.Lavrov </t>
  </si>
  <si>
    <t> TKZ 33.110 </t>
  </si>
  <si>
    <t>2430589.517 </t>
  </si>
  <si>
    <t> 18.08.1942 00:24 </t>
  </si>
  <si>
    <t> -0.178 </t>
  </si>
  <si>
    <t>2430663.362 </t>
  </si>
  <si>
    <t> 30.10.1942 20:41 </t>
  </si>
  <si>
    <t> 0.103 </t>
  </si>
  <si>
    <t>2431001.423 </t>
  </si>
  <si>
    <t> 03.10.1943 22:09 </t>
  </si>
  <si>
    <t> -0.231 </t>
  </si>
  <si>
    <t>2431075.270 </t>
  </si>
  <si>
    <t> 16.12.1943 18:28 </t>
  </si>
  <si>
    <t> 0.052 </t>
  </si>
  <si>
    <t>2431413.390 </t>
  </si>
  <si>
    <t> 18.11.1944 21:21 </t>
  </si>
  <si>
    <t> -0.223 </t>
  </si>
  <si>
    <t>2431472.269 </t>
  </si>
  <si>
    <t> 16.01.1945 18:27 </t>
  </si>
  <si>
    <t> -0.196 </t>
  </si>
  <si>
    <t>2431673.533 </t>
  </si>
  <si>
    <t> 06.08.1945 00:47 </t>
  </si>
  <si>
    <t> -0.007 </t>
  </si>
  <si>
    <t>2431859.897 </t>
  </si>
  <si>
    <t> 08.02.1946 09:31 </t>
  </si>
  <si>
    <t> -0.006 </t>
  </si>
  <si>
    <t> A.Soloviev </t>
  </si>
  <si>
    <t> BSAO 11.18 </t>
  </si>
  <si>
    <t>2432242.531 </t>
  </si>
  <si>
    <t> 26.02.1947 00:44 </t>
  </si>
  <si>
    <t> 0.095 </t>
  </si>
  <si>
    <t>2432404.347 </t>
  </si>
  <si>
    <t> 06.08.1947 20:19 </t>
  </si>
  <si>
    <t> 0.070 </t>
  </si>
  <si>
    <t>2432448.547 </t>
  </si>
  <si>
    <t> 20.09.1947 01:07 </t>
  </si>
  <si>
    <t> 0.131 </t>
  </si>
  <si>
    <t>2432978.219 </t>
  </si>
  <si>
    <t> 02.03.1949 17:15 </t>
  </si>
  <si>
    <t> 0.141 </t>
  </si>
  <si>
    <t>2433012.510 </t>
  </si>
  <si>
    <t> 06.04.1949 00:14 </t>
  </si>
  <si>
    <t> 0.102 </t>
  </si>
  <si>
    <t>2433154.504 </t>
  </si>
  <si>
    <t> 26.08.1949 00:05 </t>
  </si>
  <si>
    <t> -0.128 </t>
  </si>
  <si>
    <t>2433159.520 </t>
  </si>
  <si>
    <t> 31.08.1949 00:28 </t>
  </si>
  <si>
    <t> -0.016 </t>
  </si>
  <si>
    <t>2433179.275 </t>
  </si>
  <si>
    <t> 19.09.1949 18:36 </t>
  </si>
  <si>
    <t> 0.122 </t>
  </si>
  <si>
    <t>2433331.308 </t>
  </si>
  <si>
    <t> 18.02.1950 19:23 </t>
  </si>
  <si>
    <t>2433414.394 </t>
  </si>
  <si>
    <t> 12.05.1950 21:27 </t>
  </si>
  <si>
    <t> -0.165 </t>
  </si>
  <si>
    <t>2433566.424 </t>
  </si>
  <si>
    <t> 11.10.1950 22:10 </t>
  </si>
  <si>
    <t> -0.167 </t>
  </si>
  <si>
    <t>2433566.486 </t>
  </si>
  <si>
    <t> 11.10.1950 23:39 </t>
  </si>
  <si>
    <t> -0.105 </t>
  </si>
  <si>
    <t>2433885.314 </t>
  </si>
  <si>
    <t> 26.08.1951 19:32 </t>
  </si>
  <si>
    <t> -0.055 </t>
  </si>
  <si>
    <t>2433895.373 </t>
  </si>
  <si>
    <t> 05.09.1951 20:57 </t>
  </si>
  <si>
    <t> 0.195 </t>
  </si>
  <si>
    <t>2433929.546 </t>
  </si>
  <si>
    <t> 10.10.1951 01:06 </t>
  </si>
  <si>
    <t> 0.038 </t>
  </si>
  <si>
    <t>2434454.351 </t>
  </si>
  <si>
    <t> 17.03.1953 20:25 </t>
  </si>
  <si>
    <t> 0.085 </t>
  </si>
  <si>
    <t>2434596.426 </t>
  </si>
  <si>
    <t> 06.08.1953 22:13 </t>
  </si>
  <si>
    <t> -0.064 </t>
  </si>
  <si>
    <t> G.Romano </t>
  </si>
  <si>
    <t> MSAI 26.534 </t>
  </si>
  <si>
    <t>2434601.348 </t>
  </si>
  <si>
    <t> 11.08.1953 20:21 </t>
  </si>
  <si>
    <t> -0.046 </t>
  </si>
  <si>
    <t>2435008.282 </t>
  </si>
  <si>
    <t> 22.09.1954 18:46 </t>
  </si>
  <si>
    <t>2435013.343 </t>
  </si>
  <si>
    <t> 27.09.1954 20:13 </t>
  </si>
  <si>
    <t> -0.010 </t>
  </si>
  <si>
    <t>2435062.353 </t>
  </si>
  <si>
    <t> 15.11.1954 20:28 </t>
  </si>
  <si>
    <t> -0.043 </t>
  </si>
  <si>
    <t>2435067.305 </t>
  </si>
  <si>
    <t> 20.11.1954 19:19 </t>
  </si>
  <si>
    <t> 0.005 </t>
  </si>
  <si>
    <t>2435253.507 </t>
  </si>
  <si>
    <t> 26.05.1955 00:10 </t>
  </si>
  <si>
    <t> -0.156 </t>
  </si>
  <si>
    <t>V </t>
  </si>
  <si>
    <t>2436072.51 </t>
  </si>
  <si>
    <t> 22.08.1957 00:14 </t>
  </si>
  <si>
    <t> -0.17 </t>
  </si>
  <si>
    <t> I.V.Il'in et al. </t>
  </si>
  <si>
    <t> AC 1199.7 </t>
  </si>
  <si>
    <t>2436082.40 </t>
  </si>
  <si>
    <t> 31.08.1957 21:36 </t>
  </si>
  <si>
    <t> -0.09 </t>
  </si>
  <si>
    <t>2436082.46 </t>
  </si>
  <si>
    <t> 31.08.1957 23:02 </t>
  </si>
  <si>
    <t> -0.03 </t>
  </si>
  <si>
    <t>2436082.52 </t>
  </si>
  <si>
    <t> 01.09.1957 00:28 </t>
  </si>
  <si>
    <t> 0.03 </t>
  </si>
  <si>
    <t>2436141.38 </t>
  </si>
  <si>
    <t> 29.10.1957 21:07 </t>
  </si>
  <si>
    <t> 0.04 </t>
  </si>
  <si>
    <t>2436484.41 </t>
  </si>
  <si>
    <t> 07.10.1958 21:50 </t>
  </si>
  <si>
    <t> -0.23 </t>
  </si>
  <si>
    <t>2436489.37 </t>
  </si>
  <si>
    <t> 12.10.1958 20:52 </t>
  </si>
  <si>
    <t>2436489.39 </t>
  </si>
  <si>
    <t> 12.10.1958 21:21 </t>
  </si>
  <si>
    <t> -0.15 </t>
  </si>
  <si>
    <t>2436489.44 </t>
  </si>
  <si>
    <t> 12.10.1958 22:33 </t>
  </si>
  <si>
    <t> -0.10 </t>
  </si>
  <si>
    <t>2436548.29 </t>
  </si>
  <si>
    <t> 10.12.1958 18:57 </t>
  </si>
  <si>
    <t>2436847.47 </t>
  </si>
  <si>
    <t> 05.10.1959 23:16 </t>
  </si>
  <si>
    <t> -0.08 </t>
  </si>
  <si>
    <t>2437367.375 </t>
  </si>
  <si>
    <t> 08.03.1961 21:00 </t>
  </si>
  <si>
    <t> -0.032 </t>
  </si>
  <si>
    <t> T.Berthold </t>
  </si>
  <si>
    <t> HABZ 55 </t>
  </si>
  <si>
    <t>2437558.499 </t>
  </si>
  <si>
    <t> 15.09.1961 23:58 </t>
  </si>
  <si>
    <t> -0.175 </t>
  </si>
  <si>
    <t> E.Splittgerber </t>
  </si>
  <si>
    <t> MVS 6.54 </t>
  </si>
  <si>
    <t>2438088.286 </t>
  </si>
  <si>
    <t> 27.02.1963 18:51 </t>
  </si>
  <si>
    <t> -0.050 </t>
  </si>
  <si>
    <t>2438441.503 </t>
  </si>
  <si>
    <t> 16.02.1964 00:04 </t>
  </si>
  <si>
    <t> 0.059 </t>
  </si>
  <si>
    <t>2439054.353 </t>
  </si>
  <si>
    <t> 20.10.1965 20:28 </t>
  </si>
  <si>
    <t> -0.125 </t>
  </si>
  <si>
    <t>2439054.405 </t>
  </si>
  <si>
    <t> 20.10.1965 21:43 </t>
  </si>
  <si>
    <t> -0.073 </t>
  </si>
  <si>
    <t>2439819.406 </t>
  </si>
  <si>
    <t> 24.11.1967 21:44 </t>
  </si>
  <si>
    <t> -0.140 </t>
  </si>
  <si>
    <t>2440839.478 </t>
  </si>
  <si>
    <t> 09.09.1970 23:28 </t>
  </si>
  <si>
    <t> -0.158 </t>
  </si>
  <si>
    <t>2444821.83 </t>
  </si>
  <si>
    <t> 05.08.1981 07:55 </t>
  </si>
  <si>
    <t> A.Mallama </t>
  </si>
  <si>
    <t> BBS 61 </t>
  </si>
  <si>
    <t>2446136.330 </t>
  </si>
  <si>
    <t> 11.03.1985 19:55 </t>
  </si>
  <si>
    <t> 0.074 </t>
  </si>
  <si>
    <t> I.Middlemist </t>
  </si>
  <si>
    <t> VSSC 63.23 </t>
  </si>
  <si>
    <t>2446327.336 </t>
  </si>
  <si>
    <t> 18.09.1985 20:03 </t>
  </si>
  <si>
    <t> -0.187 </t>
  </si>
  <si>
    <t> W.Braune </t>
  </si>
  <si>
    <t>BAVM 43 </t>
  </si>
  <si>
    <t>2447514.251 </t>
  </si>
  <si>
    <t> 18.12.1988 18:01 </t>
  </si>
  <si>
    <t> -0.107 </t>
  </si>
  <si>
    <t> K.Locher </t>
  </si>
  <si>
    <t> BBS 90 </t>
  </si>
  <si>
    <t>2447754.5535 </t>
  </si>
  <si>
    <t> 16.08.1989 01:17 </t>
  </si>
  <si>
    <t> -0.1140 </t>
  </si>
  <si>
    <t>E </t>
  </si>
  <si>
    <t>B;V</t>
  </si>
  <si>
    <t> F.Agerer </t>
  </si>
  <si>
    <t>BAVM 56 </t>
  </si>
  <si>
    <t>2447803.613 </t>
  </si>
  <si>
    <t> 04.10.1989 02:42 </t>
  </si>
  <si>
    <t> -0.097 </t>
  </si>
  <si>
    <t> Moschner&amp;Kleikamp </t>
  </si>
  <si>
    <t>2448171.452 </t>
  </si>
  <si>
    <t> 06.10.1990 22:50 </t>
  </si>
  <si>
    <t> -0.079 </t>
  </si>
  <si>
    <t> BBS 96 </t>
  </si>
  <si>
    <t>2448328.358 </t>
  </si>
  <si>
    <t> 12.03.1991 20:35 </t>
  </si>
  <si>
    <t> -0.110 </t>
  </si>
  <si>
    <t> G.Maintz </t>
  </si>
  <si>
    <t>BAVM 59 </t>
  </si>
  <si>
    <t>2449250.35 </t>
  </si>
  <si>
    <t> 19.09.1993 20:24 </t>
  </si>
  <si>
    <t> -0.12 </t>
  </si>
  <si>
    <t> J.Gensler </t>
  </si>
  <si>
    <t>BAVM 68 </t>
  </si>
  <si>
    <t>2451133.5680 </t>
  </si>
  <si>
    <t> 16.11.1998 01:37 </t>
  </si>
  <si>
    <t> -0.1471 </t>
  </si>
  <si>
    <t>C </t>
  </si>
  <si>
    <t> S.Cook </t>
  </si>
  <si>
    <t> JAAVSO 41;328 </t>
  </si>
  <si>
    <t>2452477.32 </t>
  </si>
  <si>
    <t> 21.07.2002 19:40 </t>
  </si>
  <si>
    <t> R.Meyer </t>
  </si>
  <si>
    <t>BAVM 157 </t>
  </si>
  <si>
    <t>2452874.59 </t>
  </si>
  <si>
    <t> 23.08.2003 02:09 </t>
  </si>
  <si>
    <t> -0.14 </t>
  </si>
  <si>
    <t>BAVM 171 </t>
  </si>
  <si>
    <t>2453654.3712 </t>
  </si>
  <si>
    <t> 10.10.2005 20:54 </t>
  </si>
  <si>
    <t> -0.1428 </t>
  </si>
  <si>
    <t>-I</t>
  </si>
  <si>
    <t> Agerer </t>
  </si>
  <si>
    <t>BAVM 178 </t>
  </si>
  <si>
    <t>2453654.380 </t>
  </si>
  <si>
    <t> 10.10.2005 21:07 </t>
  </si>
  <si>
    <t>7874</t>
  </si>
  <si>
    <t> -0.134 </t>
  </si>
  <si>
    <t>OEJV 0028 </t>
  </si>
  <si>
    <t>2454473.3795 </t>
  </si>
  <si>
    <t> 07.01.2008 21:06 </t>
  </si>
  <si>
    <t>8041</t>
  </si>
  <si>
    <t> -0.1489 </t>
  </si>
  <si>
    <t>o</t>
  </si>
  <si>
    <t> H.Jungbluth </t>
  </si>
  <si>
    <t>BAVM 201 </t>
  </si>
  <si>
    <t>2454762.7341 </t>
  </si>
  <si>
    <t> 23.10.2008 05:37 </t>
  </si>
  <si>
    <t>8100</t>
  </si>
  <si>
    <t> -0.1467 </t>
  </si>
  <si>
    <t> R.Diethelm </t>
  </si>
  <si>
    <t>IBVS 5871 </t>
  </si>
  <si>
    <t>2455498.3724 </t>
  </si>
  <si>
    <t> 28.10.2010 20:56 </t>
  </si>
  <si>
    <t>8250</t>
  </si>
  <si>
    <t> -0.1501 </t>
  </si>
  <si>
    <t>BAVM 215 </t>
  </si>
  <si>
    <t>2455797.5313 </t>
  </si>
  <si>
    <t> 24.08.2011 00:45 </t>
  </si>
  <si>
    <t>8311</t>
  </si>
  <si>
    <t> -0.1522 </t>
  </si>
  <si>
    <t>BAVM 225 </t>
  </si>
  <si>
    <t>2456930.4121 </t>
  </si>
  <si>
    <t> 29.09.2014 21:53 </t>
  </si>
  <si>
    <t>8542</t>
  </si>
  <si>
    <t> -0.1596 </t>
  </si>
  <si>
    <t>BAVM 239 </t>
  </si>
  <si>
    <t>Kippenhahn 1953*</t>
  </si>
  <si>
    <t>*1953AN….284..153K</t>
  </si>
  <si>
    <t>JAVSO..48…87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</si>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</sst>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1" fillId="0" borderId="1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quotePrefix="1" applyAlignment="1"/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8" applyFont="1"/>
    <xf numFmtId="0" fontId="20" fillId="0" borderId="0" xfId="8" applyFont="1" applyAlignment="1">
      <alignment horizontal="center"/>
    </xf>
    <xf numFmtId="0" fontId="20" fillId="0" borderId="0" xfId="8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Cas - O-C Diagr.</a:t>
            </a:r>
          </a:p>
        </c:rich>
      </c:tx>
      <c:layout>
        <c:manualLayout>
          <c:xMode val="edge"/>
          <c:yMode val="edge"/>
          <c:x val="0.3804347826086956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4596273291926"/>
          <c:y val="0.14769252958613219"/>
          <c:w val="0.8198757763975155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FB-48F7-A528-04F15075BF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9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2.3E-3</c:v>
                  </c:pt>
                  <c:pt idx="89">
                    <c:v>7.0000000000000007E-2</c:v>
                  </c:pt>
                  <c:pt idx="90">
                    <c:v>3.0000000000000001E-3</c:v>
                  </c:pt>
                  <c:pt idx="91">
                    <c:v>8.0000000000000004E-4</c:v>
                  </c:pt>
                  <c:pt idx="92">
                    <c:v>2.7000000000000001E-3</c:v>
                  </c:pt>
                  <c:pt idx="93">
                    <c:v>0</c:v>
                  </c:pt>
                  <c:pt idx="94">
                    <c:v>1.29E-2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9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2.3E-3</c:v>
                  </c:pt>
                  <c:pt idx="89">
                    <c:v>7.0000000000000007E-2</c:v>
                  </c:pt>
                  <c:pt idx="90">
                    <c:v>3.0000000000000001E-3</c:v>
                  </c:pt>
                  <c:pt idx="91">
                    <c:v>8.0000000000000004E-4</c:v>
                  </c:pt>
                  <c:pt idx="92">
                    <c:v>2.7000000000000001E-3</c:v>
                  </c:pt>
                  <c:pt idx="93">
                    <c:v>0</c:v>
                  </c:pt>
                  <c:pt idx="94">
                    <c:v>1.29E-2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-5.0999999999476131E-2</c:v>
                </c:pt>
                <c:pt idx="2">
                  <c:v>0.25606400000106078</c:v>
                </c:pt>
                <c:pt idx="3">
                  <c:v>-2.4035999995248858E-2</c:v>
                </c:pt>
                <c:pt idx="4">
                  <c:v>-0.20830399999977089</c:v>
                </c:pt>
                <c:pt idx="5">
                  <c:v>-0.30032000000210246</c:v>
                </c:pt>
                <c:pt idx="6">
                  <c:v>-0.2338339999987511</c:v>
                </c:pt>
                <c:pt idx="7">
                  <c:v>-0.11189199999716948</c:v>
                </c:pt>
                <c:pt idx="8">
                  <c:v>-0.25384999999732827</c:v>
                </c:pt>
                <c:pt idx="9">
                  <c:v>0.12570200000118348</c:v>
                </c:pt>
                <c:pt idx="10">
                  <c:v>0.21013000000311877</c:v>
                </c:pt>
                <c:pt idx="11">
                  <c:v>-6.7287999998370651E-2</c:v>
                </c:pt>
                <c:pt idx="12">
                  <c:v>0.17181999999957043</c:v>
                </c:pt>
                <c:pt idx="13">
                  <c:v>-4.3681999995897058E-2</c:v>
                </c:pt>
                <c:pt idx="14">
                  <c:v>-0.12852399999974295</c:v>
                </c:pt>
                <c:pt idx="15">
                  <c:v>-0.12852399999610498</c:v>
                </c:pt>
                <c:pt idx="16">
                  <c:v>-0.11863999999695807</c:v>
                </c:pt>
                <c:pt idx="17">
                  <c:v>5.341000000044005E-2</c:v>
                </c:pt>
                <c:pt idx="18">
                  <c:v>-2.699999968172051E-4</c:v>
                </c:pt>
                <c:pt idx="19">
                  <c:v>-7.6327999999193707E-2</c:v>
                </c:pt>
                <c:pt idx="20">
                  <c:v>5.0394000001688255E-2</c:v>
                </c:pt>
                <c:pt idx="21">
                  <c:v>-2.3386000000755303E-2</c:v>
                </c:pt>
                <c:pt idx="22">
                  <c:v>0.38704599999982747</c:v>
                </c:pt>
                <c:pt idx="23">
                  <c:v>0.12398399999801768</c:v>
                </c:pt>
                <c:pt idx="24">
                  <c:v>-0.17753799999627518</c:v>
                </c:pt>
                <c:pt idx="25">
                  <c:v>0.10329200000342098</c:v>
                </c:pt>
                <c:pt idx="26">
                  <c:v>-0.23088999999890802</c:v>
                </c:pt>
                <c:pt idx="27">
                  <c:v>5.1940000001195585E-2</c:v>
                </c:pt>
                <c:pt idx="28">
                  <c:v>-0.22324200000002747</c:v>
                </c:pt>
                <c:pt idx="29">
                  <c:v>-0.19557799999893177</c:v>
                </c:pt>
                <c:pt idx="30">
                  <c:v>-6.9760000005771872E-3</c:v>
                </c:pt>
                <c:pt idx="31">
                  <c:v>-5.5399999982910231E-3</c:v>
                </c:pt>
                <c:pt idx="32">
                  <c:v>9.4776000001729699E-2</c:v>
                </c:pt>
                <c:pt idx="33">
                  <c:v>6.9602000003214926E-2</c:v>
                </c:pt>
                <c:pt idx="34">
                  <c:v>0.13109999999869615</c:v>
                </c:pt>
                <c:pt idx="35">
                  <c:v>0.14107599999988452</c:v>
                </c:pt>
                <c:pt idx="36">
                  <c:v>0.10213000000658212</c:v>
                </c:pt>
                <c:pt idx="37">
                  <c:v>-0.12793199999578064</c:v>
                </c:pt>
                <c:pt idx="38">
                  <c:v>-1.6210000001592562E-2</c:v>
                </c:pt>
                <c:pt idx="39">
                  <c:v>0.12167800000315765</c:v>
                </c:pt>
                <c:pt idx="40">
                  <c:v>0.12206000000151107</c:v>
                </c:pt>
                <c:pt idx="41">
                  <c:v>-0.16466599999694154</c:v>
                </c:pt>
                <c:pt idx="42">
                  <c:v>-0.16728399999556132</c:v>
                </c:pt>
                <c:pt idx="43">
                  <c:v>-0.10528399999748217</c:v>
                </c:pt>
                <c:pt idx="44">
                  <c:v>-5.5353999996441416E-2</c:v>
                </c:pt>
                <c:pt idx="45">
                  <c:v>0.19509000000107335</c:v>
                </c:pt>
                <c:pt idx="46">
                  <c:v>3.8144000005559064E-2</c:v>
                </c:pt>
                <c:pt idx="47">
                  <c:v>8.5398000002896879E-2</c:v>
                </c:pt>
                <c:pt idx="48">
                  <c:v>-6.3663999993877951E-2</c:v>
                </c:pt>
                <c:pt idx="49">
                  <c:v>-4.5941999997012317E-2</c:v>
                </c:pt>
                <c:pt idx="50">
                  <c:v>-0.16701599999942118</c:v>
                </c:pt>
                <c:pt idx="51">
                  <c:v>-1.0293999999703374E-2</c:v>
                </c:pt>
                <c:pt idx="52">
                  <c:v>-4.3073999993794132E-2</c:v>
                </c:pt>
                <c:pt idx="53">
                  <c:v>4.6480000019073486E-3</c:v>
                </c:pt>
                <c:pt idx="54">
                  <c:v>-0.15591600000334438</c:v>
                </c:pt>
                <c:pt idx="55">
                  <c:v>-0.16734199999336852</c:v>
                </c:pt>
                <c:pt idx="56">
                  <c:v>-8.5897999997541774E-2</c:v>
                </c:pt>
                <c:pt idx="57">
                  <c:v>-2.5897999999870081E-2</c:v>
                </c:pt>
                <c:pt idx="58">
                  <c:v>3.4101999997801613E-2</c:v>
                </c:pt>
                <c:pt idx="59">
                  <c:v>4.2765999998664483E-2</c:v>
                </c:pt>
                <c:pt idx="60">
                  <c:v>-0.22669399999722373</c:v>
                </c:pt>
                <c:pt idx="61">
                  <c:v>-0.17097199999989243</c:v>
                </c:pt>
                <c:pt idx="62">
                  <c:v>-0.15097200000309385</c:v>
                </c:pt>
                <c:pt idx="63">
                  <c:v>-0.10097200000018347</c:v>
                </c:pt>
                <c:pt idx="64">
                  <c:v>-0.10230799999408191</c:v>
                </c:pt>
                <c:pt idx="65">
                  <c:v>-8.3266000001458451E-2</c:v>
                </c:pt>
                <c:pt idx="66">
                  <c:v>-3.1733999996504281E-2</c:v>
                </c:pt>
                <c:pt idx="67">
                  <c:v>-0.17457599999761442</c:v>
                </c:pt>
                <c:pt idx="68">
                  <c:v>-4.9599999998463318E-2</c:v>
                </c:pt>
                <c:pt idx="69">
                  <c:v>5.9384000000136439E-2</c:v>
                </c:pt>
                <c:pt idx="70">
                  <c:v>-0.12536599999293685</c:v>
                </c:pt>
                <c:pt idx="71">
                  <c:v>-7.3365999996894971E-2</c:v>
                </c:pt>
                <c:pt idx="72">
                  <c:v>-0.1397339999966789</c:v>
                </c:pt>
                <c:pt idx="73">
                  <c:v>-0.1575579999916954</c:v>
                </c:pt>
                <c:pt idx="75">
                  <c:v>7.4202000003424473E-2</c:v>
                </c:pt>
                <c:pt idx="76">
                  <c:v>-0.1866399999926216</c:v>
                </c:pt>
                <c:pt idx="83">
                  <c:v>-0.11006400000042049</c:v>
                </c:pt>
                <c:pt idx="84">
                  <c:v>-0.1223279999976512</c:v>
                </c:pt>
                <c:pt idx="85">
                  <c:v>-0.14707999999518506</c:v>
                </c:pt>
                <c:pt idx="86">
                  <c:v>-0.16725199999928009</c:v>
                </c:pt>
                <c:pt idx="87">
                  <c:v>-0.14377000000240514</c:v>
                </c:pt>
                <c:pt idx="89">
                  <c:v>-0.13397199999599252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FB-48F7-A528-04F15075BF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74">
                  <c:v>-7.929399999557063E-2</c:v>
                </c:pt>
                <c:pt idx="77">
                  <c:v>-0.10691599999699974</c:v>
                </c:pt>
                <c:pt idx="82">
                  <c:v>-7.916799999657087E-2</c:v>
                </c:pt>
                <c:pt idx="88">
                  <c:v>-0.14277199999196455</c:v>
                </c:pt>
                <c:pt idx="90">
                  <c:v>-0.14889799999218667</c:v>
                </c:pt>
                <c:pt idx="92">
                  <c:v>-0.15009999999892898</c:v>
                </c:pt>
                <c:pt idx="94">
                  <c:v>-0.15957599999819649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FB-48F7-A528-04F15075BF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78">
                  <c:v>-0.11643799999728799</c:v>
                </c:pt>
                <c:pt idx="79">
                  <c:v>-0.11403799999243347</c:v>
                </c:pt>
                <c:pt idx="80">
                  <c:v>-0.11163799999485491</c:v>
                </c:pt>
                <c:pt idx="81">
                  <c:v>-9.7318000000086613E-2</c:v>
                </c:pt>
                <c:pt idx="91">
                  <c:v>-0.14669999999750871</c:v>
                </c:pt>
                <c:pt idx="93">
                  <c:v>-0.15215799999714363</c:v>
                </c:pt>
                <c:pt idx="95">
                  <c:v>-0.16464799999084789</c:v>
                </c:pt>
                <c:pt idx="96">
                  <c:v>-0.16652599999360973</c:v>
                </c:pt>
                <c:pt idx="97">
                  <c:v>-0.16808399999717949</c:v>
                </c:pt>
                <c:pt idx="98">
                  <c:v>-0.16650799999479204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FB-48F7-A528-04F15075BF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FB-48F7-A528-04F15075BF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FB-48F7-A528-04F15075BF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FB-48F7-A528-04F15075BF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2.1575329974473895E-2</c:v>
                </c:pt>
                <c:pt idx="1">
                  <c:v>2.1575329974473895E-2</c:v>
                </c:pt>
                <c:pt idx="2">
                  <c:v>6.6375072656203425E-3</c:v>
                </c:pt>
                <c:pt idx="3">
                  <c:v>-2.378362044201681E-2</c:v>
                </c:pt>
                <c:pt idx="4">
                  <c:v>-2.8105518585308707E-2</c:v>
                </c:pt>
                <c:pt idx="5">
                  <c:v>-2.9616084926653449E-2</c:v>
                </c:pt>
                <c:pt idx="6">
                  <c:v>-3.0937830475330094E-2</c:v>
                </c:pt>
                <c:pt idx="7">
                  <c:v>-3.1168611444146656E-2</c:v>
                </c:pt>
                <c:pt idx="8">
                  <c:v>-3.2448396816674836E-2</c:v>
                </c:pt>
                <c:pt idx="9">
                  <c:v>-3.2784078225862559E-2</c:v>
                </c:pt>
                <c:pt idx="10">
                  <c:v>-3.4336604743355766E-2</c:v>
                </c:pt>
                <c:pt idx="11">
                  <c:v>-3.7084996281080224E-2</c:v>
                </c:pt>
                <c:pt idx="12">
                  <c:v>-3.7378717514119482E-2</c:v>
                </c:pt>
                <c:pt idx="13">
                  <c:v>-3.7567538306787572E-2</c:v>
                </c:pt>
                <c:pt idx="14">
                  <c:v>-3.8385761741682636E-2</c:v>
                </c:pt>
                <c:pt idx="15">
                  <c:v>-3.8385761741682636E-2</c:v>
                </c:pt>
                <c:pt idx="16">
                  <c:v>-3.8847323679315753E-2</c:v>
                </c:pt>
                <c:pt idx="17">
                  <c:v>-3.9371825881171565E-2</c:v>
                </c:pt>
                <c:pt idx="18">
                  <c:v>-4.0630631165625521E-2</c:v>
                </c:pt>
                <c:pt idx="19">
                  <c:v>-4.0861412134442075E-2</c:v>
                </c:pt>
                <c:pt idx="20">
                  <c:v>-4.0882392222516308E-2</c:v>
                </c:pt>
                <c:pt idx="21">
                  <c:v>-4.1092193103258637E-2</c:v>
                </c:pt>
                <c:pt idx="22">
                  <c:v>-4.2267078035415656E-2</c:v>
                </c:pt>
                <c:pt idx="23">
                  <c:v>-4.2875500589568405E-2</c:v>
                </c:pt>
                <c:pt idx="24">
                  <c:v>-4.495252930891741E-2</c:v>
                </c:pt>
                <c:pt idx="25">
                  <c:v>-4.5267230630030908E-2</c:v>
                </c:pt>
                <c:pt idx="26">
                  <c:v>-4.6714856707152946E-2</c:v>
                </c:pt>
                <c:pt idx="27">
                  <c:v>-4.702955802826643E-2</c:v>
                </c:pt>
                <c:pt idx="28">
                  <c:v>-4.8477184105388482E-2</c:v>
                </c:pt>
                <c:pt idx="29">
                  <c:v>-4.8728945162279269E-2</c:v>
                </c:pt>
                <c:pt idx="30">
                  <c:v>-4.9589128773322805E-2</c:v>
                </c:pt>
                <c:pt idx="31">
                  <c:v>-5.0386372120143644E-2</c:v>
                </c:pt>
                <c:pt idx="32">
                  <c:v>-5.2022818989933772E-2</c:v>
                </c:pt>
                <c:pt idx="33">
                  <c:v>-5.271516189638345E-2</c:v>
                </c:pt>
                <c:pt idx="34">
                  <c:v>-5.290398268905154E-2</c:v>
                </c:pt>
                <c:pt idx="35">
                  <c:v>-5.516983220106865E-2</c:v>
                </c:pt>
                <c:pt idx="36">
                  <c:v>-5.5316692817588275E-2</c:v>
                </c:pt>
                <c:pt idx="37">
                  <c:v>-5.5925115371741024E-2</c:v>
                </c:pt>
                <c:pt idx="38">
                  <c:v>-5.5946095459815257E-2</c:v>
                </c:pt>
                <c:pt idx="39">
                  <c:v>-5.6030015812112186E-2</c:v>
                </c:pt>
                <c:pt idx="40">
                  <c:v>-5.6680398542413399E-2</c:v>
                </c:pt>
                <c:pt idx="41">
                  <c:v>-5.7037060039675347E-2</c:v>
                </c:pt>
                <c:pt idx="42">
                  <c:v>-5.768744276997656E-2</c:v>
                </c:pt>
                <c:pt idx="43">
                  <c:v>-5.768744276997656E-2</c:v>
                </c:pt>
                <c:pt idx="44">
                  <c:v>-5.905114849480167E-2</c:v>
                </c:pt>
                <c:pt idx="45">
                  <c:v>-5.9093108670950134E-2</c:v>
                </c:pt>
                <c:pt idx="46">
                  <c:v>-5.923996928746976E-2</c:v>
                </c:pt>
                <c:pt idx="47">
                  <c:v>-6.1484838711412637E-2</c:v>
                </c:pt>
                <c:pt idx="48">
                  <c:v>-6.2093261265565386E-2</c:v>
                </c:pt>
                <c:pt idx="49">
                  <c:v>-6.2114241353639618E-2</c:v>
                </c:pt>
                <c:pt idx="50">
                  <c:v>-6.3855588663800922E-2</c:v>
                </c:pt>
                <c:pt idx="51">
                  <c:v>-6.3876568751875154E-2</c:v>
                </c:pt>
                <c:pt idx="52">
                  <c:v>-6.4086369632617476E-2</c:v>
                </c:pt>
                <c:pt idx="53">
                  <c:v>-6.4107349720691709E-2</c:v>
                </c:pt>
                <c:pt idx="54">
                  <c:v>-6.4904593067512548E-2</c:v>
                </c:pt>
                <c:pt idx="55">
                  <c:v>-6.8408267775909373E-2</c:v>
                </c:pt>
                <c:pt idx="56">
                  <c:v>-6.8450227952057838E-2</c:v>
                </c:pt>
                <c:pt idx="57">
                  <c:v>-6.8450227952057838E-2</c:v>
                </c:pt>
                <c:pt idx="58">
                  <c:v>-6.8450227952057838E-2</c:v>
                </c:pt>
                <c:pt idx="59">
                  <c:v>-6.8701989008948625E-2</c:v>
                </c:pt>
                <c:pt idx="60">
                  <c:v>-7.0170595174144909E-2</c:v>
                </c:pt>
                <c:pt idx="61">
                  <c:v>-7.0191575262219141E-2</c:v>
                </c:pt>
                <c:pt idx="62">
                  <c:v>-7.0191575262219141E-2</c:v>
                </c:pt>
                <c:pt idx="63">
                  <c:v>-7.0191575262219141E-2</c:v>
                </c:pt>
                <c:pt idx="64">
                  <c:v>-7.0443336319109928E-2</c:v>
                </c:pt>
                <c:pt idx="65">
                  <c:v>-7.1723121691638109E-2</c:v>
                </c:pt>
                <c:pt idx="66">
                  <c:v>-7.3947011027506754E-2</c:v>
                </c:pt>
                <c:pt idx="67">
                  <c:v>-7.4765234462401825E-2</c:v>
                </c:pt>
                <c:pt idx="68">
                  <c:v>-7.7031083974418935E-2</c:v>
                </c:pt>
                <c:pt idx="69">
                  <c:v>-7.8541650315763684E-2</c:v>
                </c:pt>
                <c:pt idx="70">
                  <c:v>-8.1164161325042741E-2</c:v>
                </c:pt>
                <c:pt idx="71">
                  <c:v>-8.1164161325042741E-2</c:v>
                </c:pt>
                <c:pt idx="72">
                  <c:v>-8.4437055064623012E-2</c:v>
                </c:pt>
                <c:pt idx="73">
                  <c:v>-8.8800913384063374E-2</c:v>
                </c:pt>
                <c:pt idx="74">
                  <c:v>-0.10583674490034017</c:v>
                </c:pt>
                <c:pt idx="75">
                  <c:v>-0.1114594085042345</c:v>
                </c:pt>
                <c:pt idx="76">
                  <c:v>-0.11227763193912957</c:v>
                </c:pt>
                <c:pt idx="77">
                  <c:v>-0.11735481325309383</c:v>
                </c:pt>
                <c:pt idx="78">
                  <c:v>-0.11838283756873122</c:v>
                </c:pt>
                <c:pt idx="79">
                  <c:v>-0.11838283756873122</c:v>
                </c:pt>
                <c:pt idx="80">
                  <c:v>-0.11838283756873122</c:v>
                </c:pt>
                <c:pt idx="81">
                  <c:v>-0.11859263844947354</c:v>
                </c:pt>
                <c:pt idx="82">
                  <c:v>-0.120166145055041</c:v>
                </c:pt>
                <c:pt idx="83">
                  <c:v>-0.12083750787341643</c:v>
                </c:pt>
                <c:pt idx="84">
                  <c:v>-0.12478176443137215</c:v>
                </c:pt>
                <c:pt idx="85">
                  <c:v>-0.13283811825187744</c:v>
                </c:pt>
                <c:pt idx="86">
                  <c:v>-0.13858666238421713</c:v>
                </c:pt>
                <c:pt idx="87">
                  <c:v>-0.14028604951822998</c:v>
                </c:pt>
                <c:pt idx="88">
                  <c:v>-0.14362188352203295</c:v>
                </c:pt>
                <c:pt idx="89">
                  <c:v>-0.14362188352203295</c:v>
                </c:pt>
                <c:pt idx="90">
                  <c:v>-0.14712555823042978</c:v>
                </c:pt>
                <c:pt idx="91">
                  <c:v>-0.14836338342680949</c:v>
                </c:pt>
                <c:pt idx="92">
                  <c:v>-0.15151039663794438</c:v>
                </c:pt>
                <c:pt idx="93">
                  <c:v>-0.15279018201047256</c:v>
                </c:pt>
                <c:pt idx="94">
                  <c:v>-0.15763658235562028</c:v>
                </c:pt>
                <c:pt idx="95">
                  <c:v>-0.16548313529538322</c:v>
                </c:pt>
                <c:pt idx="96">
                  <c:v>-0.16550411538345747</c:v>
                </c:pt>
                <c:pt idx="97">
                  <c:v>-0.16573489635227401</c:v>
                </c:pt>
                <c:pt idx="98">
                  <c:v>-0.16904975026800276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FB-48F7-A528-04F15075B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880936"/>
        <c:axId val="1"/>
      </c:scatterChart>
      <c:valAx>
        <c:axId val="882880936"/>
        <c:scaling>
          <c:orientation val="minMax"/>
          <c:min val="6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975155279503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8944099378881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880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26086956521738"/>
          <c:y val="0.92000129214617399"/>
          <c:w val="0.6490683229813664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Cas - O-C Diagr.</a:t>
            </a:r>
          </a:p>
        </c:rich>
      </c:tx>
      <c:layout>
        <c:manualLayout>
          <c:xMode val="edge"/>
          <c:yMode val="edge"/>
          <c:x val="0.3813959999186147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3197542995311"/>
          <c:y val="0.14723926380368099"/>
          <c:w val="0.8248074503504274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F8-4C74-A946-899B03137B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9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2.3E-3</c:v>
                  </c:pt>
                  <c:pt idx="89">
                    <c:v>7.0000000000000007E-2</c:v>
                  </c:pt>
                  <c:pt idx="90">
                    <c:v>3.0000000000000001E-3</c:v>
                  </c:pt>
                  <c:pt idx="91">
                    <c:v>8.0000000000000004E-4</c:v>
                  </c:pt>
                  <c:pt idx="92">
                    <c:v>2.7000000000000001E-3</c:v>
                  </c:pt>
                  <c:pt idx="93">
                    <c:v>0</c:v>
                  </c:pt>
                  <c:pt idx="94">
                    <c:v>1.29E-2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9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2.3E-3</c:v>
                  </c:pt>
                  <c:pt idx="89">
                    <c:v>7.0000000000000007E-2</c:v>
                  </c:pt>
                  <c:pt idx="90">
                    <c:v>3.0000000000000001E-3</c:v>
                  </c:pt>
                  <c:pt idx="91">
                    <c:v>8.0000000000000004E-4</c:v>
                  </c:pt>
                  <c:pt idx="92">
                    <c:v>2.7000000000000001E-3</c:v>
                  </c:pt>
                  <c:pt idx="93">
                    <c:v>0</c:v>
                  </c:pt>
                  <c:pt idx="94">
                    <c:v>1.29E-2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-5.0999999999476131E-2</c:v>
                </c:pt>
                <c:pt idx="2">
                  <c:v>0.25606400000106078</c:v>
                </c:pt>
                <c:pt idx="3">
                  <c:v>-2.4035999995248858E-2</c:v>
                </c:pt>
                <c:pt idx="4">
                  <c:v>-0.20830399999977089</c:v>
                </c:pt>
                <c:pt idx="5">
                  <c:v>-0.30032000000210246</c:v>
                </c:pt>
                <c:pt idx="6">
                  <c:v>-0.2338339999987511</c:v>
                </c:pt>
                <c:pt idx="7">
                  <c:v>-0.11189199999716948</c:v>
                </c:pt>
                <c:pt idx="8">
                  <c:v>-0.25384999999732827</c:v>
                </c:pt>
                <c:pt idx="9">
                  <c:v>0.12570200000118348</c:v>
                </c:pt>
                <c:pt idx="10">
                  <c:v>0.21013000000311877</c:v>
                </c:pt>
                <c:pt idx="11">
                  <c:v>-6.7287999998370651E-2</c:v>
                </c:pt>
                <c:pt idx="12">
                  <c:v>0.17181999999957043</c:v>
                </c:pt>
                <c:pt idx="13">
                  <c:v>-4.3681999995897058E-2</c:v>
                </c:pt>
                <c:pt idx="14">
                  <c:v>-0.12852399999974295</c:v>
                </c:pt>
                <c:pt idx="15">
                  <c:v>-0.12852399999610498</c:v>
                </c:pt>
                <c:pt idx="16">
                  <c:v>-0.11863999999695807</c:v>
                </c:pt>
                <c:pt idx="17">
                  <c:v>5.341000000044005E-2</c:v>
                </c:pt>
                <c:pt idx="18">
                  <c:v>-2.699999968172051E-4</c:v>
                </c:pt>
                <c:pt idx="19">
                  <c:v>-7.6327999999193707E-2</c:v>
                </c:pt>
                <c:pt idx="20">
                  <c:v>5.0394000001688255E-2</c:v>
                </c:pt>
                <c:pt idx="21">
                  <c:v>-2.3386000000755303E-2</c:v>
                </c:pt>
                <c:pt idx="22">
                  <c:v>0.38704599999982747</c:v>
                </c:pt>
                <c:pt idx="23">
                  <c:v>0.12398399999801768</c:v>
                </c:pt>
                <c:pt idx="24">
                  <c:v>-0.17753799999627518</c:v>
                </c:pt>
                <c:pt idx="25">
                  <c:v>0.10329200000342098</c:v>
                </c:pt>
                <c:pt idx="26">
                  <c:v>-0.23088999999890802</c:v>
                </c:pt>
                <c:pt idx="27">
                  <c:v>5.1940000001195585E-2</c:v>
                </c:pt>
                <c:pt idx="28">
                  <c:v>-0.22324200000002747</c:v>
                </c:pt>
                <c:pt idx="29">
                  <c:v>-0.19557799999893177</c:v>
                </c:pt>
                <c:pt idx="30">
                  <c:v>-6.9760000005771872E-3</c:v>
                </c:pt>
                <c:pt idx="31">
                  <c:v>-5.5399999982910231E-3</c:v>
                </c:pt>
                <c:pt idx="32">
                  <c:v>9.4776000001729699E-2</c:v>
                </c:pt>
                <c:pt idx="33">
                  <c:v>6.9602000003214926E-2</c:v>
                </c:pt>
                <c:pt idx="34">
                  <c:v>0.13109999999869615</c:v>
                </c:pt>
                <c:pt idx="35">
                  <c:v>0.14107599999988452</c:v>
                </c:pt>
                <c:pt idx="36">
                  <c:v>0.10213000000658212</c:v>
                </c:pt>
                <c:pt idx="37">
                  <c:v>-0.12793199999578064</c:v>
                </c:pt>
                <c:pt idx="38">
                  <c:v>-1.6210000001592562E-2</c:v>
                </c:pt>
                <c:pt idx="39">
                  <c:v>0.12167800000315765</c:v>
                </c:pt>
                <c:pt idx="40">
                  <c:v>0.12206000000151107</c:v>
                </c:pt>
                <c:pt idx="41">
                  <c:v>-0.16466599999694154</c:v>
                </c:pt>
                <c:pt idx="42">
                  <c:v>-0.16728399999556132</c:v>
                </c:pt>
                <c:pt idx="43">
                  <c:v>-0.10528399999748217</c:v>
                </c:pt>
                <c:pt idx="44">
                  <c:v>-5.5353999996441416E-2</c:v>
                </c:pt>
                <c:pt idx="45">
                  <c:v>0.19509000000107335</c:v>
                </c:pt>
                <c:pt idx="46">
                  <c:v>3.8144000005559064E-2</c:v>
                </c:pt>
                <c:pt idx="47">
                  <c:v>8.5398000002896879E-2</c:v>
                </c:pt>
                <c:pt idx="48">
                  <c:v>-6.3663999993877951E-2</c:v>
                </c:pt>
                <c:pt idx="49">
                  <c:v>-4.5941999997012317E-2</c:v>
                </c:pt>
                <c:pt idx="50">
                  <c:v>-0.16701599999942118</c:v>
                </c:pt>
                <c:pt idx="51">
                  <c:v>-1.0293999999703374E-2</c:v>
                </c:pt>
                <c:pt idx="52">
                  <c:v>-4.3073999993794132E-2</c:v>
                </c:pt>
                <c:pt idx="53">
                  <c:v>4.6480000019073486E-3</c:v>
                </c:pt>
                <c:pt idx="54">
                  <c:v>-0.15591600000334438</c:v>
                </c:pt>
                <c:pt idx="55">
                  <c:v>-0.16734199999336852</c:v>
                </c:pt>
                <c:pt idx="56">
                  <c:v>-8.5897999997541774E-2</c:v>
                </c:pt>
                <c:pt idx="57">
                  <c:v>-2.5897999999870081E-2</c:v>
                </c:pt>
                <c:pt idx="58">
                  <c:v>3.4101999997801613E-2</c:v>
                </c:pt>
                <c:pt idx="59">
                  <c:v>4.2765999998664483E-2</c:v>
                </c:pt>
                <c:pt idx="60">
                  <c:v>-0.22669399999722373</c:v>
                </c:pt>
                <c:pt idx="61">
                  <c:v>-0.17097199999989243</c:v>
                </c:pt>
                <c:pt idx="62">
                  <c:v>-0.15097200000309385</c:v>
                </c:pt>
                <c:pt idx="63">
                  <c:v>-0.10097200000018347</c:v>
                </c:pt>
                <c:pt idx="64">
                  <c:v>-0.10230799999408191</c:v>
                </c:pt>
                <c:pt idx="65">
                  <c:v>-8.3266000001458451E-2</c:v>
                </c:pt>
                <c:pt idx="66">
                  <c:v>-3.1733999996504281E-2</c:v>
                </c:pt>
                <c:pt idx="67">
                  <c:v>-0.17457599999761442</c:v>
                </c:pt>
                <c:pt idx="68">
                  <c:v>-4.9599999998463318E-2</c:v>
                </c:pt>
                <c:pt idx="69">
                  <c:v>5.9384000000136439E-2</c:v>
                </c:pt>
                <c:pt idx="70">
                  <c:v>-0.12536599999293685</c:v>
                </c:pt>
                <c:pt idx="71">
                  <c:v>-7.3365999996894971E-2</c:v>
                </c:pt>
                <c:pt idx="72">
                  <c:v>-0.1397339999966789</c:v>
                </c:pt>
                <c:pt idx="73">
                  <c:v>-0.1575579999916954</c:v>
                </c:pt>
                <c:pt idx="75">
                  <c:v>7.4202000003424473E-2</c:v>
                </c:pt>
                <c:pt idx="76">
                  <c:v>-0.1866399999926216</c:v>
                </c:pt>
                <c:pt idx="83">
                  <c:v>-0.11006400000042049</c:v>
                </c:pt>
                <c:pt idx="84">
                  <c:v>-0.1223279999976512</c:v>
                </c:pt>
                <c:pt idx="85">
                  <c:v>-0.14707999999518506</c:v>
                </c:pt>
                <c:pt idx="86">
                  <c:v>-0.16725199999928009</c:v>
                </c:pt>
                <c:pt idx="87">
                  <c:v>-0.14377000000240514</c:v>
                </c:pt>
                <c:pt idx="89">
                  <c:v>-0.13397199999599252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F8-4C74-A946-899B03137B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74">
                  <c:v>-7.929399999557063E-2</c:v>
                </c:pt>
                <c:pt idx="77">
                  <c:v>-0.10691599999699974</c:v>
                </c:pt>
                <c:pt idx="82">
                  <c:v>-7.916799999657087E-2</c:v>
                </c:pt>
                <c:pt idx="88">
                  <c:v>-0.14277199999196455</c:v>
                </c:pt>
                <c:pt idx="90">
                  <c:v>-0.14889799999218667</c:v>
                </c:pt>
                <c:pt idx="92">
                  <c:v>-0.15009999999892898</c:v>
                </c:pt>
                <c:pt idx="94">
                  <c:v>-0.15957599999819649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F8-4C74-A946-899B03137B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78">
                  <c:v>-0.11643799999728799</c:v>
                </c:pt>
                <c:pt idx="79">
                  <c:v>-0.11403799999243347</c:v>
                </c:pt>
                <c:pt idx="80">
                  <c:v>-0.11163799999485491</c:v>
                </c:pt>
                <c:pt idx="81">
                  <c:v>-9.7318000000086613E-2</c:v>
                </c:pt>
                <c:pt idx="91">
                  <c:v>-0.14669999999750871</c:v>
                </c:pt>
                <c:pt idx="93">
                  <c:v>-0.15215799999714363</c:v>
                </c:pt>
                <c:pt idx="95">
                  <c:v>-0.16464799999084789</c:v>
                </c:pt>
                <c:pt idx="96">
                  <c:v>-0.16652599999360973</c:v>
                </c:pt>
                <c:pt idx="97">
                  <c:v>-0.16808399999717949</c:v>
                </c:pt>
                <c:pt idx="98">
                  <c:v>-0.16650799999479204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F8-4C74-A946-899B03137B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F8-4C74-A946-899B03137B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F8-4C74-A946-899B03137B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F8-4C74-A946-899B03137B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712</c:v>
                </c:pt>
                <c:pt idx="3">
                  <c:v>2162</c:v>
                </c:pt>
                <c:pt idx="4">
                  <c:v>2368</c:v>
                </c:pt>
                <c:pt idx="5">
                  <c:v>2440</c:v>
                </c:pt>
                <c:pt idx="6">
                  <c:v>2503</c:v>
                </c:pt>
                <c:pt idx="7">
                  <c:v>2514</c:v>
                </c:pt>
                <c:pt idx="8">
                  <c:v>2575</c:v>
                </c:pt>
                <c:pt idx="9">
                  <c:v>2591</c:v>
                </c:pt>
                <c:pt idx="10">
                  <c:v>2665</c:v>
                </c:pt>
                <c:pt idx="11">
                  <c:v>2796</c:v>
                </c:pt>
                <c:pt idx="12">
                  <c:v>2810</c:v>
                </c:pt>
                <c:pt idx="13">
                  <c:v>2819</c:v>
                </c:pt>
                <c:pt idx="14">
                  <c:v>2858</c:v>
                </c:pt>
                <c:pt idx="15">
                  <c:v>2858</c:v>
                </c:pt>
                <c:pt idx="16">
                  <c:v>2880</c:v>
                </c:pt>
                <c:pt idx="17">
                  <c:v>2905</c:v>
                </c:pt>
                <c:pt idx="18">
                  <c:v>2965</c:v>
                </c:pt>
                <c:pt idx="19">
                  <c:v>2976</c:v>
                </c:pt>
                <c:pt idx="20">
                  <c:v>2977</c:v>
                </c:pt>
                <c:pt idx="21">
                  <c:v>2987</c:v>
                </c:pt>
                <c:pt idx="22">
                  <c:v>3043</c:v>
                </c:pt>
                <c:pt idx="23">
                  <c:v>3072</c:v>
                </c:pt>
                <c:pt idx="24">
                  <c:v>3171</c:v>
                </c:pt>
                <c:pt idx="25">
                  <c:v>3186</c:v>
                </c:pt>
                <c:pt idx="26">
                  <c:v>3255</c:v>
                </c:pt>
                <c:pt idx="27">
                  <c:v>3270</c:v>
                </c:pt>
                <c:pt idx="28">
                  <c:v>3339</c:v>
                </c:pt>
                <c:pt idx="29">
                  <c:v>3351</c:v>
                </c:pt>
                <c:pt idx="30">
                  <c:v>3392</c:v>
                </c:pt>
                <c:pt idx="31">
                  <c:v>3430</c:v>
                </c:pt>
                <c:pt idx="32">
                  <c:v>3508</c:v>
                </c:pt>
                <c:pt idx="33">
                  <c:v>3541</c:v>
                </c:pt>
                <c:pt idx="34">
                  <c:v>3550</c:v>
                </c:pt>
                <c:pt idx="35">
                  <c:v>3658</c:v>
                </c:pt>
                <c:pt idx="36">
                  <c:v>3665</c:v>
                </c:pt>
                <c:pt idx="37">
                  <c:v>3694</c:v>
                </c:pt>
                <c:pt idx="38">
                  <c:v>3695</c:v>
                </c:pt>
                <c:pt idx="39">
                  <c:v>3699</c:v>
                </c:pt>
                <c:pt idx="40">
                  <c:v>3730</c:v>
                </c:pt>
                <c:pt idx="41">
                  <c:v>3747</c:v>
                </c:pt>
                <c:pt idx="42">
                  <c:v>3778</c:v>
                </c:pt>
                <c:pt idx="43">
                  <c:v>3778</c:v>
                </c:pt>
                <c:pt idx="44">
                  <c:v>3843</c:v>
                </c:pt>
                <c:pt idx="45">
                  <c:v>3845</c:v>
                </c:pt>
                <c:pt idx="46">
                  <c:v>3852</c:v>
                </c:pt>
                <c:pt idx="47">
                  <c:v>3959</c:v>
                </c:pt>
                <c:pt idx="48">
                  <c:v>3988</c:v>
                </c:pt>
                <c:pt idx="49">
                  <c:v>3989</c:v>
                </c:pt>
                <c:pt idx="50">
                  <c:v>4072</c:v>
                </c:pt>
                <c:pt idx="51">
                  <c:v>4073</c:v>
                </c:pt>
                <c:pt idx="52">
                  <c:v>4083</c:v>
                </c:pt>
                <c:pt idx="53">
                  <c:v>4084</c:v>
                </c:pt>
                <c:pt idx="54">
                  <c:v>4122</c:v>
                </c:pt>
                <c:pt idx="55">
                  <c:v>4289</c:v>
                </c:pt>
                <c:pt idx="56">
                  <c:v>4291</c:v>
                </c:pt>
                <c:pt idx="57">
                  <c:v>4291</c:v>
                </c:pt>
                <c:pt idx="58">
                  <c:v>4291</c:v>
                </c:pt>
                <c:pt idx="59">
                  <c:v>4303</c:v>
                </c:pt>
                <c:pt idx="60">
                  <c:v>4373</c:v>
                </c:pt>
                <c:pt idx="61">
                  <c:v>4374</c:v>
                </c:pt>
                <c:pt idx="62">
                  <c:v>4374</c:v>
                </c:pt>
                <c:pt idx="63">
                  <c:v>4374</c:v>
                </c:pt>
                <c:pt idx="64">
                  <c:v>4386</c:v>
                </c:pt>
                <c:pt idx="65">
                  <c:v>4447</c:v>
                </c:pt>
                <c:pt idx="66">
                  <c:v>4553</c:v>
                </c:pt>
                <c:pt idx="67">
                  <c:v>4592</c:v>
                </c:pt>
                <c:pt idx="68">
                  <c:v>4700</c:v>
                </c:pt>
                <c:pt idx="69">
                  <c:v>4772</c:v>
                </c:pt>
                <c:pt idx="70">
                  <c:v>4897</c:v>
                </c:pt>
                <c:pt idx="71">
                  <c:v>4897</c:v>
                </c:pt>
                <c:pt idx="72">
                  <c:v>5053</c:v>
                </c:pt>
                <c:pt idx="73">
                  <c:v>5261</c:v>
                </c:pt>
                <c:pt idx="74">
                  <c:v>6073</c:v>
                </c:pt>
                <c:pt idx="75">
                  <c:v>6341</c:v>
                </c:pt>
                <c:pt idx="76">
                  <c:v>6380</c:v>
                </c:pt>
                <c:pt idx="77">
                  <c:v>6622</c:v>
                </c:pt>
                <c:pt idx="78">
                  <c:v>6671</c:v>
                </c:pt>
                <c:pt idx="79">
                  <c:v>6671</c:v>
                </c:pt>
                <c:pt idx="80">
                  <c:v>6671</c:v>
                </c:pt>
                <c:pt idx="81">
                  <c:v>6681</c:v>
                </c:pt>
                <c:pt idx="82">
                  <c:v>6756</c:v>
                </c:pt>
                <c:pt idx="83">
                  <c:v>6788</c:v>
                </c:pt>
                <c:pt idx="84">
                  <c:v>6976</c:v>
                </c:pt>
                <c:pt idx="85">
                  <c:v>7360</c:v>
                </c:pt>
                <c:pt idx="86">
                  <c:v>7634</c:v>
                </c:pt>
                <c:pt idx="87">
                  <c:v>7715</c:v>
                </c:pt>
                <c:pt idx="88">
                  <c:v>7874</c:v>
                </c:pt>
                <c:pt idx="89">
                  <c:v>7874</c:v>
                </c:pt>
                <c:pt idx="90">
                  <c:v>8041</c:v>
                </c:pt>
                <c:pt idx="91">
                  <c:v>8100</c:v>
                </c:pt>
                <c:pt idx="92">
                  <c:v>8250</c:v>
                </c:pt>
                <c:pt idx="93">
                  <c:v>8311</c:v>
                </c:pt>
                <c:pt idx="94">
                  <c:v>8542</c:v>
                </c:pt>
                <c:pt idx="95">
                  <c:v>8916</c:v>
                </c:pt>
                <c:pt idx="96">
                  <c:v>8917</c:v>
                </c:pt>
                <c:pt idx="97">
                  <c:v>8928</c:v>
                </c:pt>
                <c:pt idx="98">
                  <c:v>9086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2.1575329974473895E-2</c:v>
                </c:pt>
                <c:pt idx="1">
                  <c:v>2.1575329974473895E-2</c:v>
                </c:pt>
                <c:pt idx="2">
                  <c:v>6.6375072656203425E-3</c:v>
                </c:pt>
                <c:pt idx="3">
                  <c:v>-2.378362044201681E-2</c:v>
                </c:pt>
                <c:pt idx="4">
                  <c:v>-2.8105518585308707E-2</c:v>
                </c:pt>
                <c:pt idx="5">
                  <c:v>-2.9616084926653449E-2</c:v>
                </c:pt>
                <c:pt idx="6">
                  <c:v>-3.0937830475330094E-2</c:v>
                </c:pt>
                <c:pt idx="7">
                  <c:v>-3.1168611444146656E-2</c:v>
                </c:pt>
                <c:pt idx="8">
                  <c:v>-3.2448396816674836E-2</c:v>
                </c:pt>
                <c:pt idx="9">
                  <c:v>-3.2784078225862559E-2</c:v>
                </c:pt>
                <c:pt idx="10">
                  <c:v>-3.4336604743355766E-2</c:v>
                </c:pt>
                <c:pt idx="11">
                  <c:v>-3.7084996281080224E-2</c:v>
                </c:pt>
                <c:pt idx="12">
                  <c:v>-3.7378717514119482E-2</c:v>
                </c:pt>
                <c:pt idx="13">
                  <c:v>-3.7567538306787572E-2</c:v>
                </c:pt>
                <c:pt idx="14">
                  <c:v>-3.8385761741682636E-2</c:v>
                </c:pt>
                <c:pt idx="15">
                  <c:v>-3.8385761741682636E-2</c:v>
                </c:pt>
                <c:pt idx="16">
                  <c:v>-3.8847323679315753E-2</c:v>
                </c:pt>
                <c:pt idx="17">
                  <c:v>-3.9371825881171565E-2</c:v>
                </c:pt>
                <c:pt idx="18">
                  <c:v>-4.0630631165625521E-2</c:v>
                </c:pt>
                <c:pt idx="19">
                  <c:v>-4.0861412134442075E-2</c:v>
                </c:pt>
                <c:pt idx="20">
                  <c:v>-4.0882392222516308E-2</c:v>
                </c:pt>
                <c:pt idx="21">
                  <c:v>-4.1092193103258637E-2</c:v>
                </c:pt>
                <c:pt idx="22">
                  <c:v>-4.2267078035415656E-2</c:v>
                </c:pt>
                <c:pt idx="23">
                  <c:v>-4.2875500589568405E-2</c:v>
                </c:pt>
                <c:pt idx="24">
                  <c:v>-4.495252930891741E-2</c:v>
                </c:pt>
                <c:pt idx="25">
                  <c:v>-4.5267230630030908E-2</c:v>
                </c:pt>
                <c:pt idx="26">
                  <c:v>-4.6714856707152946E-2</c:v>
                </c:pt>
                <c:pt idx="27">
                  <c:v>-4.702955802826643E-2</c:v>
                </c:pt>
                <c:pt idx="28">
                  <c:v>-4.8477184105388482E-2</c:v>
                </c:pt>
                <c:pt idx="29">
                  <c:v>-4.8728945162279269E-2</c:v>
                </c:pt>
                <c:pt idx="30">
                  <c:v>-4.9589128773322805E-2</c:v>
                </c:pt>
                <c:pt idx="31">
                  <c:v>-5.0386372120143644E-2</c:v>
                </c:pt>
                <c:pt idx="32">
                  <c:v>-5.2022818989933772E-2</c:v>
                </c:pt>
                <c:pt idx="33">
                  <c:v>-5.271516189638345E-2</c:v>
                </c:pt>
                <c:pt idx="34">
                  <c:v>-5.290398268905154E-2</c:v>
                </c:pt>
                <c:pt idx="35">
                  <c:v>-5.516983220106865E-2</c:v>
                </c:pt>
                <c:pt idx="36">
                  <c:v>-5.5316692817588275E-2</c:v>
                </c:pt>
                <c:pt idx="37">
                  <c:v>-5.5925115371741024E-2</c:v>
                </c:pt>
                <c:pt idx="38">
                  <c:v>-5.5946095459815257E-2</c:v>
                </c:pt>
                <c:pt idx="39">
                  <c:v>-5.6030015812112186E-2</c:v>
                </c:pt>
                <c:pt idx="40">
                  <c:v>-5.6680398542413399E-2</c:v>
                </c:pt>
                <c:pt idx="41">
                  <c:v>-5.7037060039675347E-2</c:v>
                </c:pt>
                <c:pt idx="42">
                  <c:v>-5.768744276997656E-2</c:v>
                </c:pt>
                <c:pt idx="43">
                  <c:v>-5.768744276997656E-2</c:v>
                </c:pt>
                <c:pt idx="44">
                  <c:v>-5.905114849480167E-2</c:v>
                </c:pt>
                <c:pt idx="45">
                  <c:v>-5.9093108670950134E-2</c:v>
                </c:pt>
                <c:pt idx="46">
                  <c:v>-5.923996928746976E-2</c:v>
                </c:pt>
                <c:pt idx="47">
                  <c:v>-6.1484838711412637E-2</c:v>
                </c:pt>
                <c:pt idx="48">
                  <c:v>-6.2093261265565386E-2</c:v>
                </c:pt>
                <c:pt idx="49">
                  <c:v>-6.2114241353639618E-2</c:v>
                </c:pt>
                <c:pt idx="50">
                  <c:v>-6.3855588663800922E-2</c:v>
                </c:pt>
                <c:pt idx="51">
                  <c:v>-6.3876568751875154E-2</c:v>
                </c:pt>
                <c:pt idx="52">
                  <c:v>-6.4086369632617476E-2</c:v>
                </c:pt>
                <c:pt idx="53">
                  <c:v>-6.4107349720691709E-2</c:v>
                </c:pt>
                <c:pt idx="54">
                  <c:v>-6.4904593067512548E-2</c:v>
                </c:pt>
                <c:pt idx="55">
                  <c:v>-6.8408267775909373E-2</c:v>
                </c:pt>
                <c:pt idx="56">
                  <c:v>-6.8450227952057838E-2</c:v>
                </c:pt>
                <c:pt idx="57">
                  <c:v>-6.8450227952057838E-2</c:v>
                </c:pt>
                <c:pt idx="58">
                  <c:v>-6.8450227952057838E-2</c:v>
                </c:pt>
                <c:pt idx="59">
                  <c:v>-6.8701989008948625E-2</c:v>
                </c:pt>
                <c:pt idx="60">
                  <c:v>-7.0170595174144909E-2</c:v>
                </c:pt>
                <c:pt idx="61">
                  <c:v>-7.0191575262219141E-2</c:v>
                </c:pt>
                <c:pt idx="62">
                  <c:v>-7.0191575262219141E-2</c:v>
                </c:pt>
                <c:pt idx="63">
                  <c:v>-7.0191575262219141E-2</c:v>
                </c:pt>
                <c:pt idx="64">
                  <c:v>-7.0443336319109928E-2</c:v>
                </c:pt>
                <c:pt idx="65">
                  <c:v>-7.1723121691638109E-2</c:v>
                </c:pt>
                <c:pt idx="66">
                  <c:v>-7.3947011027506754E-2</c:v>
                </c:pt>
                <c:pt idx="67">
                  <c:v>-7.4765234462401825E-2</c:v>
                </c:pt>
                <c:pt idx="68">
                  <c:v>-7.7031083974418935E-2</c:v>
                </c:pt>
                <c:pt idx="69">
                  <c:v>-7.8541650315763684E-2</c:v>
                </c:pt>
                <c:pt idx="70">
                  <c:v>-8.1164161325042741E-2</c:v>
                </c:pt>
                <c:pt idx="71">
                  <c:v>-8.1164161325042741E-2</c:v>
                </c:pt>
                <c:pt idx="72">
                  <c:v>-8.4437055064623012E-2</c:v>
                </c:pt>
                <c:pt idx="73">
                  <c:v>-8.8800913384063374E-2</c:v>
                </c:pt>
                <c:pt idx="74">
                  <c:v>-0.10583674490034017</c:v>
                </c:pt>
                <c:pt idx="75">
                  <c:v>-0.1114594085042345</c:v>
                </c:pt>
                <c:pt idx="76">
                  <c:v>-0.11227763193912957</c:v>
                </c:pt>
                <c:pt idx="77">
                  <c:v>-0.11735481325309383</c:v>
                </c:pt>
                <c:pt idx="78">
                  <c:v>-0.11838283756873122</c:v>
                </c:pt>
                <c:pt idx="79">
                  <c:v>-0.11838283756873122</c:v>
                </c:pt>
                <c:pt idx="80">
                  <c:v>-0.11838283756873122</c:v>
                </c:pt>
                <c:pt idx="81">
                  <c:v>-0.11859263844947354</c:v>
                </c:pt>
                <c:pt idx="82">
                  <c:v>-0.120166145055041</c:v>
                </c:pt>
                <c:pt idx="83">
                  <c:v>-0.12083750787341643</c:v>
                </c:pt>
                <c:pt idx="84">
                  <c:v>-0.12478176443137215</c:v>
                </c:pt>
                <c:pt idx="85">
                  <c:v>-0.13283811825187744</c:v>
                </c:pt>
                <c:pt idx="86">
                  <c:v>-0.13858666238421713</c:v>
                </c:pt>
                <c:pt idx="87">
                  <c:v>-0.14028604951822998</c:v>
                </c:pt>
                <c:pt idx="88">
                  <c:v>-0.14362188352203295</c:v>
                </c:pt>
                <c:pt idx="89">
                  <c:v>-0.14362188352203295</c:v>
                </c:pt>
                <c:pt idx="90">
                  <c:v>-0.14712555823042978</c:v>
                </c:pt>
                <c:pt idx="91">
                  <c:v>-0.14836338342680949</c:v>
                </c:pt>
                <c:pt idx="92">
                  <c:v>-0.15151039663794438</c:v>
                </c:pt>
                <c:pt idx="93">
                  <c:v>-0.15279018201047256</c:v>
                </c:pt>
                <c:pt idx="94">
                  <c:v>-0.15763658235562028</c:v>
                </c:pt>
                <c:pt idx="95">
                  <c:v>-0.16548313529538322</c:v>
                </c:pt>
                <c:pt idx="96">
                  <c:v>-0.16550411538345747</c:v>
                </c:pt>
                <c:pt idx="97">
                  <c:v>-0.16573489635227401</c:v>
                </c:pt>
                <c:pt idx="98">
                  <c:v>-0.16904975026800276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F8-4C74-A946-899B0313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879296"/>
        <c:axId val="1"/>
      </c:scatterChart>
      <c:valAx>
        <c:axId val="8828792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806588129972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1240310077519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879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70575189729189"/>
          <c:y val="0.92024539877300615"/>
          <c:w val="0.6480629921259841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628650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0EA4FC41-95F3-442E-952F-EE8408D0D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66675</xdr:colOff>
      <xdr:row>0</xdr:row>
      <xdr:rowOff>0</xdr:rowOff>
    </xdr:from>
    <xdr:to>
      <xdr:col>25</xdr:col>
      <xdr:colOff>38100</xdr:colOff>
      <xdr:row>18</xdr:row>
      <xdr:rowOff>28575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B112F4AE-4114-090D-8161-F0F3D66BE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1" TargetMode="External"/><Relationship Id="rId13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bav-astro.de/sfs/BAVM_link.php?BAVMnr=56" TargetMode="External"/><Relationship Id="rId7" Type="http://schemas.openxmlformats.org/officeDocument/2006/relationships/hyperlink" Target="http://www.bav-astro.de/sfs/BAVM_link.php?BAVMnr=157" TargetMode="External"/><Relationship Id="rId12" Type="http://schemas.openxmlformats.org/officeDocument/2006/relationships/hyperlink" Target="http://www.konkoly.hu/cgi-bin/IBVS?5871" TargetMode="External"/><Relationship Id="rId2" Type="http://schemas.openxmlformats.org/officeDocument/2006/relationships/hyperlink" Target="http://www.bav-astro.de/sfs/BAVM_link.php?BAVMnr=4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68" TargetMode="External"/><Relationship Id="rId11" Type="http://schemas.openxmlformats.org/officeDocument/2006/relationships/hyperlink" Target="http://www.bav-astro.de/sfs/BAVM_link.php?BAVMnr=201" TargetMode="External"/><Relationship Id="rId5" Type="http://schemas.openxmlformats.org/officeDocument/2006/relationships/hyperlink" Target="http://www.bav-astro.de/sfs/BAVM_link.php?BAVMnr=59" TargetMode="External"/><Relationship Id="rId15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var.astro.cz/oejv/issues/oejv0028.pdf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2"/>
  <sheetViews>
    <sheetView tabSelected="1" workbookViewId="0">
      <pane xSplit="14" ySplit="22" topLeftCell="O104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1406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20.5703125" customWidth="1"/>
  </cols>
  <sheetData>
    <row r="1" spans="1:6" ht="20.25" x14ac:dyDescent="0.3">
      <c r="A1" s="1" t="s">
        <v>48</v>
      </c>
      <c r="E1" s="56" t="s">
        <v>411</v>
      </c>
    </row>
    <row r="2" spans="1:6" x14ac:dyDescent="0.2">
      <c r="A2" t="s">
        <v>24</v>
      </c>
      <c r="B2" s="10" t="s">
        <v>49</v>
      </c>
    </row>
    <row r="4" spans="1:6" ht="14.25" thickTop="1" thickBot="1" x14ac:dyDescent="0.25">
      <c r="A4" s="7" t="s">
        <v>0</v>
      </c>
      <c r="C4" s="3">
        <v>15038.228999999999</v>
      </c>
      <c r="D4" s="4">
        <v>4.9042779999999997</v>
      </c>
    </row>
    <row r="5" spans="1:6" ht="13.5" thickTop="1" x14ac:dyDescent="0.2">
      <c r="A5" s="17" t="s">
        <v>53</v>
      </c>
      <c r="B5" s="18"/>
      <c r="C5" s="19">
        <v>-9.5</v>
      </c>
      <c r="D5" s="18" t="s">
        <v>54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15038.228999999999</v>
      </c>
    </row>
    <row r="8" spans="1:6" x14ac:dyDescent="0.2">
      <c r="A8" t="s">
        <v>3</v>
      </c>
      <c r="C8">
        <f>+D4</f>
        <v>4.9042779999999997</v>
      </c>
    </row>
    <row r="9" spans="1:6" x14ac:dyDescent="0.2">
      <c r="A9" s="32" t="s">
        <v>58</v>
      </c>
      <c r="B9" s="33">
        <v>111</v>
      </c>
      <c r="C9" s="21" t="str">
        <f>"F"&amp;B9</f>
        <v>F111</v>
      </c>
      <c r="D9" s="22" t="str">
        <f>"G"&amp;B9</f>
        <v>G111</v>
      </c>
    </row>
    <row r="10" spans="1:6" ht="13.5" thickBot="1" x14ac:dyDescent="0.25">
      <c r="A10" s="18"/>
      <c r="B10" s="18"/>
      <c r="C10" s="6" t="s">
        <v>20</v>
      </c>
      <c r="D10" s="6" t="s">
        <v>21</v>
      </c>
      <c r="E10" s="18"/>
    </row>
    <row r="11" spans="1:6" x14ac:dyDescent="0.2">
      <c r="A11" s="18" t="s">
        <v>16</v>
      </c>
      <c r="B11" s="18"/>
      <c r="C11" s="20">
        <f ca="1">INTERCEPT(INDIRECT($D$9):G988,INDIRECT($C$9):F988)</f>
        <v>2.1575329974473895E-2</v>
      </c>
      <c r="D11" s="5"/>
      <c r="E11" s="18"/>
    </row>
    <row r="12" spans="1:6" x14ac:dyDescent="0.2">
      <c r="A12" s="18" t="s">
        <v>17</v>
      </c>
      <c r="B12" s="18"/>
      <c r="C12" s="20">
        <f ca="1">SLOPE(INDIRECT($D$9):G988,INDIRECT($C$9):F988)</f>
        <v>-2.0980088074232517E-5</v>
      </c>
      <c r="D12" s="5"/>
      <c r="E12" s="18"/>
    </row>
    <row r="13" spans="1:6" x14ac:dyDescent="0.2">
      <c r="A13" s="18" t="s">
        <v>19</v>
      </c>
      <c r="B13" s="18"/>
      <c r="C13" s="5" t="s">
        <v>14</v>
      </c>
    </row>
    <row r="14" spans="1:6" x14ac:dyDescent="0.2">
      <c r="A14" s="18"/>
      <c r="B14" s="18"/>
      <c r="C14" s="18"/>
    </row>
    <row r="15" spans="1:6" x14ac:dyDescent="0.2">
      <c r="A15" s="23" t="s">
        <v>18</v>
      </c>
      <c r="B15" s="18"/>
      <c r="C15" s="24">
        <f ca="1">(C7+C11)+(C8+C12)*INT(MAX(F21:F3529))</f>
        <v>59598.329858249737</v>
      </c>
      <c r="E15" s="25" t="s">
        <v>61</v>
      </c>
      <c r="F15" s="19">
        <v>1</v>
      </c>
    </row>
    <row r="16" spans="1:6" x14ac:dyDescent="0.2">
      <c r="A16" s="27" t="s">
        <v>4</v>
      </c>
      <c r="B16" s="18"/>
      <c r="C16" s="28">
        <f ca="1">+C8+C12</f>
        <v>4.9042570199119258</v>
      </c>
      <c r="E16" s="25" t="s">
        <v>55</v>
      </c>
      <c r="F16" s="26">
        <f ca="1">NOW()+15018.5+$C$5/24</f>
        <v>59970.803833564809</v>
      </c>
    </row>
    <row r="17" spans="1:17" ht="13.5" thickBot="1" x14ac:dyDescent="0.25">
      <c r="A17" s="25" t="s">
        <v>47</v>
      </c>
      <c r="B17" s="18"/>
      <c r="C17" s="18">
        <f>COUNT(C21:C2187)</f>
        <v>99</v>
      </c>
      <c r="E17" s="25" t="s">
        <v>62</v>
      </c>
      <c r="F17" s="26">
        <f ca="1">ROUND(2*(F16-$C$7)/$C$8,0)/2+F15</f>
        <v>9163</v>
      </c>
    </row>
    <row r="18" spans="1:17" ht="14.25" thickTop="1" thickBot="1" x14ac:dyDescent="0.25">
      <c r="A18" s="27" t="s">
        <v>5</v>
      </c>
      <c r="B18" s="18"/>
      <c r="C18" s="30">
        <f ca="1">+C15</f>
        <v>59598.329858249737</v>
      </c>
      <c r="D18" s="31">
        <f ca="1">+C16</f>
        <v>4.9042570199119258</v>
      </c>
      <c r="E18" s="25" t="s">
        <v>56</v>
      </c>
      <c r="F18" s="22">
        <f ca="1">ROUND(2*(F16-$C$15)/$C$16,0)/2+F15</f>
        <v>77</v>
      </c>
    </row>
    <row r="19" spans="1:17" ht="13.5" thickTop="1" x14ac:dyDescent="0.2">
      <c r="E19" s="25" t="s">
        <v>57</v>
      </c>
      <c r="F19" s="29">
        <f ca="1">+$C$15+$C$16*F18-15018.5-$C$5/24</f>
        <v>44957.85348211629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28</v>
      </c>
      <c r="I20" s="9" t="s">
        <v>76</v>
      </c>
      <c r="J20" s="9" t="s">
        <v>71</v>
      </c>
      <c r="K20" s="9" t="s">
        <v>69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s="54" t="s">
        <v>83</v>
      </c>
      <c r="B21" s="55" t="s">
        <v>52</v>
      </c>
      <c r="C21" s="54">
        <v>15038.178</v>
      </c>
      <c r="D21" s="54" t="s">
        <v>76</v>
      </c>
      <c r="E21" s="36">
        <f t="shared" ref="E21:E52" si="0">+(C21-C$7)/C$8</f>
        <v>-1.039908422798955E-2</v>
      </c>
      <c r="F21" s="15">
        <f t="shared" ref="F21:F52" si="1">ROUND(2*E21,0)/2</f>
        <v>0</v>
      </c>
      <c r="G21" s="15">
        <f t="shared" ref="G21:G52" si="2">+C21-(C$7+F21*C$8)</f>
        <v>-5.0999999999476131E-2</v>
      </c>
      <c r="H21" s="15"/>
      <c r="I21" s="15">
        <f>+G21</f>
        <v>-5.0999999999476131E-2</v>
      </c>
      <c r="J21" s="15"/>
      <c r="K21" s="15"/>
      <c r="L21" s="15"/>
      <c r="O21">
        <f t="shared" ref="O21:O52" ca="1" si="3">+C$11+C$12*F21</f>
        <v>2.1575329974473895E-2</v>
      </c>
      <c r="Q21" s="2">
        <f t="shared" ref="Q21:Q52" si="4">+C21-15018.5</f>
        <v>19.677999999999884</v>
      </c>
    </row>
    <row r="22" spans="1:17" x14ac:dyDescent="0.2">
      <c r="A22" s="15" t="s">
        <v>12</v>
      </c>
      <c r="B22" s="15"/>
      <c r="C22" s="16">
        <v>15038.228999999999</v>
      </c>
      <c r="D22" s="16" t="s">
        <v>14</v>
      </c>
      <c r="E22" s="15">
        <f t="shared" si="0"/>
        <v>0</v>
      </c>
      <c r="F22" s="15">
        <f t="shared" si="1"/>
        <v>0</v>
      </c>
      <c r="G22" s="15">
        <f t="shared" si="2"/>
        <v>0</v>
      </c>
      <c r="H22" s="15">
        <f>+G22</f>
        <v>0</v>
      </c>
      <c r="I22" s="15"/>
      <c r="J22" s="15"/>
      <c r="K22" s="15"/>
      <c r="L22" s="15"/>
      <c r="O22">
        <f t="shared" ca="1" si="3"/>
        <v>2.1575329974473895E-2</v>
      </c>
      <c r="Q22" s="2">
        <f t="shared" si="4"/>
        <v>19.72899999999936</v>
      </c>
    </row>
    <row r="23" spans="1:17" x14ac:dyDescent="0.2">
      <c r="A23" s="54" t="s">
        <v>83</v>
      </c>
      <c r="B23" s="55" t="s">
        <v>52</v>
      </c>
      <c r="C23" s="54">
        <v>18530.330999999998</v>
      </c>
      <c r="D23" s="54" t="s">
        <v>76</v>
      </c>
      <c r="E23" s="36">
        <f t="shared" si="0"/>
        <v>712.05221237458386</v>
      </c>
      <c r="F23" s="15">
        <f t="shared" si="1"/>
        <v>712</v>
      </c>
      <c r="G23" s="15">
        <f t="shared" si="2"/>
        <v>0.25606400000106078</v>
      </c>
      <c r="H23" s="15"/>
      <c r="I23" s="15">
        <f t="shared" ref="I23:I54" si="5">+G23</f>
        <v>0.25606400000106078</v>
      </c>
      <c r="J23" s="15"/>
      <c r="K23" s="15"/>
      <c r="L23" s="15"/>
      <c r="O23">
        <f t="shared" ca="1" si="3"/>
        <v>6.6375072656203425E-3</v>
      </c>
      <c r="Q23" s="2">
        <f t="shared" si="4"/>
        <v>3511.8309999999983</v>
      </c>
    </row>
    <row r="24" spans="1:17" x14ac:dyDescent="0.2">
      <c r="A24" s="15" t="s">
        <v>410</v>
      </c>
      <c r="B24" s="15"/>
      <c r="C24" s="16">
        <v>25641.254000000001</v>
      </c>
      <c r="D24" s="16"/>
      <c r="E24" s="15">
        <f t="shared" si="0"/>
        <v>2161.9950989727749</v>
      </c>
      <c r="F24" s="15">
        <f t="shared" si="1"/>
        <v>2162</v>
      </c>
      <c r="G24" s="15">
        <f t="shared" si="2"/>
        <v>-2.4035999995248858E-2</v>
      </c>
      <c r="H24" s="15"/>
      <c r="I24" s="15">
        <f t="shared" si="5"/>
        <v>-2.4035999995248858E-2</v>
      </c>
      <c r="J24" s="15"/>
      <c r="K24" s="15"/>
      <c r="L24" s="15"/>
      <c r="O24">
        <f t="shared" ca="1" si="3"/>
        <v>-2.378362044201681E-2</v>
      </c>
      <c r="Q24" s="2">
        <f t="shared" si="4"/>
        <v>10622.754000000001</v>
      </c>
    </row>
    <row r="25" spans="1:17" x14ac:dyDescent="0.2">
      <c r="A25" s="15" t="s">
        <v>410</v>
      </c>
      <c r="C25" s="14">
        <v>26651.350999999999</v>
      </c>
      <c r="D25" s="14"/>
      <c r="E25" s="15">
        <f t="shared" si="0"/>
        <v>2367.9575260619404</v>
      </c>
      <c r="F25" s="15">
        <f t="shared" si="1"/>
        <v>2368</v>
      </c>
      <c r="G25" s="15">
        <f t="shared" si="2"/>
        <v>-0.20830399999977089</v>
      </c>
      <c r="H25" s="15"/>
      <c r="I25" s="15">
        <f t="shared" si="5"/>
        <v>-0.20830399999977089</v>
      </c>
      <c r="J25" s="15"/>
      <c r="K25" s="15"/>
      <c r="L25" s="15"/>
      <c r="O25">
        <f t="shared" ca="1" si="3"/>
        <v>-2.8105518585308707E-2</v>
      </c>
      <c r="Q25" s="2">
        <f t="shared" si="4"/>
        <v>11632.850999999999</v>
      </c>
    </row>
    <row r="26" spans="1:17" x14ac:dyDescent="0.2">
      <c r="A26" s="15" t="s">
        <v>410</v>
      </c>
      <c r="C26" s="14">
        <v>27004.366999999998</v>
      </c>
      <c r="D26" s="14"/>
      <c r="E26" s="15">
        <f t="shared" si="0"/>
        <v>2439.9387636671495</v>
      </c>
      <c r="F26" s="15">
        <f t="shared" si="1"/>
        <v>2440</v>
      </c>
      <c r="G26" s="15">
        <f t="shared" si="2"/>
        <v>-0.30032000000210246</v>
      </c>
      <c r="H26" s="15"/>
      <c r="I26" s="15">
        <f t="shared" si="5"/>
        <v>-0.30032000000210246</v>
      </c>
      <c r="J26" s="15"/>
      <c r="K26" s="15"/>
      <c r="L26" s="15"/>
      <c r="O26">
        <f t="shared" ca="1" si="3"/>
        <v>-2.9616084926653449E-2</v>
      </c>
      <c r="Q26" s="2">
        <f t="shared" si="4"/>
        <v>11985.866999999998</v>
      </c>
    </row>
    <row r="27" spans="1:17" x14ac:dyDescent="0.2">
      <c r="A27" s="15" t="s">
        <v>410</v>
      </c>
      <c r="C27" s="14">
        <v>27313.402999999998</v>
      </c>
      <c r="D27" s="14"/>
      <c r="E27" s="15">
        <f t="shared" si="0"/>
        <v>2502.9523204027178</v>
      </c>
      <c r="F27" s="15">
        <f t="shared" si="1"/>
        <v>2503</v>
      </c>
      <c r="G27" s="15">
        <f t="shared" si="2"/>
        <v>-0.2338339999987511</v>
      </c>
      <c r="H27" s="15"/>
      <c r="I27" s="15">
        <f t="shared" si="5"/>
        <v>-0.2338339999987511</v>
      </c>
      <c r="J27" s="15"/>
      <c r="K27" s="15"/>
      <c r="L27" s="15"/>
      <c r="O27">
        <f t="shared" ca="1" si="3"/>
        <v>-3.0937830475330094E-2</v>
      </c>
      <c r="Q27" s="2">
        <f t="shared" si="4"/>
        <v>12294.902999999998</v>
      </c>
    </row>
    <row r="28" spans="1:17" x14ac:dyDescent="0.2">
      <c r="A28" s="15" t="s">
        <v>410</v>
      </c>
      <c r="C28" s="14">
        <v>27367.472000000002</v>
      </c>
      <c r="E28" s="15">
        <f t="shared" si="0"/>
        <v>2513.9771848170112</v>
      </c>
      <c r="F28" s="15">
        <f t="shared" si="1"/>
        <v>2514</v>
      </c>
      <c r="G28" s="15">
        <f t="shared" si="2"/>
        <v>-0.11189199999716948</v>
      </c>
      <c r="H28" s="15"/>
      <c r="I28" s="15">
        <f t="shared" si="5"/>
        <v>-0.11189199999716948</v>
      </c>
      <c r="J28" s="15"/>
      <c r="K28" s="15"/>
      <c r="L28" s="15"/>
      <c r="O28">
        <f t="shared" ca="1" si="3"/>
        <v>-3.1168611444146656E-2</v>
      </c>
      <c r="Q28" s="2">
        <f t="shared" si="4"/>
        <v>12348.972000000002</v>
      </c>
    </row>
    <row r="29" spans="1:17" x14ac:dyDescent="0.2">
      <c r="A29" s="15" t="s">
        <v>410</v>
      </c>
      <c r="C29" s="14">
        <v>27666.491000000002</v>
      </c>
      <c r="E29" s="15">
        <f t="shared" si="0"/>
        <v>2574.9482390680141</v>
      </c>
      <c r="F29" s="15">
        <f t="shared" si="1"/>
        <v>2575</v>
      </c>
      <c r="G29" s="15">
        <f t="shared" si="2"/>
        <v>-0.25384999999732827</v>
      </c>
      <c r="H29" s="15"/>
      <c r="I29" s="15">
        <f t="shared" si="5"/>
        <v>-0.25384999999732827</v>
      </c>
      <c r="J29" s="15"/>
      <c r="K29" s="15"/>
      <c r="L29" s="15"/>
      <c r="O29">
        <f t="shared" ca="1" si="3"/>
        <v>-3.2448396816674836E-2</v>
      </c>
      <c r="Q29" s="2">
        <f t="shared" si="4"/>
        <v>12647.991000000002</v>
      </c>
    </row>
    <row r="30" spans="1:17" x14ac:dyDescent="0.2">
      <c r="A30" s="15" t="s">
        <v>410</v>
      </c>
      <c r="C30" s="14">
        <v>27745.339</v>
      </c>
      <c r="E30" s="15">
        <f t="shared" si="0"/>
        <v>2591.0256310918758</v>
      </c>
      <c r="F30" s="15">
        <f t="shared" si="1"/>
        <v>2591</v>
      </c>
      <c r="G30" s="15">
        <f t="shared" si="2"/>
        <v>0.12570200000118348</v>
      </c>
      <c r="H30" s="15"/>
      <c r="I30" s="15">
        <f t="shared" si="5"/>
        <v>0.12570200000118348</v>
      </c>
      <c r="J30" s="15"/>
      <c r="K30" s="15"/>
      <c r="L30" s="15"/>
      <c r="O30">
        <f t="shared" ca="1" si="3"/>
        <v>-3.2784078225862559E-2</v>
      </c>
      <c r="Q30" s="2">
        <f t="shared" si="4"/>
        <v>12726.839</v>
      </c>
    </row>
    <row r="31" spans="1:17" x14ac:dyDescent="0.2">
      <c r="A31" s="15" t="s">
        <v>410</v>
      </c>
      <c r="C31" s="14">
        <v>28108.34</v>
      </c>
      <c r="E31" s="15">
        <f t="shared" si="0"/>
        <v>2665.0428462660561</v>
      </c>
      <c r="F31" s="15">
        <f t="shared" si="1"/>
        <v>2665</v>
      </c>
      <c r="G31" s="15">
        <f t="shared" si="2"/>
        <v>0.21013000000311877</v>
      </c>
      <c r="H31" s="15"/>
      <c r="I31" s="15">
        <f t="shared" si="5"/>
        <v>0.21013000000311877</v>
      </c>
      <c r="J31" s="15"/>
      <c r="K31" s="15"/>
      <c r="L31" s="15"/>
      <c r="O31">
        <f t="shared" ca="1" si="3"/>
        <v>-3.4336604743355766E-2</v>
      </c>
      <c r="Q31" s="2">
        <f t="shared" si="4"/>
        <v>13089.84</v>
      </c>
    </row>
    <row r="32" spans="1:17" x14ac:dyDescent="0.2">
      <c r="A32" s="15" t="s">
        <v>410</v>
      </c>
      <c r="C32" s="14">
        <v>28750.523000000001</v>
      </c>
      <c r="E32" s="15">
        <f t="shared" si="0"/>
        <v>2795.986279733735</v>
      </c>
      <c r="F32" s="15">
        <f t="shared" si="1"/>
        <v>2796</v>
      </c>
      <c r="G32" s="15">
        <f t="shared" si="2"/>
        <v>-6.7287999998370651E-2</v>
      </c>
      <c r="H32" s="15"/>
      <c r="I32" s="15">
        <f t="shared" si="5"/>
        <v>-6.7287999998370651E-2</v>
      </c>
      <c r="J32" s="15"/>
      <c r="K32" s="15"/>
      <c r="L32" s="15"/>
      <c r="O32">
        <f t="shared" ca="1" si="3"/>
        <v>-3.7084996281080224E-2</v>
      </c>
      <c r="Q32" s="2">
        <f t="shared" si="4"/>
        <v>13732.023000000001</v>
      </c>
    </row>
    <row r="33" spans="1:17" x14ac:dyDescent="0.2">
      <c r="A33" s="15" t="s">
        <v>410</v>
      </c>
      <c r="C33" s="14">
        <v>28819.421999999999</v>
      </c>
      <c r="E33" s="15">
        <f t="shared" si="0"/>
        <v>2810.0350347186682</v>
      </c>
      <c r="F33" s="15">
        <f t="shared" si="1"/>
        <v>2810</v>
      </c>
      <c r="G33" s="15">
        <f t="shared" si="2"/>
        <v>0.17181999999957043</v>
      </c>
      <c r="H33" s="15"/>
      <c r="I33" s="15">
        <f t="shared" si="5"/>
        <v>0.17181999999957043</v>
      </c>
      <c r="J33" s="15"/>
      <c r="K33" s="15"/>
      <c r="L33" s="15"/>
      <c r="O33">
        <f t="shared" ca="1" si="3"/>
        <v>-3.7378717514119482E-2</v>
      </c>
      <c r="Q33" s="2">
        <f t="shared" si="4"/>
        <v>13800.921999999999</v>
      </c>
    </row>
    <row r="34" spans="1:17" x14ac:dyDescent="0.2">
      <c r="A34" s="15" t="s">
        <v>410</v>
      </c>
      <c r="C34" s="14">
        <v>28863.345000000001</v>
      </c>
      <c r="E34" s="15">
        <f t="shared" si="0"/>
        <v>2818.9910930824076</v>
      </c>
      <c r="F34" s="15">
        <f t="shared" si="1"/>
        <v>2819</v>
      </c>
      <c r="G34" s="15">
        <f t="shared" si="2"/>
        <v>-4.3681999995897058E-2</v>
      </c>
      <c r="H34" s="15"/>
      <c r="I34" s="15">
        <f t="shared" si="5"/>
        <v>-4.3681999995897058E-2</v>
      </c>
      <c r="J34" s="15"/>
      <c r="K34" s="15"/>
      <c r="L34" s="15"/>
      <c r="O34">
        <f t="shared" ca="1" si="3"/>
        <v>-3.7567538306787572E-2</v>
      </c>
      <c r="Q34" s="2">
        <f t="shared" si="4"/>
        <v>13844.845000000001</v>
      </c>
    </row>
    <row r="35" spans="1:17" x14ac:dyDescent="0.2">
      <c r="A35" s="54" t="s">
        <v>91</v>
      </c>
      <c r="B35" s="55" t="s">
        <v>52</v>
      </c>
      <c r="C35" s="54">
        <v>29054.526999999998</v>
      </c>
      <c r="D35" s="54" t="s">
        <v>76</v>
      </c>
      <c r="E35" s="36">
        <f t="shared" si="0"/>
        <v>2857.9737934921309</v>
      </c>
      <c r="F35" s="15">
        <f t="shared" si="1"/>
        <v>2858</v>
      </c>
      <c r="G35" s="15">
        <f t="shared" si="2"/>
        <v>-0.12852399999974295</v>
      </c>
      <c r="H35" s="15"/>
      <c r="I35" s="15">
        <f t="shared" si="5"/>
        <v>-0.12852399999974295</v>
      </c>
      <c r="J35" s="15"/>
      <c r="K35" s="15"/>
      <c r="L35" s="15"/>
      <c r="O35">
        <f t="shared" ca="1" si="3"/>
        <v>-3.8385761741682636E-2</v>
      </c>
      <c r="Q35" s="2">
        <f t="shared" si="4"/>
        <v>14036.026999999998</v>
      </c>
    </row>
    <row r="36" spans="1:17" x14ac:dyDescent="0.2">
      <c r="A36" s="15" t="s">
        <v>410</v>
      </c>
      <c r="C36" s="14">
        <v>29054.527000000002</v>
      </c>
      <c r="E36" s="15">
        <f t="shared" si="0"/>
        <v>2857.9737934921313</v>
      </c>
      <c r="F36" s="15">
        <f t="shared" si="1"/>
        <v>2858</v>
      </c>
      <c r="G36" s="15">
        <f t="shared" si="2"/>
        <v>-0.12852399999610498</v>
      </c>
      <c r="H36" s="15"/>
      <c r="I36" s="15">
        <f t="shared" si="5"/>
        <v>-0.12852399999610498</v>
      </c>
      <c r="J36" s="15"/>
      <c r="K36" s="15"/>
      <c r="L36" s="15"/>
      <c r="O36">
        <f t="shared" ca="1" si="3"/>
        <v>-3.8385761741682636E-2</v>
      </c>
      <c r="Q36" s="2">
        <f t="shared" si="4"/>
        <v>14036.027000000002</v>
      </c>
    </row>
    <row r="37" spans="1:17" x14ac:dyDescent="0.2">
      <c r="A37" s="15" t="s">
        <v>410</v>
      </c>
      <c r="C37" s="14">
        <v>29162.431</v>
      </c>
      <c r="E37" s="15">
        <f t="shared" si="0"/>
        <v>2879.9758088754352</v>
      </c>
      <c r="F37" s="15">
        <f t="shared" si="1"/>
        <v>2880</v>
      </c>
      <c r="G37" s="15">
        <f t="shared" si="2"/>
        <v>-0.11863999999695807</v>
      </c>
      <c r="H37" s="15"/>
      <c r="I37" s="15">
        <f t="shared" si="5"/>
        <v>-0.11863999999695807</v>
      </c>
      <c r="J37" s="15"/>
      <c r="K37" s="15"/>
      <c r="L37" s="15"/>
      <c r="O37">
        <f t="shared" ca="1" si="3"/>
        <v>-3.8847323679315753E-2</v>
      </c>
      <c r="Q37" s="2">
        <f t="shared" si="4"/>
        <v>14143.931</v>
      </c>
    </row>
    <row r="38" spans="1:17" x14ac:dyDescent="0.2">
      <c r="A38" s="54" t="s">
        <v>132</v>
      </c>
      <c r="B38" s="55" t="s">
        <v>52</v>
      </c>
      <c r="C38" s="54">
        <v>29285.21</v>
      </c>
      <c r="D38" s="54" t="s">
        <v>76</v>
      </c>
      <c r="E38" s="36">
        <f t="shared" si="0"/>
        <v>2905.0108904919339</v>
      </c>
      <c r="F38" s="15">
        <f t="shared" si="1"/>
        <v>2905</v>
      </c>
      <c r="G38" s="15">
        <f t="shared" si="2"/>
        <v>5.341000000044005E-2</v>
      </c>
      <c r="H38" s="15"/>
      <c r="I38" s="15">
        <f t="shared" si="5"/>
        <v>5.341000000044005E-2</v>
      </c>
      <c r="J38" s="15"/>
      <c r="K38" s="15"/>
      <c r="L38" s="15"/>
      <c r="O38">
        <f t="shared" ca="1" si="3"/>
        <v>-3.9371825881171565E-2</v>
      </c>
      <c r="Q38" s="2">
        <f t="shared" si="4"/>
        <v>14266.71</v>
      </c>
    </row>
    <row r="39" spans="1:17" x14ac:dyDescent="0.2">
      <c r="A39" s="54" t="s">
        <v>136</v>
      </c>
      <c r="B39" s="55" t="s">
        <v>52</v>
      </c>
      <c r="C39" s="54">
        <v>29579.413</v>
      </c>
      <c r="D39" s="54" t="s">
        <v>76</v>
      </c>
      <c r="E39" s="36">
        <f t="shared" si="0"/>
        <v>2964.9999449460252</v>
      </c>
      <c r="F39" s="15">
        <f t="shared" si="1"/>
        <v>2965</v>
      </c>
      <c r="G39" s="15">
        <f t="shared" si="2"/>
        <v>-2.699999968172051E-4</v>
      </c>
      <c r="H39" s="15"/>
      <c r="I39" s="15">
        <f t="shared" si="5"/>
        <v>-2.699999968172051E-4</v>
      </c>
      <c r="J39" s="15"/>
      <c r="K39" s="15"/>
      <c r="L39" s="15"/>
      <c r="O39">
        <f t="shared" ca="1" si="3"/>
        <v>-4.0630631165625521E-2</v>
      </c>
      <c r="Q39" s="2">
        <f t="shared" si="4"/>
        <v>14560.913</v>
      </c>
    </row>
    <row r="40" spans="1:17" x14ac:dyDescent="0.2">
      <c r="A40" s="54" t="s">
        <v>136</v>
      </c>
      <c r="B40" s="55" t="s">
        <v>52</v>
      </c>
      <c r="C40" s="54">
        <v>29633.284</v>
      </c>
      <c r="D40" s="54" t="s">
        <v>76</v>
      </c>
      <c r="E40" s="36">
        <f t="shared" si="0"/>
        <v>2975.9844364450796</v>
      </c>
      <c r="F40" s="15">
        <f t="shared" si="1"/>
        <v>2976</v>
      </c>
      <c r="G40" s="15">
        <f t="shared" si="2"/>
        <v>-7.6327999999193707E-2</v>
      </c>
      <c r="H40" s="15"/>
      <c r="I40" s="15">
        <f t="shared" si="5"/>
        <v>-7.6327999999193707E-2</v>
      </c>
      <c r="J40" s="15"/>
      <c r="K40" s="15"/>
      <c r="L40" s="15"/>
      <c r="O40">
        <f t="shared" ca="1" si="3"/>
        <v>-4.0861412134442075E-2</v>
      </c>
      <c r="Q40" s="2">
        <f t="shared" si="4"/>
        <v>14614.784</v>
      </c>
    </row>
    <row r="41" spans="1:17" x14ac:dyDescent="0.2">
      <c r="A41" s="54" t="s">
        <v>132</v>
      </c>
      <c r="B41" s="55" t="s">
        <v>52</v>
      </c>
      <c r="C41" s="54">
        <v>29638.314999999999</v>
      </c>
      <c r="D41" s="54" t="s">
        <v>76</v>
      </c>
      <c r="E41" s="36">
        <f t="shared" si="0"/>
        <v>2977.010275518639</v>
      </c>
      <c r="F41" s="15">
        <f t="shared" si="1"/>
        <v>2977</v>
      </c>
      <c r="G41" s="15">
        <f t="shared" si="2"/>
        <v>5.0394000001688255E-2</v>
      </c>
      <c r="H41" s="15"/>
      <c r="I41" s="15">
        <f t="shared" si="5"/>
        <v>5.0394000001688255E-2</v>
      </c>
      <c r="J41" s="15"/>
      <c r="K41" s="15"/>
      <c r="L41" s="15"/>
      <c r="O41">
        <f t="shared" ca="1" si="3"/>
        <v>-4.0882392222516308E-2</v>
      </c>
      <c r="Q41" s="2">
        <f t="shared" si="4"/>
        <v>14619.814999999999</v>
      </c>
    </row>
    <row r="42" spans="1:17" x14ac:dyDescent="0.2">
      <c r="A42" s="54" t="s">
        <v>147</v>
      </c>
      <c r="B42" s="55" t="s">
        <v>52</v>
      </c>
      <c r="C42" s="54">
        <v>29687.284</v>
      </c>
      <c r="D42" s="54" t="s">
        <v>76</v>
      </c>
      <c r="E42" s="36">
        <f t="shared" si="0"/>
        <v>2986.9952315101227</v>
      </c>
      <c r="F42" s="15">
        <f t="shared" si="1"/>
        <v>2987</v>
      </c>
      <c r="G42" s="15">
        <f t="shared" si="2"/>
        <v>-2.3386000000755303E-2</v>
      </c>
      <c r="H42" s="15"/>
      <c r="I42" s="15">
        <f t="shared" si="5"/>
        <v>-2.3386000000755303E-2</v>
      </c>
      <c r="J42" s="15"/>
      <c r="K42" s="15"/>
      <c r="L42" s="15"/>
      <c r="O42">
        <f t="shared" ca="1" si="3"/>
        <v>-4.1092193103258637E-2</v>
      </c>
      <c r="Q42" s="2">
        <f t="shared" si="4"/>
        <v>14668.784</v>
      </c>
    </row>
    <row r="43" spans="1:17" x14ac:dyDescent="0.2">
      <c r="A43" s="54" t="s">
        <v>83</v>
      </c>
      <c r="B43" s="55" t="s">
        <v>52</v>
      </c>
      <c r="C43" s="54">
        <v>29962.333999999999</v>
      </c>
      <c r="D43" s="54" t="s">
        <v>76</v>
      </c>
      <c r="E43" s="36">
        <f t="shared" si="0"/>
        <v>3043.0789200775325</v>
      </c>
      <c r="F43" s="15">
        <f t="shared" si="1"/>
        <v>3043</v>
      </c>
      <c r="G43" s="15">
        <f t="shared" si="2"/>
        <v>0.38704599999982747</v>
      </c>
      <c r="H43" s="15"/>
      <c r="I43" s="15">
        <f t="shared" si="5"/>
        <v>0.38704599999982747</v>
      </c>
      <c r="J43" s="15"/>
      <c r="K43" s="15"/>
      <c r="L43" s="15"/>
      <c r="O43">
        <f t="shared" ca="1" si="3"/>
        <v>-4.2267078035415656E-2</v>
      </c>
      <c r="Q43" s="2">
        <f t="shared" si="4"/>
        <v>14943.833999999999</v>
      </c>
    </row>
    <row r="44" spans="1:17" x14ac:dyDescent="0.2">
      <c r="A44" s="54" t="s">
        <v>155</v>
      </c>
      <c r="B44" s="55" t="s">
        <v>52</v>
      </c>
      <c r="C44" s="54">
        <v>30104.294999999998</v>
      </c>
      <c r="D44" s="54" t="s">
        <v>76</v>
      </c>
      <c r="E44" s="36">
        <f t="shared" si="0"/>
        <v>3072.0252807854695</v>
      </c>
      <c r="F44" s="15">
        <f t="shared" si="1"/>
        <v>3072</v>
      </c>
      <c r="G44" s="15">
        <f t="shared" si="2"/>
        <v>0.12398399999801768</v>
      </c>
      <c r="H44" s="15"/>
      <c r="I44" s="15">
        <f t="shared" si="5"/>
        <v>0.12398399999801768</v>
      </c>
      <c r="J44" s="15"/>
      <c r="K44" s="15"/>
      <c r="L44" s="15"/>
      <c r="O44">
        <f t="shared" ca="1" si="3"/>
        <v>-4.2875500589568405E-2</v>
      </c>
      <c r="Q44" s="2">
        <f t="shared" si="4"/>
        <v>15085.794999999998</v>
      </c>
    </row>
    <row r="45" spans="1:17" x14ac:dyDescent="0.2">
      <c r="A45" s="54" t="s">
        <v>136</v>
      </c>
      <c r="B45" s="55" t="s">
        <v>52</v>
      </c>
      <c r="C45" s="54">
        <v>30589.517</v>
      </c>
      <c r="D45" s="54" t="s">
        <v>76</v>
      </c>
      <c r="E45" s="36">
        <f t="shared" si="0"/>
        <v>3170.963799360477</v>
      </c>
      <c r="F45" s="15">
        <f t="shared" si="1"/>
        <v>3171</v>
      </c>
      <c r="G45" s="15">
        <f t="shared" si="2"/>
        <v>-0.17753799999627518</v>
      </c>
      <c r="H45" s="15"/>
      <c r="I45" s="15">
        <f t="shared" si="5"/>
        <v>-0.17753799999627518</v>
      </c>
      <c r="J45" s="15"/>
      <c r="K45" s="15"/>
      <c r="L45" s="15"/>
      <c r="O45">
        <f t="shared" ca="1" si="3"/>
        <v>-4.495252930891741E-2</v>
      </c>
      <c r="Q45" s="2">
        <f t="shared" si="4"/>
        <v>15571.017</v>
      </c>
    </row>
    <row r="46" spans="1:17" x14ac:dyDescent="0.2">
      <c r="A46" s="54" t="s">
        <v>136</v>
      </c>
      <c r="B46" s="55" t="s">
        <v>52</v>
      </c>
      <c r="C46" s="54">
        <v>30663.362000000001</v>
      </c>
      <c r="D46" s="54" t="s">
        <v>76</v>
      </c>
      <c r="E46" s="36">
        <f t="shared" si="0"/>
        <v>3186.0210616119239</v>
      </c>
      <c r="F46" s="15">
        <f t="shared" si="1"/>
        <v>3186</v>
      </c>
      <c r="G46" s="15">
        <f t="shared" si="2"/>
        <v>0.10329200000342098</v>
      </c>
      <c r="H46" s="15"/>
      <c r="I46" s="15">
        <f t="shared" si="5"/>
        <v>0.10329200000342098</v>
      </c>
      <c r="J46" s="15"/>
      <c r="K46" s="15"/>
      <c r="L46" s="15"/>
      <c r="O46">
        <f t="shared" ca="1" si="3"/>
        <v>-4.5267230630030908E-2</v>
      </c>
      <c r="Q46" s="2">
        <f t="shared" si="4"/>
        <v>15644.862000000001</v>
      </c>
    </row>
    <row r="47" spans="1:17" x14ac:dyDescent="0.2">
      <c r="A47" s="54" t="s">
        <v>132</v>
      </c>
      <c r="B47" s="55" t="s">
        <v>52</v>
      </c>
      <c r="C47" s="54">
        <v>31001.422999999999</v>
      </c>
      <c r="D47" s="54" t="s">
        <v>76</v>
      </c>
      <c r="E47" s="36">
        <f t="shared" si="0"/>
        <v>3254.9529206949524</v>
      </c>
      <c r="F47" s="15">
        <f t="shared" si="1"/>
        <v>3255</v>
      </c>
      <c r="G47" s="15">
        <f t="shared" si="2"/>
        <v>-0.23088999999890802</v>
      </c>
      <c r="H47" s="15"/>
      <c r="I47" s="15">
        <f t="shared" si="5"/>
        <v>-0.23088999999890802</v>
      </c>
      <c r="J47" s="15"/>
      <c r="K47" s="15"/>
      <c r="L47" s="15"/>
      <c r="O47">
        <f t="shared" ca="1" si="3"/>
        <v>-4.6714856707152946E-2</v>
      </c>
      <c r="Q47" s="2">
        <f t="shared" si="4"/>
        <v>15982.922999999999</v>
      </c>
    </row>
    <row r="48" spans="1:17" x14ac:dyDescent="0.2">
      <c r="A48" s="54" t="s">
        <v>136</v>
      </c>
      <c r="B48" s="55" t="s">
        <v>52</v>
      </c>
      <c r="C48" s="54">
        <v>31075.27</v>
      </c>
      <c r="D48" s="54" t="s">
        <v>76</v>
      </c>
      <c r="E48" s="36">
        <f t="shared" si="0"/>
        <v>3270.010590753624</v>
      </c>
      <c r="F48" s="15">
        <f t="shared" si="1"/>
        <v>3270</v>
      </c>
      <c r="G48" s="15">
        <f t="shared" si="2"/>
        <v>5.1940000001195585E-2</v>
      </c>
      <c r="H48" s="15"/>
      <c r="I48" s="15">
        <f t="shared" si="5"/>
        <v>5.1940000001195585E-2</v>
      </c>
      <c r="J48" s="15"/>
      <c r="K48" s="15"/>
      <c r="L48" s="15"/>
      <c r="O48">
        <f t="shared" ca="1" si="3"/>
        <v>-4.702955802826643E-2</v>
      </c>
      <c r="Q48" s="2">
        <f t="shared" si="4"/>
        <v>16056.77</v>
      </c>
    </row>
    <row r="49" spans="1:17" x14ac:dyDescent="0.2">
      <c r="A49" s="54" t="s">
        <v>136</v>
      </c>
      <c r="B49" s="55" t="s">
        <v>52</v>
      </c>
      <c r="C49" s="54">
        <v>31413.39</v>
      </c>
      <c r="D49" s="54" t="s">
        <v>76</v>
      </c>
      <c r="E49" s="36">
        <f t="shared" si="0"/>
        <v>3338.9544801497796</v>
      </c>
      <c r="F49" s="15">
        <f t="shared" si="1"/>
        <v>3339</v>
      </c>
      <c r="G49" s="15">
        <f t="shared" si="2"/>
        <v>-0.22324200000002747</v>
      </c>
      <c r="H49" s="15"/>
      <c r="I49" s="15">
        <f t="shared" si="5"/>
        <v>-0.22324200000002747</v>
      </c>
      <c r="J49" s="15"/>
      <c r="K49" s="15"/>
      <c r="L49" s="15"/>
      <c r="O49">
        <f t="shared" ca="1" si="3"/>
        <v>-4.8477184105388482E-2</v>
      </c>
      <c r="Q49" s="2">
        <f t="shared" si="4"/>
        <v>16394.89</v>
      </c>
    </row>
    <row r="50" spans="1:17" x14ac:dyDescent="0.2">
      <c r="A50" s="54" t="s">
        <v>136</v>
      </c>
      <c r="B50" s="55" t="s">
        <v>52</v>
      </c>
      <c r="C50" s="54">
        <v>31472.269</v>
      </c>
      <c r="D50" s="54" t="s">
        <v>76</v>
      </c>
      <c r="E50" s="36">
        <f t="shared" si="0"/>
        <v>3350.9601209393109</v>
      </c>
      <c r="F50" s="15">
        <f t="shared" si="1"/>
        <v>3351</v>
      </c>
      <c r="G50" s="15">
        <f t="shared" si="2"/>
        <v>-0.19557799999893177</v>
      </c>
      <c r="H50" s="15"/>
      <c r="I50" s="15">
        <f t="shared" si="5"/>
        <v>-0.19557799999893177</v>
      </c>
      <c r="J50" s="15"/>
      <c r="K50" s="15"/>
      <c r="L50" s="15"/>
      <c r="O50">
        <f t="shared" ca="1" si="3"/>
        <v>-4.8728945162279269E-2</v>
      </c>
      <c r="Q50" s="2">
        <f t="shared" si="4"/>
        <v>16453.769</v>
      </c>
    </row>
    <row r="51" spans="1:17" x14ac:dyDescent="0.2">
      <c r="A51" s="54" t="s">
        <v>136</v>
      </c>
      <c r="B51" s="55" t="s">
        <v>52</v>
      </c>
      <c r="C51" s="54">
        <v>31673.532999999999</v>
      </c>
      <c r="D51" s="54" t="s">
        <v>76</v>
      </c>
      <c r="E51" s="36">
        <f t="shared" si="0"/>
        <v>3391.9985775684008</v>
      </c>
      <c r="F51" s="15">
        <f t="shared" si="1"/>
        <v>3392</v>
      </c>
      <c r="G51" s="15">
        <f t="shared" si="2"/>
        <v>-6.9760000005771872E-3</v>
      </c>
      <c r="H51" s="15"/>
      <c r="I51" s="15">
        <f t="shared" si="5"/>
        <v>-6.9760000005771872E-3</v>
      </c>
      <c r="J51" s="15"/>
      <c r="K51" s="15"/>
      <c r="L51" s="15"/>
      <c r="O51">
        <f t="shared" ca="1" si="3"/>
        <v>-4.9589128773322805E-2</v>
      </c>
      <c r="Q51" s="2">
        <f t="shared" si="4"/>
        <v>16655.032999999999</v>
      </c>
    </row>
    <row r="52" spans="1:17" x14ac:dyDescent="0.2">
      <c r="A52" s="54" t="s">
        <v>181</v>
      </c>
      <c r="B52" s="55" t="s">
        <v>52</v>
      </c>
      <c r="C52" s="54">
        <v>31859.897000000001</v>
      </c>
      <c r="D52" s="54" t="s">
        <v>76</v>
      </c>
      <c r="E52" s="36">
        <f t="shared" si="0"/>
        <v>3429.9988703739882</v>
      </c>
      <c r="F52" s="15">
        <f t="shared" si="1"/>
        <v>3430</v>
      </c>
      <c r="G52" s="15">
        <f t="shared" si="2"/>
        <v>-5.5399999982910231E-3</v>
      </c>
      <c r="H52" s="15"/>
      <c r="I52" s="15">
        <f t="shared" si="5"/>
        <v>-5.5399999982910231E-3</v>
      </c>
      <c r="J52" s="15"/>
      <c r="K52" s="15"/>
      <c r="L52" s="15"/>
      <c r="O52">
        <f t="shared" ca="1" si="3"/>
        <v>-5.0386372120143644E-2</v>
      </c>
      <c r="Q52" s="2">
        <f t="shared" si="4"/>
        <v>16841.397000000001</v>
      </c>
    </row>
    <row r="53" spans="1:17" x14ac:dyDescent="0.2">
      <c r="A53" s="54" t="s">
        <v>155</v>
      </c>
      <c r="B53" s="55" t="s">
        <v>52</v>
      </c>
      <c r="C53" s="54">
        <v>32242.530999999999</v>
      </c>
      <c r="D53" s="54" t="s">
        <v>76</v>
      </c>
      <c r="E53" s="36">
        <f t="shared" ref="E53:E84" si="6">+(C53-C$7)/C$8</f>
        <v>3508.019325168761</v>
      </c>
      <c r="F53" s="15">
        <f t="shared" ref="F53:F84" si="7">ROUND(2*E53,0)/2</f>
        <v>3508</v>
      </c>
      <c r="G53" s="15">
        <f t="shared" ref="G53:G84" si="8">+C53-(C$7+F53*C$8)</f>
        <v>9.4776000001729699E-2</v>
      </c>
      <c r="H53" s="15"/>
      <c r="I53" s="15">
        <f t="shared" si="5"/>
        <v>9.4776000001729699E-2</v>
      </c>
      <c r="J53" s="15"/>
      <c r="K53" s="15"/>
      <c r="L53" s="15"/>
      <c r="O53">
        <f t="shared" ref="O53:O84" ca="1" si="9">+C$11+C$12*F53</f>
        <v>-5.2022818989933772E-2</v>
      </c>
      <c r="Q53" s="2">
        <f t="shared" ref="Q53:Q84" si="10">+C53-15018.5</f>
        <v>17224.030999999999</v>
      </c>
    </row>
    <row r="54" spans="1:17" x14ac:dyDescent="0.2">
      <c r="A54" s="54" t="s">
        <v>155</v>
      </c>
      <c r="B54" s="55" t="s">
        <v>52</v>
      </c>
      <c r="C54" s="54">
        <v>32404.347000000002</v>
      </c>
      <c r="D54" s="54" t="s">
        <v>76</v>
      </c>
      <c r="E54" s="36">
        <f t="shared" si="6"/>
        <v>3541.0141920992251</v>
      </c>
      <c r="F54" s="15">
        <f t="shared" si="7"/>
        <v>3541</v>
      </c>
      <c r="G54" s="15">
        <f t="shared" si="8"/>
        <v>6.9602000003214926E-2</v>
      </c>
      <c r="H54" s="15"/>
      <c r="I54" s="15">
        <f t="shared" si="5"/>
        <v>6.9602000003214926E-2</v>
      </c>
      <c r="J54" s="15"/>
      <c r="K54" s="15"/>
      <c r="L54" s="15"/>
      <c r="O54">
        <f t="shared" ca="1" si="9"/>
        <v>-5.271516189638345E-2</v>
      </c>
      <c r="Q54" s="2">
        <f t="shared" si="10"/>
        <v>17385.847000000002</v>
      </c>
    </row>
    <row r="55" spans="1:17" x14ac:dyDescent="0.2">
      <c r="A55" s="54" t="s">
        <v>132</v>
      </c>
      <c r="B55" s="55" t="s">
        <v>52</v>
      </c>
      <c r="C55" s="54">
        <v>32448.546999999999</v>
      </c>
      <c r="D55" s="54" t="s">
        <v>76</v>
      </c>
      <c r="E55" s="36">
        <f t="shared" si="6"/>
        <v>3550.0267317635748</v>
      </c>
      <c r="F55" s="15">
        <f t="shared" si="7"/>
        <v>3550</v>
      </c>
      <c r="G55" s="15">
        <f t="shared" si="8"/>
        <v>0.13109999999869615</v>
      </c>
      <c r="H55" s="15"/>
      <c r="I55" s="15">
        <f t="shared" ref="I55:I86" si="11">+G55</f>
        <v>0.13109999999869615</v>
      </c>
      <c r="J55" s="15"/>
      <c r="K55" s="15"/>
      <c r="L55" s="15"/>
      <c r="O55">
        <f t="shared" ca="1" si="9"/>
        <v>-5.290398268905154E-2</v>
      </c>
      <c r="Q55" s="2">
        <f t="shared" si="10"/>
        <v>17430.046999999999</v>
      </c>
    </row>
    <row r="56" spans="1:17" x14ac:dyDescent="0.2">
      <c r="A56" s="54" t="s">
        <v>155</v>
      </c>
      <c r="B56" s="55" t="s">
        <v>52</v>
      </c>
      <c r="C56" s="54">
        <v>32978.218999999997</v>
      </c>
      <c r="D56" s="54" t="s">
        <v>76</v>
      </c>
      <c r="E56" s="36">
        <f t="shared" si="6"/>
        <v>3658.0287659060109</v>
      </c>
      <c r="F56" s="15">
        <f t="shared" si="7"/>
        <v>3658</v>
      </c>
      <c r="G56" s="15">
        <f t="shared" si="8"/>
        <v>0.14107599999988452</v>
      </c>
      <c r="H56" s="15"/>
      <c r="I56" s="15">
        <f t="shared" si="11"/>
        <v>0.14107599999988452</v>
      </c>
      <c r="J56" s="15"/>
      <c r="K56" s="15"/>
      <c r="L56" s="15"/>
      <c r="O56">
        <f t="shared" ca="1" si="9"/>
        <v>-5.516983220106865E-2</v>
      </c>
      <c r="Q56" s="2">
        <f t="shared" si="10"/>
        <v>17959.718999999997</v>
      </c>
    </row>
    <row r="57" spans="1:17" x14ac:dyDescent="0.2">
      <c r="A57" s="54" t="s">
        <v>83</v>
      </c>
      <c r="B57" s="55" t="s">
        <v>52</v>
      </c>
      <c r="C57" s="54">
        <v>33012.51</v>
      </c>
      <c r="D57" s="54" t="s">
        <v>76</v>
      </c>
      <c r="E57" s="36">
        <f t="shared" si="6"/>
        <v>3665.0208246759266</v>
      </c>
      <c r="F57" s="15">
        <f t="shared" si="7"/>
        <v>3665</v>
      </c>
      <c r="G57" s="15">
        <f t="shared" si="8"/>
        <v>0.10213000000658212</v>
      </c>
      <c r="H57" s="15"/>
      <c r="I57" s="15">
        <f t="shared" si="11"/>
        <v>0.10213000000658212</v>
      </c>
      <c r="J57" s="15"/>
      <c r="K57" s="15"/>
      <c r="L57" s="15"/>
      <c r="O57">
        <f t="shared" ca="1" si="9"/>
        <v>-5.5316692817588275E-2</v>
      </c>
      <c r="Q57" s="2">
        <f t="shared" si="10"/>
        <v>17994.010000000002</v>
      </c>
    </row>
    <row r="58" spans="1:17" x14ac:dyDescent="0.2">
      <c r="A58" s="54" t="s">
        <v>83</v>
      </c>
      <c r="B58" s="55" t="s">
        <v>52</v>
      </c>
      <c r="C58" s="54">
        <v>33154.504000000001</v>
      </c>
      <c r="D58" s="54" t="s">
        <v>76</v>
      </c>
      <c r="E58" s="36">
        <f t="shared" si="6"/>
        <v>3693.9739142030699</v>
      </c>
      <c r="F58" s="15">
        <f t="shared" si="7"/>
        <v>3694</v>
      </c>
      <c r="G58" s="15">
        <f t="shared" si="8"/>
        <v>-0.12793199999578064</v>
      </c>
      <c r="H58" s="15"/>
      <c r="I58" s="15">
        <f t="shared" si="11"/>
        <v>-0.12793199999578064</v>
      </c>
      <c r="J58" s="15"/>
      <c r="K58" s="15"/>
      <c r="L58" s="15"/>
      <c r="O58">
        <f t="shared" ca="1" si="9"/>
        <v>-5.5925115371741024E-2</v>
      </c>
      <c r="Q58" s="2">
        <f t="shared" si="10"/>
        <v>18136.004000000001</v>
      </c>
    </row>
    <row r="59" spans="1:17" x14ac:dyDescent="0.2">
      <c r="A59" s="54" t="s">
        <v>132</v>
      </c>
      <c r="B59" s="55" t="s">
        <v>52</v>
      </c>
      <c r="C59" s="54">
        <v>33159.519999999997</v>
      </c>
      <c r="D59" s="54" t="s">
        <v>76</v>
      </c>
      <c r="E59" s="36">
        <f t="shared" si="6"/>
        <v>3694.9966947224439</v>
      </c>
      <c r="F59" s="15">
        <f t="shared" si="7"/>
        <v>3695</v>
      </c>
      <c r="G59" s="15">
        <f t="shared" si="8"/>
        <v>-1.6210000001592562E-2</v>
      </c>
      <c r="H59" s="15"/>
      <c r="I59" s="15">
        <f t="shared" si="11"/>
        <v>-1.6210000001592562E-2</v>
      </c>
      <c r="J59" s="15"/>
      <c r="K59" s="15"/>
      <c r="L59" s="15"/>
      <c r="O59">
        <f t="shared" ca="1" si="9"/>
        <v>-5.5946095459815257E-2</v>
      </c>
      <c r="Q59" s="2">
        <f t="shared" si="10"/>
        <v>18141.019999999997</v>
      </c>
    </row>
    <row r="60" spans="1:17" x14ac:dyDescent="0.2">
      <c r="A60" s="54" t="s">
        <v>83</v>
      </c>
      <c r="B60" s="55" t="s">
        <v>52</v>
      </c>
      <c r="C60" s="54">
        <v>33179.275000000001</v>
      </c>
      <c r="D60" s="54" t="s">
        <v>76</v>
      </c>
      <c r="E60" s="36">
        <f t="shared" si="6"/>
        <v>3699.02481058374</v>
      </c>
      <c r="F60" s="15">
        <f t="shared" si="7"/>
        <v>3699</v>
      </c>
      <c r="G60" s="15">
        <f t="shared" si="8"/>
        <v>0.12167800000315765</v>
      </c>
      <c r="H60" s="15"/>
      <c r="I60" s="15">
        <f t="shared" si="11"/>
        <v>0.12167800000315765</v>
      </c>
      <c r="J60" s="15"/>
      <c r="K60" s="15"/>
      <c r="L60" s="15"/>
      <c r="O60">
        <f t="shared" ca="1" si="9"/>
        <v>-5.6030015812112186E-2</v>
      </c>
      <c r="Q60" s="2">
        <f t="shared" si="10"/>
        <v>18160.775000000001</v>
      </c>
    </row>
    <row r="61" spans="1:17" x14ac:dyDescent="0.2">
      <c r="A61" s="54" t="s">
        <v>132</v>
      </c>
      <c r="B61" s="55" t="s">
        <v>52</v>
      </c>
      <c r="C61" s="54">
        <v>33331.307999999997</v>
      </c>
      <c r="D61" s="54" t="s">
        <v>76</v>
      </c>
      <c r="E61" s="36">
        <f t="shared" si="6"/>
        <v>3730.024888474919</v>
      </c>
      <c r="F61" s="15">
        <f t="shared" si="7"/>
        <v>3730</v>
      </c>
      <c r="G61" s="15">
        <f t="shared" si="8"/>
        <v>0.12206000000151107</v>
      </c>
      <c r="H61" s="15"/>
      <c r="I61" s="15">
        <f t="shared" si="11"/>
        <v>0.12206000000151107</v>
      </c>
      <c r="J61" s="15"/>
      <c r="K61" s="15"/>
      <c r="L61" s="15"/>
      <c r="O61">
        <f t="shared" ca="1" si="9"/>
        <v>-5.6680398542413399E-2</v>
      </c>
      <c r="Q61" s="2">
        <f t="shared" si="10"/>
        <v>18312.807999999997</v>
      </c>
    </row>
    <row r="62" spans="1:17" x14ac:dyDescent="0.2">
      <c r="A62" s="54" t="s">
        <v>155</v>
      </c>
      <c r="B62" s="55" t="s">
        <v>52</v>
      </c>
      <c r="C62" s="54">
        <v>33414.394</v>
      </c>
      <c r="D62" s="54" t="s">
        <v>76</v>
      </c>
      <c r="E62" s="36">
        <f t="shared" si="6"/>
        <v>3746.966424007775</v>
      </c>
      <c r="F62" s="15">
        <f t="shared" si="7"/>
        <v>3747</v>
      </c>
      <c r="G62" s="15">
        <f t="shared" si="8"/>
        <v>-0.16466599999694154</v>
      </c>
      <c r="H62" s="15"/>
      <c r="I62" s="15">
        <f t="shared" si="11"/>
        <v>-0.16466599999694154</v>
      </c>
      <c r="J62" s="15"/>
      <c r="K62" s="15"/>
      <c r="L62" s="15"/>
      <c r="O62">
        <f t="shared" ca="1" si="9"/>
        <v>-5.7037060039675347E-2</v>
      </c>
      <c r="Q62" s="2">
        <f t="shared" si="10"/>
        <v>18395.894</v>
      </c>
    </row>
    <row r="63" spans="1:17" x14ac:dyDescent="0.2">
      <c r="A63" s="54" t="s">
        <v>155</v>
      </c>
      <c r="B63" s="55" t="s">
        <v>52</v>
      </c>
      <c r="C63" s="54">
        <v>33566.423999999999</v>
      </c>
      <c r="D63" s="54" t="s">
        <v>76</v>
      </c>
      <c r="E63" s="36">
        <f t="shared" si="6"/>
        <v>3777.9658901881176</v>
      </c>
      <c r="F63" s="15">
        <f t="shared" si="7"/>
        <v>3778</v>
      </c>
      <c r="G63" s="15">
        <f t="shared" si="8"/>
        <v>-0.16728399999556132</v>
      </c>
      <c r="H63" s="15"/>
      <c r="I63" s="15">
        <f t="shared" si="11"/>
        <v>-0.16728399999556132</v>
      </c>
      <c r="J63" s="15"/>
      <c r="K63" s="15"/>
      <c r="L63" s="15"/>
      <c r="O63">
        <f t="shared" ca="1" si="9"/>
        <v>-5.768744276997656E-2</v>
      </c>
      <c r="Q63" s="2">
        <f t="shared" si="10"/>
        <v>18547.923999999999</v>
      </c>
    </row>
    <row r="64" spans="1:17" x14ac:dyDescent="0.2">
      <c r="A64" s="54" t="s">
        <v>155</v>
      </c>
      <c r="B64" s="55" t="s">
        <v>52</v>
      </c>
      <c r="C64" s="54">
        <v>33566.485999999997</v>
      </c>
      <c r="D64" s="54" t="s">
        <v>76</v>
      </c>
      <c r="E64" s="36">
        <f t="shared" si="6"/>
        <v>3777.9785322120806</v>
      </c>
      <c r="F64" s="15">
        <f t="shared" si="7"/>
        <v>3778</v>
      </c>
      <c r="G64" s="15">
        <f t="shared" si="8"/>
        <v>-0.10528399999748217</v>
      </c>
      <c r="H64" s="15"/>
      <c r="I64" s="15">
        <f t="shared" si="11"/>
        <v>-0.10528399999748217</v>
      </c>
      <c r="J64" s="15"/>
      <c r="K64" s="15"/>
      <c r="L64" s="15"/>
      <c r="O64">
        <f t="shared" ca="1" si="9"/>
        <v>-5.768744276997656E-2</v>
      </c>
      <c r="Q64" s="2">
        <f t="shared" si="10"/>
        <v>18547.985999999997</v>
      </c>
    </row>
    <row r="65" spans="1:32" x14ac:dyDescent="0.2">
      <c r="A65" s="54" t="s">
        <v>155</v>
      </c>
      <c r="B65" s="55" t="s">
        <v>52</v>
      </c>
      <c r="C65" s="54">
        <v>33885.313999999998</v>
      </c>
      <c r="D65" s="54" t="s">
        <v>76</v>
      </c>
      <c r="E65" s="36">
        <f t="shared" si="6"/>
        <v>3842.9887131194441</v>
      </c>
      <c r="F65" s="15">
        <f t="shared" si="7"/>
        <v>3843</v>
      </c>
      <c r="G65" s="15">
        <f t="shared" si="8"/>
        <v>-5.5353999996441416E-2</v>
      </c>
      <c r="H65" s="15"/>
      <c r="I65" s="15">
        <f t="shared" si="11"/>
        <v>-5.5353999996441416E-2</v>
      </c>
      <c r="J65" s="15"/>
      <c r="K65" s="15"/>
      <c r="L65" s="15"/>
      <c r="O65">
        <f t="shared" ca="1" si="9"/>
        <v>-5.905114849480167E-2</v>
      </c>
      <c r="Q65" s="2">
        <f t="shared" si="10"/>
        <v>18866.813999999998</v>
      </c>
    </row>
    <row r="66" spans="1:32" x14ac:dyDescent="0.2">
      <c r="A66" s="54" t="s">
        <v>83</v>
      </c>
      <c r="B66" s="55" t="s">
        <v>52</v>
      </c>
      <c r="C66" s="54">
        <v>33895.373</v>
      </c>
      <c r="D66" s="54" t="s">
        <v>76</v>
      </c>
      <c r="E66" s="36">
        <f t="shared" si="6"/>
        <v>3845.0397795557269</v>
      </c>
      <c r="F66" s="15">
        <f t="shared" si="7"/>
        <v>3845</v>
      </c>
      <c r="G66" s="15">
        <f t="shared" si="8"/>
        <v>0.19509000000107335</v>
      </c>
      <c r="H66" s="15"/>
      <c r="I66" s="15">
        <f t="shared" si="11"/>
        <v>0.19509000000107335</v>
      </c>
      <c r="J66" s="15"/>
      <c r="K66" s="15"/>
      <c r="L66" s="15"/>
      <c r="O66">
        <f t="shared" ca="1" si="9"/>
        <v>-5.9093108670950134E-2</v>
      </c>
      <c r="Q66" s="2">
        <f t="shared" si="10"/>
        <v>18876.873</v>
      </c>
    </row>
    <row r="67" spans="1:32" x14ac:dyDescent="0.2">
      <c r="A67" s="54" t="s">
        <v>132</v>
      </c>
      <c r="B67" s="55" t="s">
        <v>52</v>
      </c>
      <c r="C67" s="54">
        <v>33929.546000000002</v>
      </c>
      <c r="D67" s="54" t="s">
        <v>76</v>
      </c>
      <c r="E67" s="36">
        <f t="shared" si="6"/>
        <v>3852.007777699389</v>
      </c>
      <c r="F67" s="15">
        <f t="shared" si="7"/>
        <v>3852</v>
      </c>
      <c r="G67" s="15">
        <f t="shared" si="8"/>
        <v>3.8144000005559064E-2</v>
      </c>
      <c r="H67" s="15"/>
      <c r="I67" s="15">
        <f t="shared" si="11"/>
        <v>3.8144000005559064E-2</v>
      </c>
      <c r="J67" s="15"/>
      <c r="K67" s="15"/>
      <c r="L67" s="15"/>
      <c r="O67">
        <f t="shared" ca="1" si="9"/>
        <v>-5.923996928746976E-2</v>
      </c>
      <c r="Q67" s="2">
        <f t="shared" si="10"/>
        <v>18911.046000000002</v>
      </c>
    </row>
    <row r="68" spans="1:32" x14ac:dyDescent="0.2">
      <c r="A68" s="54" t="s">
        <v>132</v>
      </c>
      <c r="B68" s="55" t="s">
        <v>52</v>
      </c>
      <c r="C68" s="54">
        <v>34454.351000000002</v>
      </c>
      <c r="D68" s="54" t="s">
        <v>76</v>
      </c>
      <c r="E68" s="36">
        <f t="shared" si="6"/>
        <v>3959.0174129606853</v>
      </c>
      <c r="F68" s="15">
        <f t="shared" si="7"/>
        <v>3959</v>
      </c>
      <c r="G68" s="15">
        <f t="shared" si="8"/>
        <v>8.5398000002896879E-2</v>
      </c>
      <c r="H68" s="15"/>
      <c r="I68" s="15">
        <f t="shared" si="11"/>
        <v>8.5398000002896879E-2</v>
      </c>
      <c r="J68" s="15"/>
      <c r="K68" s="15"/>
      <c r="L68" s="15"/>
      <c r="O68">
        <f t="shared" ca="1" si="9"/>
        <v>-6.1484838711412637E-2</v>
      </c>
      <c r="Q68" s="2">
        <f t="shared" si="10"/>
        <v>19435.851000000002</v>
      </c>
    </row>
    <row r="69" spans="1:32" x14ac:dyDescent="0.2">
      <c r="A69" s="54" t="s">
        <v>233</v>
      </c>
      <c r="B69" s="55" t="s">
        <v>52</v>
      </c>
      <c r="C69" s="54">
        <v>34596.425999999999</v>
      </c>
      <c r="D69" s="54" t="s">
        <v>76</v>
      </c>
      <c r="E69" s="36">
        <f t="shared" si="6"/>
        <v>3987.987018680426</v>
      </c>
      <c r="F69" s="15">
        <f t="shared" si="7"/>
        <v>3988</v>
      </c>
      <c r="G69" s="15">
        <f t="shared" si="8"/>
        <v>-6.3663999993877951E-2</v>
      </c>
      <c r="H69" s="15"/>
      <c r="I69" s="15">
        <f t="shared" si="11"/>
        <v>-6.3663999993877951E-2</v>
      </c>
      <c r="J69" s="15"/>
      <c r="K69" s="15"/>
      <c r="L69" s="15"/>
      <c r="O69">
        <f t="shared" ca="1" si="9"/>
        <v>-6.2093261265565386E-2</v>
      </c>
      <c r="Q69" s="2">
        <f t="shared" si="10"/>
        <v>19577.925999999999</v>
      </c>
    </row>
    <row r="70" spans="1:32" x14ac:dyDescent="0.2">
      <c r="A70" s="54" t="s">
        <v>233</v>
      </c>
      <c r="B70" s="55" t="s">
        <v>52</v>
      </c>
      <c r="C70" s="54">
        <v>34601.347999999998</v>
      </c>
      <c r="D70" s="54" t="s">
        <v>76</v>
      </c>
      <c r="E70" s="36">
        <f t="shared" si="6"/>
        <v>3988.9906322602428</v>
      </c>
      <c r="F70" s="15">
        <f t="shared" si="7"/>
        <v>3989</v>
      </c>
      <c r="G70" s="15">
        <f t="shared" si="8"/>
        <v>-4.5941999997012317E-2</v>
      </c>
      <c r="H70" s="15"/>
      <c r="I70" s="15">
        <f t="shared" si="11"/>
        <v>-4.5941999997012317E-2</v>
      </c>
      <c r="J70" s="15"/>
      <c r="K70" s="15"/>
      <c r="L70" s="15"/>
      <c r="O70">
        <f t="shared" ca="1" si="9"/>
        <v>-6.2114241353639618E-2</v>
      </c>
      <c r="Q70" s="2">
        <f t="shared" si="10"/>
        <v>19582.847999999998</v>
      </c>
    </row>
    <row r="71" spans="1:32" x14ac:dyDescent="0.2">
      <c r="A71" s="54" t="s">
        <v>233</v>
      </c>
      <c r="B71" s="55" t="s">
        <v>52</v>
      </c>
      <c r="C71" s="54">
        <v>35008.281999999999</v>
      </c>
      <c r="D71" s="54" t="s">
        <v>76</v>
      </c>
      <c r="E71" s="36">
        <f t="shared" si="6"/>
        <v>4071.9659448342859</v>
      </c>
      <c r="F71" s="15">
        <f t="shared" si="7"/>
        <v>4072</v>
      </c>
      <c r="G71" s="15">
        <f t="shared" si="8"/>
        <v>-0.16701599999942118</v>
      </c>
      <c r="H71" s="15"/>
      <c r="I71" s="15">
        <f t="shared" si="11"/>
        <v>-0.16701599999942118</v>
      </c>
      <c r="J71" s="15"/>
      <c r="K71" s="15"/>
      <c r="L71" s="15"/>
      <c r="O71">
        <f t="shared" ca="1" si="9"/>
        <v>-6.3855588663800922E-2</v>
      </c>
      <c r="Q71" s="2">
        <f t="shared" si="10"/>
        <v>19989.781999999999</v>
      </c>
    </row>
    <row r="72" spans="1:32" x14ac:dyDescent="0.2">
      <c r="A72" s="54" t="s">
        <v>132</v>
      </c>
      <c r="B72" s="55" t="s">
        <v>52</v>
      </c>
      <c r="C72" s="54">
        <v>35013.343000000001</v>
      </c>
      <c r="D72" s="54" t="s">
        <v>76</v>
      </c>
      <c r="E72" s="36">
        <f t="shared" si="6"/>
        <v>4072.9979010162156</v>
      </c>
      <c r="F72" s="15">
        <f t="shared" si="7"/>
        <v>4073</v>
      </c>
      <c r="G72" s="15">
        <f t="shared" si="8"/>
        <v>-1.0293999999703374E-2</v>
      </c>
      <c r="H72" s="15"/>
      <c r="I72" s="15">
        <f t="shared" si="11"/>
        <v>-1.0293999999703374E-2</v>
      </c>
      <c r="J72" s="15"/>
      <c r="K72" s="15"/>
      <c r="L72" s="15"/>
      <c r="O72">
        <f t="shared" ca="1" si="9"/>
        <v>-6.3876568751875154E-2</v>
      </c>
      <c r="Q72" s="2">
        <f t="shared" si="10"/>
        <v>19994.843000000001</v>
      </c>
    </row>
    <row r="73" spans="1:32" x14ac:dyDescent="0.2">
      <c r="A73" s="54" t="s">
        <v>233</v>
      </c>
      <c r="B73" s="55" t="s">
        <v>52</v>
      </c>
      <c r="C73" s="54">
        <v>35062.353000000003</v>
      </c>
      <c r="D73" s="54" t="s">
        <v>76</v>
      </c>
      <c r="E73" s="36">
        <f t="shared" si="6"/>
        <v>4082.9912170558041</v>
      </c>
      <c r="F73" s="15">
        <f t="shared" si="7"/>
        <v>4083</v>
      </c>
      <c r="G73" s="15">
        <f t="shared" si="8"/>
        <v>-4.3073999993794132E-2</v>
      </c>
      <c r="H73" s="15"/>
      <c r="I73" s="15">
        <f t="shared" si="11"/>
        <v>-4.3073999993794132E-2</v>
      </c>
      <c r="J73" s="15"/>
      <c r="K73" s="15"/>
      <c r="L73" s="15"/>
      <c r="O73">
        <f t="shared" ca="1" si="9"/>
        <v>-6.4086369632617476E-2</v>
      </c>
      <c r="Q73" s="2">
        <f t="shared" si="10"/>
        <v>20043.853000000003</v>
      </c>
    </row>
    <row r="74" spans="1:32" x14ac:dyDescent="0.2">
      <c r="A74" s="54" t="s">
        <v>132</v>
      </c>
      <c r="B74" s="55" t="s">
        <v>52</v>
      </c>
      <c r="C74" s="54">
        <v>35067.305</v>
      </c>
      <c r="D74" s="54" t="s">
        <v>76</v>
      </c>
      <c r="E74" s="36">
        <f t="shared" si="6"/>
        <v>4084.0009477439903</v>
      </c>
      <c r="F74" s="15">
        <f t="shared" si="7"/>
        <v>4084</v>
      </c>
      <c r="G74" s="15">
        <f t="shared" si="8"/>
        <v>4.6480000019073486E-3</v>
      </c>
      <c r="H74" s="15"/>
      <c r="I74" s="15">
        <f t="shared" si="11"/>
        <v>4.6480000019073486E-3</v>
      </c>
      <c r="J74" s="15"/>
      <c r="K74" s="15"/>
      <c r="L74" s="15"/>
      <c r="O74">
        <f t="shared" ca="1" si="9"/>
        <v>-6.4107349720691709E-2</v>
      </c>
      <c r="Q74" s="2">
        <f t="shared" si="10"/>
        <v>20048.805</v>
      </c>
    </row>
    <row r="75" spans="1:32" x14ac:dyDescent="0.2">
      <c r="A75" s="54" t="s">
        <v>132</v>
      </c>
      <c r="B75" s="55" t="s">
        <v>52</v>
      </c>
      <c r="C75" s="54">
        <v>35253.506999999998</v>
      </c>
      <c r="D75" s="54" t="s">
        <v>76</v>
      </c>
      <c r="E75" s="36">
        <f t="shared" si="6"/>
        <v>4121.9682081643823</v>
      </c>
      <c r="F75" s="15">
        <f t="shared" si="7"/>
        <v>4122</v>
      </c>
      <c r="G75" s="15">
        <f t="shared" si="8"/>
        <v>-0.15591600000334438</v>
      </c>
      <c r="H75" s="15"/>
      <c r="I75" s="15">
        <f t="shared" si="11"/>
        <v>-0.15591600000334438</v>
      </c>
      <c r="J75" s="15"/>
      <c r="K75" s="15"/>
      <c r="L75" s="15"/>
      <c r="O75">
        <f t="shared" ca="1" si="9"/>
        <v>-6.4904593067512548E-2</v>
      </c>
      <c r="Q75" s="2">
        <f t="shared" si="10"/>
        <v>20235.006999999998</v>
      </c>
    </row>
    <row r="76" spans="1:32" x14ac:dyDescent="0.2">
      <c r="A76" s="54" t="s">
        <v>256</v>
      </c>
      <c r="B76" s="55" t="s">
        <v>52</v>
      </c>
      <c r="C76" s="54">
        <v>36072.51</v>
      </c>
      <c r="D76" s="54" t="s">
        <v>76</v>
      </c>
      <c r="E76" s="36">
        <f t="shared" si="6"/>
        <v>4288.9658783617087</v>
      </c>
      <c r="F76" s="15">
        <f t="shared" si="7"/>
        <v>4289</v>
      </c>
      <c r="G76" s="15">
        <f t="shared" si="8"/>
        <v>-0.16734199999336852</v>
      </c>
      <c r="H76" s="15"/>
      <c r="I76" s="15">
        <f t="shared" si="11"/>
        <v>-0.16734199999336852</v>
      </c>
      <c r="J76" s="15"/>
      <c r="K76" s="15"/>
      <c r="L76" s="15"/>
      <c r="O76">
        <f t="shared" ca="1" si="9"/>
        <v>-6.8408267775909373E-2</v>
      </c>
      <c r="Q76" s="2">
        <f t="shared" si="10"/>
        <v>21054.010000000002</v>
      </c>
    </row>
    <row r="77" spans="1:32" x14ac:dyDescent="0.2">
      <c r="A77" s="15" t="s">
        <v>29</v>
      </c>
      <c r="B77" s="15"/>
      <c r="C77" s="16">
        <v>36082.400000000001</v>
      </c>
      <c r="D77" s="16"/>
      <c r="E77" s="15">
        <f t="shared" si="6"/>
        <v>4290.9824850875102</v>
      </c>
      <c r="F77" s="15">
        <f t="shared" si="7"/>
        <v>4291</v>
      </c>
      <c r="G77" s="15">
        <f t="shared" si="8"/>
        <v>-8.5897999997541774E-2</v>
      </c>
      <c r="H77" s="15"/>
      <c r="I77">
        <f t="shared" si="11"/>
        <v>-8.5897999997541774E-2</v>
      </c>
      <c r="J77" s="15"/>
      <c r="K77" s="15"/>
      <c r="L77" s="15"/>
      <c r="O77">
        <f t="shared" ca="1" si="9"/>
        <v>-6.8450227952057838E-2</v>
      </c>
      <c r="Q77" s="2">
        <f t="shared" si="10"/>
        <v>21063.9</v>
      </c>
      <c r="AA77" s="5"/>
      <c r="AB77" t="s">
        <v>28</v>
      </c>
      <c r="AF77" t="s">
        <v>30</v>
      </c>
    </row>
    <row r="78" spans="1:32" x14ac:dyDescent="0.2">
      <c r="A78" s="15" t="s">
        <v>29</v>
      </c>
      <c r="B78" s="15"/>
      <c r="C78" s="16">
        <v>36082.46</v>
      </c>
      <c r="D78" s="16"/>
      <c r="E78" s="15">
        <f t="shared" si="6"/>
        <v>4290.9947193042481</v>
      </c>
      <c r="F78" s="15">
        <f t="shared" si="7"/>
        <v>4291</v>
      </c>
      <c r="G78" s="15">
        <f t="shared" si="8"/>
        <v>-2.5897999999870081E-2</v>
      </c>
      <c r="H78" s="15"/>
      <c r="I78">
        <f t="shared" si="11"/>
        <v>-2.5897999999870081E-2</v>
      </c>
      <c r="J78" s="15"/>
      <c r="K78" s="15"/>
      <c r="L78" s="15"/>
      <c r="O78">
        <f t="shared" ca="1" si="9"/>
        <v>-6.8450227952057838E-2</v>
      </c>
      <c r="Q78" s="2">
        <f t="shared" si="10"/>
        <v>21063.96</v>
      </c>
      <c r="AA78" s="5"/>
      <c r="AB78" t="s">
        <v>28</v>
      </c>
      <c r="AF78" t="s">
        <v>30</v>
      </c>
    </row>
    <row r="79" spans="1:32" x14ac:dyDescent="0.2">
      <c r="A79" s="15" t="s">
        <v>29</v>
      </c>
      <c r="B79" s="15"/>
      <c r="C79" s="16">
        <v>36082.519999999997</v>
      </c>
      <c r="D79" s="16"/>
      <c r="E79" s="15">
        <f t="shared" si="6"/>
        <v>4291.0069535209868</v>
      </c>
      <c r="F79" s="15">
        <f t="shared" si="7"/>
        <v>4291</v>
      </c>
      <c r="G79" s="15">
        <f t="shared" si="8"/>
        <v>3.4101999997801613E-2</v>
      </c>
      <c r="H79" s="15"/>
      <c r="I79">
        <f t="shared" si="11"/>
        <v>3.4101999997801613E-2</v>
      </c>
      <c r="J79" s="15"/>
      <c r="K79" s="15"/>
      <c r="L79" s="15"/>
      <c r="O79">
        <f t="shared" ca="1" si="9"/>
        <v>-6.8450227952057838E-2</v>
      </c>
      <c r="Q79" s="2">
        <f t="shared" si="10"/>
        <v>21064.019999999997</v>
      </c>
      <c r="AA79" s="5"/>
      <c r="AB79" t="s">
        <v>28</v>
      </c>
      <c r="AF79" t="s">
        <v>30</v>
      </c>
    </row>
    <row r="80" spans="1:32" x14ac:dyDescent="0.2">
      <c r="A80" s="15" t="s">
        <v>29</v>
      </c>
      <c r="B80" s="15"/>
      <c r="C80" s="16">
        <v>36141.379999999997</v>
      </c>
      <c r="D80" s="16"/>
      <c r="E80" s="15">
        <f t="shared" si="6"/>
        <v>4303.0087201418837</v>
      </c>
      <c r="F80" s="15">
        <f t="shared" si="7"/>
        <v>4303</v>
      </c>
      <c r="G80" s="15">
        <f t="shared" si="8"/>
        <v>4.2765999998664483E-2</v>
      </c>
      <c r="H80" s="15"/>
      <c r="I80">
        <f t="shared" si="11"/>
        <v>4.2765999998664483E-2</v>
      </c>
      <c r="J80" s="15"/>
      <c r="K80" s="15"/>
      <c r="L80" s="15"/>
      <c r="O80">
        <f t="shared" ca="1" si="9"/>
        <v>-6.8701989008948625E-2</v>
      </c>
      <c r="Q80" s="2">
        <f t="shared" si="10"/>
        <v>21122.879999999997</v>
      </c>
      <c r="AA80" s="5"/>
      <c r="AB80" t="s">
        <v>28</v>
      </c>
      <c r="AF80" t="s">
        <v>30</v>
      </c>
    </row>
    <row r="81" spans="1:32" x14ac:dyDescent="0.2">
      <c r="A81" s="15" t="s">
        <v>29</v>
      </c>
      <c r="B81" s="15"/>
      <c r="C81" s="16">
        <v>36484.410000000003</v>
      </c>
      <c r="D81" s="16"/>
      <c r="E81" s="15">
        <f t="shared" si="6"/>
        <v>4372.9537762745113</v>
      </c>
      <c r="F81" s="15">
        <f t="shared" si="7"/>
        <v>4373</v>
      </c>
      <c r="G81" s="15">
        <f t="shared" si="8"/>
        <v>-0.22669399999722373</v>
      </c>
      <c r="H81" s="15"/>
      <c r="I81">
        <f t="shared" si="11"/>
        <v>-0.22669399999722373</v>
      </c>
      <c r="J81" s="15"/>
      <c r="K81" s="15"/>
      <c r="L81" s="15"/>
      <c r="O81">
        <f t="shared" ca="1" si="9"/>
        <v>-7.0170595174144909E-2</v>
      </c>
      <c r="Q81" s="2">
        <f t="shared" si="10"/>
        <v>21465.910000000003</v>
      </c>
      <c r="AA81" s="5"/>
      <c r="AB81" t="s">
        <v>28</v>
      </c>
      <c r="AF81" t="s">
        <v>30</v>
      </c>
    </row>
    <row r="82" spans="1:32" x14ac:dyDescent="0.2">
      <c r="A82" s="15" t="s">
        <v>29</v>
      </c>
      <c r="B82" s="15"/>
      <c r="C82" s="16">
        <v>36489.370000000003</v>
      </c>
      <c r="D82" s="16"/>
      <c r="E82" s="15">
        <f t="shared" si="6"/>
        <v>4373.9651381915965</v>
      </c>
      <c r="F82" s="15">
        <f t="shared" si="7"/>
        <v>4374</v>
      </c>
      <c r="G82" s="15">
        <f t="shared" si="8"/>
        <v>-0.17097199999989243</v>
      </c>
      <c r="H82" s="15"/>
      <c r="I82">
        <f t="shared" si="11"/>
        <v>-0.17097199999989243</v>
      </c>
      <c r="J82" s="15"/>
      <c r="K82" s="15"/>
      <c r="L82" s="15"/>
      <c r="O82">
        <f t="shared" ca="1" si="9"/>
        <v>-7.0191575262219141E-2</v>
      </c>
      <c r="Q82" s="2">
        <f t="shared" si="10"/>
        <v>21470.870000000003</v>
      </c>
      <c r="AA82" s="5"/>
      <c r="AB82" t="s">
        <v>28</v>
      </c>
      <c r="AF82" t="s">
        <v>30</v>
      </c>
    </row>
    <row r="83" spans="1:32" x14ac:dyDescent="0.2">
      <c r="A83" s="15" t="s">
        <v>29</v>
      </c>
      <c r="B83" s="15"/>
      <c r="C83" s="16">
        <v>36489.39</v>
      </c>
      <c r="D83" s="16"/>
      <c r="E83" s="15">
        <f t="shared" si="6"/>
        <v>4373.9692162638421</v>
      </c>
      <c r="F83" s="15">
        <f t="shared" si="7"/>
        <v>4374</v>
      </c>
      <c r="G83" s="15">
        <f t="shared" si="8"/>
        <v>-0.15097200000309385</v>
      </c>
      <c r="H83" s="15"/>
      <c r="I83">
        <f t="shared" si="11"/>
        <v>-0.15097200000309385</v>
      </c>
      <c r="J83" s="15"/>
      <c r="K83" s="15"/>
      <c r="L83" s="15"/>
      <c r="O83">
        <f t="shared" ca="1" si="9"/>
        <v>-7.0191575262219141E-2</v>
      </c>
      <c r="Q83" s="2">
        <f t="shared" si="10"/>
        <v>21470.89</v>
      </c>
      <c r="AA83" s="5"/>
      <c r="AB83" t="s">
        <v>28</v>
      </c>
      <c r="AF83" t="s">
        <v>30</v>
      </c>
    </row>
    <row r="84" spans="1:32" x14ac:dyDescent="0.2">
      <c r="A84" s="15" t="s">
        <v>29</v>
      </c>
      <c r="B84" s="15"/>
      <c r="C84" s="16">
        <v>36489.440000000002</v>
      </c>
      <c r="D84" s="16"/>
      <c r="E84" s="15">
        <f t="shared" si="6"/>
        <v>4373.9794114444585</v>
      </c>
      <c r="F84" s="15">
        <f t="shared" si="7"/>
        <v>4374</v>
      </c>
      <c r="G84" s="15">
        <f t="shared" si="8"/>
        <v>-0.10097200000018347</v>
      </c>
      <c r="H84" s="15"/>
      <c r="I84">
        <f t="shared" si="11"/>
        <v>-0.10097200000018347</v>
      </c>
      <c r="J84" s="15"/>
      <c r="K84" s="15"/>
      <c r="L84" s="15"/>
      <c r="O84">
        <f t="shared" ca="1" si="9"/>
        <v>-7.0191575262219141E-2</v>
      </c>
      <c r="Q84" s="2">
        <f t="shared" si="10"/>
        <v>21470.940000000002</v>
      </c>
      <c r="AA84" s="5"/>
      <c r="AB84" t="s">
        <v>28</v>
      </c>
      <c r="AF84" t="s">
        <v>30</v>
      </c>
    </row>
    <row r="85" spans="1:32" x14ac:dyDescent="0.2">
      <c r="A85" s="15" t="s">
        <v>29</v>
      </c>
      <c r="B85" s="15"/>
      <c r="C85" s="16">
        <v>36548.29</v>
      </c>
      <c r="D85" s="16"/>
      <c r="E85" s="15">
        <f t="shared" ref="E85:E115" si="12">+(C85-C$7)/C$8</f>
        <v>4385.9791390292321</v>
      </c>
      <c r="F85" s="15">
        <f t="shared" ref="F85:F118" si="13">ROUND(2*E85,0)/2</f>
        <v>4386</v>
      </c>
      <c r="G85" s="15">
        <f t="shared" ref="G85:G109" si="14">+C85-(C$7+F85*C$8)</f>
        <v>-0.10230799999408191</v>
      </c>
      <c r="H85" s="15"/>
      <c r="I85">
        <f t="shared" si="11"/>
        <v>-0.10230799999408191</v>
      </c>
      <c r="J85" s="15"/>
      <c r="K85" s="15"/>
      <c r="L85" s="15"/>
      <c r="O85">
        <f t="shared" ref="O85:O115" ca="1" si="15">+C$11+C$12*F85</f>
        <v>-7.0443336319109928E-2</v>
      </c>
      <c r="Q85" s="2">
        <f t="shared" ref="Q85:Q115" si="16">+C85-15018.5</f>
        <v>21529.79</v>
      </c>
      <c r="AA85" s="5"/>
      <c r="AB85" t="s">
        <v>28</v>
      </c>
      <c r="AF85" t="s">
        <v>30</v>
      </c>
    </row>
    <row r="86" spans="1:32" x14ac:dyDescent="0.2">
      <c r="A86" s="15" t="s">
        <v>29</v>
      </c>
      <c r="B86" s="15"/>
      <c r="C86" s="16">
        <v>36847.47</v>
      </c>
      <c r="D86" s="16"/>
      <c r="E86" s="15">
        <f t="shared" si="12"/>
        <v>4446.9830217618173</v>
      </c>
      <c r="F86" s="15">
        <f t="shared" si="13"/>
        <v>4447</v>
      </c>
      <c r="G86" s="15">
        <f t="shared" si="14"/>
        <v>-8.3266000001458451E-2</v>
      </c>
      <c r="H86" s="15"/>
      <c r="I86">
        <f t="shared" si="11"/>
        <v>-8.3266000001458451E-2</v>
      </c>
      <c r="J86" s="15"/>
      <c r="K86" s="15"/>
      <c r="L86" s="15"/>
      <c r="O86">
        <f t="shared" ca="1" si="15"/>
        <v>-7.1723121691638109E-2</v>
      </c>
      <c r="Q86" s="2">
        <f t="shared" si="16"/>
        <v>21828.97</v>
      </c>
      <c r="AA86" s="5"/>
      <c r="AB86" t="s">
        <v>28</v>
      </c>
      <c r="AF86" t="s">
        <v>30</v>
      </c>
    </row>
    <row r="87" spans="1:32" x14ac:dyDescent="0.2">
      <c r="A87" s="15" t="s">
        <v>31</v>
      </c>
      <c r="B87" s="15"/>
      <c r="C87" s="16">
        <v>37367.375</v>
      </c>
      <c r="D87" s="16"/>
      <c r="E87" s="15">
        <f t="shared" si="12"/>
        <v>4552.9935293227672</v>
      </c>
      <c r="F87" s="15">
        <f t="shared" si="13"/>
        <v>4553</v>
      </c>
      <c r="G87" s="15">
        <f t="shared" si="14"/>
        <v>-3.1733999996504281E-2</v>
      </c>
      <c r="H87" s="15"/>
      <c r="I87">
        <f t="shared" ref="I87:I94" si="17">+G87</f>
        <v>-3.1733999996504281E-2</v>
      </c>
      <c r="J87" s="15"/>
      <c r="K87" s="15"/>
      <c r="L87" s="15"/>
      <c r="O87">
        <f t="shared" ca="1" si="15"/>
        <v>-7.3947011027506754E-2</v>
      </c>
      <c r="Q87" s="2">
        <f t="shared" si="16"/>
        <v>22348.875</v>
      </c>
      <c r="AA87" s="5"/>
      <c r="AB87" t="s">
        <v>28</v>
      </c>
      <c r="AF87" t="s">
        <v>30</v>
      </c>
    </row>
    <row r="88" spans="1:32" x14ac:dyDescent="0.2">
      <c r="A88" s="54" t="s">
        <v>294</v>
      </c>
      <c r="B88" s="55" t="s">
        <v>52</v>
      </c>
      <c r="C88" s="54">
        <v>37558.499000000003</v>
      </c>
      <c r="D88" s="54" t="s">
        <v>76</v>
      </c>
      <c r="E88" s="36">
        <f t="shared" si="12"/>
        <v>4591.9644033229779</v>
      </c>
      <c r="F88" s="15">
        <f t="shared" si="13"/>
        <v>4592</v>
      </c>
      <c r="G88" s="15">
        <f t="shared" si="14"/>
        <v>-0.17457599999761442</v>
      </c>
      <c r="H88" s="15"/>
      <c r="I88" s="15">
        <f t="shared" si="17"/>
        <v>-0.17457599999761442</v>
      </c>
      <c r="J88" s="15"/>
      <c r="K88" s="15"/>
      <c r="L88" s="15"/>
      <c r="O88">
        <f t="shared" ca="1" si="15"/>
        <v>-7.4765234462401825E-2</v>
      </c>
      <c r="Q88" s="2">
        <f t="shared" si="16"/>
        <v>22539.999000000003</v>
      </c>
    </row>
    <row r="89" spans="1:32" x14ac:dyDescent="0.2">
      <c r="A89" s="54" t="s">
        <v>294</v>
      </c>
      <c r="B89" s="55" t="s">
        <v>52</v>
      </c>
      <c r="C89" s="54">
        <v>38088.286</v>
      </c>
      <c r="D89" s="54" t="s">
        <v>76</v>
      </c>
      <c r="E89" s="36">
        <f t="shared" si="12"/>
        <v>4699.9898863808294</v>
      </c>
      <c r="F89" s="15">
        <f t="shared" si="13"/>
        <v>4700</v>
      </c>
      <c r="G89" s="15">
        <f t="shared" si="14"/>
        <v>-4.9599999998463318E-2</v>
      </c>
      <c r="H89" s="15"/>
      <c r="I89" s="15">
        <f t="shared" si="17"/>
        <v>-4.9599999998463318E-2</v>
      </c>
      <c r="J89" s="15"/>
      <c r="K89" s="15"/>
      <c r="L89" s="15"/>
      <c r="O89">
        <f t="shared" ca="1" si="15"/>
        <v>-7.7031083974418935E-2</v>
      </c>
      <c r="Q89" s="2">
        <f t="shared" si="16"/>
        <v>23069.786</v>
      </c>
    </row>
    <row r="90" spans="1:32" x14ac:dyDescent="0.2">
      <c r="A90" s="54" t="s">
        <v>294</v>
      </c>
      <c r="B90" s="55" t="s">
        <v>52</v>
      </c>
      <c r="C90" s="54">
        <v>38441.502999999997</v>
      </c>
      <c r="D90" s="54" t="s">
        <v>28</v>
      </c>
      <c r="E90" s="36">
        <f t="shared" si="12"/>
        <v>4772.0121086121135</v>
      </c>
      <c r="F90" s="15">
        <f t="shared" si="13"/>
        <v>4772</v>
      </c>
      <c r="G90" s="15">
        <f t="shared" si="14"/>
        <v>5.9384000000136439E-2</v>
      </c>
      <c r="H90" s="15"/>
      <c r="I90" s="15">
        <f t="shared" si="17"/>
        <v>5.9384000000136439E-2</v>
      </c>
      <c r="J90" s="15"/>
      <c r="K90" s="15"/>
      <c r="L90" s="15"/>
      <c r="O90">
        <f t="shared" ca="1" si="15"/>
        <v>-7.8541650315763684E-2</v>
      </c>
      <c r="Q90" s="2">
        <f t="shared" si="16"/>
        <v>23423.002999999997</v>
      </c>
    </row>
    <row r="91" spans="1:32" x14ac:dyDescent="0.2">
      <c r="A91" s="15" t="s">
        <v>31</v>
      </c>
      <c r="B91" s="15"/>
      <c r="C91" s="16">
        <v>39054.353000000003</v>
      </c>
      <c r="D91" s="16"/>
      <c r="E91" s="15">
        <f t="shared" si="12"/>
        <v>4896.9744374197398</v>
      </c>
      <c r="F91" s="15">
        <f t="shared" si="13"/>
        <v>4897</v>
      </c>
      <c r="G91" s="15">
        <f t="shared" si="14"/>
        <v>-0.12536599999293685</v>
      </c>
      <c r="H91" s="15"/>
      <c r="I91">
        <f t="shared" si="17"/>
        <v>-0.12536599999293685</v>
      </c>
      <c r="J91" s="15"/>
      <c r="K91" s="15"/>
      <c r="L91" s="15"/>
      <c r="O91">
        <f t="shared" ca="1" si="15"/>
        <v>-8.1164161325042741E-2</v>
      </c>
      <c r="Q91" s="2">
        <f t="shared" si="16"/>
        <v>24035.853000000003</v>
      </c>
      <c r="AA91" s="5"/>
      <c r="AB91" t="s">
        <v>28</v>
      </c>
      <c r="AF91" t="s">
        <v>30</v>
      </c>
    </row>
    <row r="92" spans="1:32" x14ac:dyDescent="0.2">
      <c r="A92" s="54" t="s">
        <v>294</v>
      </c>
      <c r="B92" s="55" t="s">
        <v>52</v>
      </c>
      <c r="C92" s="54">
        <v>39054.404999999999</v>
      </c>
      <c r="D92" s="54" t="s">
        <v>28</v>
      </c>
      <c r="E92" s="36">
        <f t="shared" si="12"/>
        <v>4896.9850404075787</v>
      </c>
      <c r="F92" s="15">
        <f t="shared" si="13"/>
        <v>4897</v>
      </c>
      <c r="G92" s="15">
        <f t="shared" si="14"/>
        <v>-7.3365999996894971E-2</v>
      </c>
      <c r="H92" s="15"/>
      <c r="I92" s="15">
        <f t="shared" si="17"/>
        <v>-7.3365999996894971E-2</v>
      </c>
      <c r="J92" s="15"/>
      <c r="K92" s="15"/>
      <c r="L92" s="15"/>
      <c r="O92">
        <f t="shared" ca="1" si="15"/>
        <v>-8.1164161325042741E-2</v>
      </c>
      <c r="Q92" s="2">
        <f t="shared" si="16"/>
        <v>24035.904999999999</v>
      </c>
    </row>
    <row r="93" spans="1:32" x14ac:dyDescent="0.2">
      <c r="A93" s="54" t="s">
        <v>294</v>
      </c>
      <c r="B93" s="55" t="s">
        <v>52</v>
      </c>
      <c r="C93" s="54">
        <v>39819.406000000003</v>
      </c>
      <c r="D93" s="54" t="s">
        <v>28</v>
      </c>
      <c r="E93" s="36">
        <f t="shared" si="12"/>
        <v>5052.9715077326373</v>
      </c>
      <c r="F93" s="15">
        <f t="shared" si="13"/>
        <v>5053</v>
      </c>
      <c r="G93" s="15">
        <f t="shared" si="14"/>
        <v>-0.1397339999966789</v>
      </c>
      <c r="H93" s="15"/>
      <c r="I93" s="15">
        <f t="shared" si="17"/>
        <v>-0.1397339999966789</v>
      </c>
      <c r="J93" s="15"/>
      <c r="K93" s="15"/>
      <c r="L93" s="15"/>
      <c r="O93">
        <f t="shared" ca="1" si="15"/>
        <v>-8.4437055064623012E-2</v>
      </c>
      <c r="Q93" s="2">
        <f t="shared" si="16"/>
        <v>24800.906000000003</v>
      </c>
    </row>
    <row r="94" spans="1:32" x14ac:dyDescent="0.2">
      <c r="A94" s="54" t="s">
        <v>294</v>
      </c>
      <c r="B94" s="55" t="s">
        <v>52</v>
      </c>
      <c r="C94" s="54">
        <v>40839.478000000003</v>
      </c>
      <c r="D94" s="54" t="s">
        <v>28</v>
      </c>
      <c r="E94" s="36">
        <f t="shared" si="12"/>
        <v>5260.9678733546516</v>
      </c>
      <c r="F94" s="15">
        <f t="shared" si="13"/>
        <v>5261</v>
      </c>
      <c r="G94" s="15">
        <f t="shared" si="14"/>
        <v>-0.1575579999916954</v>
      </c>
      <c r="H94" s="15"/>
      <c r="I94" s="15">
        <f t="shared" si="17"/>
        <v>-0.1575579999916954</v>
      </c>
      <c r="J94" s="15"/>
      <c r="K94" s="15"/>
      <c r="L94" s="15"/>
      <c r="O94">
        <f t="shared" ca="1" si="15"/>
        <v>-8.8800913384063374E-2</v>
      </c>
      <c r="Q94" s="2">
        <f t="shared" si="16"/>
        <v>25820.978000000003</v>
      </c>
    </row>
    <row r="95" spans="1:32" x14ac:dyDescent="0.2">
      <c r="A95" s="15" t="s">
        <v>35</v>
      </c>
      <c r="B95" s="15"/>
      <c r="C95" s="16">
        <v>44821.83</v>
      </c>
      <c r="D95" s="16"/>
      <c r="E95" s="15">
        <f t="shared" si="12"/>
        <v>6072.9838316669657</v>
      </c>
      <c r="F95" s="15">
        <f t="shared" si="13"/>
        <v>6073</v>
      </c>
      <c r="G95" s="15">
        <f t="shared" si="14"/>
        <v>-7.929399999557063E-2</v>
      </c>
      <c r="H95" s="15"/>
      <c r="I95" s="15"/>
      <c r="J95" s="15">
        <f>+G95</f>
        <v>-7.929399999557063E-2</v>
      </c>
      <c r="K95" s="15"/>
      <c r="L95" s="15"/>
      <c r="O95">
        <f t="shared" ca="1" si="15"/>
        <v>-0.10583674490034017</v>
      </c>
      <c r="Q95" s="2">
        <f t="shared" si="16"/>
        <v>29803.33</v>
      </c>
      <c r="AA95" s="5" t="s">
        <v>32</v>
      </c>
      <c r="AB95" t="s">
        <v>33</v>
      </c>
      <c r="AC95">
        <v>11</v>
      </c>
      <c r="AD95" t="s">
        <v>34</v>
      </c>
      <c r="AF95" t="s">
        <v>36</v>
      </c>
    </row>
    <row r="96" spans="1:32" x14ac:dyDescent="0.2">
      <c r="A96" s="15" t="s">
        <v>38</v>
      </c>
      <c r="B96" s="15"/>
      <c r="C96" s="16">
        <v>46136.33</v>
      </c>
      <c r="D96" s="16"/>
      <c r="E96" s="15">
        <f t="shared" si="12"/>
        <v>6341.0151300558418</v>
      </c>
      <c r="F96" s="15">
        <f t="shared" si="13"/>
        <v>6341</v>
      </c>
      <c r="G96" s="15">
        <f t="shared" si="14"/>
        <v>7.4202000003424473E-2</v>
      </c>
      <c r="H96" s="15"/>
      <c r="I96">
        <f>+G96</f>
        <v>7.4202000003424473E-2</v>
      </c>
      <c r="J96" s="15"/>
      <c r="K96" s="15"/>
      <c r="L96" s="15"/>
      <c r="O96">
        <f t="shared" ca="1" si="15"/>
        <v>-0.1114594085042345</v>
      </c>
      <c r="Q96" s="2">
        <f t="shared" si="16"/>
        <v>31117.83</v>
      </c>
      <c r="AA96" s="5" t="s">
        <v>37</v>
      </c>
      <c r="AB96" t="s">
        <v>33</v>
      </c>
      <c r="AF96" t="s">
        <v>30</v>
      </c>
    </row>
    <row r="97" spans="1:32" x14ac:dyDescent="0.2">
      <c r="A97" s="15" t="s">
        <v>39</v>
      </c>
      <c r="B97" s="15"/>
      <c r="C97" s="16">
        <v>46327.336000000003</v>
      </c>
      <c r="D97" s="16"/>
      <c r="E97" s="15">
        <f t="shared" si="12"/>
        <v>6379.9619434297983</v>
      </c>
      <c r="F97" s="15">
        <f t="shared" si="13"/>
        <v>6380</v>
      </c>
      <c r="G97" s="15">
        <f t="shared" si="14"/>
        <v>-0.1866399999926216</v>
      </c>
      <c r="H97" s="15"/>
      <c r="I97" s="15">
        <f>+G97</f>
        <v>-0.1866399999926216</v>
      </c>
      <c r="J97" s="15"/>
      <c r="K97" s="15"/>
      <c r="L97" s="15"/>
      <c r="O97">
        <f t="shared" ca="1" si="15"/>
        <v>-0.11227763193912957</v>
      </c>
      <c r="Q97" s="2">
        <f t="shared" si="16"/>
        <v>31308.836000000003</v>
      </c>
      <c r="AA97" s="5"/>
      <c r="AB97" t="s">
        <v>33</v>
      </c>
      <c r="AF97" t="s">
        <v>30</v>
      </c>
    </row>
    <row r="98" spans="1:32" x14ac:dyDescent="0.2">
      <c r="A98" s="15" t="s">
        <v>40</v>
      </c>
      <c r="B98" s="15"/>
      <c r="C98" s="16">
        <v>47514.250999999997</v>
      </c>
      <c r="D98" s="16"/>
      <c r="E98" s="15">
        <f t="shared" si="12"/>
        <v>6621.9781994413852</v>
      </c>
      <c r="F98" s="15">
        <f t="shared" si="13"/>
        <v>6622</v>
      </c>
      <c r="G98" s="15">
        <f t="shared" si="14"/>
        <v>-0.10691599999699974</v>
      </c>
      <c r="H98" s="15"/>
      <c r="I98" s="15"/>
      <c r="J98" s="15">
        <f>+G98</f>
        <v>-0.10691599999699974</v>
      </c>
      <c r="K98" s="15"/>
      <c r="L98" s="15"/>
      <c r="O98">
        <f t="shared" ca="1" si="15"/>
        <v>-0.11735481325309383</v>
      </c>
      <c r="Q98" s="2">
        <f t="shared" si="16"/>
        <v>32495.750999999997</v>
      </c>
      <c r="AA98" s="5"/>
      <c r="AB98" t="s">
        <v>33</v>
      </c>
      <c r="AC98">
        <v>4</v>
      </c>
      <c r="AD98" t="s">
        <v>34</v>
      </c>
      <c r="AF98" t="s">
        <v>36</v>
      </c>
    </row>
    <row r="99" spans="1:32" x14ac:dyDescent="0.2">
      <c r="A99" s="15" t="s">
        <v>42</v>
      </c>
      <c r="B99" s="15"/>
      <c r="C99" s="16">
        <v>47754.551099999997</v>
      </c>
      <c r="D99" s="16"/>
      <c r="E99" s="15">
        <f t="shared" si="12"/>
        <v>6670.9762578711889</v>
      </c>
      <c r="F99" s="15">
        <f t="shared" si="13"/>
        <v>6671</v>
      </c>
      <c r="G99" s="15">
        <f t="shared" si="14"/>
        <v>-0.11643799999728799</v>
      </c>
      <c r="H99" s="15"/>
      <c r="J99" s="15"/>
      <c r="K99" s="15">
        <f>+G99</f>
        <v>-0.11643799999728799</v>
      </c>
      <c r="L99" s="15"/>
      <c r="O99">
        <f t="shared" ca="1" si="15"/>
        <v>-0.11838283756873122</v>
      </c>
      <c r="Q99" s="2">
        <f t="shared" si="16"/>
        <v>32736.051099999997</v>
      </c>
      <c r="AA99" s="5"/>
      <c r="AB99" t="s">
        <v>41</v>
      </c>
      <c r="AF99" t="s">
        <v>30</v>
      </c>
    </row>
    <row r="100" spans="1:32" x14ac:dyDescent="0.2">
      <c r="A100" s="54" t="s">
        <v>338</v>
      </c>
      <c r="B100" s="55" t="s">
        <v>52</v>
      </c>
      <c r="C100" s="54">
        <v>47754.553500000002</v>
      </c>
      <c r="D100" s="54" t="s">
        <v>76</v>
      </c>
      <c r="E100" s="36">
        <f t="shared" si="12"/>
        <v>6670.9767472398598</v>
      </c>
      <c r="F100" s="15">
        <f t="shared" si="13"/>
        <v>6671</v>
      </c>
      <c r="G100" s="15">
        <f t="shared" si="14"/>
        <v>-0.11403799999243347</v>
      </c>
      <c r="H100" s="15"/>
      <c r="J100" s="15"/>
      <c r="K100" s="15">
        <f>+G100</f>
        <v>-0.11403799999243347</v>
      </c>
      <c r="L100" s="15"/>
      <c r="O100">
        <f t="shared" ca="1" si="15"/>
        <v>-0.11838283756873122</v>
      </c>
      <c r="Q100" s="2">
        <f t="shared" si="16"/>
        <v>32736.053500000002</v>
      </c>
    </row>
    <row r="101" spans="1:32" x14ac:dyDescent="0.2">
      <c r="A101" s="36" t="s">
        <v>42</v>
      </c>
      <c r="B101" s="36"/>
      <c r="C101" s="13">
        <v>47754.555899999999</v>
      </c>
      <c r="D101" s="13"/>
      <c r="E101" s="36">
        <f t="shared" si="12"/>
        <v>6670.977236608529</v>
      </c>
      <c r="F101" s="15">
        <f t="shared" si="13"/>
        <v>6671</v>
      </c>
      <c r="G101" s="15">
        <f t="shared" si="14"/>
        <v>-0.11163799999485491</v>
      </c>
      <c r="H101" s="15"/>
      <c r="J101" s="15"/>
      <c r="K101" s="15">
        <f>+G101</f>
        <v>-0.11163799999485491</v>
      </c>
      <c r="L101" s="15"/>
      <c r="O101">
        <f t="shared" ca="1" si="15"/>
        <v>-0.11838283756873122</v>
      </c>
      <c r="Q101" s="2">
        <f t="shared" si="16"/>
        <v>32736.055899999999</v>
      </c>
      <c r="AA101" s="5"/>
      <c r="AB101" t="s">
        <v>43</v>
      </c>
      <c r="AF101" t="s">
        <v>30</v>
      </c>
    </row>
    <row r="102" spans="1:32" x14ac:dyDescent="0.2">
      <c r="A102" s="36" t="s">
        <v>42</v>
      </c>
      <c r="B102" s="36"/>
      <c r="C102" s="13">
        <v>47803.612999999998</v>
      </c>
      <c r="D102" s="13"/>
      <c r="E102" s="36">
        <f t="shared" si="12"/>
        <v>6680.9801565082571</v>
      </c>
      <c r="F102" s="15">
        <f t="shared" si="13"/>
        <v>6681</v>
      </c>
      <c r="G102" s="15">
        <f t="shared" si="14"/>
        <v>-9.7318000000086613E-2</v>
      </c>
      <c r="H102" s="15"/>
      <c r="J102" s="15"/>
      <c r="K102" s="15">
        <f>+G102</f>
        <v>-9.7318000000086613E-2</v>
      </c>
      <c r="L102" s="15"/>
      <c r="O102">
        <f t="shared" ca="1" si="15"/>
        <v>-0.11859263844947354</v>
      </c>
      <c r="Q102" s="2">
        <f t="shared" si="16"/>
        <v>32785.112999999998</v>
      </c>
      <c r="AA102" s="5"/>
      <c r="AB102" t="s">
        <v>28</v>
      </c>
      <c r="AF102" t="s">
        <v>30</v>
      </c>
    </row>
    <row r="103" spans="1:32" x14ac:dyDescent="0.2">
      <c r="A103" s="36" t="s">
        <v>44</v>
      </c>
      <c r="B103" s="36"/>
      <c r="C103" s="13">
        <v>48171.451999999997</v>
      </c>
      <c r="D103" s="13"/>
      <c r="E103" s="36">
        <f t="shared" si="12"/>
        <v>6755.9838573588204</v>
      </c>
      <c r="F103" s="15">
        <f t="shared" si="13"/>
        <v>6756</v>
      </c>
      <c r="G103" s="15">
        <f t="shared" si="14"/>
        <v>-7.916799999657087E-2</v>
      </c>
      <c r="H103" s="15"/>
      <c r="I103" s="15"/>
      <c r="J103" s="15">
        <f>+G103</f>
        <v>-7.916799999657087E-2</v>
      </c>
      <c r="K103" s="15"/>
      <c r="L103" s="15"/>
      <c r="O103">
        <f t="shared" ca="1" si="15"/>
        <v>-0.120166145055041</v>
      </c>
      <c r="Q103" s="2">
        <f t="shared" si="16"/>
        <v>33152.951999999997</v>
      </c>
      <c r="AA103" s="5"/>
      <c r="AB103" t="s">
        <v>33</v>
      </c>
      <c r="AC103">
        <v>5</v>
      </c>
      <c r="AD103" t="s">
        <v>34</v>
      </c>
      <c r="AF103" t="s">
        <v>36</v>
      </c>
    </row>
    <row r="104" spans="1:32" x14ac:dyDescent="0.2">
      <c r="A104" s="36" t="s">
        <v>45</v>
      </c>
      <c r="B104" s="36"/>
      <c r="C104" s="13">
        <v>48328.358</v>
      </c>
      <c r="D104" s="13"/>
      <c r="E104" s="36">
        <f t="shared" si="12"/>
        <v>6787.9775575528147</v>
      </c>
      <c r="F104" s="15">
        <f t="shared" si="13"/>
        <v>6788</v>
      </c>
      <c r="G104" s="15">
        <f t="shared" si="14"/>
        <v>-0.11006400000042049</v>
      </c>
      <c r="H104" s="15"/>
      <c r="I104" s="15">
        <f>+G104</f>
        <v>-0.11006400000042049</v>
      </c>
      <c r="J104" s="15"/>
      <c r="K104" s="15"/>
      <c r="L104" s="15"/>
      <c r="O104">
        <f t="shared" ca="1" si="15"/>
        <v>-0.12083750787341643</v>
      </c>
      <c r="Q104" s="2">
        <f t="shared" si="16"/>
        <v>33309.858</v>
      </c>
      <c r="AA104" s="5"/>
      <c r="AB104" t="s">
        <v>33</v>
      </c>
      <c r="AF104" t="s">
        <v>30</v>
      </c>
    </row>
    <row r="105" spans="1:32" x14ac:dyDescent="0.2">
      <c r="A105" s="36" t="s">
        <v>46</v>
      </c>
      <c r="B105" s="36"/>
      <c r="C105" s="13">
        <v>49250.35</v>
      </c>
      <c r="D105" s="13"/>
      <c r="E105" s="36">
        <f t="shared" si="12"/>
        <v>6975.9750568789132</v>
      </c>
      <c r="F105" s="15">
        <f t="shared" si="13"/>
        <v>6976</v>
      </c>
      <c r="G105" s="15">
        <f t="shared" si="14"/>
        <v>-0.1223279999976512</v>
      </c>
      <c r="H105" s="15"/>
      <c r="I105" s="15">
        <f>+G105</f>
        <v>-0.1223279999976512</v>
      </c>
      <c r="J105" s="15"/>
      <c r="K105" s="15"/>
      <c r="L105" s="15"/>
      <c r="O105">
        <f t="shared" ca="1" si="15"/>
        <v>-0.12478176443137215</v>
      </c>
      <c r="Q105" s="2">
        <f t="shared" si="16"/>
        <v>34231.85</v>
      </c>
      <c r="AA105" s="5"/>
      <c r="AB105" t="s">
        <v>33</v>
      </c>
      <c r="AF105" t="s">
        <v>30</v>
      </c>
    </row>
    <row r="106" spans="1:32" x14ac:dyDescent="0.2">
      <c r="A106" s="57" t="s">
        <v>63</v>
      </c>
      <c r="B106" s="58" t="s">
        <v>52</v>
      </c>
      <c r="C106" s="59">
        <v>51133.567999999999</v>
      </c>
      <c r="D106" s="59" t="s">
        <v>64</v>
      </c>
      <c r="E106" s="15">
        <f t="shared" si="12"/>
        <v>7359.9700098567009</v>
      </c>
      <c r="F106" s="15">
        <f t="shared" si="13"/>
        <v>7360</v>
      </c>
      <c r="G106" s="15">
        <f t="shared" si="14"/>
        <v>-0.14707999999518506</v>
      </c>
      <c r="H106" s="15"/>
      <c r="I106">
        <f>+G106</f>
        <v>-0.14707999999518506</v>
      </c>
      <c r="J106" s="15"/>
      <c r="K106" s="15"/>
      <c r="L106" s="15"/>
      <c r="O106">
        <f t="shared" ca="1" si="15"/>
        <v>-0.13283811825187744</v>
      </c>
      <c r="Q106" s="2">
        <f t="shared" si="16"/>
        <v>36115.067999999999</v>
      </c>
    </row>
    <row r="107" spans="1:32" x14ac:dyDescent="0.2">
      <c r="A107" s="54" t="s">
        <v>366</v>
      </c>
      <c r="B107" s="55" t="s">
        <v>52</v>
      </c>
      <c r="C107" s="54">
        <v>52477.32</v>
      </c>
      <c r="D107" s="54" t="s">
        <v>76</v>
      </c>
      <c r="E107" s="36">
        <f t="shared" si="12"/>
        <v>7633.9658967130335</v>
      </c>
      <c r="F107" s="15">
        <f t="shared" si="13"/>
        <v>7634</v>
      </c>
      <c r="G107" s="15">
        <f t="shared" si="14"/>
        <v>-0.16725199999928009</v>
      </c>
      <c r="H107" s="15"/>
      <c r="I107" s="15">
        <f>+G107</f>
        <v>-0.16725199999928009</v>
      </c>
      <c r="J107" s="15"/>
      <c r="K107" s="15"/>
      <c r="L107" s="15"/>
      <c r="O107">
        <f t="shared" ca="1" si="15"/>
        <v>-0.13858666238421713</v>
      </c>
      <c r="Q107" s="2">
        <f t="shared" si="16"/>
        <v>37458.82</v>
      </c>
    </row>
    <row r="108" spans="1:32" x14ac:dyDescent="0.2">
      <c r="A108" s="54" t="s">
        <v>370</v>
      </c>
      <c r="B108" s="55" t="s">
        <v>52</v>
      </c>
      <c r="C108" s="54">
        <v>52874.59</v>
      </c>
      <c r="D108" s="54" t="s">
        <v>76</v>
      </c>
      <c r="E108" s="36">
        <f t="shared" si="12"/>
        <v>7714.970684777657</v>
      </c>
      <c r="F108" s="15">
        <f t="shared" si="13"/>
        <v>7715</v>
      </c>
      <c r="G108" s="15">
        <f t="shared" si="14"/>
        <v>-0.14377000000240514</v>
      </c>
      <c r="H108" s="15"/>
      <c r="I108" s="15">
        <f>+G108</f>
        <v>-0.14377000000240514</v>
      </c>
      <c r="J108" s="15"/>
      <c r="K108" s="15"/>
      <c r="L108" s="15"/>
      <c r="O108">
        <f t="shared" ca="1" si="15"/>
        <v>-0.14028604951822998</v>
      </c>
      <c r="Q108" s="2">
        <f t="shared" si="16"/>
        <v>37856.089999999997</v>
      </c>
    </row>
    <row r="109" spans="1:32" x14ac:dyDescent="0.2">
      <c r="A109" s="11" t="s">
        <v>50</v>
      </c>
      <c r="B109" s="12"/>
      <c r="C109" s="13">
        <v>53654.371200000001</v>
      </c>
      <c r="D109" s="13">
        <v>2.3E-3</v>
      </c>
      <c r="E109" s="36">
        <f t="shared" si="12"/>
        <v>7873.9708882734631</v>
      </c>
      <c r="F109" s="15">
        <f t="shared" si="13"/>
        <v>7874</v>
      </c>
      <c r="G109" s="15">
        <f t="shared" si="14"/>
        <v>-0.14277199999196455</v>
      </c>
      <c r="H109" s="15"/>
      <c r="J109" s="15">
        <f>+G109</f>
        <v>-0.14277199999196455</v>
      </c>
      <c r="K109" s="15"/>
      <c r="L109" s="15"/>
      <c r="O109">
        <f t="shared" ca="1" si="15"/>
        <v>-0.14362188352203295</v>
      </c>
      <c r="Q109" s="2">
        <f t="shared" si="16"/>
        <v>38635.871200000001</v>
      </c>
      <c r="R109" t="s">
        <v>71</v>
      </c>
    </row>
    <row r="110" spans="1:32" x14ac:dyDescent="0.2">
      <c r="A110" s="13" t="s">
        <v>60</v>
      </c>
      <c r="B110" s="34"/>
      <c r="C110" s="13">
        <v>53654.38</v>
      </c>
      <c r="D110" s="13">
        <v>7.0000000000000007E-2</v>
      </c>
      <c r="E110" s="36">
        <f t="shared" si="12"/>
        <v>7873.9726826252509</v>
      </c>
      <c r="F110" s="15">
        <f t="shared" si="13"/>
        <v>7874</v>
      </c>
      <c r="G110" s="15"/>
      <c r="H110" s="15"/>
      <c r="I110" s="35">
        <v>-0.13397199999599252</v>
      </c>
      <c r="J110" s="15"/>
      <c r="K110" s="15"/>
      <c r="L110" s="15"/>
      <c r="O110">
        <f t="shared" ca="1" si="15"/>
        <v>-0.14362188352203295</v>
      </c>
      <c r="Q110" s="2">
        <f t="shared" si="16"/>
        <v>38635.879999999997</v>
      </c>
    </row>
    <row r="111" spans="1:32" x14ac:dyDescent="0.2">
      <c r="A111" s="13" t="s">
        <v>59</v>
      </c>
      <c r="B111" s="34" t="s">
        <v>52</v>
      </c>
      <c r="C111" s="13">
        <v>54473.379500000003</v>
      </c>
      <c r="D111" s="13">
        <v>3.0000000000000001E-3</v>
      </c>
      <c r="E111" s="36">
        <f t="shared" si="12"/>
        <v>8040.9696391599346</v>
      </c>
      <c r="F111" s="15">
        <f t="shared" si="13"/>
        <v>8041</v>
      </c>
      <c r="G111" s="15">
        <f t="shared" ref="G111:G118" si="18">+C111-(C$7+F111*C$8)</f>
        <v>-0.14889799999218667</v>
      </c>
      <c r="H111" s="15"/>
      <c r="J111" s="15">
        <f>+G111</f>
        <v>-0.14889799999218667</v>
      </c>
      <c r="K111" s="15"/>
      <c r="L111" s="15"/>
      <c r="O111">
        <f t="shared" ca="1" si="15"/>
        <v>-0.14712555823042978</v>
      </c>
      <c r="Q111" s="2">
        <f t="shared" si="16"/>
        <v>39454.879500000003</v>
      </c>
      <c r="R111" t="s">
        <v>71</v>
      </c>
    </row>
    <row r="112" spans="1:32" x14ac:dyDescent="0.2">
      <c r="A112" s="13" t="s">
        <v>51</v>
      </c>
      <c r="B112" s="34" t="s">
        <v>52</v>
      </c>
      <c r="C112" s="13">
        <v>54762.734100000001</v>
      </c>
      <c r="D112" s="13">
        <v>8.0000000000000004E-4</v>
      </c>
      <c r="E112" s="36">
        <f t="shared" si="12"/>
        <v>8099.9700873400743</v>
      </c>
      <c r="F112" s="15">
        <f t="shared" si="13"/>
        <v>8100</v>
      </c>
      <c r="G112" s="15">
        <f t="shared" si="18"/>
        <v>-0.14669999999750871</v>
      </c>
      <c r="H112" s="15"/>
      <c r="K112" s="15">
        <f>+G112</f>
        <v>-0.14669999999750871</v>
      </c>
      <c r="L112" s="15"/>
      <c r="O112">
        <f t="shared" ca="1" si="15"/>
        <v>-0.14836338342680949</v>
      </c>
      <c r="Q112" s="2">
        <f t="shared" si="16"/>
        <v>39744.234100000001</v>
      </c>
      <c r="R112" t="s">
        <v>69</v>
      </c>
    </row>
    <row r="113" spans="1:18" x14ac:dyDescent="0.2">
      <c r="A113" s="37" t="s">
        <v>65</v>
      </c>
      <c r="B113" s="37"/>
      <c r="C113" s="38">
        <v>55498.3724</v>
      </c>
      <c r="D113" s="38">
        <v>2.7000000000000001E-3</v>
      </c>
      <c r="E113" s="36">
        <f t="shared" si="12"/>
        <v>8249.9693940677917</v>
      </c>
      <c r="F113" s="15">
        <f t="shared" si="13"/>
        <v>8250</v>
      </c>
      <c r="G113" s="15">
        <f t="shared" si="18"/>
        <v>-0.15009999999892898</v>
      </c>
      <c r="H113" s="15"/>
      <c r="J113" s="15">
        <f>+G113</f>
        <v>-0.15009999999892898</v>
      </c>
      <c r="K113" s="15"/>
      <c r="L113" s="15"/>
      <c r="O113">
        <f t="shared" ca="1" si="15"/>
        <v>-0.15151039663794438</v>
      </c>
      <c r="Q113" s="2">
        <f t="shared" si="16"/>
        <v>40479.8724</v>
      </c>
      <c r="R113" t="s">
        <v>71</v>
      </c>
    </row>
    <row r="114" spans="1:18" x14ac:dyDescent="0.2">
      <c r="A114" s="54" t="s">
        <v>404</v>
      </c>
      <c r="B114" s="55" t="s">
        <v>52</v>
      </c>
      <c r="C114" s="54">
        <v>55797.531300000002</v>
      </c>
      <c r="D114" s="54" t="s">
        <v>76</v>
      </c>
      <c r="E114" s="36">
        <f t="shared" si="12"/>
        <v>8310.9689744341576</v>
      </c>
      <c r="F114" s="15">
        <f t="shared" si="13"/>
        <v>8311</v>
      </c>
      <c r="G114" s="15">
        <f t="shared" si="18"/>
        <v>-0.15215799999714363</v>
      </c>
      <c r="H114" s="15"/>
      <c r="J114" s="15"/>
      <c r="K114" s="15">
        <f>+G114</f>
        <v>-0.15215799999714363</v>
      </c>
      <c r="L114" s="15"/>
      <c r="O114">
        <f t="shared" ca="1" si="15"/>
        <v>-0.15279018201047256</v>
      </c>
      <c r="Q114" s="2">
        <f t="shared" si="16"/>
        <v>40779.031300000002</v>
      </c>
    </row>
    <row r="115" spans="1:18" x14ac:dyDescent="0.2">
      <c r="A115" s="39" t="s">
        <v>66</v>
      </c>
      <c r="B115" s="40"/>
      <c r="C115" s="39">
        <v>56930.412100000001</v>
      </c>
      <c r="D115" s="39">
        <v>1.29E-2</v>
      </c>
      <c r="E115" s="36">
        <f t="shared" si="12"/>
        <v>8541.9674618771623</v>
      </c>
      <c r="F115" s="15">
        <f t="shared" si="13"/>
        <v>8542</v>
      </c>
      <c r="G115" s="15">
        <f t="shared" si="18"/>
        <v>-0.15957599999819649</v>
      </c>
      <c r="H115" s="15"/>
      <c r="J115" s="15">
        <f>+G115</f>
        <v>-0.15957599999819649</v>
      </c>
      <c r="K115" s="15"/>
      <c r="L115" s="15"/>
      <c r="O115">
        <f t="shared" ca="1" si="15"/>
        <v>-0.15763658235562028</v>
      </c>
      <c r="Q115" s="2">
        <f t="shared" si="16"/>
        <v>41911.912100000001</v>
      </c>
      <c r="R115" t="s">
        <v>71</v>
      </c>
    </row>
    <row r="116" spans="1:18" x14ac:dyDescent="0.2">
      <c r="A116" s="60" t="s">
        <v>412</v>
      </c>
      <c r="B116" s="61" t="s">
        <v>52</v>
      </c>
      <c r="C116" s="62">
        <v>58764.607000000004</v>
      </c>
      <c r="D116" s="62">
        <v>1E-4</v>
      </c>
      <c r="E116" s="36">
        <f>+(C116-C$7)/C$8</f>
        <v>8915.9664276780404</v>
      </c>
      <c r="F116" s="15">
        <f t="shared" si="13"/>
        <v>8916</v>
      </c>
      <c r="G116" s="15">
        <f t="shared" si="18"/>
        <v>-0.16464799999084789</v>
      </c>
      <c r="H116" s="15"/>
      <c r="K116" s="15">
        <f>+G116</f>
        <v>-0.16464799999084789</v>
      </c>
      <c r="L116" s="15"/>
      <c r="O116">
        <f ca="1">+C$11+C$12*F116</f>
        <v>-0.16548313529538322</v>
      </c>
      <c r="Q116" s="2">
        <f>+C116-15018.5</f>
        <v>43746.107000000004</v>
      </c>
    </row>
    <row r="117" spans="1:18" x14ac:dyDescent="0.2">
      <c r="A117" s="60" t="s">
        <v>412</v>
      </c>
      <c r="B117" s="61" t="s">
        <v>52</v>
      </c>
      <c r="C117" s="62">
        <v>58769.509400000003</v>
      </c>
      <c r="D117" s="62">
        <v>2.0000000000000001E-4</v>
      </c>
      <c r="E117" s="36">
        <f>+(C117-C$7)/C$8</f>
        <v>8916.966044747056</v>
      </c>
      <c r="F117" s="15">
        <f t="shared" si="13"/>
        <v>8917</v>
      </c>
      <c r="G117" s="15">
        <f t="shared" si="18"/>
        <v>-0.16652599999360973</v>
      </c>
      <c r="H117" s="15"/>
      <c r="K117" s="15">
        <f>+G117</f>
        <v>-0.16652599999360973</v>
      </c>
      <c r="L117" s="15"/>
      <c r="O117">
        <f ca="1">+C$11+C$12*F117</f>
        <v>-0.16550411538345747</v>
      </c>
      <c r="Q117" s="2">
        <f>+C117-15018.5</f>
        <v>43751.009400000003</v>
      </c>
    </row>
    <row r="118" spans="1:18" ht="13.5" customHeight="1" x14ac:dyDescent="0.2">
      <c r="A118" s="60" t="s">
        <v>412</v>
      </c>
      <c r="B118" s="61" t="s">
        <v>52</v>
      </c>
      <c r="C118" s="62">
        <v>58823.454899999997</v>
      </c>
      <c r="D118" s="62">
        <v>2.0000000000000001E-4</v>
      </c>
      <c r="E118" s="36">
        <f>+(C118-C$7)/C$8</f>
        <v>8927.9657270652278</v>
      </c>
      <c r="F118" s="15">
        <f t="shared" si="13"/>
        <v>8928</v>
      </c>
      <c r="G118" s="15">
        <f t="shared" si="18"/>
        <v>-0.16808399999717949</v>
      </c>
      <c r="H118" s="15"/>
      <c r="K118" s="15">
        <f>+G118</f>
        <v>-0.16808399999717949</v>
      </c>
      <c r="L118" s="15"/>
      <c r="O118">
        <f ca="1">+C$11+C$12*F118</f>
        <v>-0.16573489635227401</v>
      </c>
      <c r="Q118" s="2">
        <f>+C118-15018.5</f>
        <v>43804.954899999997</v>
      </c>
    </row>
    <row r="119" spans="1:18" x14ac:dyDescent="0.2">
      <c r="A119" s="63" t="s">
        <v>413</v>
      </c>
      <c r="B119" s="64" t="s">
        <v>52</v>
      </c>
      <c r="C119" s="65">
        <v>59598.332399999999</v>
      </c>
      <c r="D119" s="66">
        <v>2.0000000000000001E-4</v>
      </c>
      <c r="E119" s="36">
        <f>+(C119-C$7)/C$8</f>
        <v>9085.9660484173219</v>
      </c>
      <c r="F119" s="15">
        <f t="shared" ref="F119" si="19">ROUND(2*E119,0)/2</f>
        <v>9086</v>
      </c>
      <c r="G119" s="15">
        <f t="shared" ref="G119" si="20">+C119-(C$7+F119*C$8)</f>
        <v>-0.16650799999479204</v>
      </c>
      <c r="H119" s="15"/>
      <c r="K119" s="15">
        <f>+G119</f>
        <v>-0.16650799999479204</v>
      </c>
      <c r="L119" s="15"/>
      <c r="O119">
        <f ca="1">+C$11+C$12*F119</f>
        <v>-0.16904975026800276</v>
      </c>
      <c r="Q119" s="2">
        <f>+C119-15018.5</f>
        <v>44579.832399999999</v>
      </c>
    </row>
    <row r="120" spans="1:18" x14ac:dyDescent="0.2">
      <c r="B120" s="5"/>
    </row>
    <row r="121" spans="1:18" x14ac:dyDescent="0.2">
      <c r="B121" s="5"/>
    </row>
    <row r="122" spans="1:18" x14ac:dyDescent="0.2">
      <c r="B122" s="5"/>
    </row>
    <row r="123" spans="1:18" x14ac:dyDescent="0.2">
      <c r="B123" s="5"/>
    </row>
    <row r="124" spans="1:18" x14ac:dyDescent="0.2">
      <c r="B124" s="5"/>
    </row>
    <row r="125" spans="1:18" x14ac:dyDescent="0.2">
      <c r="B125" s="5"/>
    </row>
    <row r="126" spans="1:18" x14ac:dyDescent="0.2">
      <c r="B126" s="5"/>
    </row>
    <row r="127" spans="1:18" x14ac:dyDescent="0.2">
      <c r="B127" s="5"/>
    </row>
    <row r="128" spans="1:18" x14ac:dyDescent="0.2">
      <c r="B128" s="5"/>
    </row>
    <row r="129" spans="2:2" x14ac:dyDescent="0.2">
      <c r="B129" s="5"/>
    </row>
    <row r="130" spans="2:2" x14ac:dyDescent="0.2">
      <c r="B130" s="5"/>
    </row>
    <row r="131" spans="2:2" x14ac:dyDescent="0.2">
      <c r="B131" s="5"/>
    </row>
    <row r="132" spans="2:2" x14ac:dyDescent="0.2">
      <c r="B132" s="5"/>
    </row>
    <row r="133" spans="2:2" x14ac:dyDescent="0.2">
      <c r="B133" s="5"/>
    </row>
    <row r="134" spans="2:2" x14ac:dyDescent="0.2">
      <c r="B134" s="5"/>
    </row>
    <row r="135" spans="2:2" x14ac:dyDescent="0.2">
      <c r="B135" s="5"/>
    </row>
    <row r="136" spans="2:2" x14ac:dyDescent="0.2">
      <c r="B136" s="5"/>
    </row>
    <row r="137" spans="2:2" x14ac:dyDescent="0.2">
      <c r="B137" s="5"/>
    </row>
    <row r="138" spans="2:2" x14ac:dyDescent="0.2">
      <c r="B138" s="5"/>
    </row>
    <row r="139" spans="2:2" x14ac:dyDescent="0.2">
      <c r="B139" s="5"/>
    </row>
    <row r="140" spans="2:2" x14ac:dyDescent="0.2">
      <c r="B140" s="5"/>
    </row>
    <row r="141" spans="2:2" x14ac:dyDescent="0.2">
      <c r="B141" s="5"/>
    </row>
    <row r="142" spans="2:2" x14ac:dyDescent="0.2">
      <c r="B142" s="5"/>
    </row>
  </sheetData>
  <protectedRanges>
    <protectedRange sqref="A116:D118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5"/>
  <sheetViews>
    <sheetView topLeftCell="A61" workbookViewId="0">
      <selection activeCell="D50" sqref="A50:D101"/>
    </sheetView>
  </sheetViews>
  <sheetFormatPr defaultRowHeight="12.75" x14ac:dyDescent="0.2"/>
  <cols>
    <col min="1" max="1" width="19.7109375" style="14" customWidth="1"/>
    <col min="2" max="2" width="4.42578125" style="18" customWidth="1"/>
    <col min="3" max="3" width="12.7109375" style="14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14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 x14ac:dyDescent="0.25">
      <c r="A1" s="41" t="s">
        <v>67</v>
      </c>
      <c r="I1" s="42" t="s">
        <v>68</v>
      </c>
      <c r="J1" s="43" t="s">
        <v>69</v>
      </c>
    </row>
    <row r="2" spans="1:16" x14ac:dyDescent="0.2">
      <c r="I2" s="44" t="s">
        <v>70</v>
      </c>
      <c r="J2" s="45" t="s">
        <v>71</v>
      </c>
    </row>
    <row r="3" spans="1:16" x14ac:dyDescent="0.2">
      <c r="A3" s="46" t="s">
        <v>72</v>
      </c>
      <c r="I3" s="44" t="s">
        <v>73</v>
      </c>
      <c r="J3" s="45" t="s">
        <v>28</v>
      </c>
    </row>
    <row r="4" spans="1:16" x14ac:dyDescent="0.2">
      <c r="I4" s="44" t="s">
        <v>74</v>
      </c>
      <c r="J4" s="45" t="s">
        <v>28</v>
      </c>
    </row>
    <row r="5" spans="1:16" ht="13.5" thickBot="1" x14ac:dyDescent="0.25">
      <c r="I5" s="47" t="s">
        <v>75</v>
      </c>
      <c r="J5" s="48" t="s">
        <v>76</v>
      </c>
    </row>
    <row r="10" spans="1:16" ht="13.5" thickBot="1" x14ac:dyDescent="0.25"/>
    <row r="11" spans="1:16" ht="12.75" customHeight="1" thickBot="1" x14ac:dyDescent="0.25">
      <c r="A11" s="14" t="str">
        <f t="shared" ref="A11:A42" si="0">P11</f>
        <v> AN 281.154 </v>
      </c>
      <c r="B11" s="5" t="str">
        <f t="shared" ref="B11:B42" si="1">IF(H11=INT(H11),"I","II")</f>
        <v>I</v>
      </c>
      <c r="C11" s="14">
        <f t="shared" ref="C11:C42" si="2">1*G11</f>
        <v>25641.254000000001</v>
      </c>
      <c r="D11" s="18" t="str">
        <f t="shared" ref="D11:D42" si="3">VLOOKUP(F11,I$1:J$5,2,FALSE)</f>
        <v>vis</v>
      </c>
      <c r="E11" s="49">
        <f>VLOOKUP(C11,Active!C$21:E$970,3,FALSE)</f>
        <v>2161.9950989727749</v>
      </c>
      <c r="F11" s="5" t="s">
        <v>75</v>
      </c>
      <c r="G11" s="18" t="str">
        <f t="shared" ref="G11:G42" si="4">MID(I11,3,LEN(I11)-3)</f>
        <v>25641.254</v>
      </c>
      <c r="H11" s="14">
        <f t="shared" ref="H11:H42" si="5">1*K11</f>
        <v>2162</v>
      </c>
      <c r="I11" s="50" t="s">
        <v>87</v>
      </c>
      <c r="J11" s="51" t="s">
        <v>88</v>
      </c>
      <c r="K11" s="50">
        <v>2162</v>
      </c>
      <c r="L11" s="50" t="s">
        <v>89</v>
      </c>
      <c r="M11" s="51" t="s">
        <v>81</v>
      </c>
      <c r="N11" s="51"/>
      <c r="O11" s="52" t="s">
        <v>90</v>
      </c>
      <c r="P11" s="52" t="s">
        <v>91</v>
      </c>
    </row>
    <row r="12" spans="1:16" ht="12.75" customHeight="1" thickBot="1" x14ac:dyDescent="0.25">
      <c r="A12" s="14" t="str">
        <f t="shared" si="0"/>
        <v> AN 281.154 </v>
      </c>
      <c r="B12" s="5" t="str">
        <f t="shared" si="1"/>
        <v>I</v>
      </c>
      <c r="C12" s="14">
        <f t="shared" si="2"/>
        <v>26651.350999999999</v>
      </c>
      <c r="D12" s="18" t="str">
        <f t="shared" si="3"/>
        <v>vis</v>
      </c>
      <c r="E12" s="49">
        <f>VLOOKUP(C12,Active!C$21:E$970,3,FALSE)</f>
        <v>2367.9575260619404</v>
      </c>
      <c r="F12" s="5" t="s">
        <v>75</v>
      </c>
      <c r="G12" s="18" t="str">
        <f t="shared" si="4"/>
        <v>26651.351</v>
      </c>
      <c r="H12" s="14">
        <f t="shared" si="5"/>
        <v>2368</v>
      </c>
      <c r="I12" s="50" t="s">
        <v>92</v>
      </c>
      <c r="J12" s="51" t="s">
        <v>93</v>
      </c>
      <c r="K12" s="50">
        <v>2368</v>
      </c>
      <c r="L12" s="50" t="s">
        <v>94</v>
      </c>
      <c r="M12" s="51" t="s">
        <v>81</v>
      </c>
      <c r="N12" s="51"/>
      <c r="O12" s="52" t="s">
        <v>90</v>
      </c>
      <c r="P12" s="52" t="s">
        <v>91</v>
      </c>
    </row>
    <row r="13" spans="1:16" ht="12.75" customHeight="1" thickBot="1" x14ac:dyDescent="0.25">
      <c r="A13" s="14" t="str">
        <f t="shared" si="0"/>
        <v> AN 281.154 </v>
      </c>
      <c r="B13" s="5" t="str">
        <f t="shared" si="1"/>
        <v>I</v>
      </c>
      <c r="C13" s="14">
        <f t="shared" si="2"/>
        <v>27004.366999999998</v>
      </c>
      <c r="D13" s="18" t="str">
        <f t="shared" si="3"/>
        <v>vis</v>
      </c>
      <c r="E13" s="49">
        <f>VLOOKUP(C13,Active!C$21:E$970,3,FALSE)</f>
        <v>2439.9387636671495</v>
      </c>
      <c r="F13" s="5" t="s">
        <v>75</v>
      </c>
      <c r="G13" s="18" t="str">
        <f t="shared" si="4"/>
        <v>27004.367</v>
      </c>
      <c r="H13" s="14">
        <f t="shared" si="5"/>
        <v>2440</v>
      </c>
      <c r="I13" s="50" t="s">
        <v>95</v>
      </c>
      <c r="J13" s="51" t="s">
        <v>96</v>
      </c>
      <c r="K13" s="50">
        <v>2440</v>
      </c>
      <c r="L13" s="50" t="s">
        <v>97</v>
      </c>
      <c r="M13" s="51" t="s">
        <v>81</v>
      </c>
      <c r="N13" s="51"/>
      <c r="O13" s="52" t="s">
        <v>90</v>
      </c>
      <c r="P13" s="52" t="s">
        <v>91</v>
      </c>
    </row>
    <row r="14" spans="1:16" ht="12.75" customHeight="1" thickBot="1" x14ac:dyDescent="0.25">
      <c r="A14" s="14" t="str">
        <f t="shared" si="0"/>
        <v> AN 281.154 </v>
      </c>
      <c r="B14" s="5" t="str">
        <f t="shared" si="1"/>
        <v>I</v>
      </c>
      <c r="C14" s="14">
        <f t="shared" si="2"/>
        <v>27313.402999999998</v>
      </c>
      <c r="D14" s="18" t="str">
        <f t="shared" si="3"/>
        <v>vis</v>
      </c>
      <c r="E14" s="49">
        <f>VLOOKUP(C14,Active!C$21:E$970,3,FALSE)</f>
        <v>2502.9523204027178</v>
      </c>
      <c r="F14" s="5" t="s">
        <v>75</v>
      </c>
      <c r="G14" s="18" t="str">
        <f t="shared" si="4"/>
        <v>27313.403</v>
      </c>
      <c r="H14" s="14">
        <f t="shared" si="5"/>
        <v>2503</v>
      </c>
      <c r="I14" s="50" t="s">
        <v>98</v>
      </c>
      <c r="J14" s="51" t="s">
        <v>99</v>
      </c>
      <c r="K14" s="50">
        <v>2503</v>
      </c>
      <c r="L14" s="50" t="s">
        <v>100</v>
      </c>
      <c r="M14" s="51" t="s">
        <v>81</v>
      </c>
      <c r="N14" s="51"/>
      <c r="O14" s="52" t="s">
        <v>90</v>
      </c>
      <c r="P14" s="52" t="s">
        <v>91</v>
      </c>
    </row>
    <row r="15" spans="1:16" ht="12.75" customHeight="1" thickBot="1" x14ac:dyDescent="0.25">
      <c r="A15" s="14" t="str">
        <f t="shared" si="0"/>
        <v> AN 281.154 </v>
      </c>
      <c r="B15" s="5" t="str">
        <f t="shared" si="1"/>
        <v>I</v>
      </c>
      <c r="C15" s="14">
        <f t="shared" si="2"/>
        <v>27367.472000000002</v>
      </c>
      <c r="D15" s="18" t="str">
        <f t="shared" si="3"/>
        <v>vis</v>
      </c>
      <c r="E15" s="49">
        <f>VLOOKUP(C15,Active!C$21:E$970,3,FALSE)</f>
        <v>2513.9771848170112</v>
      </c>
      <c r="F15" s="5" t="s">
        <v>75</v>
      </c>
      <c r="G15" s="18" t="str">
        <f t="shared" si="4"/>
        <v>27367.472</v>
      </c>
      <c r="H15" s="14">
        <f t="shared" si="5"/>
        <v>2514</v>
      </c>
      <c r="I15" s="50" t="s">
        <v>101</v>
      </c>
      <c r="J15" s="51" t="s">
        <v>102</v>
      </c>
      <c r="K15" s="50">
        <v>2514</v>
      </c>
      <c r="L15" s="50" t="s">
        <v>103</v>
      </c>
      <c r="M15" s="51" t="s">
        <v>81</v>
      </c>
      <c r="N15" s="51"/>
      <c r="O15" s="52" t="s">
        <v>90</v>
      </c>
      <c r="P15" s="52" t="s">
        <v>91</v>
      </c>
    </row>
    <row r="16" spans="1:16" ht="12.75" customHeight="1" thickBot="1" x14ac:dyDescent="0.25">
      <c r="A16" s="14" t="str">
        <f t="shared" si="0"/>
        <v> AN 281.154 </v>
      </c>
      <c r="B16" s="5" t="str">
        <f t="shared" si="1"/>
        <v>I</v>
      </c>
      <c r="C16" s="14">
        <f t="shared" si="2"/>
        <v>27666.491000000002</v>
      </c>
      <c r="D16" s="18" t="str">
        <f t="shared" si="3"/>
        <v>vis</v>
      </c>
      <c r="E16" s="49">
        <f>VLOOKUP(C16,Active!C$21:E$970,3,FALSE)</f>
        <v>2574.9482390680141</v>
      </c>
      <c r="F16" s="5" t="s">
        <v>75</v>
      </c>
      <c r="G16" s="18" t="str">
        <f t="shared" si="4"/>
        <v>27666.491</v>
      </c>
      <c r="H16" s="14">
        <f t="shared" si="5"/>
        <v>2575</v>
      </c>
      <c r="I16" s="50" t="s">
        <v>104</v>
      </c>
      <c r="J16" s="51" t="s">
        <v>105</v>
      </c>
      <c r="K16" s="50">
        <v>2575</v>
      </c>
      <c r="L16" s="50" t="s">
        <v>106</v>
      </c>
      <c r="M16" s="51" t="s">
        <v>81</v>
      </c>
      <c r="N16" s="51"/>
      <c r="O16" s="52" t="s">
        <v>90</v>
      </c>
      <c r="P16" s="52" t="s">
        <v>91</v>
      </c>
    </row>
    <row r="17" spans="1:16" ht="12.75" customHeight="1" thickBot="1" x14ac:dyDescent="0.25">
      <c r="A17" s="14" t="str">
        <f t="shared" si="0"/>
        <v> AN 281.154 </v>
      </c>
      <c r="B17" s="5" t="str">
        <f t="shared" si="1"/>
        <v>I</v>
      </c>
      <c r="C17" s="14">
        <f t="shared" si="2"/>
        <v>27745.339</v>
      </c>
      <c r="D17" s="18" t="str">
        <f t="shared" si="3"/>
        <v>vis</v>
      </c>
      <c r="E17" s="49">
        <f>VLOOKUP(C17,Active!C$21:E$970,3,FALSE)</f>
        <v>2591.0256310918758</v>
      </c>
      <c r="F17" s="5" t="s">
        <v>75</v>
      </c>
      <c r="G17" s="18" t="str">
        <f t="shared" si="4"/>
        <v>27745.339</v>
      </c>
      <c r="H17" s="14">
        <f t="shared" si="5"/>
        <v>2591</v>
      </c>
      <c r="I17" s="50" t="s">
        <v>107</v>
      </c>
      <c r="J17" s="51" t="s">
        <v>108</v>
      </c>
      <c r="K17" s="50">
        <v>2591</v>
      </c>
      <c r="L17" s="50" t="s">
        <v>109</v>
      </c>
      <c r="M17" s="51" t="s">
        <v>81</v>
      </c>
      <c r="N17" s="51"/>
      <c r="O17" s="52" t="s">
        <v>90</v>
      </c>
      <c r="P17" s="52" t="s">
        <v>91</v>
      </c>
    </row>
    <row r="18" spans="1:16" ht="12.75" customHeight="1" thickBot="1" x14ac:dyDescent="0.25">
      <c r="A18" s="14" t="str">
        <f t="shared" si="0"/>
        <v> AN 281.154 </v>
      </c>
      <c r="B18" s="5" t="str">
        <f t="shared" si="1"/>
        <v>I</v>
      </c>
      <c r="C18" s="14">
        <f t="shared" si="2"/>
        <v>28108.34</v>
      </c>
      <c r="D18" s="18" t="str">
        <f t="shared" si="3"/>
        <v>vis</v>
      </c>
      <c r="E18" s="49">
        <f>VLOOKUP(C18,Active!C$21:E$970,3,FALSE)</f>
        <v>2665.0428462660561</v>
      </c>
      <c r="F18" s="5" t="s">
        <v>75</v>
      </c>
      <c r="G18" s="18" t="str">
        <f t="shared" si="4"/>
        <v>28108.340</v>
      </c>
      <c r="H18" s="14">
        <f t="shared" si="5"/>
        <v>2665</v>
      </c>
      <c r="I18" s="50" t="s">
        <v>110</v>
      </c>
      <c r="J18" s="51" t="s">
        <v>111</v>
      </c>
      <c r="K18" s="50">
        <v>2665</v>
      </c>
      <c r="L18" s="50" t="s">
        <v>112</v>
      </c>
      <c r="M18" s="51" t="s">
        <v>81</v>
      </c>
      <c r="N18" s="51"/>
      <c r="O18" s="52" t="s">
        <v>90</v>
      </c>
      <c r="P18" s="52" t="s">
        <v>91</v>
      </c>
    </row>
    <row r="19" spans="1:16" ht="12.75" customHeight="1" thickBot="1" x14ac:dyDescent="0.25">
      <c r="A19" s="14" t="str">
        <f t="shared" si="0"/>
        <v> AN 281.154 </v>
      </c>
      <c r="B19" s="5" t="str">
        <f t="shared" si="1"/>
        <v>I</v>
      </c>
      <c r="C19" s="14">
        <f t="shared" si="2"/>
        <v>28750.523000000001</v>
      </c>
      <c r="D19" s="18" t="str">
        <f t="shared" si="3"/>
        <v>vis</v>
      </c>
      <c r="E19" s="49">
        <f>VLOOKUP(C19,Active!C$21:E$970,3,FALSE)</f>
        <v>2795.986279733735</v>
      </c>
      <c r="F19" s="5" t="s">
        <v>75</v>
      </c>
      <c r="G19" s="18" t="str">
        <f t="shared" si="4"/>
        <v>28750.523</v>
      </c>
      <c r="H19" s="14">
        <f t="shared" si="5"/>
        <v>2796</v>
      </c>
      <c r="I19" s="50" t="s">
        <v>113</v>
      </c>
      <c r="J19" s="51" t="s">
        <v>114</v>
      </c>
      <c r="K19" s="50">
        <v>2796</v>
      </c>
      <c r="L19" s="50" t="s">
        <v>115</v>
      </c>
      <c r="M19" s="51" t="s">
        <v>81</v>
      </c>
      <c r="N19" s="51"/>
      <c r="O19" s="52" t="s">
        <v>90</v>
      </c>
      <c r="P19" s="52" t="s">
        <v>91</v>
      </c>
    </row>
    <row r="20" spans="1:16" ht="12.75" customHeight="1" thickBot="1" x14ac:dyDescent="0.25">
      <c r="A20" s="14" t="str">
        <f t="shared" si="0"/>
        <v> AN 281.154 </v>
      </c>
      <c r="B20" s="5" t="str">
        <f t="shared" si="1"/>
        <v>I</v>
      </c>
      <c r="C20" s="14">
        <f t="shared" si="2"/>
        <v>28819.421999999999</v>
      </c>
      <c r="D20" s="18" t="str">
        <f t="shared" si="3"/>
        <v>vis</v>
      </c>
      <c r="E20" s="49">
        <f>VLOOKUP(C20,Active!C$21:E$970,3,FALSE)</f>
        <v>2810.0350347186682</v>
      </c>
      <c r="F20" s="5" t="s">
        <v>75</v>
      </c>
      <c r="G20" s="18" t="str">
        <f t="shared" si="4"/>
        <v>28819.422</v>
      </c>
      <c r="H20" s="14">
        <f t="shared" si="5"/>
        <v>2810</v>
      </c>
      <c r="I20" s="50" t="s">
        <v>116</v>
      </c>
      <c r="J20" s="51" t="s">
        <v>117</v>
      </c>
      <c r="K20" s="50">
        <v>2810</v>
      </c>
      <c r="L20" s="50" t="s">
        <v>118</v>
      </c>
      <c r="M20" s="51" t="s">
        <v>81</v>
      </c>
      <c r="N20" s="51"/>
      <c r="O20" s="52" t="s">
        <v>90</v>
      </c>
      <c r="P20" s="52" t="s">
        <v>91</v>
      </c>
    </row>
    <row r="21" spans="1:16" ht="12.75" customHeight="1" thickBot="1" x14ac:dyDescent="0.25">
      <c r="A21" s="14" t="str">
        <f t="shared" si="0"/>
        <v> AN 281.154 </v>
      </c>
      <c r="B21" s="5" t="str">
        <f t="shared" si="1"/>
        <v>I</v>
      </c>
      <c r="C21" s="14">
        <f t="shared" si="2"/>
        <v>28863.345000000001</v>
      </c>
      <c r="D21" s="18" t="str">
        <f t="shared" si="3"/>
        <v>vis</v>
      </c>
      <c r="E21" s="49">
        <f>VLOOKUP(C21,Active!C$21:E$970,3,FALSE)</f>
        <v>2818.9910930824076</v>
      </c>
      <c r="F21" s="5" t="s">
        <v>75</v>
      </c>
      <c r="G21" s="18" t="str">
        <f t="shared" si="4"/>
        <v>28863.345</v>
      </c>
      <c r="H21" s="14">
        <f t="shared" si="5"/>
        <v>2819</v>
      </c>
      <c r="I21" s="50" t="s">
        <v>119</v>
      </c>
      <c r="J21" s="51" t="s">
        <v>120</v>
      </c>
      <c r="K21" s="50">
        <v>2819</v>
      </c>
      <c r="L21" s="50" t="s">
        <v>121</v>
      </c>
      <c r="M21" s="51" t="s">
        <v>81</v>
      </c>
      <c r="N21" s="51"/>
      <c r="O21" s="52" t="s">
        <v>90</v>
      </c>
      <c r="P21" s="52" t="s">
        <v>91</v>
      </c>
    </row>
    <row r="22" spans="1:16" ht="12.75" customHeight="1" thickBot="1" x14ac:dyDescent="0.25">
      <c r="A22" s="14" t="str">
        <f t="shared" si="0"/>
        <v> AN 281.154 </v>
      </c>
      <c r="B22" s="5" t="str">
        <f t="shared" si="1"/>
        <v>I</v>
      </c>
      <c r="C22" s="14">
        <f t="shared" si="2"/>
        <v>29162.431</v>
      </c>
      <c r="D22" s="18" t="str">
        <f t="shared" si="3"/>
        <v>vis</v>
      </c>
      <c r="E22" s="49">
        <f>VLOOKUP(C22,Active!C$21:E$970,3,FALSE)</f>
        <v>2879.9758088754352</v>
      </c>
      <c r="F22" s="5" t="s">
        <v>75</v>
      </c>
      <c r="G22" s="18" t="str">
        <f t="shared" si="4"/>
        <v>29162.431</v>
      </c>
      <c r="H22" s="14">
        <f t="shared" si="5"/>
        <v>2880</v>
      </c>
      <c r="I22" s="50" t="s">
        <v>125</v>
      </c>
      <c r="J22" s="51" t="s">
        <v>126</v>
      </c>
      <c r="K22" s="50">
        <v>2880</v>
      </c>
      <c r="L22" s="50" t="s">
        <v>127</v>
      </c>
      <c r="M22" s="51" t="s">
        <v>81</v>
      </c>
      <c r="N22" s="51"/>
      <c r="O22" s="52" t="s">
        <v>90</v>
      </c>
      <c r="P22" s="52" t="s">
        <v>91</v>
      </c>
    </row>
    <row r="23" spans="1:16" ht="12.75" customHeight="1" thickBot="1" x14ac:dyDescent="0.25">
      <c r="A23" s="14" t="str">
        <f t="shared" si="0"/>
        <v> AC 1199.7 </v>
      </c>
      <c r="B23" s="5" t="str">
        <f t="shared" si="1"/>
        <v>I</v>
      </c>
      <c r="C23" s="14">
        <f t="shared" si="2"/>
        <v>36082.400000000001</v>
      </c>
      <c r="D23" s="18" t="str">
        <f t="shared" si="3"/>
        <v>vis</v>
      </c>
      <c r="E23" s="49">
        <f>VLOOKUP(C23,Active!C$21:E$970,3,FALSE)</f>
        <v>4290.9824850875102</v>
      </c>
      <c r="F23" s="5" t="s">
        <v>75</v>
      </c>
      <c r="G23" s="18" t="str">
        <f t="shared" si="4"/>
        <v>36082.40</v>
      </c>
      <c r="H23" s="14">
        <f t="shared" si="5"/>
        <v>4291</v>
      </c>
      <c r="I23" s="50" t="s">
        <v>257</v>
      </c>
      <c r="J23" s="51" t="s">
        <v>258</v>
      </c>
      <c r="K23" s="50">
        <v>4291</v>
      </c>
      <c r="L23" s="50" t="s">
        <v>259</v>
      </c>
      <c r="M23" s="51" t="s">
        <v>81</v>
      </c>
      <c r="N23" s="51"/>
      <c r="O23" s="52" t="s">
        <v>255</v>
      </c>
      <c r="P23" s="52" t="s">
        <v>256</v>
      </c>
    </row>
    <row r="24" spans="1:16" ht="12.75" customHeight="1" thickBot="1" x14ac:dyDescent="0.25">
      <c r="A24" s="14" t="str">
        <f t="shared" si="0"/>
        <v> AC 1199.7 </v>
      </c>
      <c r="B24" s="5" t="str">
        <f t="shared" si="1"/>
        <v>I</v>
      </c>
      <c r="C24" s="14">
        <f t="shared" si="2"/>
        <v>36082.46</v>
      </c>
      <c r="D24" s="18" t="str">
        <f t="shared" si="3"/>
        <v>vis</v>
      </c>
      <c r="E24" s="49">
        <f>VLOOKUP(C24,Active!C$21:E$970,3,FALSE)</f>
        <v>4290.9947193042481</v>
      </c>
      <c r="F24" s="5" t="s">
        <v>75</v>
      </c>
      <c r="G24" s="18" t="str">
        <f t="shared" si="4"/>
        <v>36082.46</v>
      </c>
      <c r="H24" s="14">
        <f t="shared" si="5"/>
        <v>4291</v>
      </c>
      <c r="I24" s="50" t="s">
        <v>260</v>
      </c>
      <c r="J24" s="51" t="s">
        <v>261</v>
      </c>
      <c r="K24" s="50">
        <v>4291</v>
      </c>
      <c r="L24" s="50" t="s">
        <v>262</v>
      </c>
      <c r="M24" s="51" t="s">
        <v>81</v>
      </c>
      <c r="N24" s="51"/>
      <c r="O24" s="52" t="s">
        <v>255</v>
      </c>
      <c r="P24" s="52" t="s">
        <v>256</v>
      </c>
    </row>
    <row r="25" spans="1:16" ht="12.75" customHeight="1" thickBot="1" x14ac:dyDescent="0.25">
      <c r="A25" s="14" t="str">
        <f t="shared" si="0"/>
        <v> AC 1199.7 </v>
      </c>
      <c r="B25" s="5" t="str">
        <f t="shared" si="1"/>
        <v>I</v>
      </c>
      <c r="C25" s="14">
        <f t="shared" si="2"/>
        <v>36082.519999999997</v>
      </c>
      <c r="D25" s="18" t="str">
        <f t="shared" si="3"/>
        <v>vis</v>
      </c>
      <c r="E25" s="49">
        <f>VLOOKUP(C25,Active!C$21:E$970,3,FALSE)</f>
        <v>4291.0069535209868</v>
      </c>
      <c r="F25" s="5" t="s">
        <v>75</v>
      </c>
      <c r="G25" s="18" t="str">
        <f t="shared" si="4"/>
        <v>36082.52</v>
      </c>
      <c r="H25" s="14">
        <f t="shared" si="5"/>
        <v>4291</v>
      </c>
      <c r="I25" s="50" t="s">
        <v>263</v>
      </c>
      <c r="J25" s="51" t="s">
        <v>264</v>
      </c>
      <c r="K25" s="50">
        <v>4291</v>
      </c>
      <c r="L25" s="50" t="s">
        <v>265</v>
      </c>
      <c r="M25" s="51" t="s">
        <v>81</v>
      </c>
      <c r="N25" s="51"/>
      <c r="O25" s="52" t="s">
        <v>255</v>
      </c>
      <c r="P25" s="52" t="s">
        <v>256</v>
      </c>
    </row>
    <row r="26" spans="1:16" ht="12.75" customHeight="1" thickBot="1" x14ac:dyDescent="0.25">
      <c r="A26" s="14" t="str">
        <f t="shared" si="0"/>
        <v> AC 1199.7 </v>
      </c>
      <c r="B26" s="5" t="str">
        <f t="shared" si="1"/>
        <v>I</v>
      </c>
      <c r="C26" s="14">
        <f t="shared" si="2"/>
        <v>36141.379999999997</v>
      </c>
      <c r="D26" s="18" t="str">
        <f t="shared" si="3"/>
        <v>vis</v>
      </c>
      <c r="E26" s="49">
        <f>VLOOKUP(C26,Active!C$21:E$970,3,FALSE)</f>
        <v>4303.0087201418837</v>
      </c>
      <c r="F26" s="5" t="s">
        <v>75</v>
      </c>
      <c r="G26" s="18" t="str">
        <f t="shared" si="4"/>
        <v>36141.38</v>
      </c>
      <c r="H26" s="14">
        <f t="shared" si="5"/>
        <v>4303</v>
      </c>
      <c r="I26" s="50" t="s">
        <v>266</v>
      </c>
      <c r="J26" s="51" t="s">
        <v>267</v>
      </c>
      <c r="K26" s="50">
        <v>4303</v>
      </c>
      <c r="L26" s="50" t="s">
        <v>268</v>
      </c>
      <c r="M26" s="51" t="s">
        <v>81</v>
      </c>
      <c r="N26" s="51"/>
      <c r="O26" s="52" t="s">
        <v>255</v>
      </c>
      <c r="P26" s="52" t="s">
        <v>256</v>
      </c>
    </row>
    <row r="27" spans="1:16" ht="12.75" customHeight="1" thickBot="1" x14ac:dyDescent="0.25">
      <c r="A27" s="14" t="str">
        <f t="shared" si="0"/>
        <v> AC 1199.7 </v>
      </c>
      <c r="B27" s="5" t="str">
        <f t="shared" si="1"/>
        <v>I</v>
      </c>
      <c r="C27" s="14">
        <f t="shared" si="2"/>
        <v>36484.410000000003</v>
      </c>
      <c r="D27" s="18" t="str">
        <f t="shared" si="3"/>
        <v>vis</v>
      </c>
      <c r="E27" s="49">
        <f>VLOOKUP(C27,Active!C$21:E$970,3,FALSE)</f>
        <v>4372.9537762745113</v>
      </c>
      <c r="F27" s="5" t="s">
        <v>75</v>
      </c>
      <c r="G27" s="18" t="str">
        <f t="shared" si="4"/>
        <v>36484.41</v>
      </c>
      <c r="H27" s="14">
        <f t="shared" si="5"/>
        <v>4373</v>
      </c>
      <c r="I27" s="50" t="s">
        <v>269</v>
      </c>
      <c r="J27" s="51" t="s">
        <v>270</v>
      </c>
      <c r="K27" s="50">
        <v>4373</v>
      </c>
      <c r="L27" s="50" t="s">
        <v>271</v>
      </c>
      <c r="M27" s="51" t="s">
        <v>81</v>
      </c>
      <c r="N27" s="51"/>
      <c r="O27" s="52" t="s">
        <v>255</v>
      </c>
      <c r="P27" s="52" t="s">
        <v>256</v>
      </c>
    </row>
    <row r="28" spans="1:16" ht="12.75" customHeight="1" thickBot="1" x14ac:dyDescent="0.25">
      <c r="A28" s="14" t="str">
        <f t="shared" si="0"/>
        <v> AC 1199.7 </v>
      </c>
      <c r="B28" s="5" t="str">
        <f t="shared" si="1"/>
        <v>I</v>
      </c>
      <c r="C28" s="14">
        <f t="shared" si="2"/>
        <v>36489.370000000003</v>
      </c>
      <c r="D28" s="18" t="str">
        <f t="shared" si="3"/>
        <v>vis</v>
      </c>
      <c r="E28" s="49">
        <f>VLOOKUP(C28,Active!C$21:E$970,3,FALSE)</f>
        <v>4373.9651381915965</v>
      </c>
      <c r="F28" s="5" t="s">
        <v>75</v>
      </c>
      <c r="G28" s="18" t="str">
        <f t="shared" si="4"/>
        <v>36489.37</v>
      </c>
      <c r="H28" s="14">
        <f t="shared" si="5"/>
        <v>4374</v>
      </c>
      <c r="I28" s="50" t="s">
        <v>272</v>
      </c>
      <c r="J28" s="51" t="s">
        <v>273</v>
      </c>
      <c r="K28" s="50">
        <v>4374</v>
      </c>
      <c r="L28" s="50" t="s">
        <v>254</v>
      </c>
      <c r="M28" s="51" t="s">
        <v>81</v>
      </c>
      <c r="N28" s="51"/>
      <c r="O28" s="52" t="s">
        <v>255</v>
      </c>
      <c r="P28" s="52" t="s">
        <v>256</v>
      </c>
    </row>
    <row r="29" spans="1:16" ht="12.75" customHeight="1" thickBot="1" x14ac:dyDescent="0.25">
      <c r="A29" s="14" t="str">
        <f t="shared" si="0"/>
        <v> AC 1199.7 </v>
      </c>
      <c r="B29" s="5" t="str">
        <f t="shared" si="1"/>
        <v>I</v>
      </c>
      <c r="C29" s="14">
        <f t="shared" si="2"/>
        <v>36489.39</v>
      </c>
      <c r="D29" s="18" t="str">
        <f t="shared" si="3"/>
        <v>vis</v>
      </c>
      <c r="E29" s="49">
        <f>VLOOKUP(C29,Active!C$21:E$970,3,FALSE)</f>
        <v>4373.9692162638421</v>
      </c>
      <c r="F29" s="5" t="s">
        <v>75</v>
      </c>
      <c r="G29" s="18" t="str">
        <f t="shared" si="4"/>
        <v>36489.39</v>
      </c>
      <c r="H29" s="14">
        <f t="shared" si="5"/>
        <v>4374</v>
      </c>
      <c r="I29" s="50" t="s">
        <v>274</v>
      </c>
      <c r="J29" s="51" t="s">
        <v>275</v>
      </c>
      <c r="K29" s="50">
        <v>4374</v>
      </c>
      <c r="L29" s="50" t="s">
        <v>276</v>
      </c>
      <c r="M29" s="51" t="s">
        <v>81</v>
      </c>
      <c r="N29" s="51"/>
      <c r="O29" s="52" t="s">
        <v>255</v>
      </c>
      <c r="P29" s="52" t="s">
        <v>256</v>
      </c>
    </row>
    <row r="30" spans="1:16" ht="12.75" customHeight="1" thickBot="1" x14ac:dyDescent="0.25">
      <c r="A30" s="14" t="str">
        <f t="shared" si="0"/>
        <v> AC 1199.7 </v>
      </c>
      <c r="B30" s="5" t="str">
        <f t="shared" si="1"/>
        <v>I</v>
      </c>
      <c r="C30" s="14">
        <f t="shared" si="2"/>
        <v>36489.440000000002</v>
      </c>
      <c r="D30" s="18" t="str">
        <f t="shared" si="3"/>
        <v>vis</v>
      </c>
      <c r="E30" s="49">
        <f>VLOOKUP(C30,Active!C$21:E$970,3,FALSE)</f>
        <v>4373.9794114444585</v>
      </c>
      <c r="F30" s="5" t="s">
        <v>75</v>
      </c>
      <c r="G30" s="18" t="str">
        <f t="shared" si="4"/>
        <v>36489.44</v>
      </c>
      <c r="H30" s="14">
        <f t="shared" si="5"/>
        <v>4374</v>
      </c>
      <c r="I30" s="50" t="s">
        <v>277</v>
      </c>
      <c r="J30" s="51" t="s">
        <v>278</v>
      </c>
      <c r="K30" s="50">
        <v>4374</v>
      </c>
      <c r="L30" s="50" t="s">
        <v>279</v>
      </c>
      <c r="M30" s="51" t="s">
        <v>81</v>
      </c>
      <c r="N30" s="51"/>
      <c r="O30" s="52" t="s">
        <v>255</v>
      </c>
      <c r="P30" s="52" t="s">
        <v>256</v>
      </c>
    </row>
    <row r="31" spans="1:16" ht="12.75" customHeight="1" thickBot="1" x14ac:dyDescent="0.25">
      <c r="A31" s="14" t="str">
        <f t="shared" si="0"/>
        <v> AC 1199.7 </v>
      </c>
      <c r="B31" s="5" t="str">
        <f t="shared" si="1"/>
        <v>I</v>
      </c>
      <c r="C31" s="14">
        <f t="shared" si="2"/>
        <v>36548.29</v>
      </c>
      <c r="D31" s="18" t="str">
        <f t="shared" si="3"/>
        <v>vis</v>
      </c>
      <c r="E31" s="49">
        <f>VLOOKUP(C31,Active!C$21:E$970,3,FALSE)</f>
        <v>4385.9791390292321</v>
      </c>
      <c r="F31" s="5" t="s">
        <v>75</v>
      </c>
      <c r="G31" s="18" t="str">
        <f t="shared" si="4"/>
        <v>36548.29</v>
      </c>
      <c r="H31" s="14">
        <f t="shared" si="5"/>
        <v>4386</v>
      </c>
      <c r="I31" s="50" t="s">
        <v>280</v>
      </c>
      <c r="J31" s="51" t="s">
        <v>281</v>
      </c>
      <c r="K31" s="50">
        <v>4386</v>
      </c>
      <c r="L31" s="50" t="s">
        <v>279</v>
      </c>
      <c r="M31" s="51" t="s">
        <v>81</v>
      </c>
      <c r="N31" s="51"/>
      <c r="O31" s="52" t="s">
        <v>255</v>
      </c>
      <c r="P31" s="52" t="s">
        <v>256</v>
      </c>
    </row>
    <row r="32" spans="1:16" ht="12.75" customHeight="1" thickBot="1" x14ac:dyDescent="0.25">
      <c r="A32" s="14" t="str">
        <f t="shared" si="0"/>
        <v> AC 1199.7 </v>
      </c>
      <c r="B32" s="5" t="str">
        <f t="shared" si="1"/>
        <v>I</v>
      </c>
      <c r="C32" s="14">
        <f t="shared" si="2"/>
        <v>36847.47</v>
      </c>
      <c r="D32" s="18" t="str">
        <f t="shared" si="3"/>
        <v>vis</v>
      </c>
      <c r="E32" s="49">
        <f>VLOOKUP(C32,Active!C$21:E$970,3,FALSE)</f>
        <v>4446.9830217618173</v>
      </c>
      <c r="F32" s="5" t="s">
        <v>75</v>
      </c>
      <c r="G32" s="18" t="str">
        <f t="shared" si="4"/>
        <v>36847.47</v>
      </c>
      <c r="H32" s="14">
        <f t="shared" si="5"/>
        <v>4447</v>
      </c>
      <c r="I32" s="50" t="s">
        <v>282</v>
      </c>
      <c r="J32" s="51" t="s">
        <v>283</v>
      </c>
      <c r="K32" s="50">
        <v>4447</v>
      </c>
      <c r="L32" s="50" t="s">
        <v>284</v>
      </c>
      <c r="M32" s="51" t="s">
        <v>81</v>
      </c>
      <c r="N32" s="51"/>
      <c r="O32" s="52" t="s">
        <v>255</v>
      </c>
      <c r="P32" s="52" t="s">
        <v>256</v>
      </c>
    </row>
    <row r="33" spans="1:16" ht="12.75" customHeight="1" thickBot="1" x14ac:dyDescent="0.25">
      <c r="A33" s="14" t="str">
        <f t="shared" si="0"/>
        <v> HABZ 55 </v>
      </c>
      <c r="B33" s="5" t="str">
        <f t="shared" si="1"/>
        <v>I</v>
      </c>
      <c r="C33" s="14">
        <f t="shared" si="2"/>
        <v>37367.375</v>
      </c>
      <c r="D33" s="18" t="str">
        <f t="shared" si="3"/>
        <v>vis</v>
      </c>
      <c r="E33" s="49">
        <f>VLOOKUP(C33,Active!C$21:E$970,3,FALSE)</f>
        <v>4552.9935293227672</v>
      </c>
      <c r="F33" s="5" t="s">
        <v>75</v>
      </c>
      <c r="G33" s="18" t="str">
        <f t="shared" si="4"/>
        <v>37367.375</v>
      </c>
      <c r="H33" s="14">
        <f t="shared" si="5"/>
        <v>4553</v>
      </c>
      <c r="I33" s="50" t="s">
        <v>285</v>
      </c>
      <c r="J33" s="51" t="s">
        <v>286</v>
      </c>
      <c r="K33" s="50">
        <v>4553</v>
      </c>
      <c r="L33" s="50" t="s">
        <v>287</v>
      </c>
      <c r="M33" s="51" t="s">
        <v>81</v>
      </c>
      <c r="N33" s="51"/>
      <c r="O33" s="52" t="s">
        <v>288</v>
      </c>
      <c r="P33" s="52" t="s">
        <v>289</v>
      </c>
    </row>
    <row r="34" spans="1:16" ht="12.75" customHeight="1" thickBot="1" x14ac:dyDescent="0.25">
      <c r="A34" s="14" t="str">
        <f t="shared" si="0"/>
        <v> HABZ 55 </v>
      </c>
      <c r="B34" s="5" t="str">
        <f t="shared" si="1"/>
        <v>I</v>
      </c>
      <c r="C34" s="14">
        <f t="shared" si="2"/>
        <v>39054.353000000003</v>
      </c>
      <c r="D34" s="18" t="str">
        <f t="shared" si="3"/>
        <v>pg</v>
      </c>
      <c r="E34" s="49">
        <f>VLOOKUP(C34,Active!C$21:E$970,3,FALSE)</f>
        <v>4896.9744374197398</v>
      </c>
      <c r="F34" s="5" t="str">
        <f>LEFT(M34,1)</f>
        <v>P</v>
      </c>
      <c r="G34" s="18" t="str">
        <f t="shared" si="4"/>
        <v>39054.353</v>
      </c>
      <c r="H34" s="14">
        <f t="shared" si="5"/>
        <v>4897</v>
      </c>
      <c r="I34" s="50" t="s">
        <v>301</v>
      </c>
      <c r="J34" s="51" t="s">
        <v>302</v>
      </c>
      <c r="K34" s="50">
        <v>4897</v>
      </c>
      <c r="L34" s="50" t="s">
        <v>303</v>
      </c>
      <c r="M34" s="51" t="s">
        <v>81</v>
      </c>
      <c r="N34" s="51"/>
      <c r="O34" s="52" t="s">
        <v>288</v>
      </c>
      <c r="P34" s="52" t="s">
        <v>289</v>
      </c>
    </row>
    <row r="35" spans="1:16" ht="12.75" customHeight="1" thickBot="1" x14ac:dyDescent="0.25">
      <c r="A35" s="14" t="str">
        <f t="shared" si="0"/>
        <v> BBS 61 </v>
      </c>
      <c r="B35" s="5" t="str">
        <f t="shared" si="1"/>
        <v>I</v>
      </c>
      <c r="C35" s="14">
        <f t="shared" si="2"/>
        <v>44821.83</v>
      </c>
      <c r="D35" s="18" t="str">
        <f t="shared" si="3"/>
        <v>vis</v>
      </c>
      <c r="E35" s="49">
        <f>VLOOKUP(C35,Active!C$21:E$970,3,FALSE)</f>
        <v>6072.9838316669657</v>
      </c>
      <c r="F35" s="5" t="s">
        <v>75</v>
      </c>
      <c r="G35" s="18" t="str">
        <f t="shared" si="4"/>
        <v>44821.83</v>
      </c>
      <c r="H35" s="14">
        <f t="shared" si="5"/>
        <v>6073</v>
      </c>
      <c r="I35" s="50" t="s">
        <v>313</v>
      </c>
      <c r="J35" s="51" t="s">
        <v>314</v>
      </c>
      <c r="K35" s="50">
        <v>6073</v>
      </c>
      <c r="L35" s="50" t="s">
        <v>284</v>
      </c>
      <c r="M35" s="51" t="s">
        <v>251</v>
      </c>
      <c r="N35" s="51"/>
      <c r="O35" s="52" t="s">
        <v>315</v>
      </c>
      <c r="P35" s="52" t="s">
        <v>316</v>
      </c>
    </row>
    <row r="36" spans="1:16" ht="12.75" customHeight="1" thickBot="1" x14ac:dyDescent="0.25">
      <c r="A36" s="14" t="str">
        <f t="shared" si="0"/>
        <v> VSSC 63.23 </v>
      </c>
      <c r="B36" s="5" t="str">
        <f t="shared" si="1"/>
        <v>I</v>
      </c>
      <c r="C36" s="14">
        <f t="shared" si="2"/>
        <v>46136.33</v>
      </c>
      <c r="D36" s="18" t="str">
        <f t="shared" si="3"/>
        <v>vis</v>
      </c>
      <c r="E36" s="49">
        <f>VLOOKUP(C36,Active!C$21:E$970,3,FALSE)</f>
        <v>6341.0151300558418</v>
      </c>
      <c r="F36" s="5" t="s">
        <v>75</v>
      </c>
      <c r="G36" s="18" t="str">
        <f t="shared" si="4"/>
        <v>46136.330</v>
      </c>
      <c r="H36" s="14">
        <f t="shared" si="5"/>
        <v>6341</v>
      </c>
      <c r="I36" s="50" t="s">
        <v>317</v>
      </c>
      <c r="J36" s="51" t="s">
        <v>318</v>
      </c>
      <c r="K36" s="50">
        <v>6341</v>
      </c>
      <c r="L36" s="50" t="s">
        <v>319</v>
      </c>
      <c r="M36" s="51" t="s">
        <v>251</v>
      </c>
      <c r="N36" s="51"/>
      <c r="O36" s="52" t="s">
        <v>320</v>
      </c>
      <c r="P36" s="52" t="s">
        <v>321</v>
      </c>
    </row>
    <row r="37" spans="1:16" ht="12.75" customHeight="1" thickBot="1" x14ac:dyDescent="0.25">
      <c r="A37" s="14" t="str">
        <f t="shared" si="0"/>
        <v>BAVM 43 </v>
      </c>
      <c r="B37" s="5" t="str">
        <f t="shared" si="1"/>
        <v>I</v>
      </c>
      <c r="C37" s="14">
        <f t="shared" si="2"/>
        <v>46327.336000000003</v>
      </c>
      <c r="D37" s="18" t="str">
        <f t="shared" si="3"/>
        <v>vis</v>
      </c>
      <c r="E37" s="49">
        <f>VLOOKUP(C37,Active!C$21:E$970,3,FALSE)</f>
        <v>6379.9619434297983</v>
      </c>
      <c r="F37" s="5" t="s">
        <v>75</v>
      </c>
      <c r="G37" s="18" t="str">
        <f t="shared" si="4"/>
        <v>46327.336</v>
      </c>
      <c r="H37" s="14">
        <f t="shared" si="5"/>
        <v>6380</v>
      </c>
      <c r="I37" s="50" t="s">
        <v>322</v>
      </c>
      <c r="J37" s="51" t="s">
        <v>323</v>
      </c>
      <c r="K37" s="50">
        <v>6380</v>
      </c>
      <c r="L37" s="50" t="s">
        <v>324</v>
      </c>
      <c r="M37" s="51" t="s">
        <v>251</v>
      </c>
      <c r="N37" s="51"/>
      <c r="O37" s="52" t="s">
        <v>325</v>
      </c>
      <c r="P37" s="53" t="s">
        <v>326</v>
      </c>
    </row>
    <row r="38" spans="1:16" ht="12.75" customHeight="1" thickBot="1" x14ac:dyDescent="0.25">
      <c r="A38" s="14" t="str">
        <f t="shared" si="0"/>
        <v> BBS 90 </v>
      </c>
      <c r="B38" s="5" t="str">
        <f t="shared" si="1"/>
        <v>I</v>
      </c>
      <c r="C38" s="14">
        <f t="shared" si="2"/>
        <v>47514.250999999997</v>
      </c>
      <c r="D38" s="18" t="str">
        <f t="shared" si="3"/>
        <v>vis</v>
      </c>
      <c r="E38" s="49">
        <f>VLOOKUP(C38,Active!C$21:E$970,3,FALSE)</f>
        <v>6621.9781994413852</v>
      </c>
      <c r="F38" s="5" t="s">
        <v>75</v>
      </c>
      <c r="G38" s="18" t="str">
        <f t="shared" si="4"/>
        <v>47514.251</v>
      </c>
      <c r="H38" s="14">
        <f t="shared" si="5"/>
        <v>6622</v>
      </c>
      <c r="I38" s="50" t="s">
        <v>327</v>
      </c>
      <c r="J38" s="51" t="s">
        <v>328</v>
      </c>
      <c r="K38" s="50">
        <v>6622</v>
      </c>
      <c r="L38" s="50" t="s">
        <v>329</v>
      </c>
      <c r="M38" s="51" t="s">
        <v>251</v>
      </c>
      <c r="N38" s="51"/>
      <c r="O38" s="52" t="s">
        <v>330</v>
      </c>
      <c r="P38" s="52" t="s">
        <v>331</v>
      </c>
    </row>
    <row r="39" spans="1:16" ht="12.75" customHeight="1" thickBot="1" x14ac:dyDescent="0.25">
      <c r="A39" s="14" t="str">
        <f t="shared" si="0"/>
        <v>BAVM 56 </v>
      </c>
      <c r="B39" s="5" t="str">
        <f t="shared" si="1"/>
        <v>I</v>
      </c>
      <c r="C39" s="14">
        <f t="shared" si="2"/>
        <v>47803.612999999998</v>
      </c>
      <c r="D39" s="18" t="str">
        <f t="shared" si="3"/>
        <v>vis</v>
      </c>
      <c r="E39" s="49">
        <f>VLOOKUP(C39,Active!C$21:E$970,3,FALSE)</f>
        <v>6680.9801565082571</v>
      </c>
      <c r="F39" s="5" t="s">
        <v>75</v>
      </c>
      <c r="G39" s="18" t="str">
        <f t="shared" si="4"/>
        <v>47803.613</v>
      </c>
      <c r="H39" s="14">
        <f t="shared" si="5"/>
        <v>6681</v>
      </c>
      <c r="I39" s="50" t="s">
        <v>339</v>
      </c>
      <c r="J39" s="51" t="s">
        <v>340</v>
      </c>
      <c r="K39" s="50">
        <v>6681</v>
      </c>
      <c r="L39" s="50" t="s">
        <v>341</v>
      </c>
      <c r="M39" s="51" t="s">
        <v>77</v>
      </c>
      <c r="N39" s="51"/>
      <c r="O39" s="52" t="s">
        <v>342</v>
      </c>
      <c r="P39" s="53" t="s">
        <v>338</v>
      </c>
    </row>
    <row r="40" spans="1:16" ht="12.75" customHeight="1" thickBot="1" x14ac:dyDescent="0.25">
      <c r="A40" s="14" t="str">
        <f t="shared" si="0"/>
        <v> BBS 96 </v>
      </c>
      <c r="B40" s="5" t="str">
        <f t="shared" si="1"/>
        <v>I</v>
      </c>
      <c r="C40" s="14">
        <f t="shared" si="2"/>
        <v>48171.451999999997</v>
      </c>
      <c r="D40" s="18" t="str">
        <f t="shared" si="3"/>
        <v>vis</v>
      </c>
      <c r="E40" s="49">
        <f>VLOOKUP(C40,Active!C$21:E$970,3,FALSE)</f>
        <v>6755.9838573588204</v>
      </c>
      <c r="F40" s="5" t="s">
        <v>75</v>
      </c>
      <c r="G40" s="18" t="str">
        <f t="shared" si="4"/>
        <v>48171.452</v>
      </c>
      <c r="H40" s="14">
        <f t="shared" si="5"/>
        <v>6756</v>
      </c>
      <c r="I40" s="50" t="s">
        <v>343</v>
      </c>
      <c r="J40" s="51" t="s">
        <v>344</v>
      </c>
      <c r="K40" s="50">
        <v>6756</v>
      </c>
      <c r="L40" s="50" t="s">
        <v>345</v>
      </c>
      <c r="M40" s="51" t="s">
        <v>251</v>
      </c>
      <c r="N40" s="51"/>
      <c r="O40" s="52" t="s">
        <v>330</v>
      </c>
      <c r="P40" s="52" t="s">
        <v>346</v>
      </c>
    </row>
    <row r="41" spans="1:16" ht="12.75" customHeight="1" thickBot="1" x14ac:dyDescent="0.25">
      <c r="A41" s="14" t="str">
        <f t="shared" si="0"/>
        <v>BAVM 59 </v>
      </c>
      <c r="B41" s="5" t="str">
        <f t="shared" si="1"/>
        <v>I</v>
      </c>
      <c r="C41" s="14">
        <f t="shared" si="2"/>
        <v>48328.358</v>
      </c>
      <c r="D41" s="18" t="str">
        <f t="shared" si="3"/>
        <v>vis</v>
      </c>
      <c r="E41" s="49">
        <f>VLOOKUP(C41,Active!C$21:E$970,3,FALSE)</f>
        <v>6787.9775575528147</v>
      </c>
      <c r="F41" s="5" t="s">
        <v>75</v>
      </c>
      <c r="G41" s="18" t="str">
        <f t="shared" si="4"/>
        <v>48328.358</v>
      </c>
      <c r="H41" s="14">
        <f t="shared" si="5"/>
        <v>6788</v>
      </c>
      <c r="I41" s="50" t="s">
        <v>347</v>
      </c>
      <c r="J41" s="51" t="s">
        <v>348</v>
      </c>
      <c r="K41" s="50">
        <v>6788</v>
      </c>
      <c r="L41" s="50" t="s">
        <v>349</v>
      </c>
      <c r="M41" s="51" t="s">
        <v>251</v>
      </c>
      <c r="N41" s="51"/>
      <c r="O41" s="52" t="s">
        <v>350</v>
      </c>
      <c r="P41" s="53" t="s">
        <v>351</v>
      </c>
    </row>
    <row r="42" spans="1:16" ht="12.75" customHeight="1" thickBot="1" x14ac:dyDescent="0.25">
      <c r="A42" s="14" t="str">
        <f t="shared" si="0"/>
        <v>BAVM 68 </v>
      </c>
      <c r="B42" s="5" t="str">
        <f t="shared" si="1"/>
        <v>I</v>
      </c>
      <c r="C42" s="14">
        <f t="shared" si="2"/>
        <v>49250.35</v>
      </c>
      <c r="D42" s="18" t="str">
        <f t="shared" si="3"/>
        <v>vis</v>
      </c>
      <c r="E42" s="49">
        <f>VLOOKUP(C42,Active!C$21:E$970,3,FALSE)</f>
        <v>6975.9750568789132</v>
      </c>
      <c r="F42" s="5" t="s">
        <v>75</v>
      </c>
      <c r="G42" s="18" t="str">
        <f t="shared" si="4"/>
        <v>49250.35</v>
      </c>
      <c r="H42" s="14">
        <f t="shared" si="5"/>
        <v>6976</v>
      </c>
      <c r="I42" s="50" t="s">
        <v>352</v>
      </c>
      <c r="J42" s="51" t="s">
        <v>353</v>
      </c>
      <c r="K42" s="50">
        <v>6976</v>
      </c>
      <c r="L42" s="50" t="s">
        <v>354</v>
      </c>
      <c r="M42" s="51" t="s">
        <v>251</v>
      </c>
      <c r="N42" s="51"/>
      <c r="O42" s="52" t="s">
        <v>355</v>
      </c>
      <c r="P42" s="53" t="s">
        <v>356</v>
      </c>
    </row>
    <row r="43" spans="1:16" ht="12.75" customHeight="1" thickBot="1" x14ac:dyDescent="0.25">
      <c r="A43" s="14" t="str">
        <f t="shared" ref="A43:A74" si="6">P43</f>
        <v> JAAVSO 41;328 </v>
      </c>
      <c r="B43" s="5" t="str">
        <f t="shared" ref="B43:B74" si="7">IF(H43=INT(H43),"I","II")</f>
        <v>I</v>
      </c>
      <c r="C43" s="14">
        <f t="shared" ref="C43:C74" si="8">1*G43</f>
        <v>51133.567999999999</v>
      </c>
      <c r="D43" s="18" t="str">
        <f t="shared" ref="D43:D74" si="9">VLOOKUP(F43,I$1:J$5,2,FALSE)</f>
        <v>vis</v>
      </c>
      <c r="E43" s="49">
        <f>VLOOKUP(C43,Active!C$21:E$970,3,FALSE)</f>
        <v>7359.9700098567009</v>
      </c>
      <c r="F43" s="5" t="s">
        <v>75</v>
      </c>
      <c r="G43" s="18" t="str">
        <f t="shared" ref="G43:G74" si="10">MID(I43,3,LEN(I43)-3)</f>
        <v>51133.5680</v>
      </c>
      <c r="H43" s="14">
        <f t="shared" ref="H43:H74" si="11">1*K43</f>
        <v>7360</v>
      </c>
      <c r="I43" s="50" t="s">
        <v>357</v>
      </c>
      <c r="J43" s="51" t="s">
        <v>358</v>
      </c>
      <c r="K43" s="50">
        <v>7360</v>
      </c>
      <c r="L43" s="50" t="s">
        <v>359</v>
      </c>
      <c r="M43" s="51" t="s">
        <v>360</v>
      </c>
      <c r="N43" s="51" t="s">
        <v>68</v>
      </c>
      <c r="O43" s="52" t="s">
        <v>361</v>
      </c>
      <c r="P43" s="52" t="s">
        <v>362</v>
      </c>
    </row>
    <row r="44" spans="1:16" ht="12.75" customHeight="1" thickBot="1" x14ac:dyDescent="0.25">
      <c r="A44" s="14" t="str">
        <f t="shared" si="6"/>
        <v>BAVM 178 </v>
      </c>
      <c r="B44" s="5" t="str">
        <f t="shared" si="7"/>
        <v>I</v>
      </c>
      <c r="C44" s="14">
        <f t="shared" si="8"/>
        <v>53654.371200000001</v>
      </c>
      <c r="D44" s="18" t="str">
        <f t="shared" si="9"/>
        <v>vis</v>
      </c>
      <c r="E44" s="49">
        <f>VLOOKUP(C44,Active!C$21:E$970,3,FALSE)</f>
        <v>7873.9708882734631</v>
      </c>
      <c r="F44" s="5" t="s">
        <v>75</v>
      </c>
      <c r="G44" s="18" t="str">
        <f t="shared" si="10"/>
        <v>53654.3712</v>
      </c>
      <c r="H44" s="14">
        <f t="shared" si="11"/>
        <v>7874</v>
      </c>
      <c r="I44" s="50" t="s">
        <v>371</v>
      </c>
      <c r="J44" s="51" t="s">
        <v>372</v>
      </c>
      <c r="K44" s="50">
        <v>7874</v>
      </c>
      <c r="L44" s="50" t="s">
        <v>373</v>
      </c>
      <c r="M44" s="51" t="s">
        <v>360</v>
      </c>
      <c r="N44" s="51" t="s">
        <v>374</v>
      </c>
      <c r="O44" s="52" t="s">
        <v>375</v>
      </c>
      <c r="P44" s="53" t="s">
        <v>376</v>
      </c>
    </row>
    <row r="45" spans="1:16" ht="12.75" customHeight="1" thickBot="1" x14ac:dyDescent="0.25">
      <c r="A45" s="14" t="str">
        <f t="shared" si="6"/>
        <v>OEJV 0028 </v>
      </c>
      <c r="B45" s="5" t="str">
        <f t="shared" si="7"/>
        <v>I</v>
      </c>
      <c r="C45" s="14">
        <f t="shared" si="8"/>
        <v>53654.38</v>
      </c>
      <c r="D45" s="18" t="str">
        <f t="shared" si="9"/>
        <v>vis</v>
      </c>
      <c r="E45" s="49">
        <f>VLOOKUP(C45,Active!C$21:E$970,3,FALSE)</f>
        <v>7873.9726826252509</v>
      </c>
      <c r="F45" s="5" t="s">
        <v>75</v>
      </c>
      <c r="G45" s="18" t="str">
        <f t="shared" si="10"/>
        <v>53654.380</v>
      </c>
      <c r="H45" s="14">
        <f t="shared" si="11"/>
        <v>7874</v>
      </c>
      <c r="I45" s="50" t="s">
        <v>377</v>
      </c>
      <c r="J45" s="51" t="s">
        <v>378</v>
      </c>
      <c r="K45" s="50" t="s">
        <v>379</v>
      </c>
      <c r="L45" s="50" t="s">
        <v>380</v>
      </c>
      <c r="M45" s="51" t="s">
        <v>251</v>
      </c>
      <c r="N45" s="51"/>
      <c r="O45" s="52" t="s">
        <v>365</v>
      </c>
      <c r="P45" s="53" t="s">
        <v>381</v>
      </c>
    </row>
    <row r="46" spans="1:16" ht="12.75" customHeight="1" thickBot="1" x14ac:dyDescent="0.25">
      <c r="A46" s="14" t="str">
        <f t="shared" si="6"/>
        <v>BAVM 201 </v>
      </c>
      <c r="B46" s="5" t="str">
        <f t="shared" si="7"/>
        <v>I</v>
      </c>
      <c r="C46" s="14">
        <f t="shared" si="8"/>
        <v>54473.379500000003</v>
      </c>
      <c r="D46" s="18" t="str">
        <f t="shared" si="9"/>
        <v>vis</v>
      </c>
      <c r="E46" s="49">
        <f>VLOOKUP(C46,Active!C$21:E$970,3,FALSE)</f>
        <v>8040.9696391599346</v>
      </c>
      <c r="F46" s="5" t="s">
        <v>75</v>
      </c>
      <c r="G46" s="18" t="str">
        <f t="shared" si="10"/>
        <v>54473.3795</v>
      </c>
      <c r="H46" s="14">
        <f t="shared" si="11"/>
        <v>8041</v>
      </c>
      <c r="I46" s="50" t="s">
        <v>382</v>
      </c>
      <c r="J46" s="51" t="s">
        <v>383</v>
      </c>
      <c r="K46" s="50" t="s">
        <v>384</v>
      </c>
      <c r="L46" s="50" t="s">
        <v>385</v>
      </c>
      <c r="M46" s="51" t="s">
        <v>360</v>
      </c>
      <c r="N46" s="51" t="s">
        <v>386</v>
      </c>
      <c r="O46" s="52" t="s">
        <v>387</v>
      </c>
      <c r="P46" s="53" t="s">
        <v>388</v>
      </c>
    </row>
    <row r="47" spans="1:16" ht="12.75" customHeight="1" thickBot="1" x14ac:dyDescent="0.25">
      <c r="A47" s="14" t="str">
        <f t="shared" si="6"/>
        <v>IBVS 5871 </v>
      </c>
      <c r="B47" s="5" t="str">
        <f t="shared" si="7"/>
        <v>I</v>
      </c>
      <c r="C47" s="14">
        <f t="shared" si="8"/>
        <v>54762.734100000001</v>
      </c>
      <c r="D47" s="18" t="str">
        <f t="shared" si="9"/>
        <v>vis</v>
      </c>
      <c r="E47" s="49">
        <f>VLOOKUP(C47,Active!C$21:E$970,3,FALSE)</f>
        <v>8099.9700873400743</v>
      </c>
      <c r="F47" s="5" t="s">
        <v>75</v>
      </c>
      <c r="G47" s="18" t="str">
        <f t="shared" si="10"/>
        <v>54762.7341</v>
      </c>
      <c r="H47" s="14">
        <f t="shared" si="11"/>
        <v>8100</v>
      </c>
      <c r="I47" s="50" t="s">
        <v>389</v>
      </c>
      <c r="J47" s="51" t="s">
        <v>390</v>
      </c>
      <c r="K47" s="50" t="s">
        <v>391</v>
      </c>
      <c r="L47" s="50" t="s">
        <v>392</v>
      </c>
      <c r="M47" s="51" t="s">
        <v>360</v>
      </c>
      <c r="N47" s="51" t="s">
        <v>75</v>
      </c>
      <c r="O47" s="52" t="s">
        <v>393</v>
      </c>
      <c r="P47" s="53" t="s">
        <v>394</v>
      </c>
    </row>
    <row r="48" spans="1:16" ht="12.75" customHeight="1" thickBot="1" x14ac:dyDescent="0.25">
      <c r="A48" s="14" t="str">
        <f t="shared" si="6"/>
        <v>BAVM 215 </v>
      </c>
      <c r="B48" s="5" t="str">
        <f t="shared" si="7"/>
        <v>I</v>
      </c>
      <c r="C48" s="14">
        <f t="shared" si="8"/>
        <v>55498.3724</v>
      </c>
      <c r="D48" s="18" t="str">
        <f t="shared" si="9"/>
        <v>vis</v>
      </c>
      <c r="E48" s="49">
        <f>VLOOKUP(C48,Active!C$21:E$970,3,FALSE)</f>
        <v>8249.9693940677917</v>
      </c>
      <c r="F48" s="5" t="s">
        <v>75</v>
      </c>
      <c r="G48" s="18" t="str">
        <f t="shared" si="10"/>
        <v>55498.3724</v>
      </c>
      <c r="H48" s="14">
        <f t="shared" si="11"/>
        <v>8250</v>
      </c>
      <c r="I48" s="50" t="s">
        <v>395</v>
      </c>
      <c r="J48" s="51" t="s">
        <v>396</v>
      </c>
      <c r="K48" s="50" t="s">
        <v>397</v>
      </c>
      <c r="L48" s="50" t="s">
        <v>398</v>
      </c>
      <c r="M48" s="51" t="s">
        <v>360</v>
      </c>
      <c r="N48" s="51" t="s">
        <v>386</v>
      </c>
      <c r="O48" s="52" t="s">
        <v>387</v>
      </c>
      <c r="P48" s="53" t="s">
        <v>399</v>
      </c>
    </row>
    <row r="49" spans="1:16" ht="12.75" customHeight="1" thickBot="1" x14ac:dyDescent="0.25">
      <c r="A49" s="14" t="str">
        <f t="shared" si="6"/>
        <v>BAVM 239 </v>
      </c>
      <c r="B49" s="5" t="str">
        <f t="shared" si="7"/>
        <v>I</v>
      </c>
      <c r="C49" s="14">
        <f t="shared" si="8"/>
        <v>56930.412100000001</v>
      </c>
      <c r="D49" s="18" t="str">
        <f t="shared" si="9"/>
        <v>vis</v>
      </c>
      <c r="E49" s="49">
        <f>VLOOKUP(C49,Active!C$21:E$970,3,FALSE)</f>
        <v>8541.9674618771623</v>
      </c>
      <c r="F49" s="5" t="s">
        <v>75</v>
      </c>
      <c r="G49" s="18" t="str">
        <f t="shared" si="10"/>
        <v>56930.4121</v>
      </c>
      <c r="H49" s="14">
        <f t="shared" si="11"/>
        <v>8542</v>
      </c>
      <c r="I49" s="50" t="s">
        <v>405</v>
      </c>
      <c r="J49" s="51" t="s">
        <v>406</v>
      </c>
      <c r="K49" s="50" t="s">
        <v>407</v>
      </c>
      <c r="L49" s="50" t="s">
        <v>408</v>
      </c>
      <c r="M49" s="51" t="s">
        <v>360</v>
      </c>
      <c r="N49" s="51" t="s">
        <v>374</v>
      </c>
      <c r="O49" s="52" t="s">
        <v>337</v>
      </c>
      <c r="P49" s="53" t="s">
        <v>409</v>
      </c>
    </row>
    <row r="50" spans="1:16" ht="12.75" customHeight="1" thickBot="1" x14ac:dyDescent="0.25">
      <c r="A50" s="14" t="str">
        <f t="shared" si="6"/>
        <v> PZ 9.230 </v>
      </c>
      <c r="B50" s="5" t="str">
        <f t="shared" si="7"/>
        <v>I</v>
      </c>
      <c r="C50" s="14">
        <f t="shared" si="8"/>
        <v>15038.178</v>
      </c>
      <c r="D50" s="18" t="str">
        <f t="shared" si="9"/>
        <v>vis</v>
      </c>
      <c r="E50" s="49">
        <f>VLOOKUP(C50,Active!C$21:E$970,3,FALSE)</f>
        <v>-1.039908422798955E-2</v>
      </c>
      <c r="F50" s="5" t="s">
        <v>75</v>
      </c>
      <c r="G50" s="18" t="str">
        <f t="shared" si="10"/>
        <v>15038.178</v>
      </c>
      <c r="H50" s="14">
        <f t="shared" si="11"/>
        <v>0</v>
      </c>
      <c r="I50" s="50" t="s">
        <v>78</v>
      </c>
      <c r="J50" s="51" t="s">
        <v>79</v>
      </c>
      <c r="K50" s="50">
        <v>0</v>
      </c>
      <c r="L50" s="50" t="s">
        <v>80</v>
      </c>
      <c r="M50" s="51" t="s">
        <v>81</v>
      </c>
      <c r="N50" s="51"/>
      <c r="O50" s="52" t="s">
        <v>82</v>
      </c>
      <c r="P50" s="52" t="s">
        <v>83</v>
      </c>
    </row>
    <row r="51" spans="1:16" ht="12.75" customHeight="1" thickBot="1" x14ac:dyDescent="0.25">
      <c r="A51" s="14" t="str">
        <f t="shared" si="6"/>
        <v> PZ 9.230 </v>
      </c>
      <c r="B51" s="5" t="str">
        <f t="shared" si="7"/>
        <v>I</v>
      </c>
      <c r="C51" s="14">
        <f t="shared" si="8"/>
        <v>18530.330999999998</v>
      </c>
      <c r="D51" s="18" t="str">
        <f t="shared" si="9"/>
        <v>vis</v>
      </c>
      <c r="E51" s="49">
        <f>VLOOKUP(C51,Active!C$21:E$970,3,FALSE)</f>
        <v>712.05221237458386</v>
      </c>
      <c r="F51" s="5" t="s">
        <v>75</v>
      </c>
      <c r="G51" s="18" t="str">
        <f t="shared" si="10"/>
        <v>18530.331</v>
      </c>
      <c r="H51" s="14">
        <f t="shared" si="11"/>
        <v>712</v>
      </c>
      <c r="I51" s="50" t="s">
        <v>84</v>
      </c>
      <c r="J51" s="51" t="s">
        <v>85</v>
      </c>
      <c r="K51" s="50">
        <v>712</v>
      </c>
      <c r="L51" s="50" t="s">
        <v>86</v>
      </c>
      <c r="M51" s="51" t="s">
        <v>81</v>
      </c>
      <c r="N51" s="51"/>
      <c r="O51" s="52" t="s">
        <v>82</v>
      </c>
      <c r="P51" s="52" t="s">
        <v>83</v>
      </c>
    </row>
    <row r="52" spans="1:16" ht="12.75" customHeight="1" thickBot="1" x14ac:dyDescent="0.25">
      <c r="A52" s="14" t="str">
        <f t="shared" si="6"/>
        <v> AN 281.154 </v>
      </c>
      <c r="B52" s="5" t="str">
        <f t="shared" si="7"/>
        <v>I</v>
      </c>
      <c r="C52" s="14">
        <f t="shared" si="8"/>
        <v>29054.526999999998</v>
      </c>
      <c r="D52" s="18" t="str">
        <f t="shared" si="9"/>
        <v>vis</v>
      </c>
      <c r="E52" s="49">
        <f>VLOOKUP(C52,Active!C$21:E$970,3,FALSE)</f>
        <v>2857.9737934921309</v>
      </c>
      <c r="F52" s="5" t="s">
        <v>75</v>
      </c>
      <c r="G52" s="18" t="str">
        <f t="shared" si="10"/>
        <v>29054.527</v>
      </c>
      <c r="H52" s="14">
        <f t="shared" si="11"/>
        <v>2858</v>
      </c>
      <c r="I52" s="50" t="s">
        <v>122</v>
      </c>
      <c r="J52" s="51" t="s">
        <v>123</v>
      </c>
      <c r="K52" s="50">
        <v>2858</v>
      </c>
      <c r="L52" s="50" t="s">
        <v>124</v>
      </c>
      <c r="M52" s="51" t="s">
        <v>81</v>
      </c>
      <c r="N52" s="51"/>
      <c r="O52" s="52" t="s">
        <v>90</v>
      </c>
      <c r="P52" s="52" t="s">
        <v>91</v>
      </c>
    </row>
    <row r="53" spans="1:16" ht="12.75" customHeight="1" thickBot="1" x14ac:dyDescent="0.25">
      <c r="A53" s="14" t="str">
        <f t="shared" si="6"/>
        <v> AN 283.9 </v>
      </c>
      <c r="B53" s="5" t="str">
        <f t="shared" si="7"/>
        <v>I</v>
      </c>
      <c r="C53" s="14">
        <f t="shared" si="8"/>
        <v>29285.21</v>
      </c>
      <c r="D53" s="18" t="str">
        <f t="shared" si="9"/>
        <v>vis</v>
      </c>
      <c r="E53" s="49">
        <f>VLOOKUP(C53,Active!C$21:E$970,3,FALSE)</f>
        <v>2905.0108904919339</v>
      </c>
      <c r="F53" s="5" t="s">
        <v>75</v>
      </c>
      <c r="G53" s="18" t="str">
        <f t="shared" si="10"/>
        <v>29285.210</v>
      </c>
      <c r="H53" s="14">
        <f t="shared" si="11"/>
        <v>2905</v>
      </c>
      <c r="I53" s="50" t="s">
        <v>128</v>
      </c>
      <c r="J53" s="51" t="s">
        <v>129</v>
      </c>
      <c r="K53" s="50">
        <v>2905</v>
      </c>
      <c r="L53" s="50" t="s">
        <v>130</v>
      </c>
      <c r="M53" s="51" t="s">
        <v>81</v>
      </c>
      <c r="N53" s="51"/>
      <c r="O53" s="52" t="s">
        <v>131</v>
      </c>
      <c r="P53" s="52" t="s">
        <v>132</v>
      </c>
    </row>
    <row r="54" spans="1:16" ht="12.75" customHeight="1" thickBot="1" x14ac:dyDescent="0.25">
      <c r="A54" s="14" t="str">
        <f t="shared" si="6"/>
        <v> MVS 112 </v>
      </c>
      <c r="B54" s="5" t="str">
        <f t="shared" si="7"/>
        <v>I</v>
      </c>
      <c r="C54" s="14">
        <f t="shared" si="8"/>
        <v>29579.413</v>
      </c>
      <c r="D54" s="18" t="str">
        <f t="shared" si="9"/>
        <v>vis</v>
      </c>
      <c r="E54" s="49">
        <f>VLOOKUP(C54,Active!C$21:E$970,3,FALSE)</f>
        <v>2964.9999449460252</v>
      </c>
      <c r="F54" s="5" t="s">
        <v>75</v>
      </c>
      <c r="G54" s="18" t="str">
        <f t="shared" si="10"/>
        <v>29579.413</v>
      </c>
      <c r="H54" s="14">
        <f t="shared" si="11"/>
        <v>2965</v>
      </c>
      <c r="I54" s="50" t="s">
        <v>133</v>
      </c>
      <c r="J54" s="51" t="s">
        <v>134</v>
      </c>
      <c r="K54" s="50">
        <v>2965</v>
      </c>
      <c r="L54" s="50" t="s">
        <v>135</v>
      </c>
      <c r="M54" s="51" t="s">
        <v>81</v>
      </c>
      <c r="N54" s="51"/>
      <c r="O54" s="52" t="s">
        <v>131</v>
      </c>
      <c r="P54" s="52" t="s">
        <v>136</v>
      </c>
    </row>
    <row r="55" spans="1:16" ht="12.75" customHeight="1" thickBot="1" x14ac:dyDescent="0.25">
      <c r="A55" s="14" t="str">
        <f t="shared" si="6"/>
        <v> MVS 112 </v>
      </c>
      <c r="B55" s="5" t="str">
        <f t="shared" si="7"/>
        <v>I</v>
      </c>
      <c r="C55" s="14">
        <f t="shared" si="8"/>
        <v>29633.284</v>
      </c>
      <c r="D55" s="18" t="str">
        <f t="shared" si="9"/>
        <v>vis</v>
      </c>
      <c r="E55" s="49">
        <f>VLOOKUP(C55,Active!C$21:E$970,3,FALSE)</f>
        <v>2975.9844364450796</v>
      </c>
      <c r="F55" s="5" t="s">
        <v>75</v>
      </c>
      <c r="G55" s="18" t="str">
        <f t="shared" si="10"/>
        <v>29633.284</v>
      </c>
      <c r="H55" s="14">
        <f t="shared" si="11"/>
        <v>2976</v>
      </c>
      <c r="I55" s="50" t="s">
        <v>137</v>
      </c>
      <c r="J55" s="51" t="s">
        <v>138</v>
      </c>
      <c r="K55" s="50">
        <v>2976</v>
      </c>
      <c r="L55" s="50" t="s">
        <v>139</v>
      </c>
      <c r="M55" s="51" t="s">
        <v>81</v>
      </c>
      <c r="N55" s="51"/>
      <c r="O55" s="52" t="s">
        <v>131</v>
      </c>
      <c r="P55" s="52" t="s">
        <v>136</v>
      </c>
    </row>
    <row r="56" spans="1:16" ht="12.75" customHeight="1" thickBot="1" x14ac:dyDescent="0.25">
      <c r="A56" s="14" t="str">
        <f t="shared" si="6"/>
        <v> AN 283.9 </v>
      </c>
      <c r="B56" s="5" t="str">
        <f t="shared" si="7"/>
        <v>I</v>
      </c>
      <c r="C56" s="14">
        <f t="shared" si="8"/>
        <v>29638.314999999999</v>
      </c>
      <c r="D56" s="18" t="str">
        <f t="shared" si="9"/>
        <v>vis</v>
      </c>
      <c r="E56" s="49">
        <f>VLOOKUP(C56,Active!C$21:E$970,3,FALSE)</f>
        <v>2977.010275518639</v>
      </c>
      <c r="F56" s="5" t="s">
        <v>75</v>
      </c>
      <c r="G56" s="18" t="str">
        <f t="shared" si="10"/>
        <v>29638.315</v>
      </c>
      <c r="H56" s="14">
        <f t="shared" si="11"/>
        <v>2977</v>
      </c>
      <c r="I56" s="50" t="s">
        <v>140</v>
      </c>
      <c r="J56" s="51" t="s">
        <v>141</v>
      </c>
      <c r="K56" s="50">
        <v>2977</v>
      </c>
      <c r="L56" s="50" t="s">
        <v>142</v>
      </c>
      <c r="M56" s="51" t="s">
        <v>81</v>
      </c>
      <c r="N56" s="51"/>
      <c r="O56" s="52" t="s">
        <v>143</v>
      </c>
      <c r="P56" s="52" t="s">
        <v>132</v>
      </c>
    </row>
    <row r="57" spans="1:16" ht="12.75" customHeight="1" thickBot="1" x14ac:dyDescent="0.25">
      <c r="A57" s="14" t="str">
        <f t="shared" si="6"/>
        <v> MVS 112+192 </v>
      </c>
      <c r="B57" s="5" t="str">
        <f t="shared" si="7"/>
        <v>I</v>
      </c>
      <c r="C57" s="14">
        <f t="shared" si="8"/>
        <v>29687.284</v>
      </c>
      <c r="D57" s="18" t="str">
        <f t="shared" si="9"/>
        <v>vis</v>
      </c>
      <c r="E57" s="49">
        <f>VLOOKUP(C57,Active!C$21:E$970,3,FALSE)</f>
        <v>2986.9952315101227</v>
      </c>
      <c r="F57" s="5" t="s">
        <v>75</v>
      </c>
      <c r="G57" s="18" t="str">
        <f t="shared" si="10"/>
        <v>29687.284</v>
      </c>
      <c r="H57" s="14">
        <f t="shared" si="11"/>
        <v>2987</v>
      </c>
      <c r="I57" s="50" t="s">
        <v>144</v>
      </c>
      <c r="J57" s="51" t="s">
        <v>145</v>
      </c>
      <c r="K57" s="50">
        <v>2987</v>
      </c>
      <c r="L57" s="50" t="s">
        <v>146</v>
      </c>
      <c r="M57" s="51" t="s">
        <v>81</v>
      </c>
      <c r="N57" s="51"/>
      <c r="O57" s="52" t="s">
        <v>131</v>
      </c>
      <c r="P57" s="52" t="s">
        <v>147</v>
      </c>
    </row>
    <row r="58" spans="1:16" ht="12.75" customHeight="1" thickBot="1" x14ac:dyDescent="0.25">
      <c r="A58" s="14" t="str">
        <f t="shared" si="6"/>
        <v> PZ 9.230 </v>
      </c>
      <c r="B58" s="5" t="str">
        <f t="shared" si="7"/>
        <v>I</v>
      </c>
      <c r="C58" s="14">
        <f t="shared" si="8"/>
        <v>29962.333999999999</v>
      </c>
      <c r="D58" s="18" t="str">
        <f t="shared" si="9"/>
        <v>vis</v>
      </c>
      <c r="E58" s="49">
        <f>VLOOKUP(C58,Active!C$21:E$970,3,FALSE)</f>
        <v>3043.0789200775325</v>
      </c>
      <c r="F58" s="5" t="s">
        <v>75</v>
      </c>
      <c r="G58" s="18" t="str">
        <f t="shared" si="10"/>
        <v>29962.334</v>
      </c>
      <c r="H58" s="14">
        <f t="shared" si="11"/>
        <v>3043</v>
      </c>
      <c r="I58" s="50" t="s">
        <v>148</v>
      </c>
      <c r="J58" s="51" t="s">
        <v>149</v>
      </c>
      <c r="K58" s="50">
        <v>3043</v>
      </c>
      <c r="L58" s="50" t="s">
        <v>150</v>
      </c>
      <c r="M58" s="51" t="s">
        <v>81</v>
      </c>
      <c r="N58" s="51"/>
      <c r="O58" s="52" t="s">
        <v>82</v>
      </c>
      <c r="P58" s="52" t="s">
        <v>83</v>
      </c>
    </row>
    <row r="59" spans="1:16" ht="12.75" customHeight="1" thickBot="1" x14ac:dyDescent="0.25">
      <c r="A59" s="14" t="str">
        <f t="shared" si="6"/>
        <v> TKZ 33.110 </v>
      </c>
      <c r="B59" s="5" t="str">
        <f t="shared" si="7"/>
        <v>I</v>
      </c>
      <c r="C59" s="14">
        <f t="shared" si="8"/>
        <v>30104.294999999998</v>
      </c>
      <c r="D59" s="18" t="str">
        <f t="shared" si="9"/>
        <v>vis</v>
      </c>
      <c r="E59" s="49">
        <f>VLOOKUP(C59,Active!C$21:E$970,3,FALSE)</f>
        <v>3072.0252807854695</v>
      </c>
      <c r="F59" s="5" t="s">
        <v>75</v>
      </c>
      <c r="G59" s="18" t="str">
        <f t="shared" si="10"/>
        <v>30104.295</v>
      </c>
      <c r="H59" s="14">
        <f t="shared" si="11"/>
        <v>3072</v>
      </c>
      <c r="I59" s="50" t="s">
        <v>151</v>
      </c>
      <c r="J59" s="51" t="s">
        <v>152</v>
      </c>
      <c r="K59" s="50">
        <v>3072</v>
      </c>
      <c r="L59" s="50" t="s">
        <v>153</v>
      </c>
      <c r="M59" s="51" t="s">
        <v>81</v>
      </c>
      <c r="N59" s="51"/>
      <c r="O59" s="52" t="s">
        <v>154</v>
      </c>
      <c r="P59" s="52" t="s">
        <v>155</v>
      </c>
    </row>
    <row r="60" spans="1:16" ht="12.75" customHeight="1" thickBot="1" x14ac:dyDescent="0.25">
      <c r="A60" s="14" t="str">
        <f t="shared" si="6"/>
        <v> MVS 112 </v>
      </c>
      <c r="B60" s="5" t="str">
        <f t="shared" si="7"/>
        <v>I</v>
      </c>
      <c r="C60" s="14">
        <f t="shared" si="8"/>
        <v>30589.517</v>
      </c>
      <c r="D60" s="18" t="str">
        <f t="shared" si="9"/>
        <v>vis</v>
      </c>
      <c r="E60" s="49">
        <f>VLOOKUP(C60,Active!C$21:E$970,3,FALSE)</f>
        <v>3170.963799360477</v>
      </c>
      <c r="F60" s="5" t="s">
        <v>75</v>
      </c>
      <c r="G60" s="18" t="str">
        <f t="shared" si="10"/>
        <v>30589.517</v>
      </c>
      <c r="H60" s="14">
        <f t="shared" si="11"/>
        <v>3171</v>
      </c>
      <c r="I60" s="50" t="s">
        <v>156</v>
      </c>
      <c r="J60" s="51" t="s">
        <v>157</v>
      </c>
      <c r="K60" s="50">
        <v>3171</v>
      </c>
      <c r="L60" s="50" t="s">
        <v>158</v>
      </c>
      <c r="M60" s="51" t="s">
        <v>81</v>
      </c>
      <c r="N60" s="51"/>
      <c r="O60" s="52" t="s">
        <v>131</v>
      </c>
      <c r="P60" s="52" t="s">
        <v>136</v>
      </c>
    </row>
    <row r="61" spans="1:16" ht="12.75" customHeight="1" thickBot="1" x14ac:dyDescent="0.25">
      <c r="A61" s="14" t="str">
        <f t="shared" si="6"/>
        <v> MVS 112 </v>
      </c>
      <c r="B61" s="5" t="str">
        <f t="shared" si="7"/>
        <v>I</v>
      </c>
      <c r="C61" s="14">
        <f t="shared" si="8"/>
        <v>30663.362000000001</v>
      </c>
      <c r="D61" s="18" t="str">
        <f t="shared" si="9"/>
        <v>vis</v>
      </c>
      <c r="E61" s="49">
        <f>VLOOKUP(C61,Active!C$21:E$970,3,FALSE)</f>
        <v>3186.0210616119239</v>
      </c>
      <c r="F61" s="5" t="s">
        <v>75</v>
      </c>
      <c r="G61" s="18" t="str">
        <f t="shared" si="10"/>
        <v>30663.362</v>
      </c>
      <c r="H61" s="14">
        <f t="shared" si="11"/>
        <v>3186</v>
      </c>
      <c r="I61" s="50" t="s">
        <v>159</v>
      </c>
      <c r="J61" s="51" t="s">
        <v>160</v>
      </c>
      <c r="K61" s="50">
        <v>3186</v>
      </c>
      <c r="L61" s="50" t="s">
        <v>161</v>
      </c>
      <c r="M61" s="51" t="s">
        <v>81</v>
      </c>
      <c r="N61" s="51"/>
      <c r="O61" s="52" t="s">
        <v>131</v>
      </c>
      <c r="P61" s="52" t="s">
        <v>136</v>
      </c>
    </row>
    <row r="62" spans="1:16" ht="12.75" customHeight="1" thickBot="1" x14ac:dyDescent="0.25">
      <c r="A62" s="14" t="str">
        <f t="shared" si="6"/>
        <v> AN 283.9 </v>
      </c>
      <c r="B62" s="5" t="str">
        <f t="shared" si="7"/>
        <v>I</v>
      </c>
      <c r="C62" s="14">
        <f t="shared" si="8"/>
        <v>31001.422999999999</v>
      </c>
      <c r="D62" s="18" t="str">
        <f t="shared" si="9"/>
        <v>vis</v>
      </c>
      <c r="E62" s="49">
        <f>VLOOKUP(C62,Active!C$21:E$970,3,FALSE)</f>
        <v>3254.9529206949524</v>
      </c>
      <c r="F62" s="5" t="s">
        <v>75</v>
      </c>
      <c r="G62" s="18" t="str">
        <f t="shared" si="10"/>
        <v>31001.423</v>
      </c>
      <c r="H62" s="14">
        <f t="shared" si="11"/>
        <v>3255</v>
      </c>
      <c r="I62" s="50" t="s">
        <v>162</v>
      </c>
      <c r="J62" s="51" t="s">
        <v>163</v>
      </c>
      <c r="K62" s="50">
        <v>3255</v>
      </c>
      <c r="L62" s="50" t="s">
        <v>164</v>
      </c>
      <c r="M62" s="51" t="s">
        <v>81</v>
      </c>
      <c r="N62" s="51"/>
      <c r="O62" s="52" t="s">
        <v>143</v>
      </c>
      <c r="P62" s="52" t="s">
        <v>132</v>
      </c>
    </row>
    <row r="63" spans="1:16" ht="12.75" customHeight="1" thickBot="1" x14ac:dyDescent="0.25">
      <c r="A63" s="14" t="str">
        <f t="shared" si="6"/>
        <v> MVS 112 </v>
      </c>
      <c r="B63" s="5" t="str">
        <f t="shared" si="7"/>
        <v>I</v>
      </c>
      <c r="C63" s="14">
        <f t="shared" si="8"/>
        <v>31075.27</v>
      </c>
      <c r="D63" s="18" t="str">
        <f t="shared" si="9"/>
        <v>vis</v>
      </c>
      <c r="E63" s="49">
        <f>VLOOKUP(C63,Active!C$21:E$970,3,FALSE)</f>
        <v>3270.010590753624</v>
      </c>
      <c r="F63" s="5" t="s">
        <v>75</v>
      </c>
      <c r="G63" s="18" t="str">
        <f t="shared" si="10"/>
        <v>31075.270</v>
      </c>
      <c r="H63" s="14">
        <f t="shared" si="11"/>
        <v>3270</v>
      </c>
      <c r="I63" s="50" t="s">
        <v>165</v>
      </c>
      <c r="J63" s="51" t="s">
        <v>166</v>
      </c>
      <c r="K63" s="50">
        <v>3270</v>
      </c>
      <c r="L63" s="50" t="s">
        <v>167</v>
      </c>
      <c r="M63" s="51" t="s">
        <v>81</v>
      </c>
      <c r="N63" s="51"/>
      <c r="O63" s="52" t="s">
        <v>131</v>
      </c>
      <c r="P63" s="52" t="s">
        <v>136</v>
      </c>
    </row>
    <row r="64" spans="1:16" ht="12.75" customHeight="1" thickBot="1" x14ac:dyDescent="0.25">
      <c r="A64" s="14" t="str">
        <f t="shared" si="6"/>
        <v> MVS 112 </v>
      </c>
      <c r="B64" s="5" t="str">
        <f t="shared" si="7"/>
        <v>I</v>
      </c>
      <c r="C64" s="14">
        <f t="shared" si="8"/>
        <v>31413.39</v>
      </c>
      <c r="D64" s="18" t="str">
        <f t="shared" si="9"/>
        <v>vis</v>
      </c>
      <c r="E64" s="49">
        <f>VLOOKUP(C64,Active!C$21:E$970,3,FALSE)</f>
        <v>3338.9544801497796</v>
      </c>
      <c r="F64" s="5" t="s">
        <v>75</v>
      </c>
      <c r="G64" s="18" t="str">
        <f t="shared" si="10"/>
        <v>31413.390</v>
      </c>
      <c r="H64" s="14">
        <f t="shared" si="11"/>
        <v>3339</v>
      </c>
      <c r="I64" s="50" t="s">
        <v>168</v>
      </c>
      <c r="J64" s="51" t="s">
        <v>169</v>
      </c>
      <c r="K64" s="50">
        <v>3339</v>
      </c>
      <c r="L64" s="50" t="s">
        <v>170</v>
      </c>
      <c r="M64" s="51" t="s">
        <v>81</v>
      </c>
      <c r="N64" s="51"/>
      <c r="O64" s="52" t="s">
        <v>131</v>
      </c>
      <c r="P64" s="52" t="s">
        <v>136</v>
      </c>
    </row>
    <row r="65" spans="1:16" ht="12.75" customHeight="1" thickBot="1" x14ac:dyDescent="0.25">
      <c r="A65" s="14" t="str">
        <f t="shared" si="6"/>
        <v> MVS 112 </v>
      </c>
      <c r="B65" s="5" t="str">
        <f t="shared" si="7"/>
        <v>I</v>
      </c>
      <c r="C65" s="14">
        <f t="shared" si="8"/>
        <v>31472.269</v>
      </c>
      <c r="D65" s="18" t="str">
        <f t="shared" si="9"/>
        <v>vis</v>
      </c>
      <c r="E65" s="49">
        <f>VLOOKUP(C65,Active!C$21:E$970,3,FALSE)</f>
        <v>3350.9601209393109</v>
      </c>
      <c r="F65" s="5" t="s">
        <v>75</v>
      </c>
      <c r="G65" s="18" t="str">
        <f t="shared" si="10"/>
        <v>31472.269</v>
      </c>
      <c r="H65" s="14">
        <f t="shared" si="11"/>
        <v>3351</v>
      </c>
      <c r="I65" s="50" t="s">
        <v>171</v>
      </c>
      <c r="J65" s="51" t="s">
        <v>172</v>
      </c>
      <c r="K65" s="50">
        <v>3351</v>
      </c>
      <c r="L65" s="50" t="s">
        <v>173</v>
      </c>
      <c r="M65" s="51" t="s">
        <v>81</v>
      </c>
      <c r="N65" s="51"/>
      <c r="O65" s="52" t="s">
        <v>131</v>
      </c>
      <c r="P65" s="52" t="s">
        <v>136</v>
      </c>
    </row>
    <row r="66" spans="1:16" ht="12.75" customHeight="1" thickBot="1" x14ac:dyDescent="0.25">
      <c r="A66" s="14" t="str">
        <f t="shared" si="6"/>
        <v> MVS 112 </v>
      </c>
      <c r="B66" s="5" t="str">
        <f t="shared" si="7"/>
        <v>I</v>
      </c>
      <c r="C66" s="14">
        <f t="shared" si="8"/>
        <v>31673.532999999999</v>
      </c>
      <c r="D66" s="18" t="str">
        <f t="shared" si="9"/>
        <v>vis</v>
      </c>
      <c r="E66" s="49">
        <f>VLOOKUP(C66,Active!C$21:E$970,3,FALSE)</f>
        <v>3391.9985775684008</v>
      </c>
      <c r="F66" s="5" t="s">
        <v>75</v>
      </c>
      <c r="G66" s="18" t="str">
        <f t="shared" si="10"/>
        <v>31673.533</v>
      </c>
      <c r="H66" s="14">
        <f t="shared" si="11"/>
        <v>3392</v>
      </c>
      <c r="I66" s="50" t="s">
        <v>174</v>
      </c>
      <c r="J66" s="51" t="s">
        <v>175</v>
      </c>
      <c r="K66" s="50">
        <v>3392</v>
      </c>
      <c r="L66" s="50" t="s">
        <v>176</v>
      </c>
      <c r="M66" s="51" t="s">
        <v>81</v>
      </c>
      <c r="N66" s="51"/>
      <c r="O66" s="52" t="s">
        <v>131</v>
      </c>
      <c r="P66" s="52" t="s">
        <v>136</v>
      </c>
    </row>
    <row r="67" spans="1:16" ht="12.75" customHeight="1" thickBot="1" x14ac:dyDescent="0.25">
      <c r="A67" s="14" t="str">
        <f t="shared" si="6"/>
        <v> BSAO 11.18 </v>
      </c>
      <c r="B67" s="5" t="str">
        <f t="shared" si="7"/>
        <v>I</v>
      </c>
      <c r="C67" s="14">
        <f t="shared" si="8"/>
        <v>31859.897000000001</v>
      </c>
      <c r="D67" s="18" t="str">
        <f t="shared" si="9"/>
        <v>vis</v>
      </c>
      <c r="E67" s="49">
        <f>VLOOKUP(C67,Active!C$21:E$970,3,FALSE)</f>
        <v>3429.9988703739882</v>
      </c>
      <c r="F67" s="5" t="s">
        <v>75</v>
      </c>
      <c r="G67" s="18" t="str">
        <f t="shared" si="10"/>
        <v>31859.897</v>
      </c>
      <c r="H67" s="14">
        <f t="shared" si="11"/>
        <v>3430</v>
      </c>
      <c r="I67" s="50" t="s">
        <v>177</v>
      </c>
      <c r="J67" s="51" t="s">
        <v>178</v>
      </c>
      <c r="K67" s="50">
        <v>3430</v>
      </c>
      <c r="L67" s="50" t="s">
        <v>179</v>
      </c>
      <c r="M67" s="51" t="s">
        <v>77</v>
      </c>
      <c r="N67" s="51"/>
      <c r="O67" s="52" t="s">
        <v>180</v>
      </c>
      <c r="P67" s="52" t="s">
        <v>181</v>
      </c>
    </row>
    <row r="68" spans="1:16" ht="12.75" customHeight="1" thickBot="1" x14ac:dyDescent="0.25">
      <c r="A68" s="14" t="str">
        <f t="shared" si="6"/>
        <v> TKZ 33.110 </v>
      </c>
      <c r="B68" s="5" t="str">
        <f t="shared" si="7"/>
        <v>I</v>
      </c>
      <c r="C68" s="14">
        <f t="shared" si="8"/>
        <v>32242.530999999999</v>
      </c>
      <c r="D68" s="18" t="str">
        <f t="shared" si="9"/>
        <v>vis</v>
      </c>
      <c r="E68" s="49">
        <f>VLOOKUP(C68,Active!C$21:E$970,3,FALSE)</f>
        <v>3508.019325168761</v>
      </c>
      <c r="F68" s="5" t="s">
        <v>75</v>
      </c>
      <c r="G68" s="18" t="str">
        <f t="shared" si="10"/>
        <v>32242.531</v>
      </c>
      <c r="H68" s="14">
        <f t="shared" si="11"/>
        <v>3508</v>
      </c>
      <c r="I68" s="50" t="s">
        <v>182</v>
      </c>
      <c r="J68" s="51" t="s">
        <v>183</v>
      </c>
      <c r="K68" s="50">
        <v>3508</v>
      </c>
      <c r="L68" s="50" t="s">
        <v>184</v>
      </c>
      <c r="M68" s="51" t="s">
        <v>81</v>
      </c>
      <c r="N68" s="51"/>
      <c r="O68" s="52" t="s">
        <v>154</v>
      </c>
      <c r="P68" s="52" t="s">
        <v>155</v>
      </c>
    </row>
    <row r="69" spans="1:16" ht="12.75" customHeight="1" thickBot="1" x14ac:dyDescent="0.25">
      <c r="A69" s="14" t="str">
        <f t="shared" si="6"/>
        <v> TKZ 33.110 </v>
      </c>
      <c r="B69" s="5" t="str">
        <f t="shared" si="7"/>
        <v>I</v>
      </c>
      <c r="C69" s="14">
        <f t="shared" si="8"/>
        <v>32404.347000000002</v>
      </c>
      <c r="D69" s="18" t="str">
        <f t="shared" si="9"/>
        <v>vis</v>
      </c>
      <c r="E69" s="49">
        <f>VLOOKUP(C69,Active!C$21:E$970,3,FALSE)</f>
        <v>3541.0141920992251</v>
      </c>
      <c r="F69" s="5" t="s">
        <v>75</v>
      </c>
      <c r="G69" s="18" t="str">
        <f t="shared" si="10"/>
        <v>32404.347</v>
      </c>
      <c r="H69" s="14">
        <f t="shared" si="11"/>
        <v>3541</v>
      </c>
      <c r="I69" s="50" t="s">
        <v>185</v>
      </c>
      <c r="J69" s="51" t="s">
        <v>186</v>
      </c>
      <c r="K69" s="50">
        <v>3541</v>
      </c>
      <c r="L69" s="50" t="s">
        <v>187</v>
      </c>
      <c r="M69" s="51" t="s">
        <v>81</v>
      </c>
      <c r="N69" s="51"/>
      <c r="O69" s="52" t="s">
        <v>154</v>
      </c>
      <c r="P69" s="52" t="s">
        <v>155</v>
      </c>
    </row>
    <row r="70" spans="1:16" ht="12.75" customHeight="1" thickBot="1" x14ac:dyDescent="0.25">
      <c r="A70" s="14" t="str">
        <f t="shared" si="6"/>
        <v> AN 283.9 </v>
      </c>
      <c r="B70" s="5" t="str">
        <f t="shared" si="7"/>
        <v>I</v>
      </c>
      <c r="C70" s="14">
        <f t="shared" si="8"/>
        <v>32448.546999999999</v>
      </c>
      <c r="D70" s="18" t="str">
        <f t="shared" si="9"/>
        <v>vis</v>
      </c>
      <c r="E70" s="49">
        <f>VLOOKUP(C70,Active!C$21:E$970,3,FALSE)</f>
        <v>3550.0267317635748</v>
      </c>
      <c r="F70" s="5" t="s">
        <v>75</v>
      </c>
      <c r="G70" s="18" t="str">
        <f t="shared" si="10"/>
        <v>32448.547</v>
      </c>
      <c r="H70" s="14">
        <f t="shared" si="11"/>
        <v>3550</v>
      </c>
      <c r="I70" s="50" t="s">
        <v>188</v>
      </c>
      <c r="J70" s="51" t="s">
        <v>189</v>
      </c>
      <c r="K70" s="50">
        <v>3550</v>
      </c>
      <c r="L70" s="50" t="s">
        <v>190</v>
      </c>
      <c r="M70" s="51" t="s">
        <v>81</v>
      </c>
      <c r="N70" s="51"/>
      <c r="O70" s="52" t="s">
        <v>143</v>
      </c>
      <c r="P70" s="52" t="s">
        <v>132</v>
      </c>
    </row>
    <row r="71" spans="1:16" ht="12.75" customHeight="1" thickBot="1" x14ac:dyDescent="0.25">
      <c r="A71" s="14" t="str">
        <f t="shared" si="6"/>
        <v> TKZ 33.110 </v>
      </c>
      <c r="B71" s="5" t="str">
        <f t="shared" si="7"/>
        <v>I</v>
      </c>
      <c r="C71" s="14">
        <f t="shared" si="8"/>
        <v>32978.218999999997</v>
      </c>
      <c r="D71" s="18" t="str">
        <f t="shared" si="9"/>
        <v>vis</v>
      </c>
      <c r="E71" s="49">
        <f>VLOOKUP(C71,Active!C$21:E$970,3,FALSE)</f>
        <v>3658.0287659060109</v>
      </c>
      <c r="F71" s="5" t="s">
        <v>75</v>
      </c>
      <c r="G71" s="18" t="str">
        <f t="shared" si="10"/>
        <v>32978.219</v>
      </c>
      <c r="H71" s="14">
        <f t="shared" si="11"/>
        <v>3658</v>
      </c>
      <c r="I71" s="50" t="s">
        <v>191</v>
      </c>
      <c r="J71" s="51" t="s">
        <v>192</v>
      </c>
      <c r="K71" s="50">
        <v>3658</v>
      </c>
      <c r="L71" s="50" t="s">
        <v>193</v>
      </c>
      <c r="M71" s="51" t="s">
        <v>81</v>
      </c>
      <c r="N71" s="51"/>
      <c r="O71" s="52" t="s">
        <v>154</v>
      </c>
      <c r="P71" s="52" t="s">
        <v>155</v>
      </c>
    </row>
    <row r="72" spans="1:16" ht="12.75" customHeight="1" thickBot="1" x14ac:dyDescent="0.25">
      <c r="A72" s="14" t="str">
        <f t="shared" si="6"/>
        <v> PZ 9.230 </v>
      </c>
      <c r="B72" s="5" t="str">
        <f t="shared" si="7"/>
        <v>I</v>
      </c>
      <c r="C72" s="14">
        <f t="shared" si="8"/>
        <v>33012.51</v>
      </c>
      <c r="D72" s="18" t="str">
        <f t="shared" si="9"/>
        <v>vis</v>
      </c>
      <c r="E72" s="49">
        <f>VLOOKUP(C72,Active!C$21:E$970,3,FALSE)</f>
        <v>3665.0208246759266</v>
      </c>
      <c r="F72" s="5" t="s">
        <v>75</v>
      </c>
      <c r="G72" s="18" t="str">
        <f t="shared" si="10"/>
        <v>33012.510</v>
      </c>
      <c r="H72" s="14">
        <f t="shared" si="11"/>
        <v>3665</v>
      </c>
      <c r="I72" s="50" t="s">
        <v>194</v>
      </c>
      <c r="J72" s="51" t="s">
        <v>195</v>
      </c>
      <c r="K72" s="50">
        <v>3665</v>
      </c>
      <c r="L72" s="50" t="s">
        <v>196</v>
      </c>
      <c r="M72" s="51" t="s">
        <v>81</v>
      </c>
      <c r="N72" s="51"/>
      <c r="O72" s="52" t="s">
        <v>82</v>
      </c>
      <c r="P72" s="52" t="s">
        <v>83</v>
      </c>
    </row>
    <row r="73" spans="1:16" ht="12.75" customHeight="1" thickBot="1" x14ac:dyDescent="0.25">
      <c r="A73" s="14" t="str">
        <f t="shared" si="6"/>
        <v> PZ 9.230 </v>
      </c>
      <c r="B73" s="5" t="str">
        <f t="shared" si="7"/>
        <v>I</v>
      </c>
      <c r="C73" s="14">
        <f t="shared" si="8"/>
        <v>33154.504000000001</v>
      </c>
      <c r="D73" s="18" t="str">
        <f t="shared" si="9"/>
        <v>vis</v>
      </c>
      <c r="E73" s="49">
        <f>VLOOKUP(C73,Active!C$21:E$970,3,FALSE)</f>
        <v>3693.9739142030699</v>
      </c>
      <c r="F73" s="5" t="s">
        <v>75</v>
      </c>
      <c r="G73" s="18" t="str">
        <f t="shared" si="10"/>
        <v>33154.504</v>
      </c>
      <c r="H73" s="14">
        <f t="shared" si="11"/>
        <v>3694</v>
      </c>
      <c r="I73" s="50" t="s">
        <v>197</v>
      </c>
      <c r="J73" s="51" t="s">
        <v>198</v>
      </c>
      <c r="K73" s="50">
        <v>3694</v>
      </c>
      <c r="L73" s="50" t="s">
        <v>199</v>
      </c>
      <c r="M73" s="51" t="s">
        <v>81</v>
      </c>
      <c r="N73" s="51"/>
      <c r="O73" s="52" t="s">
        <v>82</v>
      </c>
      <c r="P73" s="52" t="s">
        <v>83</v>
      </c>
    </row>
    <row r="74" spans="1:16" ht="12.75" customHeight="1" thickBot="1" x14ac:dyDescent="0.25">
      <c r="A74" s="14" t="str">
        <f t="shared" si="6"/>
        <v> AN 283.9 </v>
      </c>
      <c r="B74" s="5" t="str">
        <f t="shared" si="7"/>
        <v>I</v>
      </c>
      <c r="C74" s="14">
        <f t="shared" si="8"/>
        <v>33159.519999999997</v>
      </c>
      <c r="D74" s="18" t="str">
        <f t="shared" si="9"/>
        <v>vis</v>
      </c>
      <c r="E74" s="49">
        <f>VLOOKUP(C74,Active!C$21:E$970,3,FALSE)</f>
        <v>3694.9966947224439</v>
      </c>
      <c r="F74" s="5" t="s">
        <v>75</v>
      </c>
      <c r="G74" s="18" t="str">
        <f t="shared" si="10"/>
        <v>33159.520</v>
      </c>
      <c r="H74" s="14">
        <f t="shared" si="11"/>
        <v>3695</v>
      </c>
      <c r="I74" s="50" t="s">
        <v>200</v>
      </c>
      <c r="J74" s="51" t="s">
        <v>201</v>
      </c>
      <c r="K74" s="50">
        <v>3695</v>
      </c>
      <c r="L74" s="50" t="s">
        <v>202</v>
      </c>
      <c r="M74" s="51" t="s">
        <v>81</v>
      </c>
      <c r="N74" s="51"/>
      <c r="O74" s="52" t="s">
        <v>143</v>
      </c>
      <c r="P74" s="52" t="s">
        <v>132</v>
      </c>
    </row>
    <row r="75" spans="1:16" ht="12.75" customHeight="1" thickBot="1" x14ac:dyDescent="0.25">
      <c r="A75" s="14" t="str">
        <f t="shared" ref="A75:A101" si="12">P75</f>
        <v> PZ 9.230 </v>
      </c>
      <c r="B75" s="5" t="str">
        <f t="shared" ref="B75:B101" si="13">IF(H75=INT(H75),"I","II")</f>
        <v>I</v>
      </c>
      <c r="C75" s="14">
        <f t="shared" ref="C75:C101" si="14">1*G75</f>
        <v>33179.275000000001</v>
      </c>
      <c r="D75" s="18" t="str">
        <f t="shared" ref="D75:D101" si="15">VLOOKUP(F75,I$1:J$5,2,FALSE)</f>
        <v>vis</v>
      </c>
      <c r="E75" s="49">
        <f>VLOOKUP(C75,Active!C$21:E$970,3,FALSE)</f>
        <v>3699.02481058374</v>
      </c>
      <c r="F75" s="5" t="s">
        <v>75</v>
      </c>
      <c r="G75" s="18" t="str">
        <f t="shared" ref="G75:G101" si="16">MID(I75,3,LEN(I75)-3)</f>
        <v>33179.275</v>
      </c>
      <c r="H75" s="14">
        <f t="shared" ref="H75:H101" si="17">1*K75</f>
        <v>3699</v>
      </c>
      <c r="I75" s="50" t="s">
        <v>203</v>
      </c>
      <c r="J75" s="51" t="s">
        <v>204</v>
      </c>
      <c r="K75" s="50">
        <v>3699</v>
      </c>
      <c r="L75" s="50" t="s">
        <v>205</v>
      </c>
      <c r="M75" s="51" t="s">
        <v>81</v>
      </c>
      <c r="N75" s="51"/>
      <c r="O75" s="52" t="s">
        <v>82</v>
      </c>
      <c r="P75" s="52" t="s">
        <v>83</v>
      </c>
    </row>
    <row r="76" spans="1:16" ht="12.75" customHeight="1" thickBot="1" x14ac:dyDescent="0.25">
      <c r="A76" s="14" t="str">
        <f t="shared" si="12"/>
        <v> AN 283.9 </v>
      </c>
      <c r="B76" s="5" t="str">
        <f t="shared" si="13"/>
        <v>I</v>
      </c>
      <c r="C76" s="14">
        <f t="shared" si="14"/>
        <v>33331.307999999997</v>
      </c>
      <c r="D76" s="18" t="str">
        <f t="shared" si="15"/>
        <v>vis</v>
      </c>
      <c r="E76" s="49">
        <f>VLOOKUP(C76,Active!C$21:E$970,3,FALSE)</f>
        <v>3730.024888474919</v>
      </c>
      <c r="F76" s="5" t="s">
        <v>75</v>
      </c>
      <c r="G76" s="18" t="str">
        <f t="shared" si="16"/>
        <v>33331.308</v>
      </c>
      <c r="H76" s="14">
        <f t="shared" si="17"/>
        <v>3730</v>
      </c>
      <c r="I76" s="50" t="s">
        <v>206</v>
      </c>
      <c r="J76" s="51" t="s">
        <v>207</v>
      </c>
      <c r="K76" s="50">
        <v>3730</v>
      </c>
      <c r="L76" s="50" t="s">
        <v>205</v>
      </c>
      <c r="M76" s="51" t="s">
        <v>81</v>
      </c>
      <c r="N76" s="51"/>
      <c r="O76" s="52" t="s">
        <v>143</v>
      </c>
      <c r="P76" s="52" t="s">
        <v>132</v>
      </c>
    </row>
    <row r="77" spans="1:16" ht="12.75" customHeight="1" thickBot="1" x14ac:dyDescent="0.25">
      <c r="A77" s="14" t="str">
        <f t="shared" si="12"/>
        <v> TKZ 33.110 </v>
      </c>
      <c r="B77" s="5" t="str">
        <f t="shared" si="13"/>
        <v>I</v>
      </c>
      <c r="C77" s="14">
        <f t="shared" si="14"/>
        <v>33414.394</v>
      </c>
      <c r="D77" s="18" t="str">
        <f t="shared" si="15"/>
        <v>vis</v>
      </c>
      <c r="E77" s="49">
        <f>VLOOKUP(C77,Active!C$21:E$970,3,FALSE)</f>
        <v>3746.966424007775</v>
      </c>
      <c r="F77" s="5" t="s">
        <v>75</v>
      </c>
      <c r="G77" s="18" t="str">
        <f t="shared" si="16"/>
        <v>33414.394</v>
      </c>
      <c r="H77" s="14">
        <f t="shared" si="17"/>
        <v>3747</v>
      </c>
      <c r="I77" s="50" t="s">
        <v>208</v>
      </c>
      <c r="J77" s="51" t="s">
        <v>209</v>
      </c>
      <c r="K77" s="50">
        <v>3747</v>
      </c>
      <c r="L77" s="50" t="s">
        <v>210</v>
      </c>
      <c r="M77" s="51" t="s">
        <v>81</v>
      </c>
      <c r="N77" s="51"/>
      <c r="O77" s="52" t="s">
        <v>154</v>
      </c>
      <c r="P77" s="52" t="s">
        <v>155</v>
      </c>
    </row>
    <row r="78" spans="1:16" ht="12.75" customHeight="1" thickBot="1" x14ac:dyDescent="0.25">
      <c r="A78" s="14" t="str">
        <f t="shared" si="12"/>
        <v> TKZ 33.110 </v>
      </c>
      <c r="B78" s="5" t="str">
        <f t="shared" si="13"/>
        <v>I</v>
      </c>
      <c r="C78" s="14">
        <f t="shared" si="14"/>
        <v>33566.423999999999</v>
      </c>
      <c r="D78" s="18" t="str">
        <f t="shared" si="15"/>
        <v>vis</v>
      </c>
      <c r="E78" s="49">
        <f>VLOOKUP(C78,Active!C$21:E$970,3,FALSE)</f>
        <v>3777.9658901881176</v>
      </c>
      <c r="F78" s="5" t="s">
        <v>75</v>
      </c>
      <c r="G78" s="18" t="str">
        <f t="shared" si="16"/>
        <v>33566.424</v>
      </c>
      <c r="H78" s="14">
        <f t="shared" si="17"/>
        <v>3778</v>
      </c>
      <c r="I78" s="50" t="s">
        <v>211</v>
      </c>
      <c r="J78" s="51" t="s">
        <v>212</v>
      </c>
      <c r="K78" s="50">
        <v>3778</v>
      </c>
      <c r="L78" s="50" t="s">
        <v>213</v>
      </c>
      <c r="M78" s="51" t="s">
        <v>81</v>
      </c>
      <c r="N78" s="51"/>
      <c r="O78" s="52" t="s">
        <v>154</v>
      </c>
      <c r="P78" s="52" t="s">
        <v>155</v>
      </c>
    </row>
    <row r="79" spans="1:16" ht="12.75" customHeight="1" thickBot="1" x14ac:dyDescent="0.25">
      <c r="A79" s="14" t="str">
        <f t="shared" si="12"/>
        <v> TKZ 33.110 </v>
      </c>
      <c r="B79" s="5" t="str">
        <f t="shared" si="13"/>
        <v>I</v>
      </c>
      <c r="C79" s="14">
        <f t="shared" si="14"/>
        <v>33566.485999999997</v>
      </c>
      <c r="D79" s="18" t="str">
        <f t="shared" si="15"/>
        <v>vis</v>
      </c>
      <c r="E79" s="49">
        <f>VLOOKUP(C79,Active!C$21:E$970,3,FALSE)</f>
        <v>3777.9785322120806</v>
      </c>
      <c r="F79" s="5" t="s">
        <v>75</v>
      </c>
      <c r="G79" s="18" t="str">
        <f t="shared" si="16"/>
        <v>33566.486</v>
      </c>
      <c r="H79" s="14">
        <f t="shared" si="17"/>
        <v>3778</v>
      </c>
      <c r="I79" s="50" t="s">
        <v>214</v>
      </c>
      <c r="J79" s="51" t="s">
        <v>215</v>
      </c>
      <c r="K79" s="50">
        <v>3778</v>
      </c>
      <c r="L79" s="50" t="s">
        <v>216</v>
      </c>
      <c r="M79" s="51" t="s">
        <v>81</v>
      </c>
      <c r="N79" s="51"/>
      <c r="O79" s="52" t="s">
        <v>154</v>
      </c>
      <c r="P79" s="52" t="s">
        <v>155</v>
      </c>
    </row>
    <row r="80" spans="1:16" ht="12.75" customHeight="1" thickBot="1" x14ac:dyDescent="0.25">
      <c r="A80" s="14" t="str">
        <f t="shared" si="12"/>
        <v> TKZ 33.110 </v>
      </c>
      <c r="B80" s="5" t="str">
        <f t="shared" si="13"/>
        <v>I</v>
      </c>
      <c r="C80" s="14">
        <f t="shared" si="14"/>
        <v>33885.313999999998</v>
      </c>
      <c r="D80" s="18" t="str">
        <f t="shared" si="15"/>
        <v>vis</v>
      </c>
      <c r="E80" s="49">
        <f>VLOOKUP(C80,Active!C$21:E$970,3,FALSE)</f>
        <v>3842.9887131194441</v>
      </c>
      <c r="F80" s="5" t="s">
        <v>75</v>
      </c>
      <c r="G80" s="18" t="str">
        <f t="shared" si="16"/>
        <v>33885.314</v>
      </c>
      <c r="H80" s="14">
        <f t="shared" si="17"/>
        <v>3843</v>
      </c>
      <c r="I80" s="50" t="s">
        <v>217</v>
      </c>
      <c r="J80" s="51" t="s">
        <v>218</v>
      </c>
      <c r="K80" s="50">
        <v>3843</v>
      </c>
      <c r="L80" s="50" t="s">
        <v>219</v>
      </c>
      <c r="M80" s="51" t="s">
        <v>81</v>
      </c>
      <c r="N80" s="51"/>
      <c r="O80" s="52" t="s">
        <v>154</v>
      </c>
      <c r="P80" s="52" t="s">
        <v>155</v>
      </c>
    </row>
    <row r="81" spans="1:16" ht="12.75" customHeight="1" thickBot="1" x14ac:dyDescent="0.25">
      <c r="A81" s="14" t="str">
        <f t="shared" si="12"/>
        <v> PZ 9.230 </v>
      </c>
      <c r="B81" s="5" t="str">
        <f t="shared" si="13"/>
        <v>I</v>
      </c>
      <c r="C81" s="14">
        <f t="shared" si="14"/>
        <v>33895.373</v>
      </c>
      <c r="D81" s="18" t="str">
        <f t="shared" si="15"/>
        <v>vis</v>
      </c>
      <c r="E81" s="49">
        <f>VLOOKUP(C81,Active!C$21:E$970,3,FALSE)</f>
        <v>3845.0397795557269</v>
      </c>
      <c r="F81" s="5" t="s">
        <v>75</v>
      </c>
      <c r="G81" s="18" t="str">
        <f t="shared" si="16"/>
        <v>33895.373</v>
      </c>
      <c r="H81" s="14">
        <f t="shared" si="17"/>
        <v>3845</v>
      </c>
      <c r="I81" s="50" t="s">
        <v>220</v>
      </c>
      <c r="J81" s="51" t="s">
        <v>221</v>
      </c>
      <c r="K81" s="50">
        <v>3845</v>
      </c>
      <c r="L81" s="50" t="s">
        <v>222</v>
      </c>
      <c r="M81" s="51" t="s">
        <v>81</v>
      </c>
      <c r="N81" s="51"/>
      <c r="O81" s="52" t="s">
        <v>82</v>
      </c>
      <c r="P81" s="52" t="s">
        <v>83</v>
      </c>
    </row>
    <row r="82" spans="1:16" ht="12.75" customHeight="1" thickBot="1" x14ac:dyDescent="0.25">
      <c r="A82" s="14" t="str">
        <f t="shared" si="12"/>
        <v> AN 283.9 </v>
      </c>
      <c r="B82" s="5" t="str">
        <f t="shared" si="13"/>
        <v>I</v>
      </c>
      <c r="C82" s="14">
        <f t="shared" si="14"/>
        <v>33929.546000000002</v>
      </c>
      <c r="D82" s="18" t="str">
        <f t="shared" si="15"/>
        <v>vis</v>
      </c>
      <c r="E82" s="49">
        <f>VLOOKUP(C82,Active!C$21:E$970,3,FALSE)</f>
        <v>3852.007777699389</v>
      </c>
      <c r="F82" s="5" t="s">
        <v>75</v>
      </c>
      <c r="G82" s="18" t="str">
        <f t="shared" si="16"/>
        <v>33929.546</v>
      </c>
      <c r="H82" s="14">
        <f t="shared" si="17"/>
        <v>3852</v>
      </c>
      <c r="I82" s="50" t="s">
        <v>223</v>
      </c>
      <c r="J82" s="51" t="s">
        <v>224</v>
      </c>
      <c r="K82" s="50">
        <v>3852</v>
      </c>
      <c r="L82" s="50" t="s">
        <v>225</v>
      </c>
      <c r="M82" s="51" t="s">
        <v>81</v>
      </c>
      <c r="N82" s="51"/>
      <c r="O82" s="52" t="s">
        <v>143</v>
      </c>
      <c r="P82" s="52" t="s">
        <v>132</v>
      </c>
    </row>
    <row r="83" spans="1:16" ht="12.75" customHeight="1" thickBot="1" x14ac:dyDescent="0.25">
      <c r="A83" s="14" t="str">
        <f t="shared" si="12"/>
        <v> AN 283.9 </v>
      </c>
      <c r="B83" s="5" t="str">
        <f t="shared" si="13"/>
        <v>I</v>
      </c>
      <c r="C83" s="14">
        <f t="shared" si="14"/>
        <v>34454.351000000002</v>
      </c>
      <c r="D83" s="18" t="str">
        <f t="shared" si="15"/>
        <v>vis</v>
      </c>
      <c r="E83" s="49">
        <f>VLOOKUP(C83,Active!C$21:E$970,3,FALSE)</f>
        <v>3959.0174129606853</v>
      </c>
      <c r="F83" s="5" t="s">
        <v>75</v>
      </c>
      <c r="G83" s="18" t="str">
        <f t="shared" si="16"/>
        <v>34454.351</v>
      </c>
      <c r="H83" s="14">
        <f t="shared" si="17"/>
        <v>3959</v>
      </c>
      <c r="I83" s="50" t="s">
        <v>226</v>
      </c>
      <c r="J83" s="51" t="s">
        <v>227</v>
      </c>
      <c r="K83" s="50">
        <v>3959</v>
      </c>
      <c r="L83" s="50" t="s">
        <v>228</v>
      </c>
      <c r="M83" s="51" t="s">
        <v>81</v>
      </c>
      <c r="N83" s="51"/>
      <c r="O83" s="52" t="s">
        <v>143</v>
      </c>
      <c r="P83" s="52" t="s">
        <v>132</v>
      </c>
    </row>
    <row r="84" spans="1:16" ht="12.75" customHeight="1" thickBot="1" x14ac:dyDescent="0.25">
      <c r="A84" s="14" t="str">
        <f t="shared" si="12"/>
        <v> MSAI 26.534 </v>
      </c>
      <c r="B84" s="5" t="str">
        <f t="shared" si="13"/>
        <v>I</v>
      </c>
      <c r="C84" s="14">
        <f t="shared" si="14"/>
        <v>34596.425999999999</v>
      </c>
      <c r="D84" s="18" t="str">
        <f t="shared" si="15"/>
        <v>vis</v>
      </c>
      <c r="E84" s="49">
        <f>VLOOKUP(C84,Active!C$21:E$970,3,FALSE)</f>
        <v>3987.987018680426</v>
      </c>
      <c r="F84" s="5" t="s">
        <v>75</v>
      </c>
      <c r="G84" s="18" t="str">
        <f t="shared" si="16"/>
        <v>34596.426</v>
      </c>
      <c r="H84" s="14">
        <f t="shared" si="17"/>
        <v>3988</v>
      </c>
      <c r="I84" s="50" t="s">
        <v>229</v>
      </c>
      <c r="J84" s="51" t="s">
        <v>230</v>
      </c>
      <c r="K84" s="50">
        <v>3988</v>
      </c>
      <c r="L84" s="50" t="s">
        <v>231</v>
      </c>
      <c r="M84" s="51" t="s">
        <v>81</v>
      </c>
      <c r="N84" s="51"/>
      <c r="O84" s="52" t="s">
        <v>232</v>
      </c>
      <c r="P84" s="52" t="s">
        <v>233</v>
      </c>
    </row>
    <row r="85" spans="1:16" ht="12.75" customHeight="1" thickBot="1" x14ac:dyDescent="0.25">
      <c r="A85" s="14" t="str">
        <f t="shared" si="12"/>
        <v> MSAI 26.534 </v>
      </c>
      <c r="B85" s="5" t="str">
        <f t="shared" si="13"/>
        <v>I</v>
      </c>
      <c r="C85" s="14">
        <f t="shared" si="14"/>
        <v>34601.347999999998</v>
      </c>
      <c r="D85" s="18" t="str">
        <f t="shared" si="15"/>
        <v>vis</v>
      </c>
      <c r="E85" s="49">
        <f>VLOOKUP(C85,Active!C$21:E$970,3,FALSE)</f>
        <v>3988.9906322602428</v>
      </c>
      <c r="F85" s="5" t="s">
        <v>75</v>
      </c>
      <c r="G85" s="18" t="str">
        <f t="shared" si="16"/>
        <v>34601.348</v>
      </c>
      <c r="H85" s="14">
        <f t="shared" si="17"/>
        <v>3989</v>
      </c>
      <c r="I85" s="50" t="s">
        <v>234</v>
      </c>
      <c r="J85" s="51" t="s">
        <v>235</v>
      </c>
      <c r="K85" s="50">
        <v>3989</v>
      </c>
      <c r="L85" s="50" t="s">
        <v>236</v>
      </c>
      <c r="M85" s="51" t="s">
        <v>81</v>
      </c>
      <c r="N85" s="51"/>
      <c r="O85" s="52" t="s">
        <v>232</v>
      </c>
      <c r="P85" s="52" t="s">
        <v>233</v>
      </c>
    </row>
    <row r="86" spans="1:16" ht="12.75" customHeight="1" thickBot="1" x14ac:dyDescent="0.25">
      <c r="A86" s="14" t="str">
        <f t="shared" si="12"/>
        <v> MSAI 26.534 </v>
      </c>
      <c r="B86" s="5" t="str">
        <f t="shared" si="13"/>
        <v>I</v>
      </c>
      <c r="C86" s="14">
        <f t="shared" si="14"/>
        <v>35008.281999999999</v>
      </c>
      <c r="D86" s="18" t="str">
        <f t="shared" si="15"/>
        <v>vis</v>
      </c>
      <c r="E86" s="49">
        <f>VLOOKUP(C86,Active!C$21:E$970,3,FALSE)</f>
        <v>4071.9659448342859</v>
      </c>
      <c r="F86" s="5" t="s">
        <v>75</v>
      </c>
      <c r="G86" s="18" t="str">
        <f t="shared" si="16"/>
        <v>35008.282</v>
      </c>
      <c r="H86" s="14">
        <f t="shared" si="17"/>
        <v>4072</v>
      </c>
      <c r="I86" s="50" t="s">
        <v>237</v>
      </c>
      <c r="J86" s="51" t="s">
        <v>238</v>
      </c>
      <c r="K86" s="50">
        <v>4072</v>
      </c>
      <c r="L86" s="50" t="s">
        <v>213</v>
      </c>
      <c r="M86" s="51" t="s">
        <v>81</v>
      </c>
      <c r="N86" s="51"/>
      <c r="O86" s="52" t="s">
        <v>232</v>
      </c>
      <c r="P86" s="52" t="s">
        <v>233</v>
      </c>
    </row>
    <row r="87" spans="1:16" ht="12.75" customHeight="1" thickBot="1" x14ac:dyDescent="0.25">
      <c r="A87" s="14" t="str">
        <f t="shared" si="12"/>
        <v> AN 283.9 </v>
      </c>
      <c r="B87" s="5" t="str">
        <f t="shared" si="13"/>
        <v>I</v>
      </c>
      <c r="C87" s="14">
        <f t="shared" si="14"/>
        <v>35013.343000000001</v>
      </c>
      <c r="D87" s="18" t="str">
        <f t="shared" si="15"/>
        <v>vis</v>
      </c>
      <c r="E87" s="49">
        <f>VLOOKUP(C87,Active!C$21:E$970,3,FALSE)</f>
        <v>4072.9979010162156</v>
      </c>
      <c r="F87" s="5" t="s">
        <v>75</v>
      </c>
      <c r="G87" s="18" t="str">
        <f t="shared" si="16"/>
        <v>35013.343</v>
      </c>
      <c r="H87" s="14">
        <f t="shared" si="17"/>
        <v>4073</v>
      </c>
      <c r="I87" s="50" t="s">
        <v>239</v>
      </c>
      <c r="J87" s="51" t="s">
        <v>240</v>
      </c>
      <c r="K87" s="50">
        <v>4073</v>
      </c>
      <c r="L87" s="50" t="s">
        <v>241</v>
      </c>
      <c r="M87" s="51" t="s">
        <v>81</v>
      </c>
      <c r="N87" s="51"/>
      <c r="O87" s="52" t="s">
        <v>143</v>
      </c>
      <c r="P87" s="52" t="s">
        <v>132</v>
      </c>
    </row>
    <row r="88" spans="1:16" ht="12.75" customHeight="1" thickBot="1" x14ac:dyDescent="0.25">
      <c r="A88" s="14" t="str">
        <f t="shared" si="12"/>
        <v> MSAI 26.534 </v>
      </c>
      <c r="B88" s="5" t="str">
        <f t="shared" si="13"/>
        <v>I</v>
      </c>
      <c r="C88" s="14">
        <f t="shared" si="14"/>
        <v>35062.353000000003</v>
      </c>
      <c r="D88" s="18" t="str">
        <f t="shared" si="15"/>
        <v>vis</v>
      </c>
      <c r="E88" s="49">
        <f>VLOOKUP(C88,Active!C$21:E$970,3,FALSE)</f>
        <v>4082.9912170558041</v>
      </c>
      <c r="F88" s="5" t="s">
        <v>75</v>
      </c>
      <c r="G88" s="18" t="str">
        <f t="shared" si="16"/>
        <v>35062.353</v>
      </c>
      <c r="H88" s="14">
        <f t="shared" si="17"/>
        <v>4083</v>
      </c>
      <c r="I88" s="50" t="s">
        <v>242</v>
      </c>
      <c r="J88" s="51" t="s">
        <v>243</v>
      </c>
      <c r="K88" s="50">
        <v>4083</v>
      </c>
      <c r="L88" s="50" t="s">
        <v>244</v>
      </c>
      <c r="M88" s="51" t="s">
        <v>81</v>
      </c>
      <c r="N88" s="51"/>
      <c r="O88" s="52" t="s">
        <v>232</v>
      </c>
      <c r="P88" s="52" t="s">
        <v>233</v>
      </c>
    </row>
    <row r="89" spans="1:16" ht="12.75" customHeight="1" thickBot="1" x14ac:dyDescent="0.25">
      <c r="A89" s="14" t="str">
        <f t="shared" si="12"/>
        <v> AN 283.9 </v>
      </c>
      <c r="B89" s="5" t="str">
        <f t="shared" si="13"/>
        <v>I</v>
      </c>
      <c r="C89" s="14">
        <f t="shared" si="14"/>
        <v>35067.305</v>
      </c>
      <c r="D89" s="18" t="str">
        <f t="shared" si="15"/>
        <v>vis</v>
      </c>
      <c r="E89" s="49">
        <f>VLOOKUP(C89,Active!C$21:E$970,3,FALSE)</f>
        <v>4084.0009477439903</v>
      </c>
      <c r="F89" s="5" t="s">
        <v>75</v>
      </c>
      <c r="G89" s="18" t="str">
        <f t="shared" si="16"/>
        <v>35067.305</v>
      </c>
      <c r="H89" s="14">
        <f t="shared" si="17"/>
        <v>4084</v>
      </c>
      <c r="I89" s="50" t="s">
        <v>245</v>
      </c>
      <c r="J89" s="51" t="s">
        <v>246</v>
      </c>
      <c r="K89" s="50">
        <v>4084</v>
      </c>
      <c r="L89" s="50" t="s">
        <v>247</v>
      </c>
      <c r="M89" s="51" t="s">
        <v>81</v>
      </c>
      <c r="N89" s="51"/>
      <c r="O89" s="52" t="s">
        <v>143</v>
      </c>
      <c r="P89" s="52" t="s">
        <v>132</v>
      </c>
    </row>
    <row r="90" spans="1:16" ht="12.75" customHeight="1" thickBot="1" x14ac:dyDescent="0.25">
      <c r="A90" s="14" t="str">
        <f t="shared" si="12"/>
        <v> AN 283.9 </v>
      </c>
      <c r="B90" s="5" t="str">
        <f t="shared" si="13"/>
        <v>I</v>
      </c>
      <c r="C90" s="14">
        <f t="shared" si="14"/>
        <v>35253.506999999998</v>
      </c>
      <c r="D90" s="18" t="str">
        <f t="shared" si="15"/>
        <v>vis</v>
      </c>
      <c r="E90" s="49">
        <f>VLOOKUP(C90,Active!C$21:E$970,3,FALSE)</f>
        <v>4121.9682081643823</v>
      </c>
      <c r="F90" s="5" t="s">
        <v>75</v>
      </c>
      <c r="G90" s="18" t="str">
        <f t="shared" si="16"/>
        <v>35253.507</v>
      </c>
      <c r="H90" s="14">
        <f t="shared" si="17"/>
        <v>4122</v>
      </c>
      <c r="I90" s="50" t="s">
        <v>248</v>
      </c>
      <c r="J90" s="51" t="s">
        <v>249</v>
      </c>
      <c r="K90" s="50">
        <v>4122</v>
      </c>
      <c r="L90" s="50" t="s">
        <v>250</v>
      </c>
      <c r="M90" s="51" t="s">
        <v>251</v>
      </c>
      <c r="N90" s="51"/>
      <c r="O90" s="52" t="s">
        <v>143</v>
      </c>
      <c r="P90" s="52" t="s">
        <v>132</v>
      </c>
    </row>
    <row r="91" spans="1:16" ht="12.75" customHeight="1" thickBot="1" x14ac:dyDescent="0.25">
      <c r="A91" s="14" t="str">
        <f t="shared" si="12"/>
        <v> AC 1199.7 </v>
      </c>
      <c r="B91" s="5" t="str">
        <f t="shared" si="13"/>
        <v>I</v>
      </c>
      <c r="C91" s="14">
        <f t="shared" si="14"/>
        <v>36072.51</v>
      </c>
      <c r="D91" s="18" t="str">
        <f t="shared" si="15"/>
        <v>vis</v>
      </c>
      <c r="E91" s="49">
        <f>VLOOKUP(C91,Active!C$21:E$970,3,FALSE)</f>
        <v>4288.9658783617087</v>
      </c>
      <c r="F91" s="5" t="s">
        <v>75</v>
      </c>
      <c r="G91" s="18" t="str">
        <f t="shared" si="16"/>
        <v>36072.51</v>
      </c>
      <c r="H91" s="14">
        <f t="shared" si="17"/>
        <v>4289</v>
      </c>
      <c r="I91" s="50" t="s">
        <v>252</v>
      </c>
      <c r="J91" s="51" t="s">
        <v>253</v>
      </c>
      <c r="K91" s="50">
        <v>4289</v>
      </c>
      <c r="L91" s="50" t="s">
        <v>254</v>
      </c>
      <c r="M91" s="51" t="s">
        <v>81</v>
      </c>
      <c r="N91" s="51"/>
      <c r="O91" s="52" t="s">
        <v>255</v>
      </c>
      <c r="P91" s="52" t="s">
        <v>256</v>
      </c>
    </row>
    <row r="92" spans="1:16" ht="12.75" customHeight="1" thickBot="1" x14ac:dyDescent="0.25">
      <c r="A92" s="14" t="str">
        <f t="shared" si="12"/>
        <v> MVS 6.54 </v>
      </c>
      <c r="B92" s="5" t="str">
        <f t="shared" si="13"/>
        <v>I</v>
      </c>
      <c r="C92" s="14">
        <f t="shared" si="14"/>
        <v>37558.499000000003</v>
      </c>
      <c r="D92" s="18" t="str">
        <f t="shared" si="15"/>
        <v>vis</v>
      </c>
      <c r="E92" s="49">
        <f>VLOOKUP(C92,Active!C$21:E$970,3,FALSE)</f>
        <v>4591.9644033229779</v>
      </c>
      <c r="F92" s="5" t="s">
        <v>75</v>
      </c>
      <c r="G92" s="18" t="str">
        <f t="shared" si="16"/>
        <v>37558.499</v>
      </c>
      <c r="H92" s="14">
        <f t="shared" si="17"/>
        <v>4592</v>
      </c>
      <c r="I92" s="50" t="s">
        <v>290</v>
      </c>
      <c r="J92" s="51" t="s">
        <v>291</v>
      </c>
      <c r="K92" s="50">
        <v>4592</v>
      </c>
      <c r="L92" s="50" t="s">
        <v>292</v>
      </c>
      <c r="M92" s="51" t="s">
        <v>81</v>
      </c>
      <c r="N92" s="51"/>
      <c r="O92" s="52" t="s">
        <v>293</v>
      </c>
      <c r="P92" s="52" t="s">
        <v>294</v>
      </c>
    </row>
    <row r="93" spans="1:16" ht="12.75" customHeight="1" thickBot="1" x14ac:dyDescent="0.25">
      <c r="A93" s="14" t="str">
        <f t="shared" si="12"/>
        <v> MVS 6.54 </v>
      </c>
      <c r="B93" s="5" t="str">
        <f t="shared" si="13"/>
        <v>I</v>
      </c>
      <c r="C93" s="14">
        <f t="shared" si="14"/>
        <v>38088.286</v>
      </c>
      <c r="D93" s="18" t="str">
        <f t="shared" si="15"/>
        <v>vis</v>
      </c>
      <c r="E93" s="49">
        <f>VLOOKUP(C93,Active!C$21:E$970,3,FALSE)</f>
        <v>4699.9898863808294</v>
      </c>
      <c r="F93" s="5" t="s">
        <v>75</v>
      </c>
      <c r="G93" s="18" t="str">
        <f t="shared" si="16"/>
        <v>38088.286</v>
      </c>
      <c r="H93" s="14">
        <f t="shared" si="17"/>
        <v>4700</v>
      </c>
      <c r="I93" s="50" t="s">
        <v>295</v>
      </c>
      <c r="J93" s="51" t="s">
        <v>296</v>
      </c>
      <c r="K93" s="50">
        <v>4700</v>
      </c>
      <c r="L93" s="50" t="s">
        <v>297</v>
      </c>
      <c r="M93" s="51" t="s">
        <v>81</v>
      </c>
      <c r="N93" s="51"/>
      <c r="O93" s="52" t="s">
        <v>293</v>
      </c>
      <c r="P93" s="52" t="s">
        <v>294</v>
      </c>
    </row>
    <row r="94" spans="1:16" ht="12.75" customHeight="1" thickBot="1" x14ac:dyDescent="0.25">
      <c r="A94" s="14" t="str">
        <f t="shared" si="12"/>
        <v> MVS 6.54 </v>
      </c>
      <c r="B94" s="5" t="str">
        <f t="shared" si="13"/>
        <v>I</v>
      </c>
      <c r="C94" s="14">
        <f t="shared" si="14"/>
        <v>38441.502999999997</v>
      </c>
      <c r="D94" s="18" t="str">
        <f t="shared" si="15"/>
        <v>pg</v>
      </c>
      <c r="E94" s="49">
        <f>VLOOKUP(C94,Active!C$21:E$970,3,FALSE)</f>
        <v>4772.0121086121135</v>
      </c>
      <c r="F94" s="5" t="str">
        <f>LEFT(M94,1)</f>
        <v>P</v>
      </c>
      <c r="G94" s="18" t="str">
        <f t="shared" si="16"/>
        <v>38441.503</v>
      </c>
      <c r="H94" s="14">
        <f t="shared" si="17"/>
        <v>4772</v>
      </c>
      <c r="I94" s="50" t="s">
        <v>298</v>
      </c>
      <c r="J94" s="51" t="s">
        <v>299</v>
      </c>
      <c r="K94" s="50">
        <v>4772</v>
      </c>
      <c r="L94" s="50" t="s">
        <v>300</v>
      </c>
      <c r="M94" s="51" t="s">
        <v>81</v>
      </c>
      <c r="N94" s="51"/>
      <c r="O94" s="52" t="s">
        <v>293</v>
      </c>
      <c r="P94" s="52" t="s">
        <v>294</v>
      </c>
    </row>
    <row r="95" spans="1:16" ht="12.75" customHeight="1" thickBot="1" x14ac:dyDescent="0.25">
      <c r="A95" s="14" t="str">
        <f t="shared" si="12"/>
        <v> MVS 6.54 </v>
      </c>
      <c r="B95" s="5" t="str">
        <f t="shared" si="13"/>
        <v>I</v>
      </c>
      <c r="C95" s="14">
        <f t="shared" si="14"/>
        <v>39054.404999999999</v>
      </c>
      <c r="D95" s="18" t="str">
        <f t="shared" si="15"/>
        <v>pg</v>
      </c>
      <c r="E95" s="49">
        <f>VLOOKUP(C95,Active!C$21:E$970,3,FALSE)</f>
        <v>4896.9850404075787</v>
      </c>
      <c r="F95" s="5" t="str">
        <f>LEFT(M95,1)</f>
        <v>P</v>
      </c>
      <c r="G95" s="18" t="str">
        <f t="shared" si="16"/>
        <v>39054.405</v>
      </c>
      <c r="H95" s="14">
        <f t="shared" si="17"/>
        <v>4897</v>
      </c>
      <c r="I95" s="50" t="s">
        <v>304</v>
      </c>
      <c r="J95" s="51" t="s">
        <v>305</v>
      </c>
      <c r="K95" s="50">
        <v>4897</v>
      </c>
      <c r="L95" s="50" t="s">
        <v>306</v>
      </c>
      <c r="M95" s="51" t="s">
        <v>81</v>
      </c>
      <c r="N95" s="51"/>
      <c r="O95" s="52" t="s">
        <v>293</v>
      </c>
      <c r="P95" s="52" t="s">
        <v>294</v>
      </c>
    </row>
    <row r="96" spans="1:16" ht="12.75" customHeight="1" thickBot="1" x14ac:dyDescent="0.25">
      <c r="A96" s="14" t="str">
        <f t="shared" si="12"/>
        <v> MVS 6.54 </v>
      </c>
      <c r="B96" s="5" t="str">
        <f t="shared" si="13"/>
        <v>I</v>
      </c>
      <c r="C96" s="14">
        <f t="shared" si="14"/>
        <v>39819.406000000003</v>
      </c>
      <c r="D96" s="18" t="str">
        <f t="shared" si="15"/>
        <v>pg</v>
      </c>
      <c r="E96" s="49">
        <f>VLOOKUP(C96,Active!C$21:E$970,3,FALSE)</f>
        <v>5052.9715077326373</v>
      </c>
      <c r="F96" s="5" t="str">
        <f>LEFT(M96,1)</f>
        <v>P</v>
      </c>
      <c r="G96" s="18" t="str">
        <f t="shared" si="16"/>
        <v>39819.406</v>
      </c>
      <c r="H96" s="14">
        <f t="shared" si="17"/>
        <v>5053</v>
      </c>
      <c r="I96" s="50" t="s">
        <v>307</v>
      </c>
      <c r="J96" s="51" t="s">
        <v>308</v>
      </c>
      <c r="K96" s="50">
        <v>5053</v>
      </c>
      <c r="L96" s="50" t="s">
        <v>309</v>
      </c>
      <c r="M96" s="51" t="s">
        <v>81</v>
      </c>
      <c r="N96" s="51"/>
      <c r="O96" s="52" t="s">
        <v>293</v>
      </c>
      <c r="P96" s="52" t="s">
        <v>294</v>
      </c>
    </row>
    <row r="97" spans="1:16" ht="12.75" customHeight="1" thickBot="1" x14ac:dyDescent="0.25">
      <c r="A97" s="14" t="str">
        <f t="shared" si="12"/>
        <v> MVS 6.54 </v>
      </c>
      <c r="B97" s="5" t="str">
        <f t="shared" si="13"/>
        <v>I</v>
      </c>
      <c r="C97" s="14">
        <f t="shared" si="14"/>
        <v>40839.478000000003</v>
      </c>
      <c r="D97" s="18" t="str">
        <f t="shared" si="15"/>
        <v>pg</v>
      </c>
      <c r="E97" s="49">
        <f>VLOOKUP(C97,Active!C$21:E$970,3,FALSE)</f>
        <v>5260.9678733546516</v>
      </c>
      <c r="F97" s="5" t="str">
        <f>LEFT(M97,1)</f>
        <v>P</v>
      </c>
      <c r="G97" s="18" t="str">
        <f t="shared" si="16"/>
        <v>40839.478</v>
      </c>
      <c r="H97" s="14">
        <f t="shared" si="17"/>
        <v>5261</v>
      </c>
      <c r="I97" s="50" t="s">
        <v>310</v>
      </c>
      <c r="J97" s="51" t="s">
        <v>311</v>
      </c>
      <c r="K97" s="50">
        <v>5261</v>
      </c>
      <c r="L97" s="50" t="s">
        <v>312</v>
      </c>
      <c r="M97" s="51" t="s">
        <v>81</v>
      </c>
      <c r="N97" s="51"/>
      <c r="O97" s="52" t="s">
        <v>293</v>
      </c>
      <c r="P97" s="52" t="s">
        <v>294</v>
      </c>
    </row>
    <row r="98" spans="1:16" ht="12.75" customHeight="1" thickBot="1" x14ac:dyDescent="0.25">
      <c r="A98" s="14" t="str">
        <f t="shared" si="12"/>
        <v>BAVM 56 </v>
      </c>
      <c r="B98" s="5" t="str">
        <f t="shared" si="13"/>
        <v>I</v>
      </c>
      <c r="C98" s="14">
        <f t="shared" si="14"/>
        <v>47754.553500000002</v>
      </c>
      <c r="D98" s="18" t="str">
        <f t="shared" si="15"/>
        <v>vis</v>
      </c>
      <c r="E98" s="49">
        <f>VLOOKUP(C98,Active!C$21:E$970,3,FALSE)</f>
        <v>6670.9767472398598</v>
      </c>
      <c r="F98" s="5" t="s">
        <v>75</v>
      </c>
      <c r="G98" s="18" t="str">
        <f t="shared" si="16"/>
        <v>47754.5535</v>
      </c>
      <c r="H98" s="14">
        <f t="shared" si="17"/>
        <v>6671</v>
      </c>
      <c r="I98" s="50" t="s">
        <v>332</v>
      </c>
      <c r="J98" s="51" t="s">
        <v>333</v>
      </c>
      <c r="K98" s="50">
        <v>6671</v>
      </c>
      <c r="L98" s="50" t="s">
        <v>334</v>
      </c>
      <c r="M98" s="51" t="s">
        <v>335</v>
      </c>
      <c r="N98" s="51" t="s">
        <v>336</v>
      </c>
      <c r="O98" s="52" t="s">
        <v>337</v>
      </c>
      <c r="P98" s="53" t="s">
        <v>338</v>
      </c>
    </row>
    <row r="99" spans="1:16" ht="12.75" customHeight="1" thickBot="1" x14ac:dyDescent="0.25">
      <c r="A99" s="14" t="str">
        <f t="shared" si="12"/>
        <v>BAVM 157 </v>
      </c>
      <c r="B99" s="5" t="str">
        <f t="shared" si="13"/>
        <v>I</v>
      </c>
      <c r="C99" s="14">
        <f t="shared" si="14"/>
        <v>52477.32</v>
      </c>
      <c r="D99" s="18" t="str">
        <f t="shared" si="15"/>
        <v>vis</v>
      </c>
      <c r="E99" s="49">
        <f>VLOOKUP(C99,Active!C$21:E$970,3,FALSE)</f>
        <v>7633.9658967130335</v>
      </c>
      <c r="F99" s="5" t="s">
        <v>75</v>
      </c>
      <c r="G99" s="18" t="str">
        <f t="shared" si="16"/>
        <v>52477.32</v>
      </c>
      <c r="H99" s="14">
        <f t="shared" si="17"/>
        <v>7634</v>
      </c>
      <c r="I99" s="50" t="s">
        <v>363</v>
      </c>
      <c r="J99" s="51" t="s">
        <v>364</v>
      </c>
      <c r="K99" s="50">
        <v>7634</v>
      </c>
      <c r="L99" s="50" t="s">
        <v>254</v>
      </c>
      <c r="M99" s="51" t="s">
        <v>251</v>
      </c>
      <c r="N99" s="51"/>
      <c r="O99" s="52" t="s">
        <v>365</v>
      </c>
      <c r="P99" s="53" t="s">
        <v>366</v>
      </c>
    </row>
    <row r="100" spans="1:16" ht="12.75" customHeight="1" thickBot="1" x14ac:dyDescent="0.25">
      <c r="A100" s="14" t="str">
        <f t="shared" si="12"/>
        <v>BAVM 171 </v>
      </c>
      <c r="B100" s="5" t="str">
        <f t="shared" si="13"/>
        <v>I</v>
      </c>
      <c r="C100" s="14">
        <f t="shared" si="14"/>
        <v>52874.59</v>
      </c>
      <c r="D100" s="18" t="str">
        <f t="shared" si="15"/>
        <v>vis</v>
      </c>
      <c r="E100" s="49">
        <f>VLOOKUP(C100,Active!C$21:E$970,3,FALSE)</f>
        <v>7714.970684777657</v>
      </c>
      <c r="F100" s="5" t="s">
        <v>75</v>
      </c>
      <c r="G100" s="18" t="str">
        <f t="shared" si="16"/>
        <v>52874.59</v>
      </c>
      <c r="H100" s="14">
        <f t="shared" si="17"/>
        <v>7715</v>
      </c>
      <c r="I100" s="50" t="s">
        <v>367</v>
      </c>
      <c r="J100" s="51" t="s">
        <v>368</v>
      </c>
      <c r="K100" s="50">
        <v>7715</v>
      </c>
      <c r="L100" s="50" t="s">
        <v>369</v>
      </c>
      <c r="M100" s="51" t="s">
        <v>251</v>
      </c>
      <c r="N100" s="51"/>
      <c r="O100" s="52" t="s">
        <v>365</v>
      </c>
      <c r="P100" s="53" t="s">
        <v>370</v>
      </c>
    </row>
    <row r="101" spans="1:16" ht="12.75" customHeight="1" thickBot="1" x14ac:dyDescent="0.25">
      <c r="A101" s="14" t="str">
        <f t="shared" si="12"/>
        <v>BAVM 225 </v>
      </c>
      <c r="B101" s="5" t="str">
        <f t="shared" si="13"/>
        <v>I</v>
      </c>
      <c r="C101" s="14">
        <f t="shared" si="14"/>
        <v>55797.531300000002</v>
      </c>
      <c r="D101" s="18" t="str">
        <f t="shared" si="15"/>
        <v>vis</v>
      </c>
      <c r="E101" s="49">
        <f>VLOOKUP(C101,Active!C$21:E$970,3,FALSE)</f>
        <v>8310.9689744341576</v>
      </c>
      <c r="F101" s="5" t="s">
        <v>75</v>
      </c>
      <c r="G101" s="18" t="str">
        <f t="shared" si="16"/>
        <v>55797.5313</v>
      </c>
      <c r="H101" s="14">
        <f t="shared" si="17"/>
        <v>8311</v>
      </c>
      <c r="I101" s="50" t="s">
        <v>400</v>
      </c>
      <c r="J101" s="51" t="s">
        <v>401</v>
      </c>
      <c r="K101" s="50" t="s">
        <v>402</v>
      </c>
      <c r="L101" s="50" t="s">
        <v>403</v>
      </c>
      <c r="M101" s="51" t="s">
        <v>360</v>
      </c>
      <c r="N101" s="51" t="s">
        <v>374</v>
      </c>
      <c r="O101" s="52" t="s">
        <v>337</v>
      </c>
      <c r="P101" s="53" t="s">
        <v>404</v>
      </c>
    </row>
    <row r="102" spans="1:16" x14ac:dyDescent="0.2">
      <c r="B102" s="5"/>
      <c r="F102" s="5"/>
    </row>
    <row r="103" spans="1:16" x14ac:dyDescent="0.2">
      <c r="B103" s="5"/>
      <c r="F103" s="5"/>
    </row>
    <row r="104" spans="1:16" x14ac:dyDescent="0.2">
      <c r="B104" s="5"/>
      <c r="F104" s="5"/>
    </row>
    <row r="105" spans="1:16" x14ac:dyDescent="0.2">
      <c r="B105" s="5"/>
      <c r="F105" s="5"/>
    </row>
    <row r="106" spans="1:16" x14ac:dyDescent="0.2">
      <c r="B106" s="5"/>
      <c r="F106" s="5"/>
    </row>
    <row r="107" spans="1:16" x14ac:dyDescent="0.2">
      <c r="B107" s="5"/>
      <c r="F107" s="5"/>
    </row>
    <row r="108" spans="1:16" x14ac:dyDescent="0.2">
      <c r="B108" s="5"/>
      <c r="F108" s="5"/>
    </row>
    <row r="109" spans="1:16" x14ac:dyDescent="0.2">
      <c r="B109" s="5"/>
      <c r="F109" s="5"/>
    </row>
    <row r="110" spans="1:16" x14ac:dyDescent="0.2">
      <c r="B110" s="5"/>
      <c r="F110" s="5"/>
    </row>
    <row r="111" spans="1:16" x14ac:dyDescent="0.2">
      <c r="B111" s="5"/>
      <c r="F111" s="5"/>
    </row>
    <row r="112" spans="1:1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</sheetData>
  <phoneticPr fontId="7" type="noConversion"/>
  <hyperlinks>
    <hyperlink ref="A3" r:id="rId1" xr:uid="{00000000-0004-0000-0100-000000000000}"/>
    <hyperlink ref="P37" r:id="rId2" display="http://www.bav-astro.de/sfs/BAVM_link.php?BAVMnr=43" xr:uid="{00000000-0004-0000-0100-000001000000}"/>
    <hyperlink ref="P98" r:id="rId3" display="http://www.bav-astro.de/sfs/BAVM_link.php?BAVMnr=56" xr:uid="{00000000-0004-0000-0100-000002000000}"/>
    <hyperlink ref="P39" r:id="rId4" display="http://www.bav-astro.de/sfs/BAVM_link.php?BAVMnr=56" xr:uid="{00000000-0004-0000-0100-000003000000}"/>
    <hyperlink ref="P41" r:id="rId5" display="http://www.bav-astro.de/sfs/BAVM_link.php?BAVMnr=59" xr:uid="{00000000-0004-0000-0100-000004000000}"/>
    <hyperlink ref="P42" r:id="rId6" display="http://www.bav-astro.de/sfs/BAVM_link.php?BAVMnr=68" xr:uid="{00000000-0004-0000-0100-000005000000}"/>
    <hyperlink ref="P99" r:id="rId7" display="http://www.bav-astro.de/sfs/BAVM_link.php?BAVMnr=157" xr:uid="{00000000-0004-0000-0100-000006000000}"/>
    <hyperlink ref="P100" r:id="rId8" display="http://www.bav-astro.de/sfs/BAVM_link.php?BAVMnr=171" xr:uid="{00000000-0004-0000-0100-000007000000}"/>
    <hyperlink ref="P44" r:id="rId9" display="http://www.bav-astro.de/sfs/BAVM_link.php?BAVMnr=178" xr:uid="{00000000-0004-0000-0100-000008000000}"/>
    <hyperlink ref="P45" r:id="rId10" display="http://var.astro.cz/oejv/issues/oejv0028.pdf" xr:uid="{00000000-0004-0000-0100-000009000000}"/>
    <hyperlink ref="P46" r:id="rId11" display="http://www.bav-astro.de/sfs/BAVM_link.php?BAVMnr=201" xr:uid="{00000000-0004-0000-0100-00000A000000}"/>
    <hyperlink ref="P47" r:id="rId12" display="http://www.konkoly.hu/cgi-bin/IBVS?5871" xr:uid="{00000000-0004-0000-0100-00000B000000}"/>
    <hyperlink ref="P48" r:id="rId13" display="http://www.bav-astro.de/sfs/BAVM_link.php?BAVMnr=215" xr:uid="{00000000-0004-0000-0100-00000C000000}"/>
    <hyperlink ref="P101" r:id="rId14" display="http://www.bav-astro.de/sfs/BAVM_link.php?BAVMnr=225" xr:uid="{00000000-0004-0000-0100-00000D000000}"/>
    <hyperlink ref="P49" r:id="rId15" display="http://www.bav-astro.de/sfs/BAVM_link.php?BAVMnr=239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2023-01-26T06:17:31Z</dcterms:modified>
</cp:coreProperties>
</file>