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9D491BF-5BB5-4EC4-8A57-C2DF8046D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2" i="1" l="1"/>
  <c r="F192" i="1" s="1"/>
  <c r="G192" i="1" s="1"/>
  <c r="K192" i="1" s="1"/>
  <c r="Q192" i="1"/>
  <c r="Q181" i="1"/>
  <c r="Q182" i="1"/>
  <c r="Q183" i="1"/>
  <c r="Q184" i="1"/>
  <c r="Q185" i="1"/>
  <c r="Q186" i="1"/>
  <c r="Q187" i="1"/>
  <c r="Q188" i="1"/>
  <c r="Q189" i="1"/>
  <c r="Q190" i="1"/>
  <c r="Q191" i="1"/>
  <c r="Q180" i="1"/>
  <c r="Q177" i="1"/>
  <c r="Q178" i="1"/>
  <c r="Q179" i="1"/>
  <c r="Q176" i="1"/>
  <c r="Q175" i="1"/>
  <c r="Q174" i="1"/>
  <c r="Q173" i="1"/>
  <c r="C7" i="1"/>
  <c r="E187" i="1" s="1"/>
  <c r="F187" i="1" s="1"/>
  <c r="G187" i="1" s="1"/>
  <c r="K187" i="1" s="1"/>
  <c r="C8" i="1"/>
  <c r="E181" i="1" s="1"/>
  <c r="F181" i="1" s="1"/>
  <c r="G181" i="1" s="1"/>
  <c r="K181" i="1" s="1"/>
  <c r="E42" i="1"/>
  <c r="F42" i="1" s="1"/>
  <c r="G42" i="1" s="1"/>
  <c r="I42" i="1" s="1"/>
  <c r="E148" i="1"/>
  <c r="F148" i="1" s="1"/>
  <c r="G148" i="1" s="1"/>
  <c r="J148" i="1" s="1"/>
  <c r="D9" i="1"/>
  <c r="C9" i="1"/>
  <c r="E135" i="1"/>
  <c r="F135" i="1" s="1"/>
  <c r="G135" i="1" s="1"/>
  <c r="K135" i="1" s="1"/>
  <c r="E155" i="1"/>
  <c r="F155" i="1" s="1"/>
  <c r="G155" i="1" s="1"/>
  <c r="J15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126" i="1"/>
  <c r="Q128" i="1"/>
  <c r="Q130" i="1"/>
  <c r="Q131" i="1"/>
  <c r="Q133" i="1"/>
  <c r="Q143" i="1"/>
  <c r="Q144" i="1"/>
  <c r="Q147" i="1"/>
  <c r="Q148" i="1"/>
  <c r="Q150" i="1"/>
  <c r="Q153" i="1"/>
  <c r="Q157" i="1"/>
  <c r="Q158" i="1"/>
  <c r="Q172" i="1"/>
  <c r="Q21" i="1"/>
  <c r="G160" i="2"/>
  <c r="C160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9" i="2"/>
  <c r="C159" i="2"/>
  <c r="E159" i="2"/>
  <c r="G80" i="2"/>
  <c r="C80" i="2"/>
  <c r="G79" i="2"/>
  <c r="C79" i="2"/>
  <c r="G158" i="2"/>
  <c r="C158" i="2"/>
  <c r="G157" i="2"/>
  <c r="C157" i="2"/>
  <c r="G78" i="2"/>
  <c r="C78" i="2"/>
  <c r="G156" i="2"/>
  <c r="C156" i="2"/>
  <c r="G77" i="2"/>
  <c r="C77" i="2"/>
  <c r="G76" i="2"/>
  <c r="C76" i="2"/>
  <c r="G155" i="2"/>
  <c r="C155" i="2"/>
  <c r="G75" i="2"/>
  <c r="C75" i="2"/>
  <c r="G154" i="2"/>
  <c r="C154" i="2"/>
  <c r="G153" i="2"/>
  <c r="C153" i="2"/>
  <c r="G74" i="2"/>
  <c r="C74" i="2"/>
  <c r="G73" i="2"/>
  <c r="C73" i="2"/>
  <c r="G152" i="2"/>
  <c r="C152" i="2"/>
  <c r="G151" i="2"/>
  <c r="C151" i="2"/>
  <c r="G150" i="2"/>
  <c r="C150" i="2"/>
  <c r="E150" i="2"/>
  <c r="G149" i="2"/>
  <c r="C149" i="2"/>
  <c r="G148" i="2"/>
  <c r="C148" i="2"/>
  <c r="E148" i="2"/>
  <c r="G147" i="2"/>
  <c r="C147" i="2"/>
  <c r="E147" i="2"/>
  <c r="G72" i="2"/>
  <c r="C72" i="2"/>
  <c r="G71" i="2"/>
  <c r="C71" i="2"/>
  <c r="G70" i="2"/>
  <c r="C70" i="2"/>
  <c r="G69" i="2"/>
  <c r="C69" i="2"/>
  <c r="E69" i="2"/>
  <c r="G68" i="2"/>
  <c r="C68" i="2"/>
  <c r="G146" i="2"/>
  <c r="C146" i="2"/>
  <c r="G67" i="2"/>
  <c r="C67" i="2"/>
  <c r="G145" i="2"/>
  <c r="C145" i="2"/>
  <c r="G144" i="2"/>
  <c r="C144" i="2"/>
  <c r="G66" i="2"/>
  <c r="C66" i="2"/>
  <c r="G143" i="2"/>
  <c r="C143" i="2"/>
  <c r="G65" i="2"/>
  <c r="C65" i="2"/>
  <c r="G142" i="2"/>
  <c r="C142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H160" i="2"/>
  <c r="D160" i="2"/>
  <c r="B160" i="2"/>
  <c r="A160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159" i="2"/>
  <c r="B159" i="2"/>
  <c r="D159" i="2"/>
  <c r="A159" i="2"/>
  <c r="H80" i="2"/>
  <c r="D80" i="2"/>
  <c r="B80" i="2"/>
  <c r="A80" i="2"/>
  <c r="H79" i="2"/>
  <c r="B79" i="2"/>
  <c r="D79" i="2"/>
  <c r="A79" i="2"/>
  <c r="H158" i="2"/>
  <c r="D158" i="2"/>
  <c r="B158" i="2"/>
  <c r="A158" i="2"/>
  <c r="H157" i="2"/>
  <c r="B157" i="2"/>
  <c r="D157" i="2"/>
  <c r="A157" i="2"/>
  <c r="H78" i="2"/>
  <c r="D78" i="2"/>
  <c r="B78" i="2"/>
  <c r="A78" i="2"/>
  <c r="H156" i="2"/>
  <c r="B156" i="2"/>
  <c r="D156" i="2"/>
  <c r="A156" i="2"/>
  <c r="H77" i="2"/>
  <c r="D77" i="2"/>
  <c r="B77" i="2"/>
  <c r="A77" i="2"/>
  <c r="H76" i="2"/>
  <c r="B76" i="2"/>
  <c r="D76" i="2"/>
  <c r="A76" i="2"/>
  <c r="H155" i="2"/>
  <c r="D155" i="2"/>
  <c r="B155" i="2"/>
  <c r="A155" i="2"/>
  <c r="H75" i="2"/>
  <c r="B75" i="2"/>
  <c r="D75" i="2"/>
  <c r="A75" i="2"/>
  <c r="H154" i="2"/>
  <c r="D154" i="2"/>
  <c r="B154" i="2"/>
  <c r="A154" i="2"/>
  <c r="H153" i="2"/>
  <c r="B153" i="2"/>
  <c r="D153" i="2"/>
  <c r="A153" i="2"/>
  <c r="H74" i="2"/>
  <c r="D74" i="2"/>
  <c r="B74" i="2"/>
  <c r="A74" i="2"/>
  <c r="H73" i="2"/>
  <c r="B73" i="2"/>
  <c r="D73" i="2"/>
  <c r="A7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146" i="2"/>
  <c r="B146" i="2"/>
  <c r="D146" i="2"/>
  <c r="A146" i="2"/>
  <c r="H67" i="2"/>
  <c r="D67" i="2"/>
  <c r="B67" i="2"/>
  <c r="A67" i="2"/>
  <c r="H145" i="2"/>
  <c r="B145" i="2"/>
  <c r="D145" i="2"/>
  <c r="A145" i="2"/>
  <c r="H144" i="2"/>
  <c r="D144" i="2"/>
  <c r="B144" i="2"/>
  <c r="A144" i="2"/>
  <c r="H66" i="2"/>
  <c r="B66" i="2"/>
  <c r="D66" i="2"/>
  <c r="A66" i="2"/>
  <c r="H143" i="2"/>
  <c r="D143" i="2"/>
  <c r="B143" i="2"/>
  <c r="A143" i="2"/>
  <c r="H65" i="2"/>
  <c r="B65" i="2"/>
  <c r="D65" i="2"/>
  <c r="A65" i="2"/>
  <c r="H142" i="2"/>
  <c r="D142" i="2"/>
  <c r="B142" i="2"/>
  <c r="A142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F31" i="2"/>
  <c r="D31" i="2"/>
  <c r="B31" i="2"/>
  <c r="A31" i="2"/>
  <c r="H30" i="2"/>
  <c r="B30" i="2"/>
  <c r="F30" i="2"/>
  <c r="D30" i="2"/>
  <c r="A30" i="2"/>
  <c r="H29" i="2"/>
  <c r="F29" i="2"/>
  <c r="D29" i="2"/>
  <c r="B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1" i="2"/>
  <c r="D11" i="2"/>
  <c r="B11" i="2"/>
  <c r="A11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Q168" i="1"/>
  <c r="Q166" i="1"/>
  <c r="Q171" i="1"/>
  <c r="Q170" i="1"/>
  <c r="Q160" i="1"/>
  <c r="Q162" i="1"/>
  <c r="Q163" i="1"/>
  <c r="Q164" i="1"/>
  <c r="Q167" i="1"/>
  <c r="Q169" i="1"/>
  <c r="F16" i="1"/>
  <c r="F17" i="1" s="1"/>
  <c r="Q159" i="1"/>
  <c r="Q161" i="1"/>
  <c r="Q136" i="1"/>
  <c r="Q138" i="1"/>
  <c r="Q156" i="1"/>
  <c r="Q124" i="1"/>
  <c r="Q139" i="1"/>
  <c r="Q140" i="1"/>
  <c r="Q141" i="1"/>
  <c r="Q142" i="1"/>
  <c r="Q165" i="1"/>
  <c r="C17" i="1"/>
  <c r="Q152" i="1"/>
  <c r="Q155" i="1"/>
  <c r="Q154" i="1"/>
  <c r="Q151" i="1"/>
  <c r="Q137" i="1"/>
  <c r="Q146" i="1"/>
  <c r="Q149" i="1"/>
  <c r="Q145" i="1"/>
  <c r="Q132" i="1"/>
  <c r="Q134" i="1"/>
  <c r="Q135" i="1"/>
  <c r="Q127" i="1"/>
  <c r="Q129" i="1"/>
  <c r="Q73" i="1"/>
  <c r="Q74" i="1"/>
  <c r="Q75" i="1"/>
  <c r="Q76" i="1"/>
  <c r="Q77" i="1"/>
  <c r="Q78" i="1"/>
  <c r="Q79" i="1"/>
  <c r="Q80" i="1"/>
  <c r="Q81" i="1"/>
  <c r="Q82" i="1"/>
  <c r="Q83" i="1"/>
  <c r="Q84" i="1"/>
  <c r="Q89" i="1"/>
  <c r="Q91" i="1"/>
  <c r="Q93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7" i="1"/>
  <c r="Q119" i="1"/>
  <c r="Q120" i="1"/>
  <c r="Q122" i="1"/>
  <c r="Q123" i="1"/>
  <c r="Q85" i="1"/>
  <c r="Q88" i="1"/>
  <c r="Q114" i="1"/>
  <c r="Q115" i="1"/>
  <c r="Q116" i="1"/>
  <c r="Q118" i="1"/>
  <c r="Q125" i="1"/>
  <c r="Q94" i="1"/>
  <c r="Q95" i="1"/>
  <c r="Q96" i="1"/>
  <c r="Q97" i="1"/>
  <c r="Q108" i="1"/>
  <c r="Q121" i="1"/>
  <c r="Q92" i="1"/>
  <c r="Q86" i="1"/>
  <c r="Q87" i="1"/>
  <c r="Q90" i="1"/>
  <c r="Q36" i="1"/>
  <c r="E78" i="2"/>
  <c r="E141" i="1"/>
  <c r="F141" i="1"/>
  <c r="G141" i="1" s="1"/>
  <c r="I141" i="1" s="1"/>
  <c r="E139" i="1"/>
  <c r="F139" i="1" s="1"/>
  <c r="E154" i="1"/>
  <c r="F154" i="1" s="1"/>
  <c r="E159" i="1"/>
  <c r="E79" i="2" s="1"/>
  <c r="E162" i="1"/>
  <c r="F162" i="1" s="1"/>
  <c r="G162" i="1" s="1"/>
  <c r="K162" i="1" s="1"/>
  <c r="E168" i="1"/>
  <c r="F168" i="1" s="1"/>
  <c r="G168" i="1" s="1"/>
  <c r="J168" i="1" s="1"/>
  <c r="E152" i="1"/>
  <c r="F152" i="1" s="1"/>
  <c r="G152" i="1" s="1"/>
  <c r="K152" i="1" s="1"/>
  <c r="E145" i="1"/>
  <c r="F145" i="1" s="1"/>
  <c r="G145" i="1" s="1"/>
  <c r="K145" i="1" s="1"/>
  <c r="E132" i="1"/>
  <c r="F132" i="1" s="1"/>
  <c r="G132" i="1" s="1"/>
  <c r="K132" i="1" s="1"/>
  <c r="E67" i="2"/>
  <c r="E87" i="1"/>
  <c r="F87" i="1" s="1"/>
  <c r="G87" i="1" s="1"/>
  <c r="I87" i="1" s="1"/>
  <c r="E108" i="1"/>
  <c r="E47" i="2" s="1"/>
  <c r="E94" i="1"/>
  <c r="F94" i="1" s="1"/>
  <c r="G94" i="1" s="1"/>
  <c r="I94" i="1" s="1"/>
  <c r="E115" i="1"/>
  <c r="F115" i="1" s="1"/>
  <c r="G115" i="1" s="1"/>
  <c r="I115" i="1" s="1"/>
  <c r="E123" i="1"/>
  <c r="F123" i="1" s="1"/>
  <c r="G123" i="1" s="1"/>
  <c r="I123" i="1" s="1"/>
  <c r="E117" i="1"/>
  <c r="E56" i="2" s="1"/>
  <c r="E110" i="1"/>
  <c r="F110" i="1" s="1"/>
  <c r="G110" i="1" s="1"/>
  <c r="I110" i="1" s="1"/>
  <c r="E105" i="1"/>
  <c r="F105" i="1" s="1"/>
  <c r="G105" i="1" s="1"/>
  <c r="I105" i="1" s="1"/>
  <c r="E101" i="1"/>
  <c r="E93" i="1"/>
  <c r="E32" i="2" s="1"/>
  <c r="E83" i="1"/>
  <c r="E22" i="2" s="1"/>
  <c r="E79" i="1"/>
  <c r="F79" i="1" s="1"/>
  <c r="G79" i="1" s="1"/>
  <c r="I79" i="1" s="1"/>
  <c r="E75" i="1"/>
  <c r="F75" i="1" s="1"/>
  <c r="G75" i="1" s="1"/>
  <c r="I75" i="1" s="1"/>
  <c r="E157" i="1"/>
  <c r="E158" i="2" s="1"/>
  <c r="E147" i="1"/>
  <c r="E153" i="2" s="1"/>
  <c r="E131" i="1"/>
  <c r="F131" i="1" s="1"/>
  <c r="G131" i="1" s="1"/>
  <c r="I131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E109" i="2" s="1"/>
  <c r="E35" i="1"/>
  <c r="E105" i="2" s="1"/>
  <c r="F35" i="1"/>
  <c r="G35" i="1" s="1"/>
  <c r="H35" i="1" s="1"/>
  <c r="E31" i="1"/>
  <c r="F31" i="1" s="1"/>
  <c r="G31" i="1" s="1"/>
  <c r="H31" i="1" s="1"/>
  <c r="E27" i="1"/>
  <c r="F27" i="1" s="1"/>
  <c r="G27" i="1" s="1"/>
  <c r="H27" i="1" s="1"/>
  <c r="E23" i="1"/>
  <c r="E93" i="2" s="1"/>
  <c r="E22" i="1"/>
  <c r="F22" i="1" s="1"/>
  <c r="G22" i="1" s="1"/>
  <c r="I22" i="1" s="1"/>
  <c r="E37" i="1"/>
  <c r="E106" i="2" s="1"/>
  <c r="E32" i="1"/>
  <c r="F32" i="1" s="1"/>
  <c r="G32" i="1" s="1"/>
  <c r="H32" i="1" s="1"/>
  <c r="E28" i="1"/>
  <c r="E98" i="2" s="1"/>
  <c r="F28" i="1"/>
  <c r="G28" i="1" s="1"/>
  <c r="H28" i="1" s="1"/>
  <c r="E24" i="1"/>
  <c r="E94" i="2" s="1"/>
  <c r="E149" i="2"/>
  <c r="E73" i="2"/>
  <c r="E113" i="2"/>
  <c r="E87" i="2"/>
  <c r="E33" i="2"/>
  <c r="E40" i="2"/>
  <c r="F101" i="1"/>
  <c r="G101" i="1" s="1"/>
  <c r="I101" i="1" s="1"/>
  <c r="E18" i="2"/>
  <c r="E62" i="2"/>
  <c r="E125" i="2"/>
  <c r="E137" i="2"/>
  <c r="E129" i="2"/>
  <c r="E92" i="2"/>
  <c r="F108" i="1"/>
  <c r="G108" i="1" s="1"/>
  <c r="I108" i="1" s="1"/>
  <c r="E75" i="2"/>
  <c r="E180" i="1"/>
  <c r="F180" i="1" s="1"/>
  <c r="G180" i="1" s="1"/>
  <c r="K180" i="1" s="1"/>
  <c r="E170" i="1"/>
  <c r="E178" i="1"/>
  <c r="F178" i="1" s="1"/>
  <c r="G178" i="1" s="1"/>
  <c r="K178" i="1" s="1"/>
  <c r="E163" i="1"/>
  <c r="F163" i="1" s="1"/>
  <c r="G163" i="1" s="1"/>
  <c r="K163" i="1" s="1"/>
  <c r="E138" i="1"/>
  <c r="E127" i="1"/>
  <c r="E65" i="2" s="1"/>
  <c r="E142" i="1"/>
  <c r="F142" i="1" s="1"/>
  <c r="G142" i="1" s="1"/>
  <c r="I142" i="1" s="1"/>
  <c r="E173" i="1"/>
  <c r="F173" i="1" s="1"/>
  <c r="G173" i="1" s="1"/>
  <c r="K173" i="1" s="1"/>
  <c r="E25" i="1"/>
  <c r="E33" i="1"/>
  <c r="F33" i="1" s="1"/>
  <c r="G33" i="1" s="1"/>
  <c r="H33" i="1" s="1"/>
  <c r="E43" i="1"/>
  <c r="F43" i="1" s="1"/>
  <c r="G43" i="1" s="1"/>
  <c r="I43" i="1" s="1"/>
  <c r="E46" i="1"/>
  <c r="F46" i="1" s="1"/>
  <c r="G46" i="1" s="1"/>
  <c r="I46" i="1" s="1"/>
  <c r="E53" i="1"/>
  <c r="F53" i="1" s="1"/>
  <c r="G53" i="1" s="1"/>
  <c r="I53" i="1" s="1"/>
  <c r="E59" i="1"/>
  <c r="F59" i="1" s="1"/>
  <c r="G59" i="1" s="1"/>
  <c r="I59" i="1" s="1"/>
  <c r="E62" i="1"/>
  <c r="F62" i="1" s="1"/>
  <c r="G62" i="1" s="1"/>
  <c r="I62" i="1" s="1"/>
  <c r="E69" i="1"/>
  <c r="F69" i="1" s="1"/>
  <c r="G69" i="1" s="1"/>
  <c r="I69" i="1" s="1"/>
  <c r="E130" i="1"/>
  <c r="F130" i="1" s="1"/>
  <c r="G130" i="1" s="1"/>
  <c r="J130" i="1" s="1"/>
  <c r="E143" i="1"/>
  <c r="E151" i="2" s="1"/>
  <c r="E158" i="1"/>
  <c r="F158" i="1" s="1"/>
  <c r="G158" i="1" s="1"/>
  <c r="I158" i="1" s="1"/>
  <c r="E76" i="1"/>
  <c r="E82" i="1"/>
  <c r="E21" i="2" s="1"/>
  <c r="E89" i="1"/>
  <c r="E28" i="2" s="1"/>
  <c r="E102" i="1"/>
  <c r="F102" i="1" s="1"/>
  <c r="G102" i="1" s="1"/>
  <c r="I102" i="1" s="1"/>
  <c r="E109" i="1"/>
  <c r="F109" i="1" s="1"/>
  <c r="G109" i="1" s="1"/>
  <c r="I109" i="1" s="1"/>
  <c r="E112" i="1"/>
  <c r="E85" i="1"/>
  <c r="F85" i="1" s="1"/>
  <c r="G85" i="1" s="1"/>
  <c r="I85" i="1" s="1"/>
  <c r="E125" i="1"/>
  <c r="F125" i="1" s="1"/>
  <c r="G125" i="1" s="1"/>
  <c r="J125" i="1" s="1"/>
  <c r="E96" i="1"/>
  <c r="F96" i="1" s="1"/>
  <c r="G96" i="1" s="1"/>
  <c r="I96" i="1" s="1"/>
  <c r="E90" i="1"/>
  <c r="F90" i="1" s="1"/>
  <c r="G90" i="1" s="1"/>
  <c r="I90" i="1" s="1"/>
  <c r="E137" i="1"/>
  <c r="F137" i="1" s="1"/>
  <c r="G137" i="1" s="1"/>
  <c r="J137" i="1" s="1"/>
  <c r="E149" i="1"/>
  <c r="F149" i="1" s="1"/>
  <c r="G149" i="1" s="1"/>
  <c r="K149" i="1" s="1"/>
  <c r="E176" i="1"/>
  <c r="F176" i="1" s="1"/>
  <c r="G176" i="1" s="1"/>
  <c r="K176" i="1" s="1"/>
  <c r="E166" i="1"/>
  <c r="E85" i="2" s="1"/>
  <c r="E156" i="1"/>
  <c r="F156" i="1"/>
  <c r="G156" i="1" s="1"/>
  <c r="K156" i="1" s="1"/>
  <c r="E124" i="1"/>
  <c r="F124" i="1" s="1"/>
  <c r="G124" i="1" s="1"/>
  <c r="I124" i="1" s="1"/>
  <c r="E171" i="1"/>
  <c r="E179" i="1"/>
  <c r="F179" i="1"/>
  <c r="G179" i="1" s="1"/>
  <c r="K179" i="1" s="1"/>
  <c r="E26" i="1"/>
  <c r="F26" i="1" s="1"/>
  <c r="G26" i="1" s="1"/>
  <c r="I26" i="1" s="1"/>
  <c r="E34" i="1"/>
  <c r="F34" i="1" s="1"/>
  <c r="G34" i="1" s="1"/>
  <c r="H34" i="1" s="1"/>
  <c r="E41" i="1"/>
  <c r="F41" i="1" s="1"/>
  <c r="G41" i="1" s="1"/>
  <c r="I41" i="1" s="1"/>
  <c r="E47" i="1"/>
  <c r="F47" i="1" s="1"/>
  <c r="G47" i="1" s="1"/>
  <c r="I47" i="1" s="1"/>
  <c r="E50" i="1"/>
  <c r="E57" i="1"/>
  <c r="E63" i="1"/>
  <c r="F63" i="1" s="1"/>
  <c r="G63" i="1" s="1"/>
  <c r="I63" i="1" s="1"/>
  <c r="E66" i="1"/>
  <c r="E126" i="1"/>
  <c r="F126" i="1" s="1"/>
  <c r="G126" i="1" s="1"/>
  <c r="J126" i="1" s="1"/>
  <c r="E144" i="1"/>
  <c r="F144" i="1" s="1"/>
  <c r="G144" i="1" s="1"/>
  <c r="J144" i="1" s="1"/>
  <c r="E150" i="1"/>
  <c r="F150" i="1" s="1"/>
  <c r="G150" i="1" s="1"/>
  <c r="J150" i="1" s="1"/>
  <c r="E73" i="1"/>
  <c r="E12" i="2" s="1"/>
  <c r="E80" i="1"/>
  <c r="E91" i="1"/>
  <c r="F91" i="1"/>
  <c r="G91" i="1" s="1"/>
  <c r="I91" i="1" s="1"/>
  <c r="E99" i="1"/>
  <c r="F99" i="1" s="1"/>
  <c r="G99" i="1" s="1"/>
  <c r="I99" i="1" s="1"/>
  <c r="E106" i="1"/>
  <c r="F106" i="1" s="1"/>
  <c r="G106" i="1" s="1"/>
  <c r="I106" i="1" s="1"/>
  <c r="E113" i="1"/>
  <c r="E52" i="2" s="1"/>
  <c r="E120" i="1"/>
  <c r="F120" i="1" s="1"/>
  <c r="G120" i="1" s="1"/>
  <c r="I120" i="1" s="1"/>
  <c r="E116" i="1"/>
  <c r="F116" i="1" s="1"/>
  <c r="G116" i="1" s="1"/>
  <c r="I116" i="1" s="1"/>
  <c r="E97" i="1"/>
  <c r="E36" i="2" s="1"/>
  <c r="E92" i="1"/>
  <c r="F92" i="1" s="1"/>
  <c r="G92" i="1" s="1"/>
  <c r="I92" i="1" s="1"/>
  <c r="E134" i="1"/>
  <c r="F134" i="1" s="1"/>
  <c r="G134" i="1" s="1"/>
  <c r="K134" i="1" s="1"/>
  <c r="E151" i="1"/>
  <c r="F151" i="1" s="1"/>
  <c r="G151" i="1" s="1"/>
  <c r="J151" i="1" s="1"/>
  <c r="E165" i="1"/>
  <c r="E174" i="1"/>
  <c r="F174" i="1" s="1"/>
  <c r="G174" i="1" s="1"/>
  <c r="K174" i="1" s="1"/>
  <c r="E177" i="1"/>
  <c r="F177" i="1" s="1"/>
  <c r="G177" i="1" s="1"/>
  <c r="K177" i="1" s="1"/>
  <c r="E29" i="1"/>
  <c r="E99" i="2" s="1"/>
  <c r="E38" i="1"/>
  <c r="F38" i="1" s="1"/>
  <c r="G38" i="1" s="1"/>
  <c r="I38" i="1" s="1"/>
  <c r="E45" i="1"/>
  <c r="F45" i="1"/>
  <c r="G45" i="1" s="1"/>
  <c r="I45" i="1" s="1"/>
  <c r="E51" i="1"/>
  <c r="F51" i="1" s="1"/>
  <c r="G51" i="1" s="1"/>
  <c r="I51" i="1" s="1"/>
  <c r="E54" i="1"/>
  <c r="F54" i="1" s="1"/>
  <c r="G54" i="1" s="1"/>
  <c r="I54" i="1" s="1"/>
  <c r="E61" i="1"/>
  <c r="F61" i="1"/>
  <c r="G61" i="1" s="1"/>
  <c r="I61" i="1" s="1"/>
  <c r="E67" i="1"/>
  <c r="F67" i="1" s="1"/>
  <c r="G67" i="1" s="1"/>
  <c r="I67" i="1" s="1"/>
  <c r="E70" i="1"/>
  <c r="E139" i="2" s="1"/>
  <c r="E133" i="1"/>
  <c r="F133" i="1" s="1"/>
  <c r="G133" i="1" s="1"/>
  <c r="J133" i="1" s="1"/>
  <c r="E153" i="1"/>
  <c r="E74" i="1"/>
  <c r="F74" i="1" s="1"/>
  <c r="G74" i="1" s="1"/>
  <c r="I74" i="1" s="1"/>
  <c r="E77" i="1"/>
  <c r="E16" i="2" s="1"/>
  <c r="E84" i="1"/>
  <c r="F84" i="1" s="1"/>
  <c r="G84" i="1" s="1"/>
  <c r="I84" i="1" s="1"/>
  <c r="E100" i="1"/>
  <c r="F100" i="1"/>
  <c r="G100" i="1" s="1"/>
  <c r="I100" i="1" s="1"/>
  <c r="E103" i="1"/>
  <c r="F103" i="1" s="1"/>
  <c r="G103" i="1" s="1"/>
  <c r="I103" i="1" s="1"/>
  <c r="E111" i="1"/>
  <c r="E122" i="1"/>
  <c r="E88" i="1"/>
  <c r="F88" i="1" s="1"/>
  <c r="G88" i="1" s="1"/>
  <c r="J88" i="1" s="1"/>
  <c r="E95" i="1"/>
  <c r="E34" i="2" s="1"/>
  <c r="F95" i="1"/>
  <c r="G95" i="1" s="1"/>
  <c r="I95" i="1" s="1"/>
  <c r="E86" i="1"/>
  <c r="E36" i="1"/>
  <c r="F36" i="1" s="1"/>
  <c r="G36" i="1" s="1"/>
  <c r="H36" i="1" s="1"/>
  <c r="E146" i="1"/>
  <c r="F146" i="1" s="1"/>
  <c r="G146" i="1" s="1"/>
  <c r="K146" i="1" s="1"/>
  <c r="E169" i="1"/>
  <c r="F169" i="1" s="1"/>
  <c r="G169" i="1" s="1"/>
  <c r="K169" i="1" s="1"/>
  <c r="E172" i="1"/>
  <c r="E160" i="2" s="1"/>
  <c r="E167" i="1"/>
  <c r="F167" i="1" s="1"/>
  <c r="G167" i="1" s="1"/>
  <c r="K167" i="1" s="1"/>
  <c r="E136" i="1"/>
  <c r="F136" i="1" s="1"/>
  <c r="G136" i="1" s="1"/>
  <c r="K136" i="1" s="1"/>
  <c r="E140" i="1"/>
  <c r="F140" i="1" s="1"/>
  <c r="G140" i="1" s="1"/>
  <c r="I140" i="1" s="1"/>
  <c r="E175" i="1"/>
  <c r="F175" i="1" s="1"/>
  <c r="G175" i="1" s="1"/>
  <c r="K175" i="1" s="1"/>
  <c r="E98" i="1"/>
  <c r="F98" i="1" s="1"/>
  <c r="G98" i="1" s="1"/>
  <c r="I98" i="1" s="1"/>
  <c r="E111" i="2"/>
  <c r="E128" i="1"/>
  <c r="F128" i="1" s="1"/>
  <c r="G128" i="1" s="1"/>
  <c r="J128" i="1" s="1"/>
  <c r="E49" i="1"/>
  <c r="F49" i="1" s="1"/>
  <c r="G49" i="1" s="1"/>
  <c r="I49" i="1" s="1"/>
  <c r="E136" i="2"/>
  <c r="E63" i="2"/>
  <c r="E21" i="1"/>
  <c r="F21" i="1" s="1"/>
  <c r="G21" i="1" s="1"/>
  <c r="I21" i="1" s="1"/>
  <c r="E71" i="1"/>
  <c r="F122" i="1"/>
  <c r="G122" i="1" s="1"/>
  <c r="I122" i="1" s="1"/>
  <c r="E61" i="2"/>
  <c r="E138" i="2"/>
  <c r="E86" i="2"/>
  <c r="F77" i="1"/>
  <c r="G77" i="1"/>
  <c r="I77" i="1" s="1"/>
  <c r="F57" i="1"/>
  <c r="G57" i="1" s="1"/>
  <c r="I57" i="1" s="1"/>
  <c r="E126" i="2"/>
  <c r="F127" i="1"/>
  <c r="G127" i="1" s="1"/>
  <c r="J127" i="1" s="1"/>
  <c r="E71" i="2"/>
  <c r="E128" i="2"/>
  <c r="E132" i="2"/>
  <c r="F112" i="1"/>
  <c r="G112" i="1" s="1"/>
  <c r="I112" i="1" s="1"/>
  <c r="E51" i="2"/>
  <c r="F76" i="1"/>
  <c r="G76" i="1" s="1"/>
  <c r="I76" i="1" s="1"/>
  <c r="E15" i="2"/>
  <c r="F138" i="1"/>
  <c r="G138" i="1" s="1"/>
  <c r="K138" i="1" s="1"/>
  <c r="E72" i="2"/>
  <c r="E152" i="2"/>
  <c r="E112" i="2"/>
  <c r="E64" i="2"/>
  <c r="E130" i="2"/>
  <c r="F86" i="1"/>
  <c r="G86" i="1" s="1"/>
  <c r="I86" i="1" s="1"/>
  <c r="E25" i="2"/>
  <c r="F153" i="1"/>
  <c r="G153" i="1" s="1"/>
  <c r="J153" i="1" s="1"/>
  <c r="E156" i="2"/>
  <c r="F165" i="1"/>
  <c r="G165" i="1" s="1"/>
  <c r="K165" i="1" s="1"/>
  <c r="E84" i="2"/>
  <c r="E55" i="2"/>
  <c r="F50" i="1"/>
  <c r="G50" i="1" s="1"/>
  <c r="I50" i="1" s="1"/>
  <c r="E119" i="2"/>
  <c r="F171" i="1"/>
  <c r="G171" i="1" s="1"/>
  <c r="K171" i="1" s="1"/>
  <c r="E90" i="2"/>
  <c r="E38" i="2"/>
  <c r="E114" i="2"/>
  <c r="E103" i="2"/>
  <c r="F170" i="1"/>
  <c r="G170" i="1" s="1"/>
  <c r="K170" i="1" s="1"/>
  <c r="E89" i="2"/>
  <c r="F111" i="1"/>
  <c r="G111" i="1" s="1"/>
  <c r="I111" i="1" s="1"/>
  <c r="E50" i="2"/>
  <c r="F71" i="1"/>
  <c r="G71" i="1" s="1"/>
  <c r="I71" i="1" s="1"/>
  <c r="E140" i="2"/>
  <c r="E39" i="2"/>
  <c r="F172" i="1"/>
  <c r="G172" i="1" s="1"/>
  <c r="I172" i="1" s="1"/>
  <c r="E76" i="2"/>
  <c r="F25" i="1"/>
  <c r="G25" i="1" s="1"/>
  <c r="I25" i="1" s="1"/>
  <c r="E95" i="2"/>
  <c r="E27" i="2"/>
  <c r="E48" i="2"/>
  <c r="E91" i="2"/>
  <c r="F80" i="1"/>
  <c r="G80" i="1" s="1"/>
  <c r="I80" i="1" s="1"/>
  <c r="E19" i="2"/>
  <c r="E23" i="2"/>
  <c r="E31" i="2"/>
  <c r="E143" i="2"/>
  <c r="E68" i="2"/>
  <c r="F66" i="1"/>
  <c r="G66" i="1" s="1"/>
  <c r="I66" i="1" s="1"/>
  <c r="E135" i="2"/>
  <c r="E30" i="2"/>
  <c r="E104" i="2" l="1"/>
  <c r="F70" i="1"/>
  <c r="G70" i="1" s="1"/>
  <c r="I70" i="1" s="1"/>
  <c r="E49" i="2"/>
  <c r="F82" i="1"/>
  <c r="G82" i="1" s="1"/>
  <c r="I82" i="1" s="1"/>
  <c r="E59" i="2"/>
  <c r="E157" i="2"/>
  <c r="E26" i="2"/>
  <c r="F40" i="1"/>
  <c r="G40" i="1" s="1"/>
  <c r="I40" i="1" s="1"/>
  <c r="E42" i="2"/>
  <c r="E123" i="2"/>
  <c r="E24" i="2"/>
  <c r="F143" i="1"/>
  <c r="G143" i="1" s="1"/>
  <c r="I143" i="1" s="1"/>
  <c r="F157" i="1"/>
  <c r="G157" i="1" s="1"/>
  <c r="I157" i="1" s="1"/>
  <c r="F83" i="1"/>
  <c r="G83" i="1" s="1"/>
  <c r="I83" i="1" s="1"/>
  <c r="E182" i="1"/>
  <c r="F182" i="1" s="1"/>
  <c r="G182" i="1" s="1"/>
  <c r="K182" i="1" s="1"/>
  <c r="E35" i="2"/>
  <c r="E119" i="1"/>
  <c r="F29" i="1"/>
  <c r="G29" i="1" s="1"/>
  <c r="H29" i="1" s="1"/>
  <c r="E44" i="2"/>
  <c r="E54" i="2"/>
  <c r="E104" i="1"/>
  <c r="E74" i="2"/>
  <c r="E81" i="2"/>
  <c r="E45" i="2"/>
  <c r="E29" i="2"/>
  <c r="E120" i="2"/>
  <c r="F113" i="1"/>
  <c r="G113" i="1" s="1"/>
  <c r="I113" i="1" s="1"/>
  <c r="F166" i="1"/>
  <c r="G166" i="1" s="1"/>
  <c r="J166" i="1" s="1"/>
  <c r="E145" i="2"/>
  <c r="E117" i="2"/>
  <c r="E39" i="1"/>
  <c r="E191" i="1"/>
  <c r="F191" i="1" s="1"/>
  <c r="G191" i="1" s="1"/>
  <c r="K191" i="1" s="1"/>
  <c r="E161" i="1"/>
  <c r="F161" i="1" s="1"/>
  <c r="G161" i="1" s="1"/>
  <c r="K161" i="1" s="1"/>
  <c r="E129" i="1"/>
  <c r="E107" i="1"/>
  <c r="E65" i="1"/>
  <c r="E30" i="1"/>
  <c r="F73" i="1"/>
  <c r="G73" i="1" s="1"/>
  <c r="I73" i="1" s="1"/>
  <c r="E97" i="2"/>
  <c r="F159" i="1"/>
  <c r="G159" i="1" s="1"/>
  <c r="E190" i="1"/>
  <c r="F190" i="1" s="1"/>
  <c r="G190" i="1" s="1"/>
  <c r="K190" i="1" s="1"/>
  <c r="E186" i="1"/>
  <c r="F186" i="1" s="1"/>
  <c r="G186" i="1" s="1"/>
  <c r="K186" i="1" s="1"/>
  <c r="E183" i="1"/>
  <c r="F183" i="1" s="1"/>
  <c r="G183" i="1" s="1"/>
  <c r="K183" i="1" s="1"/>
  <c r="E96" i="2"/>
  <c r="E164" i="1"/>
  <c r="E121" i="1"/>
  <c r="E81" i="1"/>
  <c r="E58" i="1"/>
  <c r="E115" i="2"/>
  <c r="E121" i="2"/>
  <c r="E118" i="1"/>
  <c r="E189" i="1"/>
  <c r="F189" i="1" s="1"/>
  <c r="G189" i="1" s="1"/>
  <c r="K189" i="1" s="1"/>
  <c r="E185" i="1"/>
  <c r="F185" i="1" s="1"/>
  <c r="G185" i="1" s="1"/>
  <c r="K185" i="1" s="1"/>
  <c r="E122" i="2"/>
  <c r="E146" i="2"/>
  <c r="E41" i="2"/>
  <c r="E160" i="1"/>
  <c r="E114" i="1"/>
  <c r="E78" i="1"/>
  <c r="E55" i="1"/>
  <c r="E70" i="2"/>
  <c r="E155" i="2"/>
  <c r="E141" i="2"/>
  <c r="E154" i="2"/>
  <c r="E188" i="1"/>
  <c r="F188" i="1" s="1"/>
  <c r="G188" i="1" s="1"/>
  <c r="K188" i="1" s="1"/>
  <c r="E184" i="1"/>
  <c r="F184" i="1" s="1"/>
  <c r="G184" i="1" s="1"/>
  <c r="K184" i="1" s="1"/>
  <c r="E142" i="2"/>
  <c r="F89" i="1"/>
  <c r="G89" i="1" s="1"/>
  <c r="I89" i="1" s="1"/>
  <c r="E37" i="2"/>
  <c r="E102" i="2"/>
  <c r="E118" i="2"/>
  <c r="E13" i="2"/>
  <c r="E11" i="2"/>
  <c r="E88" i="2"/>
  <c r="F97" i="1"/>
  <c r="G97" i="1" s="1"/>
  <c r="I97" i="1" s="1"/>
  <c r="E14" i="2"/>
  <c r="E133" i="2"/>
  <c r="F93" i="1"/>
  <c r="G93" i="1" s="1"/>
  <c r="I93" i="1" s="1"/>
  <c r="F23" i="1"/>
  <c r="G23" i="1" s="1"/>
  <c r="I23" i="1" s="1"/>
  <c r="E144" i="2"/>
  <c r="E82" i="2"/>
  <c r="E77" i="2"/>
  <c r="E110" i="2"/>
  <c r="E116" i="2"/>
  <c r="F147" i="1"/>
  <c r="G147" i="1" s="1"/>
  <c r="J147" i="1" s="1"/>
  <c r="E101" i="2"/>
  <c r="F117" i="1"/>
  <c r="G117" i="1" s="1"/>
  <c r="I117" i="1" s="1"/>
  <c r="E131" i="2"/>
  <c r="E107" i="2"/>
  <c r="F37" i="1"/>
  <c r="G37" i="1" s="1"/>
  <c r="I37" i="1" s="1"/>
  <c r="F24" i="1"/>
  <c r="G24" i="1" s="1"/>
  <c r="I24" i="1" s="1"/>
  <c r="F104" i="1" l="1"/>
  <c r="G104" i="1" s="1"/>
  <c r="I104" i="1" s="1"/>
  <c r="E43" i="2"/>
  <c r="F119" i="1"/>
  <c r="G119" i="1" s="1"/>
  <c r="I119" i="1" s="1"/>
  <c r="E58" i="2"/>
  <c r="F81" i="1"/>
  <c r="G81" i="1" s="1"/>
  <c r="I81" i="1" s="1"/>
  <c r="E20" i="2"/>
  <c r="F39" i="1"/>
  <c r="G39" i="1" s="1"/>
  <c r="I39" i="1" s="1"/>
  <c r="E108" i="2"/>
  <c r="F121" i="1"/>
  <c r="G121" i="1" s="1"/>
  <c r="I121" i="1" s="1"/>
  <c r="E60" i="2"/>
  <c r="E83" i="2"/>
  <c r="F164" i="1"/>
  <c r="G164" i="1" s="1"/>
  <c r="K164" i="1" s="1"/>
  <c r="E100" i="2"/>
  <c r="F30" i="1"/>
  <c r="G30" i="1" s="1"/>
  <c r="H30" i="1" s="1"/>
  <c r="F55" i="1"/>
  <c r="G55" i="1" s="1"/>
  <c r="I55" i="1" s="1"/>
  <c r="E124" i="2"/>
  <c r="F65" i="1"/>
  <c r="G65" i="1" s="1"/>
  <c r="I65" i="1" s="1"/>
  <c r="E134" i="2"/>
  <c r="E17" i="2"/>
  <c r="F78" i="1"/>
  <c r="G78" i="1" s="1"/>
  <c r="I78" i="1" s="1"/>
  <c r="F118" i="1"/>
  <c r="G118" i="1" s="1"/>
  <c r="I118" i="1" s="1"/>
  <c r="E57" i="2"/>
  <c r="E46" i="2"/>
  <c r="F107" i="1"/>
  <c r="G107" i="1" s="1"/>
  <c r="I107" i="1" s="1"/>
  <c r="F114" i="1"/>
  <c r="G114" i="1" s="1"/>
  <c r="I114" i="1" s="1"/>
  <c r="E53" i="2"/>
  <c r="E66" i="2"/>
  <c r="F129" i="1"/>
  <c r="G129" i="1" s="1"/>
  <c r="K129" i="1" s="1"/>
  <c r="F160" i="1"/>
  <c r="G160" i="1" s="1"/>
  <c r="E80" i="2"/>
  <c r="E127" i="2"/>
  <c r="F58" i="1"/>
  <c r="G58" i="1" s="1"/>
  <c r="I58" i="1" s="1"/>
  <c r="K159" i="1"/>
  <c r="C11" i="1"/>
  <c r="C12" i="1"/>
  <c r="O192" i="1" l="1"/>
  <c r="O186" i="1"/>
  <c r="O133" i="1"/>
  <c r="O151" i="1"/>
  <c r="O172" i="1"/>
  <c r="O123" i="1"/>
  <c r="O180" i="1"/>
  <c r="O118" i="1"/>
  <c r="O160" i="1"/>
  <c r="O128" i="1"/>
  <c r="O126" i="1"/>
  <c r="O190" i="1"/>
  <c r="O162" i="1"/>
  <c r="O135" i="1"/>
  <c r="O178" i="1"/>
  <c r="O119" i="1"/>
  <c r="O177" i="1"/>
  <c r="O138" i="1"/>
  <c r="O137" i="1"/>
  <c r="O171" i="1"/>
  <c r="O181" i="1"/>
  <c r="O148" i="1"/>
  <c r="O131" i="1"/>
  <c r="O124" i="1"/>
  <c r="O144" i="1"/>
  <c r="O153" i="1"/>
  <c r="O136" i="1"/>
  <c r="O149" i="1"/>
  <c r="O161" i="1"/>
  <c r="O185" i="1"/>
  <c r="O157" i="1"/>
  <c r="O143" i="1"/>
  <c r="O165" i="1"/>
  <c r="O150" i="1"/>
  <c r="O166" i="1"/>
  <c r="O121" i="1"/>
  <c r="O142" i="1"/>
  <c r="O164" i="1"/>
  <c r="O183" i="1"/>
  <c r="O189" i="1"/>
  <c r="O129" i="1"/>
  <c r="O156" i="1"/>
  <c r="O146" i="1"/>
  <c r="O122" i="1"/>
  <c r="O159" i="1"/>
  <c r="O134" i="1"/>
  <c r="O147" i="1"/>
  <c r="O174" i="1"/>
  <c r="O187" i="1"/>
  <c r="O184" i="1"/>
  <c r="O132" i="1"/>
  <c r="O158" i="1"/>
  <c r="O140" i="1"/>
  <c r="O154" i="1"/>
  <c r="O130" i="1"/>
  <c r="O170" i="1"/>
  <c r="O155" i="1"/>
  <c r="O141" i="1"/>
  <c r="O191" i="1"/>
  <c r="O188" i="1"/>
  <c r="O167" i="1"/>
  <c r="O120" i="1"/>
  <c r="O168" i="1"/>
  <c r="O125" i="1"/>
  <c r="O139" i="1"/>
  <c r="O145" i="1"/>
  <c r="O176" i="1"/>
  <c r="O117" i="1"/>
  <c r="O182" i="1"/>
  <c r="O127" i="1"/>
  <c r="O175" i="1"/>
  <c r="O152" i="1"/>
  <c r="O163" i="1"/>
  <c r="O173" i="1"/>
  <c r="O169" i="1"/>
  <c r="C15" i="1"/>
  <c r="O179" i="1"/>
  <c r="C16" i="1"/>
  <c r="D18" i="1" s="1"/>
  <c r="K160" i="1"/>
  <c r="C18" i="1" l="1"/>
  <c r="F18" i="1"/>
  <c r="F19" i="1" s="1"/>
</calcChain>
</file>

<file path=xl/sharedStrings.xml><?xml version="1.0" encoding="utf-8"?>
<sst xmlns="http://schemas.openxmlformats.org/spreadsheetml/2006/main" count="1661" uniqueCount="622">
  <si>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</si>
  <si>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</si>
  <si>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</si>
  <si>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</si>
  <si>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</si>
  <si>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</si>
  <si>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</si>
  <si>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</si>
  <si>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</si>
  <si>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</si>
  <si>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</si>
  <si>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</si>
  <si>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</si>
  <si>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</si>
  <si>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</si>
  <si>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</si>
  <si>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</si>
  <si>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</si>
  <si>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</si>
  <si>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</si>
  <si>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</si>
  <si>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</si>
  <si>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</si>
  <si>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</si>
  <si>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</si>
  <si>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</si>
  <si>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</t>
  </si>
  <si>
    <t>G. Samolyk</t>
  </si>
  <si>
    <t>AAVSO 2</t>
  </si>
  <si>
    <t>A</t>
  </si>
  <si>
    <t>v</t>
  </si>
  <si>
    <t>M. Baldwin</t>
  </si>
  <si>
    <t>BAV-M 32</t>
  </si>
  <si>
    <t>K</t>
  </si>
  <si>
    <t>phe</t>
  </si>
  <si>
    <t>BULL.ASTR.SOC IND</t>
  </si>
  <si>
    <t>IA</t>
  </si>
  <si>
    <t>BULL.ASTR.SOC. IN</t>
  </si>
  <si>
    <t>BAV-M 34</t>
  </si>
  <si>
    <t>BULL.ASTR.SOC.IND</t>
  </si>
  <si>
    <t>NDIA</t>
  </si>
  <si>
    <t>BULL. ASTR. SOC.</t>
  </si>
  <si>
    <t>BRNO 27</t>
  </si>
  <si>
    <t>D. Williams</t>
  </si>
  <si>
    <t>BRNO 30</t>
  </si>
  <si>
    <t>pg</t>
  </si>
  <si>
    <t>BAV-M 56</t>
  </si>
  <si>
    <t>BRNO 31</t>
  </si>
  <si>
    <t>ccd</t>
  </si>
  <si>
    <t>Diethelm R</t>
  </si>
  <si>
    <t>BBSAG Bull.114</t>
  </si>
  <si>
    <t>IBVS 5263</t>
  </si>
  <si>
    <t>IBVS 5287</t>
  </si>
  <si>
    <t>IBVS 5016</t>
  </si>
  <si>
    <t>IBVS 4888</t>
  </si>
  <si>
    <t>IBVS 5371</t>
  </si>
  <si>
    <t>I</t>
  </si>
  <si>
    <t>IBVS 5296</t>
  </si>
  <si>
    <t>IBVS 5502</t>
  </si>
  <si>
    <t>IBVS 5543</t>
  </si>
  <si>
    <t># of data points:</t>
  </si>
  <si>
    <t>MM Cas / GSC 03672-00571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</si>
  <si>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</si>
  <si>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</si>
  <si>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</si>
  <si>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</si>
  <si>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</si>
  <si>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</si>
  <si>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</si>
  <si>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</si>
  <si>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</si>
  <si>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II</t>
  </si>
  <si>
    <t>Start of linear fit &gt;&gt;&gt;&gt;&gt;&gt;&gt;&gt;&gt;&gt;&gt;&gt;&gt;&gt;&gt;&gt;&gt;&gt;&gt;&gt;&gt;</t>
  </si>
  <si>
    <t>IBVS 5871</t>
  </si>
  <si>
    <t>OEJV 0060</t>
  </si>
  <si>
    <t>vis</t>
  </si>
  <si>
    <t>OEJV 0073</t>
  </si>
  <si>
    <t>OEJV 0074</t>
  </si>
  <si>
    <t>OEJV 0094</t>
  </si>
  <si>
    <t>Add cycle</t>
  </si>
  <si>
    <t>Old Cycle</t>
  </si>
  <si>
    <t>IBVS 5960</t>
  </si>
  <si>
    <t>JAVSO..36..171</t>
  </si>
  <si>
    <t>JAVSO..36..186</t>
  </si>
  <si>
    <t>JAVSO..37...44</t>
  </si>
  <si>
    <t>JAVSO..38..183</t>
  </si>
  <si>
    <t>BAD</t>
  </si>
  <si>
    <t>JAVSO..41..328</t>
  </si>
  <si>
    <t>IBVS 6093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</si>
  <si>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</si>
  <si>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</si>
  <si>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</si>
  <si>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</si>
  <si>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</si>
  <si>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</si>
  <si>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</si>
  <si>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</si>
  <si>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</si>
  <si>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</si>
  <si>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</si>
  <si>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</si>
  <si>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2416737.357 </t>
  </si>
  <si>
    <t> 13.09.1904 20:34 </t>
  </si>
  <si>
    <t> -0.016 </t>
  </si>
  <si>
    <t>P </t>
  </si>
  <si>
    <t> N.B.Perova </t>
  </si>
  <si>
    <t> PZ 12.364 </t>
  </si>
  <si>
    <t>2427775.293 </t>
  </si>
  <si>
    <t> 03.12.1934 19:01 </t>
  </si>
  <si>
    <t> 0.018 </t>
  </si>
  <si>
    <t>2429165.365 </t>
  </si>
  <si>
    <t> 23.09.1938 20:45 </t>
  </si>
  <si>
    <t> -0.074 </t>
  </si>
  <si>
    <t>2429172.452 </t>
  </si>
  <si>
    <t> 30.09.1938 22:50 </t>
  </si>
  <si>
    <t> 0.062 </t>
  </si>
  <si>
    <t>2429288.240 </t>
  </si>
  <si>
    <t> 24.01.1939 17:45 </t>
  </si>
  <si>
    <t> 0.003 </t>
  </si>
  <si>
    <t>2429487.469 </t>
  </si>
  <si>
    <t> 11.08.1939 23:15 </t>
  </si>
  <si>
    <t> -0.025 </t>
  </si>
  <si>
    <t>2433156.402 </t>
  </si>
  <si>
    <t> 27.08.1949 21:38 </t>
  </si>
  <si>
    <t> 0.034 </t>
  </si>
  <si>
    <t> AC 192.29 </t>
  </si>
  <si>
    <t>2433543.331 </t>
  </si>
  <si>
    <t> 18.09.1950 19:56 </t>
  </si>
  <si>
    <t>2433895.490 </t>
  </si>
  <si>
    <t> 05.09.1951 23:45 </t>
  </si>
  <si>
    <t>2433901.301 </t>
  </si>
  <si>
    <t> 11.09.1951 19:13 </t>
  </si>
  <si>
    <t> 0.037 </t>
  </si>
  <si>
    <t>2433953.393 </t>
  </si>
  <si>
    <t> 02.11.1951 21:25 </t>
  </si>
  <si>
    <t> -0.002 </t>
  </si>
  <si>
    <t>2434683.251 </t>
  </si>
  <si>
    <t> 01.11.1953 18:01 </t>
  </si>
  <si>
    <t> 0.019 </t>
  </si>
  <si>
    <t>2435343.503 </t>
  </si>
  <si>
    <t> 24.08.1955 00:04 </t>
  </si>
  <si>
    <t> -0.057 </t>
  </si>
  <si>
    <t>2435350.486 </t>
  </si>
  <si>
    <t> 30.08.1955 23:39 </t>
  </si>
  <si>
    <t> -0.024 </t>
  </si>
  <si>
    <t>2435394.512 </t>
  </si>
  <si>
    <t> 14.10.1955 00:17 </t>
  </si>
  <si>
    <t> -0.020 </t>
  </si>
  <si>
    <t>2435401.483 </t>
  </si>
  <si>
    <t> 20.10.1955 23:35 </t>
  </si>
  <si>
    <t> 0.000 </t>
  </si>
  <si>
    <t>2436395.462 </t>
  </si>
  <si>
    <t> 10.07.1958 23:05 </t>
  </si>
  <si>
    <t> 0.012 </t>
  </si>
  <si>
    <t> E.Splittgerber </t>
  </si>
  <si>
    <t> MVS 6.53 </t>
  </si>
  <si>
    <t>2436399.533 </t>
  </si>
  <si>
    <t> 15.07.1958 00:47 </t>
  </si>
  <si>
    <t> 0.028 </t>
  </si>
  <si>
    <t>2436402.491 </t>
  </si>
  <si>
    <t> 17.07.1958 23:47 </t>
  </si>
  <si>
    <t> 0.090 </t>
  </si>
  <si>
    <t>2436461.471 </t>
  </si>
  <si>
    <t> 14.09.1958 23:18 </t>
  </si>
  <si>
    <t> -0.012 </t>
  </si>
  <si>
    <t>2436599.253 </t>
  </si>
  <si>
    <t> 30.01.1959 18:04 </t>
  </si>
  <si>
    <t> -0.088 </t>
  </si>
  <si>
    <t>2436790.539 </t>
  </si>
  <si>
    <t> 10.08.1959 00:56 </t>
  </si>
  <si>
    <t> 0.050 </t>
  </si>
  <si>
    <t>2436812.520 </t>
  </si>
  <si>
    <t> 01.09.1959 00:28 </t>
  </si>
  <si>
    <t> 0.021 </t>
  </si>
  <si>
    <t>2436895.363 </t>
  </si>
  <si>
    <t> 22.11.1959 20:42 </t>
  </si>
  <si>
    <t> 0.033 </t>
  </si>
  <si>
    <t>2436899.363 </t>
  </si>
  <si>
    <t> 26.11.1959 20:42 </t>
  </si>
  <si>
    <t> -0.022 </t>
  </si>
  <si>
    <t>2436903.397 </t>
  </si>
  <si>
    <t> 30.11.1959 21:31 </t>
  </si>
  <si>
    <t> -0.042 </t>
  </si>
  <si>
    <t>2437192.473 </t>
  </si>
  <si>
    <t> 14.09.1960 23:21 </t>
  </si>
  <si>
    <t> -0.005 </t>
  </si>
  <si>
    <t>2437579.462 </t>
  </si>
  <si>
    <t> 06.10.1961 23:05 </t>
  </si>
  <si>
    <t> 0.055 </t>
  </si>
  <si>
    <t>2437883.529 </t>
  </si>
  <si>
    <t> 07.08.1962 00:41 </t>
  </si>
  <si>
    <t> 0.024 </t>
  </si>
  <si>
    <t>2437945.501 </t>
  </si>
  <si>
    <t> 08.10.1962 00:01 </t>
  </si>
  <si>
    <t>2437970.446 </t>
  </si>
  <si>
    <t> 01.11.1962 22:42 </t>
  </si>
  <si>
    <t> 0.056 </t>
  </si>
  <si>
    <t>2438412.332 </t>
  </si>
  <si>
    <t> 17.01.1964 19:58 </t>
  </si>
  <si>
    <t> -0.015 </t>
  </si>
  <si>
    <t>2438441.303 </t>
  </si>
  <si>
    <t> 15.02.1964 19:16 </t>
  </si>
  <si>
    <t>2438910.531 </t>
  </si>
  <si>
    <t> 30.05.1965 00:44 </t>
  </si>
  <si>
    <t> 0.042 </t>
  </si>
  <si>
    <t>2438998.510 </t>
  </si>
  <si>
    <t> 26.08.1965 00:14 </t>
  </si>
  <si>
    <t>2439034.454 </t>
  </si>
  <si>
    <t> 30.09.1965 22:53 </t>
  </si>
  <si>
    <t> 0.009 </t>
  </si>
  <si>
    <t>2439056.430 </t>
  </si>
  <si>
    <t> 22.10.1965 22:19 </t>
  </si>
  <si>
    <t> -0.026 </t>
  </si>
  <si>
    <t>2439063.425 </t>
  </si>
  <si>
    <t> 29.10.1965 22:12 </t>
  </si>
  <si>
    <t>2439179.311 </t>
  </si>
  <si>
    <t> 22.02.1966 19:27 </t>
  </si>
  <si>
    <t> 0.057 </t>
  </si>
  <si>
    <t>2439406.346 </t>
  </si>
  <si>
    <t> 07.10.1966 20:18 </t>
  </si>
  <si>
    <t> 0.032 </t>
  </si>
  <si>
    <t>2439414.484 </t>
  </si>
  <si>
    <t> 15.10.1966 23:36 </t>
  </si>
  <si>
    <t> 0.061 </t>
  </si>
  <si>
    <t>2439443.393 </t>
  </si>
  <si>
    <t> 13.11.1966 21:25 </t>
  </si>
  <si>
    <t> 0.008 </t>
  </si>
  <si>
    <t>2439678.465 </t>
  </si>
  <si>
    <t> 06.07.1967 23:09 </t>
  </si>
  <si>
    <t> -0.089 </t>
  </si>
  <si>
    <t> MVS 6.54 </t>
  </si>
  <si>
    <t>2439685.505 </t>
  </si>
  <si>
    <t> 14.07.1967 00:07 </t>
  </si>
  <si>
    <t> -0.000 </t>
  </si>
  <si>
    <t>2439795.457 </t>
  </si>
  <si>
    <t> 31.10.1967 22:58 </t>
  </si>
  <si>
    <t> -0.103 </t>
  </si>
  <si>
    <t>2439852.328 </t>
  </si>
  <si>
    <t> 27.12.1967 19:52 </t>
  </si>
  <si>
    <t>2440145.412 </t>
  </si>
  <si>
    <t> 15.10.1968 21:53 </t>
  </si>
  <si>
    <t> -0.006 </t>
  </si>
  <si>
    <t>2440149.490 </t>
  </si>
  <si>
    <t> 19.10.1968 23:45 </t>
  </si>
  <si>
    <t>2440232.319 </t>
  </si>
  <si>
    <t> 10.01.1969 19:39 </t>
  </si>
  <si>
    <t> 0.016 </t>
  </si>
  <si>
    <t>2440261.293 </t>
  </si>
  <si>
    <t> 08.02.1969 19:01 </t>
  </si>
  <si>
    <t>2440745.497 </t>
  </si>
  <si>
    <t> 07.06.1970 23:55 </t>
  </si>
  <si>
    <t> -0.008 </t>
  </si>
  <si>
    <t>2441070.544 </t>
  </si>
  <si>
    <t> 29.04.1971 01:03 </t>
  </si>
  <si>
    <t> 0.088 </t>
  </si>
  <si>
    <t>2443136.618 </t>
  </si>
  <si>
    <t> 24.12.1976 02:49 </t>
  </si>
  <si>
    <t> 0.031 </t>
  </si>
  <si>
    <t>V </t>
  </si>
  <si>
    <t> G.Samolyk </t>
  </si>
  <si>
    <t> AOEB 2 </t>
  </si>
  <si>
    <t>2443165.577 </t>
  </si>
  <si>
    <t> 22.01.1977 01:50 </t>
  </si>
  <si>
    <t>2443465.619 </t>
  </si>
  <si>
    <t> 18.11.1977 02:51 </t>
  </si>
  <si>
    <t> 0.026 </t>
  </si>
  <si>
    <t> M.Baldwin </t>
  </si>
  <si>
    <t>2443494.585 </t>
  </si>
  <si>
    <t> 17.12.1977 02:02 </t>
  </si>
  <si>
    <t>2443538.601 </t>
  </si>
  <si>
    <t> 30.01.1978 02:25 </t>
  </si>
  <si>
    <t> 0.025 </t>
  </si>
  <si>
    <t>2443700.789 </t>
  </si>
  <si>
    <t> 11.07.1978 06:56 </t>
  </si>
  <si>
    <t> 0.027 </t>
  </si>
  <si>
    <t>2443714.702 </t>
  </si>
  <si>
    <t> 25.07.1978 04:50 </t>
  </si>
  <si>
    <t> 0.038 </t>
  </si>
  <si>
    <t>2443860.659 </t>
  </si>
  <si>
    <t> 18.12.1978 03:48 </t>
  </si>
  <si>
    <t>2444139.852 </t>
  </si>
  <si>
    <t> 23.09.1979 08:26 </t>
  </si>
  <si>
    <t> 0.030 </t>
  </si>
  <si>
    <t>2444160.687 </t>
  </si>
  <si>
    <t> 14.10.1979 04:29 </t>
  </si>
  <si>
    <t>2444218.623 </t>
  </si>
  <si>
    <t> 11.12.1979 02:57 </t>
  </si>
  <si>
    <t>2444445.708 </t>
  </si>
  <si>
    <t> 25.07.1980 04:59 </t>
  </si>
  <si>
    <t>2444466.532 </t>
  </si>
  <si>
    <t> 15.08.1980 00:46 </t>
  </si>
  <si>
    <t> D.Lichtenknecker </t>
  </si>
  <si>
    <t>BAVM 32 </t>
  </si>
  <si>
    <t>2444544.154 </t>
  </si>
  <si>
    <t> 31.10.1980 15:41 </t>
  </si>
  <si>
    <t>E </t>
  </si>
  <si>
    <t>?</t>
  </si>
  <si>
    <t> Chaubey &amp; Singh </t>
  </si>
  <si>
    <t> BSI 12.42 </t>
  </si>
  <si>
    <t>2444581.227 </t>
  </si>
  <si>
    <t> 07.12.1980 17:26 </t>
  </si>
  <si>
    <t>2444853.4732 </t>
  </si>
  <si>
    <t> 05.09.1981 23:21 </t>
  </si>
  <si>
    <t> 0.0335 </t>
  </si>
  <si>
    <t>ns</t>
  </si>
  <si>
    <t> E.Heiser </t>
  </si>
  <si>
    <t>BAVM 34 </t>
  </si>
  <si>
    <t>2444876.637 </t>
  </si>
  <si>
    <t> 29.09.1981 03:17 </t>
  </si>
  <si>
    <t>2444881.270 </t>
  </si>
  <si>
    <t> 03.10.1981 18:28 </t>
  </si>
  <si>
    <t>2444898.631 </t>
  </si>
  <si>
    <t> 21.10.1981 03:08 </t>
  </si>
  <si>
    <t> 0.011 </t>
  </si>
  <si>
    <t>2444917.183 </t>
  </si>
  <si>
    <t> 08.11.1981 16:23 </t>
  </si>
  <si>
    <t>2445578.684 </t>
  </si>
  <si>
    <t> 01.09.1983 04:24 </t>
  </si>
  <si>
    <t>2445913.461 </t>
  </si>
  <si>
    <t> 31.07.1984 23:03 </t>
  </si>
  <si>
    <t> J.Borovicka </t>
  </si>
  <si>
    <t> BRNO 27 </t>
  </si>
  <si>
    <t>2445913.469 </t>
  </si>
  <si>
    <t> 31.07.1984 23:15 </t>
  </si>
  <si>
    <t> 0.029 </t>
  </si>
  <si>
    <t> M.Lenz </t>
  </si>
  <si>
    <t>2445913.470 </t>
  </si>
  <si>
    <t> 31.07.1984 23:16 </t>
  </si>
  <si>
    <t> D.Kalacova </t>
  </si>
  <si>
    <t>2445913.474 </t>
  </si>
  <si>
    <t> 31.07.1984 23:22 </t>
  </si>
  <si>
    <t> V.Wagner </t>
  </si>
  <si>
    <t>2446024.675 </t>
  </si>
  <si>
    <t> 20.11.1984 04:12 </t>
  </si>
  <si>
    <t> 0.022 </t>
  </si>
  <si>
    <t> D.Williams </t>
  </si>
  <si>
    <t>2446024.700 </t>
  </si>
  <si>
    <t> 20.11.1984 04:48 </t>
  </si>
  <si>
    <t> 0.047 </t>
  </si>
  <si>
    <t>2446060.593 </t>
  </si>
  <si>
    <t> 26.12.1984 02:13 </t>
  </si>
  <si>
    <t>2446060.594 </t>
  </si>
  <si>
    <t> 26.12.1984 02:15 </t>
  </si>
  <si>
    <t>2446273.750 </t>
  </si>
  <si>
    <t> 27.07.1985 06:00 </t>
  </si>
  <si>
    <t>2446295.746 </t>
  </si>
  <si>
    <t> 18.08.1985 05:54 </t>
  </si>
  <si>
    <t>2446324.714 </t>
  </si>
  <si>
    <t> 16.09.1985 05:08 </t>
  </si>
  <si>
    <t> 0.017 </t>
  </si>
  <si>
    <t>2446682.687 </t>
  </si>
  <si>
    <t> 09.09.1986 04:29 </t>
  </si>
  <si>
    <t> 0.023 </t>
  </si>
  <si>
    <t>2446711.660 </t>
  </si>
  <si>
    <t> 08.10.1986 03:50 </t>
  </si>
  <si>
    <t>2446770.751 </t>
  </si>
  <si>
    <t> 06.12.1986 06:01 </t>
  </si>
  <si>
    <t> 0.043 </t>
  </si>
  <si>
    <t>2447039.510 </t>
  </si>
  <si>
    <t> 01.09.1987 00:14 </t>
  </si>
  <si>
    <t> BRNO 30 </t>
  </si>
  <si>
    <t>2447084.688 </t>
  </si>
  <si>
    <t> 16.10.1987 04:30 </t>
  </si>
  <si>
    <t> 0.035 </t>
  </si>
  <si>
    <t>2447121.766 </t>
  </si>
  <si>
    <t> 22.11.1987 06:23 </t>
  </si>
  <si>
    <t>2447442.652 </t>
  </si>
  <si>
    <t> 08.10.1988 03:38 </t>
  </si>
  <si>
    <t>2447479.725 </t>
  </si>
  <si>
    <t> 14.11.1988 05:24 </t>
  </si>
  <si>
    <t>2447537.651 </t>
  </si>
  <si>
    <t> 11.01.1989 03:37 </t>
  </si>
  <si>
    <t> 0.036 </t>
  </si>
  <si>
    <t>2447803.510 </t>
  </si>
  <si>
    <t> 04.10.1989 00:14 </t>
  </si>
  <si>
    <t> Moschner&amp;Kleikamp </t>
  </si>
  <si>
    <t>BAVM 56 </t>
  </si>
  <si>
    <t>2447843.473 </t>
  </si>
  <si>
    <t> 12.11.1989 23:21 </t>
  </si>
  <si>
    <t>2447850.434 </t>
  </si>
  <si>
    <t> 19.11.1989 22:24 </t>
  </si>
  <si>
    <t>2447851.593 </t>
  </si>
  <si>
    <t> 21.11.1989 02:13 </t>
  </si>
  <si>
    <t>2447864.334 </t>
  </si>
  <si>
    <t> 03.12.1989 20:00 </t>
  </si>
  <si>
    <t>2448180.595 </t>
  </si>
  <si>
    <t> 16.10.1990 02:16 </t>
  </si>
  <si>
    <t>2448202.616 </t>
  </si>
  <si>
    <t> 07.11.1990 02:47 </t>
  </si>
  <si>
    <t> 0.040 </t>
  </si>
  <si>
    <t>2448457.460 </t>
  </si>
  <si>
    <t> 19.07.1991 23:02 </t>
  </si>
  <si>
    <t> 0.020 </t>
  </si>
  <si>
    <t> F.Hroch </t>
  </si>
  <si>
    <t> BRNO 31 </t>
  </si>
  <si>
    <t>2448897.691 </t>
  </si>
  <si>
    <t> 02.10.1992 04:35 </t>
  </si>
  <si>
    <t>2448898.864 </t>
  </si>
  <si>
    <t> 03.10.1992 08:44 </t>
  </si>
  <si>
    <t>2449693.575 </t>
  </si>
  <si>
    <t> 07.12.1994 01:48 </t>
  </si>
  <si>
    <t> 0.048 </t>
  </si>
  <si>
    <t> P.Molik </t>
  </si>
  <si>
    <t>OEJV 0060 </t>
  </si>
  <si>
    <t>2450481.3392 </t>
  </si>
  <si>
    <t> 01.02.1997 20:08 </t>
  </si>
  <si>
    <t> 0.0522 </t>
  </si>
  <si>
    <t> R.Diethelm </t>
  </si>
  <si>
    <t> BBS 114 </t>
  </si>
  <si>
    <t>2450694.4861 </t>
  </si>
  <si>
    <t> 02.09.1997 23:39 </t>
  </si>
  <si>
    <t> 0.0406 </t>
  </si>
  <si>
    <t> J.Cechal </t>
  </si>
  <si>
    <t> BRNO 32 </t>
  </si>
  <si>
    <t>2450719.4197 </t>
  </si>
  <si>
    <t> 27.09.1997 22:04 </t>
  </si>
  <si>
    <t> 0.0671 </t>
  </si>
  <si>
    <t>o</t>
  </si>
  <si>
    <t> P.Frank </t>
  </si>
  <si>
    <t>BAVM 132 </t>
  </si>
  <si>
    <t>2451045.5062 </t>
  </si>
  <si>
    <t> 20.08.1998 00:08 </t>
  </si>
  <si>
    <t> 0.0443 </t>
  </si>
  <si>
    <t>2451045.5200 </t>
  </si>
  <si>
    <t> 20.08.1998 00:28 </t>
  </si>
  <si>
    <t> 0.0581 </t>
  </si>
  <si>
    <t> M.Zejda </t>
  </si>
  <si>
    <t>IBVS 4888 </t>
  </si>
  <si>
    <t>2451103.4366 </t>
  </si>
  <si>
    <t> 16.10.1998 22:28 </t>
  </si>
  <si>
    <t> 0.0512 </t>
  </si>
  <si>
    <t> Koss&amp;Hajek </t>
  </si>
  <si>
    <t>2451448.683 </t>
  </si>
  <si>
    <t> 27.09.1999 04:23 </t>
  </si>
  <si>
    <t> 0.074 </t>
  </si>
  <si>
    <t>C </t>
  </si>
  <si>
    <t> S.Cook </t>
  </si>
  <si>
    <t> AOEB 12 </t>
  </si>
  <si>
    <t>2451484.5827 </t>
  </si>
  <si>
    <t> 02.11.1999 01:59 </t>
  </si>
  <si>
    <t> 0.0607 </t>
  </si>
  <si>
    <t> J.Safar </t>
  </si>
  <si>
    <t>IBVS 5263 </t>
  </si>
  <si>
    <t>2451555.2522 </t>
  </si>
  <si>
    <t> 11.01.2000 18:03 </t>
  </si>
  <si>
    <t> 0.0635 </t>
  </si>
  <si>
    <t>2451776.5201 </t>
  </si>
  <si>
    <t> 20.08.2000 00:28 </t>
  </si>
  <si>
    <t> 0.0637 </t>
  </si>
  <si>
    <t>IBVS 5287 </t>
  </si>
  <si>
    <t>2451841.3964 </t>
  </si>
  <si>
    <t> 23.10.2000 21:30 </t>
  </si>
  <si>
    <t> 0.0656 </t>
  </si>
  <si>
    <t>2451899.32026 </t>
  </si>
  <si>
    <t> 20.12.2000 19:41 </t>
  </si>
  <si>
    <t> 0.06599 </t>
  </si>
  <si>
    <t> J.Šafár </t>
  </si>
  <si>
    <t>OEJV 0074 </t>
  </si>
  <si>
    <t>2451943.3416 </t>
  </si>
  <si>
    <t> 02.02.2001 20:11 </t>
  </si>
  <si>
    <t> 0.0655 </t>
  </si>
  <si>
    <t> D.Husar </t>
  </si>
  <si>
    <t>BAVM 152 </t>
  </si>
  <si>
    <t>2452156.49849 </t>
  </si>
  <si>
    <t> 03.09.2001 23:57 </t>
  </si>
  <si>
    <t> 0.06388 </t>
  </si>
  <si>
    <t>2452492.421 </t>
  </si>
  <si>
    <t> 05.08.2002 22:06 </t>
  </si>
  <si>
    <t> T.Krejcová </t>
  </si>
  <si>
    <t>2452492.444 </t>
  </si>
  <si>
    <t> 05.08.2002 22:39 </t>
  </si>
  <si>
    <t> 0.053 </t>
  </si>
  <si>
    <t> P.Novotná </t>
  </si>
  <si>
    <t>2452492.448 </t>
  </si>
  <si>
    <t> 05.08.2002 22:45 </t>
  </si>
  <si>
    <t>2452492.466 </t>
  </si>
  <si>
    <t> 05.08.2002 23:11 </t>
  </si>
  <si>
    <t> 0.075 </t>
  </si>
  <si>
    <t> O.Bracek </t>
  </si>
  <si>
    <t>2452515.6300 </t>
  </si>
  <si>
    <t> 29.08.2002 03:07 </t>
  </si>
  <si>
    <t> 0.0697 </t>
  </si>
  <si>
    <t>2452618.7348 </t>
  </si>
  <si>
    <t> 10.12.2002 05:38 </t>
  </si>
  <si>
    <t> 0.0707 </t>
  </si>
  <si>
    <t> S.Jamieson </t>
  </si>
  <si>
    <t>2452639.5873 </t>
  </si>
  <si>
    <t> 31.12.2002 02:05 </t>
  </si>
  <si>
    <t> R.Nelson </t>
  </si>
  <si>
    <t>IBVS 5371 </t>
  </si>
  <si>
    <t>2452646.5415 </t>
  </si>
  <si>
    <t> 07.01.2003 00:59 </t>
  </si>
  <si>
    <t> 0.0741 </t>
  </si>
  <si>
    <t> S.Dvorak </t>
  </si>
  <si>
    <t>IBVS 5502 </t>
  </si>
  <si>
    <t>2452683.6095 </t>
  </si>
  <si>
    <t> 13.02.2003 02:37 </t>
  </si>
  <si>
    <t> 0.0710 </t>
  </si>
  <si>
    <t>2452888.650 </t>
  </si>
  <si>
    <t> 06.09.2003 03:36 </t>
  </si>
  <si>
    <t> B.Manske </t>
  </si>
  <si>
    <t>2452981.3387 </t>
  </si>
  <si>
    <t> 07.12.2003 20:07 </t>
  </si>
  <si>
    <t> 0.0735 </t>
  </si>
  <si>
    <t> E.Blättler </t>
  </si>
  <si>
    <t> BBS 130 </t>
  </si>
  <si>
    <t>2453275.5941 </t>
  </si>
  <si>
    <t> 27.09.2004 02:15 </t>
  </si>
  <si>
    <t> 0.0775 </t>
  </si>
  <si>
    <t>2453654.4119 </t>
  </si>
  <si>
    <t> 10.10.2005 21:53 </t>
  </si>
  <si>
    <t> 0.0756 </t>
  </si>
  <si>
    <t>-I</t>
  </si>
  <si>
    <t> F.Agerer </t>
  </si>
  <si>
    <t>BAVM 178 </t>
  </si>
  <si>
    <t>2453705.3900 </t>
  </si>
  <si>
    <t> 30.11.2005 21:21 </t>
  </si>
  <si>
    <t>15800</t>
  </si>
  <si>
    <t> 0.0810 </t>
  </si>
  <si>
    <t> M.Zejda et al. </t>
  </si>
  <si>
    <t>IBVS 5741 </t>
  </si>
  <si>
    <t>2453772.5812 </t>
  </si>
  <si>
    <t> 06.02.2006 01:56 </t>
  </si>
  <si>
    <t>15858</t>
  </si>
  <si>
    <t> 0.0809 </t>
  </si>
  <si>
    <t>2454056.4088 </t>
  </si>
  <si>
    <t> 16.11.2006 21:48 </t>
  </si>
  <si>
    <t>16103</t>
  </si>
  <si>
    <t> 0.0834 </t>
  </si>
  <si>
    <t>BAVM 183 </t>
  </si>
  <si>
    <t>2454070.314 </t>
  </si>
  <si>
    <t> 30.11.2006 19:32 </t>
  </si>
  <si>
    <t>16115</t>
  </si>
  <si>
    <t> 0.087 </t>
  </si>
  <si>
    <t> A.Paschke </t>
  </si>
  <si>
    <t>OEJV 0073 </t>
  </si>
  <si>
    <t>OEJV 0116 </t>
  </si>
  <si>
    <t>2454085.37112 </t>
  </si>
  <si>
    <t> 15.12.2006 20:54 </t>
  </si>
  <si>
    <t>16128</t>
  </si>
  <si>
    <t> 0.08396 </t>
  </si>
  <si>
    <t> J.Trnka </t>
  </si>
  <si>
    <t>2454380.7837 </t>
  </si>
  <si>
    <t> 07.10.2007 06:48 </t>
  </si>
  <si>
    <t>16383</t>
  </si>
  <si>
    <t> 0.0867 </t>
  </si>
  <si>
    <t> J.Bialozynski </t>
  </si>
  <si>
    <t>JAAVSO 36(2);171 </t>
  </si>
  <si>
    <t>2454426.5417 </t>
  </si>
  <si>
    <t> 22.11.2007 01:00 </t>
  </si>
  <si>
    <t>16422.5</t>
  </si>
  <si>
    <t> 0.0851 </t>
  </si>
  <si>
    <t>R</t>
  </si>
  <si>
    <t> H.Kucáková </t>
  </si>
  <si>
    <t>OEJV 0094 </t>
  </si>
  <si>
    <t>2454680.8302 </t>
  </si>
  <si>
    <t> 02.08.2008 07:55 </t>
  </si>
  <si>
    <t>16642</t>
  </si>
  <si>
    <t> 0.0895 </t>
  </si>
  <si>
    <t>JAAVSO 36(2);186 </t>
  </si>
  <si>
    <t>2454694.7319 </t>
  </si>
  <si>
    <t> 16.08.2008 05:33 </t>
  </si>
  <si>
    <t>16654</t>
  </si>
  <si>
    <t> C.Hesseltine </t>
  </si>
  <si>
    <t>2454759.6066 </t>
  </si>
  <si>
    <t> 20.10.2008 02:33 </t>
  </si>
  <si>
    <t>16710</t>
  </si>
  <si>
    <t> 0.0899 </t>
  </si>
  <si>
    <t> K.Menzies </t>
  </si>
  <si>
    <t>JAAVSO 37(1);44 </t>
  </si>
  <si>
    <t>2454774.6676 </t>
  </si>
  <si>
    <t> 04.11.2008 04:01 </t>
  </si>
  <si>
    <t>16723</t>
  </si>
  <si>
    <t> 0.0908 </t>
  </si>
  <si>
    <t>IBVS 5871 </t>
  </si>
  <si>
    <t>2455087.4583 </t>
  </si>
  <si>
    <t> 12.09.2009 22:59 </t>
  </si>
  <si>
    <t>16993</t>
  </si>
  <si>
    <t> 0.0946 </t>
  </si>
  <si>
    <t> W.Moschner &amp; P.Frank </t>
  </si>
  <si>
    <t>BAVM 234 </t>
  </si>
  <si>
    <t>2455089.7734 </t>
  </si>
  <si>
    <t> 15.09.2009 06:33 </t>
  </si>
  <si>
    <t>16995</t>
  </si>
  <si>
    <t> 0.0928 </t>
  </si>
  <si>
    <t> JAAVSO 38;120 </t>
  </si>
  <si>
    <t>2455499.2961 </t>
  </si>
  <si>
    <t> 29.10.2010 19:06 </t>
  </si>
  <si>
    <t>17348.5</t>
  </si>
  <si>
    <t> 0.0963 </t>
  </si>
  <si>
    <t>BAVM 215 </t>
  </si>
  <si>
    <t>2455527.6779 </t>
  </si>
  <si>
    <t> 27.11.2010 04:16 </t>
  </si>
  <si>
    <t>17373</t>
  </si>
  <si>
    <t> 0.0956 </t>
  </si>
  <si>
    <t>IBVS 5960 </t>
  </si>
  <si>
    <t>2456515.8613 </t>
  </si>
  <si>
    <t> 11.08.2013 08:40 </t>
  </si>
  <si>
    <t>18226</t>
  </si>
  <si>
    <t> 0.1041 </t>
  </si>
  <si>
    <t> JAAVSO 41;328 </t>
  </si>
  <si>
    <t>2456602.7479 </t>
  </si>
  <si>
    <t> 06.11.2013 05:56 </t>
  </si>
  <si>
    <t>18301</t>
  </si>
  <si>
    <t> 0.1054 </t>
  </si>
  <si>
    <t>IBVS 6093 </t>
  </si>
  <si>
    <t>2457003.5820 </t>
  </si>
  <si>
    <t> 12.12.2014 01:58 </t>
  </si>
  <si>
    <t>18647</t>
  </si>
  <si>
    <t> 0.1089 </t>
  </si>
  <si>
    <t> JAAVSO 43-1 </t>
  </si>
  <si>
    <t>s5</t>
  </si>
  <si>
    <t>s6</t>
  </si>
  <si>
    <t>s7</t>
  </si>
  <si>
    <t>OEJV 0116</t>
  </si>
  <si>
    <t>JAVSO 43, 77</t>
  </si>
  <si>
    <t>JAVSO..45..121</t>
  </si>
  <si>
    <t>JAVSO..46…79 (2018)</t>
  </si>
  <si>
    <t>JAVSO..48…87</t>
  </si>
  <si>
    <t>JAVSO, 48, 87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</si>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</sst>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5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05858397130250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99895196257"/>
          <c:y val="0.14371278494688106"/>
          <c:w val="0.8228049333747632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9AC-8EAB-055296460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6-49AC-8EAB-0552964600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6-49AC-8EAB-0552964600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6-49AC-8EAB-0552964600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6-49AC-8EAB-055296460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6-49AC-8EAB-055296460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6-49AC-8EAB-055296460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3.388585840537961E-2</c:v>
                </c:pt>
                <c:pt idx="97">
                  <c:v>3.3990235780821498E-2</c:v>
                </c:pt>
                <c:pt idx="98">
                  <c:v>3.6580692462242811E-2</c:v>
                </c:pt>
                <c:pt idx="99">
                  <c:v>3.676098065618788E-2</c:v>
                </c:pt>
                <c:pt idx="100">
                  <c:v>3.884852816502557E-2</c:v>
                </c:pt>
                <c:pt idx="101">
                  <c:v>4.2454292043927019E-2</c:v>
                </c:pt>
                <c:pt idx="102">
                  <c:v>4.2463780896239922E-2</c:v>
                </c:pt>
                <c:pt idx="103">
                  <c:v>4.8973133582888337E-2</c:v>
                </c:pt>
                <c:pt idx="104">
                  <c:v>5.5425553155659363E-2</c:v>
                </c:pt>
                <c:pt idx="105">
                  <c:v>5.7171501981232706E-2</c:v>
                </c:pt>
                <c:pt idx="106">
                  <c:v>5.7375512305960011E-2</c:v>
                </c:pt>
                <c:pt idx="107">
                  <c:v>6.0046624232040977E-2</c:v>
                </c:pt>
                <c:pt idx="108">
                  <c:v>6.0046624232040977E-2</c:v>
                </c:pt>
                <c:pt idx="109">
                  <c:v>6.0521066847685892E-2</c:v>
                </c:pt>
                <c:pt idx="110">
                  <c:v>6.3348744836929663E-2</c:v>
                </c:pt>
                <c:pt idx="111">
                  <c:v>6.3642899258629523E-2</c:v>
                </c:pt>
                <c:pt idx="112">
                  <c:v>6.4221719249716355E-2</c:v>
                </c:pt>
                <c:pt idx="113">
                  <c:v>6.6034090041479962E-2</c:v>
                </c:pt>
                <c:pt idx="114">
                  <c:v>6.6565465771002294E-2</c:v>
                </c:pt>
                <c:pt idx="115">
                  <c:v>6.703990838664721E-2</c:v>
                </c:pt>
                <c:pt idx="116">
                  <c:v>6.7400484774537375E-2</c:v>
                </c:pt>
                <c:pt idx="117">
                  <c:v>6.9146433600110704E-2</c:v>
                </c:pt>
                <c:pt idx="118">
                  <c:v>7.1898200770851281E-2</c:v>
                </c:pt>
                <c:pt idx="119">
                  <c:v>7.1898200770851281E-2</c:v>
                </c:pt>
                <c:pt idx="120">
                  <c:v>7.1898200770851281E-2</c:v>
                </c:pt>
                <c:pt idx="121">
                  <c:v>7.1898200770851281E-2</c:v>
                </c:pt>
                <c:pt idx="122">
                  <c:v>7.2087977817109253E-2</c:v>
                </c:pt>
                <c:pt idx="123">
                  <c:v>7.2932485672957223E-2</c:v>
                </c:pt>
                <c:pt idx="124">
                  <c:v>7.3103285014589417E-2</c:v>
                </c:pt>
                <c:pt idx="125">
                  <c:v>7.3160218128466806E-2</c:v>
                </c:pt>
                <c:pt idx="126">
                  <c:v>7.3463861402479555E-2</c:v>
                </c:pt>
                <c:pt idx="127">
                  <c:v>7.5143388261862606E-2</c:v>
                </c:pt>
                <c:pt idx="128">
                  <c:v>7.5902496446894493E-2</c:v>
                </c:pt>
                <c:pt idx="129">
                  <c:v>7.831266493437071E-2</c:v>
                </c:pt>
                <c:pt idx="130">
                  <c:v>8.1415519640688563E-2</c:v>
                </c:pt>
                <c:pt idx="131">
                  <c:v>8.183302914245609E-2</c:v>
                </c:pt>
                <c:pt idx="132">
                  <c:v>8.23833825766042E-2</c:v>
                </c:pt>
                <c:pt idx="133">
                  <c:v>8.4461441233129E-2</c:v>
                </c:pt>
                <c:pt idx="134">
                  <c:v>8.4708151393264361E-2</c:v>
                </c:pt>
                <c:pt idx="135">
                  <c:v>8.4822017621019138E-2</c:v>
                </c:pt>
                <c:pt idx="136">
                  <c:v>8.4822017621019138E-2</c:v>
                </c:pt>
                <c:pt idx="137">
                  <c:v>8.4822017621019138E-2</c:v>
                </c:pt>
                <c:pt idx="138">
                  <c:v>8.4945372701086833E-2</c:v>
                </c:pt>
                <c:pt idx="139">
                  <c:v>8.7365030040875966E-2</c:v>
                </c:pt>
                <c:pt idx="140">
                  <c:v>8.7739839707235437E-2</c:v>
                </c:pt>
                <c:pt idx="141">
                  <c:v>8.9822642789916682E-2</c:v>
                </c:pt>
                <c:pt idx="142">
                  <c:v>8.9936509017671459E-2</c:v>
                </c:pt>
                <c:pt idx="143">
                  <c:v>9.0467884747193791E-2</c:v>
                </c:pt>
                <c:pt idx="144">
                  <c:v>9.0591239827261458E-2</c:v>
                </c:pt>
                <c:pt idx="145">
                  <c:v>9.315322995174409E-2</c:v>
                </c:pt>
                <c:pt idx="146">
                  <c:v>9.3172207656369868E-2</c:v>
                </c:pt>
                <c:pt idx="147">
                  <c:v>9.6526516948979527E-2</c:v>
                </c:pt>
                <c:pt idx="148">
                  <c:v>9.6758993830645554E-2</c:v>
                </c:pt>
                <c:pt idx="149">
                  <c:v>0.10485298485354803</c:v>
                </c:pt>
                <c:pt idx="150">
                  <c:v>0.10556464877701542</c:v>
                </c:pt>
                <c:pt idx="151">
                  <c:v>0.10884779167727833</c:v>
                </c:pt>
                <c:pt idx="152">
                  <c:v>0.10884779167727833</c:v>
                </c:pt>
                <c:pt idx="153">
                  <c:v>0.11377250602767268</c:v>
                </c:pt>
                <c:pt idx="154">
                  <c:v>0.1143608148710724</c:v>
                </c:pt>
                <c:pt idx="155">
                  <c:v>0.11777680170371586</c:v>
                </c:pt>
                <c:pt idx="156">
                  <c:v>0.12010157052037602</c:v>
                </c:pt>
                <c:pt idx="157">
                  <c:v>0.12028185871432111</c:v>
                </c:pt>
                <c:pt idx="158">
                  <c:v>0.12039572494207589</c:v>
                </c:pt>
                <c:pt idx="159">
                  <c:v>0.1229956704758101</c:v>
                </c:pt>
                <c:pt idx="160">
                  <c:v>0.1229956704758101</c:v>
                </c:pt>
                <c:pt idx="161">
                  <c:v>0.12322340293131966</c:v>
                </c:pt>
                <c:pt idx="162">
                  <c:v>0.12327084719288416</c:v>
                </c:pt>
                <c:pt idx="163">
                  <c:v>0.12328033604519704</c:v>
                </c:pt>
                <c:pt idx="164">
                  <c:v>0.12392557800247415</c:v>
                </c:pt>
                <c:pt idx="165">
                  <c:v>0.12568101568036039</c:v>
                </c:pt>
                <c:pt idx="166">
                  <c:v>0.12626932452376011</c:v>
                </c:pt>
                <c:pt idx="167">
                  <c:v>0.12633574648995038</c:v>
                </c:pt>
                <c:pt idx="168">
                  <c:v>0.12669632287784055</c:v>
                </c:pt>
                <c:pt idx="169">
                  <c:v>0.12908751366069099</c:v>
                </c:pt>
                <c:pt idx="170">
                  <c:v>0.1294480900485811</c:v>
                </c:pt>
                <c:pt idx="171">
                  <c:v>0.12955246742402299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6-49AC-8EAB-055296460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6-49AC-8EAB-0552964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3568"/>
        <c:axId val="1"/>
      </c:scatterChart>
      <c:valAx>
        <c:axId val="7516735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015561999279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7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0000768393935"/>
          <c:y val="0.92215694595061837"/>
          <c:w val="0.7134057241304004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328358208955225"/>
          <c:w val="0.81384615384615389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891-A2D9-90CC90112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891-A2D9-90CC90112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891-A2D9-90CC90112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891-A2D9-90CC90112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891-A2D9-90CC90112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891-A2D9-90CC90112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891-A2D9-90CC90112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3.388585840537961E-2</c:v>
                </c:pt>
                <c:pt idx="97">
                  <c:v>3.3990235780821498E-2</c:v>
                </c:pt>
                <c:pt idx="98">
                  <c:v>3.6580692462242811E-2</c:v>
                </c:pt>
                <c:pt idx="99">
                  <c:v>3.676098065618788E-2</c:v>
                </c:pt>
                <c:pt idx="100">
                  <c:v>3.884852816502557E-2</c:v>
                </c:pt>
                <c:pt idx="101">
                  <c:v>4.2454292043927019E-2</c:v>
                </c:pt>
                <c:pt idx="102">
                  <c:v>4.2463780896239922E-2</c:v>
                </c:pt>
                <c:pt idx="103">
                  <c:v>4.8973133582888337E-2</c:v>
                </c:pt>
                <c:pt idx="104">
                  <c:v>5.5425553155659363E-2</c:v>
                </c:pt>
                <c:pt idx="105">
                  <c:v>5.7171501981232706E-2</c:v>
                </c:pt>
                <c:pt idx="106">
                  <c:v>5.7375512305960011E-2</c:v>
                </c:pt>
                <c:pt idx="107">
                  <c:v>6.0046624232040977E-2</c:v>
                </c:pt>
                <c:pt idx="108">
                  <c:v>6.0046624232040977E-2</c:v>
                </c:pt>
                <c:pt idx="109">
                  <c:v>6.0521066847685892E-2</c:v>
                </c:pt>
                <c:pt idx="110">
                  <c:v>6.3348744836929663E-2</c:v>
                </c:pt>
                <c:pt idx="111">
                  <c:v>6.3642899258629523E-2</c:v>
                </c:pt>
                <c:pt idx="112">
                  <c:v>6.4221719249716355E-2</c:v>
                </c:pt>
                <c:pt idx="113">
                  <c:v>6.6034090041479962E-2</c:v>
                </c:pt>
                <c:pt idx="114">
                  <c:v>6.6565465771002294E-2</c:v>
                </c:pt>
                <c:pt idx="115">
                  <c:v>6.703990838664721E-2</c:v>
                </c:pt>
                <c:pt idx="116">
                  <c:v>6.7400484774537375E-2</c:v>
                </c:pt>
                <c:pt idx="117">
                  <c:v>6.9146433600110704E-2</c:v>
                </c:pt>
                <c:pt idx="118">
                  <c:v>7.1898200770851281E-2</c:v>
                </c:pt>
                <c:pt idx="119">
                  <c:v>7.1898200770851281E-2</c:v>
                </c:pt>
                <c:pt idx="120">
                  <c:v>7.1898200770851281E-2</c:v>
                </c:pt>
                <c:pt idx="121">
                  <c:v>7.1898200770851281E-2</c:v>
                </c:pt>
                <c:pt idx="122">
                  <c:v>7.2087977817109253E-2</c:v>
                </c:pt>
                <c:pt idx="123">
                  <c:v>7.2932485672957223E-2</c:v>
                </c:pt>
                <c:pt idx="124">
                  <c:v>7.3103285014589417E-2</c:v>
                </c:pt>
                <c:pt idx="125">
                  <c:v>7.3160218128466806E-2</c:v>
                </c:pt>
                <c:pt idx="126">
                  <c:v>7.3463861402479555E-2</c:v>
                </c:pt>
                <c:pt idx="127">
                  <c:v>7.5143388261862606E-2</c:v>
                </c:pt>
                <c:pt idx="128">
                  <c:v>7.5902496446894493E-2</c:v>
                </c:pt>
                <c:pt idx="129">
                  <c:v>7.831266493437071E-2</c:v>
                </c:pt>
                <c:pt idx="130">
                  <c:v>8.1415519640688563E-2</c:v>
                </c:pt>
                <c:pt idx="131">
                  <c:v>8.183302914245609E-2</c:v>
                </c:pt>
                <c:pt idx="132">
                  <c:v>8.23833825766042E-2</c:v>
                </c:pt>
                <c:pt idx="133">
                  <c:v>8.4461441233129E-2</c:v>
                </c:pt>
                <c:pt idx="134">
                  <c:v>8.4708151393264361E-2</c:v>
                </c:pt>
                <c:pt idx="135">
                  <c:v>8.4822017621019138E-2</c:v>
                </c:pt>
                <c:pt idx="136">
                  <c:v>8.4822017621019138E-2</c:v>
                </c:pt>
                <c:pt idx="137">
                  <c:v>8.4822017621019138E-2</c:v>
                </c:pt>
                <c:pt idx="138">
                  <c:v>8.4945372701086833E-2</c:v>
                </c:pt>
                <c:pt idx="139">
                  <c:v>8.7365030040875966E-2</c:v>
                </c:pt>
                <c:pt idx="140">
                  <c:v>8.7739839707235437E-2</c:v>
                </c:pt>
                <c:pt idx="141">
                  <c:v>8.9822642789916682E-2</c:v>
                </c:pt>
                <c:pt idx="142">
                  <c:v>8.9936509017671459E-2</c:v>
                </c:pt>
                <c:pt idx="143">
                  <c:v>9.0467884747193791E-2</c:v>
                </c:pt>
                <c:pt idx="144">
                  <c:v>9.0591239827261458E-2</c:v>
                </c:pt>
                <c:pt idx="145">
                  <c:v>9.315322995174409E-2</c:v>
                </c:pt>
                <c:pt idx="146">
                  <c:v>9.3172207656369868E-2</c:v>
                </c:pt>
                <c:pt idx="147">
                  <c:v>9.6526516948979527E-2</c:v>
                </c:pt>
                <c:pt idx="148">
                  <c:v>9.6758993830645554E-2</c:v>
                </c:pt>
                <c:pt idx="149">
                  <c:v>0.10485298485354803</c:v>
                </c:pt>
                <c:pt idx="150">
                  <c:v>0.10556464877701542</c:v>
                </c:pt>
                <c:pt idx="151">
                  <c:v>0.10884779167727833</c:v>
                </c:pt>
                <c:pt idx="152">
                  <c:v>0.10884779167727833</c:v>
                </c:pt>
                <c:pt idx="153">
                  <c:v>0.11377250602767268</c:v>
                </c:pt>
                <c:pt idx="154">
                  <c:v>0.1143608148710724</c:v>
                </c:pt>
                <c:pt idx="155">
                  <c:v>0.11777680170371586</c:v>
                </c:pt>
                <c:pt idx="156">
                  <c:v>0.12010157052037602</c:v>
                </c:pt>
                <c:pt idx="157">
                  <c:v>0.12028185871432111</c:v>
                </c:pt>
                <c:pt idx="158">
                  <c:v>0.12039572494207589</c:v>
                </c:pt>
                <c:pt idx="159">
                  <c:v>0.1229956704758101</c:v>
                </c:pt>
                <c:pt idx="160">
                  <c:v>0.1229956704758101</c:v>
                </c:pt>
                <c:pt idx="161">
                  <c:v>0.12322340293131966</c:v>
                </c:pt>
                <c:pt idx="162">
                  <c:v>0.12327084719288416</c:v>
                </c:pt>
                <c:pt idx="163">
                  <c:v>0.12328033604519704</c:v>
                </c:pt>
                <c:pt idx="164">
                  <c:v>0.12392557800247415</c:v>
                </c:pt>
                <c:pt idx="165">
                  <c:v>0.12568101568036039</c:v>
                </c:pt>
                <c:pt idx="166">
                  <c:v>0.12626932452376011</c:v>
                </c:pt>
                <c:pt idx="167">
                  <c:v>0.12633574648995038</c:v>
                </c:pt>
                <c:pt idx="168">
                  <c:v>0.12669632287784055</c:v>
                </c:pt>
                <c:pt idx="169">
                  <c:v>0.12908751366069099</c:v>
                </c:pt>
                <c:pt idx="170">
                  <c:v>0.1294480900485811</c:v>
                </c:pt>
                <c:pt idx="171">
                  <c:v>0.12955246742402299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891-A2D9-90CC90112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5-4891-A2D9-90CC9011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552"/>
        <c:axId val="1"/>
      </c:scatterChart>
      <c:valAx>
        <c:axId val="75167455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5384615384614"/>
          <c:y val="0.92238805970149251"/>
          <c:w val="0.7123076923076923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619125</xdr:colOff>
      <xdr:row>18</xdr:row>
      <xdr:rowOff>104775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DE1371C7-915B-8160-CD34-70B76C97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285750</xdr:colOff>
      <xdr:row>18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5C7C4EF-0A35-4FDE-33B9-87FCE40D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502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3.pdf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71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aavso.org/sites/default/files/jaavso/v37n1/44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65"/>
  <sheetViews>
    <sheetView tabSelected="1" workbookViewId="0">
      <pane ySplit="20" topLeftCell="A180" activePane="bottomLeft" state="frozen"/>
      <selection pane="bottomLef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61</v>
      </c>
    </row>
    <row r="2" spans="1:6" x14ac:dyDescent="0.2">
      <c r="A2" t="s">
        <v>25</v>
      </c>
      <c r="B2" t="s">
        <v>62</v>
      </c>
    </row>
    <row r="4" spans="1:6" ht="14.25" thickTop="1" thickBot="1" x14ac:dyDescent="0.25">
      <c r="A4" s="7" t="s">
        <v>1</v>
      </c>
      <c r="C4" s="3">
        <v>35401.483</v>
      </c>
      <c r="D4" s="4">
        <v>1.1584700000000001</v>
      </c>
    </row>
    <row r="5" spans="1:6" ht="13.5" thickTop="1" x14ac:dyDescent="0.2">
      <c r="A5" s="15" t="s">
        <v>64</v>
      </c>
      <c r="B5" s="11"/>
      <c r="C5" s="16">
        <v>-9.5</v>
      </c>
      <c r="D5" s="11" t="s">
        <v>65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35401.483</v>
      </c>
    </row>
    <row r="8" spans="1:6" x14ac:dyDescent="0.2">
      <c r="A8" t="s">
        <v>4</v>
      </c>
      <c r="C8">
        <f>+D4</f>
        <v>1.1584700000000001</v>
      </c>
    </row>
    <row r="9" spans="1:6" x14ac:dyDescent="0.2">
      <c r="A9" s="28" t="s">
        <v>72</v>
      </c>
      <c r="B9" s="29">
        <v>156</v>
      </c>
      <c r="C9" s="18" t="str">
        <f>"F"&amp;B9</f>
        <v>F156</v>
      </c>
      <c r="D9" s="14" t="str">
        <f>"G"&amp;B9</f>
        <v>G156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17">
        <f ca="1">INTERCEPT(INDIRECT($D$9):G973,INDIRECT($C$9):F973)</f>
        <v>-6.8090837401341323E-2</v>
      </c>
      <c r="D11" s="5"/>
      <c r="E11" s="11"/>
    </row>
    <row r="12" spans="1:6" x14ac:dyDescent="0.2">
      <c r="A12" s="11" t="s">
        <v>18</v>
      </c>
      <c r="B12" s="11"/>
      <c r="C12" s="17">
        <f ca="1">SLOPE(INDIRECT($D$9):G973,INDIRECT($C$9):F973)</f>
        <v>9.4888523128985704E-6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9" t="s">
        <v>19</v>
      </c>
      <c r="B15" s="11"/>
      <c r="C15" s="20">
        <f ca="1">(C7+C11)+(C8+C12)*INT(MAX(F21:F3514))</f>
        <v>59531.384182467431</v>
      </c>
      <c r="E15" s="21" t="s">
        <v>79</v>
      </c>
      <c r="F15" s="16">
        <v>1</v>
      </c>
    </row>
    <row r="16" spans="1:6" x14ac:dyDescent="0.2">
      <c r="A16" s="23" t="s">
        <v>5</v>
      </c>
      <c r="B16" s="11"/>
      <c r="C16" s="24">
        <f ca="1">+C8+C12</f>
        <v>1.1584794888523131</v>
      </c>
      <c r="E16" s="21" t="s">
        <v>66</v>
      </c>
      <c r="F16" s="22">
        <f ca="1">NOW()+15018.5+$C$5/24</f>
        <v>59970.804237615739</v>
      </c>
    </row>
    <row r="17" spans="1:21" ht="13.5" thickBot="1" x14ac:dyDescent="0.25">
      <c r="A17" s="21" t="s">
        <v>60</v>
      </c>
      <c r="B17" s="11"/>
      <c r="C17" s="11">
        <f>COUNT(C21:C2172)</f>
        <v>172</v>
      </c>
      <c r="E17" s="21" t="s">
        <v>80</v>
      </c>
      <c r="F17" s="22">
        <f ca="1">ROUND(2*(F16-$C$7)/$C$8,0)/2+F15</f>
        <v>21209.5</v>
      </c>
    </row>
    <row r="18" spans="1:21" ht="14.25" thickTop="1" thickBot="1" x14ac:dyDescent="0.25">
      <c r="A18" s="23" t="s">
        <v>6</v>
      </c>
      <c r="B18" s="11"/>
      <c r="C18" s="26">
        <f ca="1">+C15</f>
        <v>59531.384182467431</v>
      </c>
      <c r="D18" s="27">
        <f ca="1">+C16</f>
        <v>1.1584794888523131</v>
      </c>
      <c r="E18" s="21" t="s">
        <v>67</v>
      </c>
      <c r="F18" s="14">
        <f ca="1">ROUND(2*(F16-$C$15)/$C$16,0)/2+F15</f>
        <v>380.5</v>
      </c>
    </row>
    <row r="19" spans="1:21" ht="13.5" thickTop="1" x14ac:dyDescent="0.2">
      <c r="E19" s="21" t="s">
        <v>68</v>
      </c>
      <c r="F19" s="25">
        <f ca="1">+$C$15+$C$16*F18-15018.5-$C$5/24</f>
        <v>44954.08146130907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45</v>
      </c>
      <c r="I20" s="9" t="s">
        <v>75</v>
      </c>
      <c r="J20" s="9" t="s">
        <v>95</v>
      </c>
      <c r="K20" s="9" t="s">
        <v>93</v>
      </c>
      <c r="L20" s="9" t="s">
        <v>611</v>
      </c>
      <c r="M20" s="9" t="s">
        <v>612</v>
      </c>
      <c r="N20" s="9" t="s">
        <v>613</v>
      </c>
      <c r="O20" s="9" t="s">
        <v>24</v>
      </c>
      <c r="P20" s="8" t="s">
        <v>23</v>
      </c>
      <c r="Q20" s="6" t="s">
        <v>16</v>
      </c>
      <c r="R20" s="6"/>
      <c r="S20" s="6"/>
      <c r="T20" s="6"/>
      <c r="U20" s="37" t="s">
        <v>86</v>
      </c>
    </row>
    <row r="21" spans="1:21" x14ac:dyDescent="0.2">
      <c r="A21" s="53" t="s">
        <v>106</v>
      </c>
      <c r="B21" s="54" t="s">
        <v>56</v>
      </c>
      <c r="C21" s="53">
        <v>16737.357</v>
      </c>
      <c r="D21" s="53" t="s">
        <v>75</v>
      </c>
      <c r="E21" s="30">
        <f t="shared" ref="E21:E52" si="0">+(C21-C$7)/C$8</f>
        <v>-16111.013664574826</v>
      </c>
      <c r="F21">
        <f t="shared" ref="F21:F52" si="1">ROUND(2*E21,0)/2</f>
        <v>-16111</v>
      </c>
      <c r="G21">
        <f t="shared" ref="G21:G52" si="2">+C21-(C$7+F21*C$8)</f>
        <v>-1.5829999996640254E-2</v>
      </c>
      <c r="I21">
        <f t="shared" ref="I21:I26" si="3">G21</f>
        <v>-1.5829999996640254E-2</v>
      </c>
      <c r="Q21" s="2">
        <f t="shared" ref="Q21:Q52" si="4">+C21-15018.5</f>
        <v>1718.857</v>
      </c>
      <c r="R21" s="2"/>
      <c r="S21" s="2"/>
      <c r="T21" s="2"/>
    </row>
    <row r="22" spans="1:21" x14ac:dyDescent="0.2">
      <c r="A22" s="53" t="s">
        <v>106</v>
      </c>
      <c r="B22" s="54" t="s">
        <v>56</v>
      </c>
      <c r="C22" s="53">
        <v>27775.293000000001</v>
      </c>
      <c r="D22" s="53" t="s">
        <v>75</v>
      </c>
      <c r="E22" s="30">
        <f t="shared" si="0"/>
        <v>-6582.9844536328073</v>
      </c>
      <c r="F22">
        <f t="shared" si="1"/>
        <v>-6583</v>
      </c>
      <c r="G22">
        <f t="shared" si="2"/>
        <v>1.8010000003414461E-2</v>
      </c>
      <c r="I22">
        <f t="shared" si="3"/>
        <v>1.8010000003414461E-2</v>
      </c>
      <c r="Q22" s="2">
        <f t="shared" si="4"/>
        <v>12756.793000000001</v>
      </c>
      <c r="R22" s="2"/>
      <c r="S22" s="2"/>
      <c r="T22" s="2"/>
    </row>
    <row r="23" spans="1:21" x14ac:dyDescent="0.2">
      <c r="A23" s="53" t="s">
        <v>106</v>
      </c>
      <c r="B23" s="54" t="s">
        <v>56</v>
      </c>
      <c r="C23" s="53">
        <v>29165.365000000002</v>
      </c>
      <c r="D23" s="53" t="s">
        <v>75</v>
      </c>
      <c r="E23" s="30">
        <f t="shared" si="0"/>
        <v>-5383.0638687234004</v>
      </c>
      <c r="F23">
        <f t="shared" si="1"/>
        <v>-5383</v>
      </c>
      <c r="G23">
        <f t="shared" si="2"/>
        <v>-7.3989999997138511E-2</v>
      </c>
      <c r="I23">
        <f t="shared" si="3"/>
        <v>-7.3989999997138511E-2</v>
      </c>
      <c r="Q23" s="2">
        <f t="shared" si="4"/>
        <v>14146.865000000002</v>
      </c>
      <c r="R23" s="2"/>
      <c r="S23" s="2"/>
      <c r="T23" s="2"/>
    </row>
    <row r="24" spans="1:21" x14ac:dyDescent="0.2">
      <c r="A24" s="53" t="s">
        <v>106</v>
      </c>
      <c r="B24" s="54" t="s">
        <v>56</v>
      </c>
      <c r="C24" s="53">
        <v>29172.452000000001</v>
      </c>
      <c r="D24" s="53" t="s">
        <v>75</v>
      </c>
      <c r="E24" s="30">
        <f t="shared" si="0"/>
        <v>-5376.9463171251728</v>
      </c>
      <c r="F24">
        <f t="shared" si="1"/>
        <v>-5377</v>
      </c>
      <c r="G24">
        <f t="shared" si="2"/>
        <v>6.2190000000555301E-2</v>
      </c>
      <c r="I24">
        <f t="shared" si="3"/>
        <v>6.2190000000555301E-2</v>
      </c>
      <c r="Q24" s="2">
        <f t="shared" si="4"/>
        <v>14153.952000000001</v>
      </c>
      <c r="R24" s="2"/>
      <c r="S24" s="2"/>
      <c r="T24" s="2"/>
    </row>
    <row r="25" spans="1:21" x14ac:dyDescent="0.2">
      <c r="A25" s="53" t="s">
        <v>106</v>
      </c>
      <c r="B25" s="54" t="s">
        <v>56</v>
      </c>
      <c r="C25" s="53">
        <v>29288.240000000002</v>
      </c>
      <c r="D25" s="53" t="s">
        <v>75</v>
      </c>
      <c r="E25" s="30">
        <f t="shared" si="0"/>
        <v>-5276.9972463680524</v>
      </c>
      <c r="F25">
        <f t="shared" si="1"/>
        <v>-5277</v>
      </c>
      <c r="G25">
        <f t="shared" si="2"/>
        <v>3.1900000030873343E-3</v>
      </c>
      <c r="I25">
        <f t="shared" si="3"/>
        <v>3.1900000030873343E-3</v>
      </c>
      <c r="Q25" s="2">
        <f t="shared" si="4"/>
        <v>14269.740000000002</v>
      </c>
      <c r="R25" s="2"/>
      <c r="S25" s="2"/>
      <c r="T25" s="2"/>
    </row>
    <row r="26" spans="1:21" x14ac:dyDescent="0.2">
      <c r="A26" s="53" t="s">
        <v>106</v>
      </c>
      <c r="B26" s="54" t="s">
        <v>56</v>
      </c>
      <c r="C26" s="53">
        <v>29487.469000000001</v>
      </c>
      <c r="D26" s="53" t="s">
        <v>75</v>
      </c>
      <c r="E26" s="30">
        <f t="shared" si="0"/>
        <v>-5105.0212780650327</v>
      </c>
      <c r="F26">
        <f t="shared" si="1"/>
        <v>-5105</v>
      </c>
      <c r="G26">
        <f t="shared" si="2"/>
        <v>-2.4649999999382999E-2</v>
      </c>
      <c r="I26">
        <f t="shared" si="3"/>
        <v>-2.4649999999382999E-2</v>
      </c>
      <c r="Q26" s="2">
        <f t="shared" si="4"/>
        <v>14468.969000000001</v>
      </c>
      <c r="R26" s="2"/>
      <c r="S26" s="2"/>
      <c r="T26" s="2"/>
    </row>
    <row r="27" spans="1:21" x14ac:dyDescent="0.2">
      <c r="A27" s="53" t="s">
        <v>125</v>
      </c>
      <c r="B27" s="54" t="s">
        <v>56</v>
      </c>
      <c r="C27" s="53">
        <v>33156.402000000002</v>
      </c>
      <c r="D27" s="53" t="s">
        <v>75</v>
      </c>
      <c r="E27" s="30">
        <f t="shared" si="0"/>
        <v>-1937.97077179383</v>
      </c>
      <c r="F27">
        <f t="shared" si="1"/>
        <v>-1938</v>
      </c>
      <c r="G27">
        <f t="shared" si="2"/>
        <v>3.3860000003187452E-2</v>
      </c>
      <c r="H27">
        <f t="shared" ref="H27:H35" si="5">G27</f>
        <v>3.3860000003187452E-2</v>
      </c>
      <c r="Q27" s="2">
        <f t="shared" si="4"/>
        <v>18137.902000000002</v>
      </c>
      <c r="R27" s="2"/>
      <c r="S27" s="2"/>
      <c r="T27" s="2"/>
    </row>
    <row r="28" spans="1:21" x14ac:dyDescent="0.2">
      <c r="A28" s="53" t="s">
        <v>125</v>
      </c>
      <c r="B28" s="54" t="s">
        <v>56</v>
      </c>
      <c r="C28" s="53">
        <v>33543.330999999998</v>
      </c>
      <c r="D28" s="53" t="s">
        <v>75</v>
      </c>
      <c r="E28" s="30">
        <f t="shared" si="0"/>
        <v>-1603.9707545296828</v>
      </c>
      <c r="F28">
        <f t="shared" si="1"/>
        <v>-1604</v>
      </c>
      <c r="G28">
        <f t="shared" si="2"/>
        <v>3.3879999995406251E-2</v>
      </c>
      <c r="H28">
        <f t="shared" si="5"/>
        <v>3.3879999995406251E-2</v>
      </c>
      <c r="Q28" s="2">
        <f t="shared" si="4"/>
        <v>18524.830999999998</v>
      </c>
      <c r="R28" s="2"/>
      <c r="S28" s="2"/>
      <c r="T28" s="2"/>
    </row>
    <row r="29" spans="1:21" x14ac:dyDescent="0.2">
      <c r="A29" s="53" t="s">
        <v>125</v>
      </c>
      <c r="B29" s="54" t="s">
        <v>56</v>
      </c>
      <c r="C29" s="53">
        <v>33895.49</v>
      </c>
      <c r="D29" s="53" t="s">
        <v>75</v>
      </c>
      <c r="E29" s="30">
        <f t="shared" si="0"/>
        <v>-1299.9844622648857</v>
      </c>
      <c r="F29">
        <f t="shared" si="1"/>
        <v>-1300</v>
      </c>
      <c r="G29">
        <f t="shared" si="2"/>
        <v>1.7999999996391125E-2</v>
      </c>
      <c r="H29">
        <f t="shared" si="5"/>
        <v>1.7999999996391125E-2</v>
      </c>
      <c r="Q29" s="2">
        <f t="shared" si="4"/>
        <v>18876.989999999998</v>
      </c>
      <c r="R29" s="2"/>
      <c r="S29" s="2"/>
      <c r="T29" s="2"/>
    </row>
    <row r="30" spans="1:21" x14ac:dyDescent="0.2">
      <c r="A30" s="53" t="s">
        <v>125</v>
      </c>
      <c r="B30" s="54" t="s">
        <v>56</v>
      </c>
      <c r="C30" s="53">
        <v>33901.300999999999</v>
      </c>
      <c r="D30" s="53" t="s">
        <v>75</v>
      </c>
      <c r="E30" s="30">
        <f t="shared" si="0"/>
        <v>-1294.9683634448891</v>
      </c>
      <c r="F30">
        <f t="shared" si="1"/>
        <v>-1295</v>
      </c>
      <c r="G30">
        <f t="shared" si="2"/>
        <v>3.6650000001827721E-2</v>
      </c>
      <c r="H30">
        <f t="shared" si="5"/>
        <v>3.6650000001827721E-2</v>
      </c>
      <c r="Q30" s="2">
        <f t="shared" si="4"/>
        <v>18882.800999999999</v>
      </c>
      <c r="R30" s="2"/>
      <c r="S30" s="2"/>
      <c r="T30" s="2"/>
    </row>
    <row r="31" spans="1:21" x14ac:dyDescent="0.2">
      <c r="A31" s="53" t="s">
        <v>125</v>
      </c>
      <c r="B31" s="54" t="s">
        <v>56</v>
      </c>
      <c r="C31" s="53">
        <v>33953.392999999996</v>
      </c>
      <c r="D31" s="53" t="s">
        <v>75</v>
      </c>
      <c r="E31" s="30">
        <f t="shared" si="0"/>
        <v>-1250.0021580187693</v>
      </c>
      <c r="F31">
        <f t="shared" si="1"/>
        <v>-1250</v>
      </c>
      <c r="G31">
        <f t="shared" si="2"/>
        <v>-2.5000000023283064E-3</v>
      </c>
      <c r="H31">
        <f t="shared" si="5"/>
        <v>-2.5000000023283064E-3</v>
      </c>
      <c r="Q31" s="2">
        <f t="shared" si="4"/>
        <v>18934.892999999996</v>
      </c>
      <c r="R31" s="2"/>
      <c r="S31" s="2"/>
      <c r="T31" s="2"/>
    </row>
    <row r="32" spans="1:21" x14ac:dyDescent="0.2">
      <c r="A32" s="53" t="s">
        <v>125</v>
      </c>
      <c r="B32" s="54" t="s">
        <v>56</v>
      </c>
      <c r="C32" s="53">
        <v>34683.250999999997</v>
      </c>
      <c r="D32" s="53" t="s">
        <v>75</v>
      </c>
      <c r="E32" s="30">
        <f t="shared" si="0"/>
        <v>-619.98325377437789</v>
      </c>
      <c r="F32">
        <f t="shared" si="1"/>
        <v>-620</v>
      </c>
      <c r="G32">
        <f t="shared" si="2"/>
        <v>1.9399999997403938E-2</v>
      </c>
      <c r="H32">
        <f t="shared" si="5"/>
        <v>1.9399999997403938E-2</v>
      </c>
      <c r="Q32" s="2">
        <f t="shared" si="4"/>
        <v>19664.750999999997</v>
      </c>
      <c r="R32" s="2"/>
      <c r="S32" s="2"/>
      <c r="T32" s="2"/>
    </row>
    <row r="33" spans="1:20" x14ac:dyDescent="0.2">
      <c r="A33" s="53" t="s">
        <v>125</v>
      </c>
      <c r="B33" s="54" t="s">
        <v>56</v>
      </c>
      <c r="C33" s="53">
        <v>35343.502999999997</v>
      </c>
      <c r="D33" s="53" t="s">
        <v>75</v>
      </c>
      <c r="E33" s="30">
        <f t="shared" si="0"/>
        <v>-50.048771224117324</v>
      </c>
      <c r="F33">
        <f t="shared" si="1"/>
        <v>-50</v>
      </c>
      <c r="G33">
        <f t="shared" si="2"/>
        <v>-5.6500000006053597E-2</v>
      </c>
      <c r="H33">
        <f t="shared" si="5"/>
        <v>-5.6500000006053597E-2</v>
      </c>
      <c r="Q33" s="2">
        <f t="shared" si="4"/>
        <v>20325.002999999997</v>
      </c>
      <c r="R33" s="2"/>
      <c r="S33" s="2"/>
      <c r="T33" s="2"/>
    </row>
    <row r="34" spans="1:20" x14ac:dyDescent="0.2">
      <c r="A34" s="53" t="s">
        <v>125</v>
      </c>
      <c r="B34" s="54" t="s">
        <v>56</v>
      </c>
      <c r="C34" s="53">
        <v>35350.485999999997</v>
      </c>
      <c r="D34" s="53" t="s">
        <v>75</v>
      </c>
      <c r="E34" s="30">
        <f t="shared" si="0"/>
        <v>-44.020993206559531</v>
      </c>
      <c r="F34">
        <f t="shared" si="1"/>
        <v>-44</v>
      </c>
      <c r="G34">
        <f t="shared" si="2"/>
        <v>-2.4320000004081521E-2</v>
      </c>
      <c r="H34">
        <f t="shared" si="5"/>
        <v>-2.4320000004081521E-2</v>
      </c>
      <c r="Q34" s="2">
        <f t="shared" si="4"/>
        <v>20331.985999999997</v>
      </c>
      <c r="R34" s="2"/>
      <c r="S34" s="2"/>
      <c r="T34" s="2"/>
    </row>
    <row r="35" spans="1:20" x14ac:dyDescent="0.2">
      <c r="A35" s="53" t="s">
        <v>125</v>
      </c>
      <c r="B35" s="54" t="s">
        <v>56</v>
      </c>
      <c r="C35" s="53">
        <v>35394.512000000002</v>
      </c>
      <c r="D35" s="53" t="s">
        <v>75</v>
      </c>
      <c r="E35" s="30">
        <f t="shared" si="0"/>
        <v>-6.0174195274782507</v>
      </c>
      <c r="F35">
        <f t="shared" si="1"/>
        <v>-6</v>
      </c>
      <c r="G35">
        <f t="shared" si="2"/>
        <v>-2.0179999999527354E-2</v>
      </c>
      <c r="H35">
        <f t="shared" si="5"/>
        <v>-2.0179999999527354E-2</v>
      </c>
      <c r="Q35" s="2">
        <f t="shared" si="4"/>
        <v>20376.012000000002</v>
      </c>
      <c r="R35" s="2"/>
      <c r="S35" s="2"/>
      <c r="T35" s="2"/>
    </row>
    <row r="36" spans="1:20" x14ac:dyDescent="0.2">
      <c r="A36" t="s">
        <v>13</v>
      </c>
      <c r="C36" s="13">
        <v>35401.483</v>
      </c>
      <c r="D36" s="13" t="s">
        <v>15</v>
      </c>
      <c r="E36">
        <f t="shared" si="0"/>
        <v>0</v>
      </c>
      <c r="F36">
        <f t="shared" si="1"/>
        <v>0</v>
      </c>
      <c r="G36">
        <f t="shared" si="2"/>
        <v>0</v>
      </c>
      <c r="H36">
        <f>+G36</f>
        <v>0</v>
      </c>
      <c r="Q36" s="2">
        <f t="shared" si="4"/>
        <v>20382.983</v>
      </c>
      <c r="R36" s="2"/>
      <c r="S36" s="2"/>
      <c r="T36" s="2"/>
    </row>
    <row r="37" spans="1:20" x14ac:dyDescent="0.2">
      <c r="A37" s="53" t="s">
        <v>155</v>
      </c>
      <c r="B37" s="54" t="s">
        <v>56</v>
      </c>
      <c r="C37" s="53">
        <v>36395.462</v>
      </c>
      <c r="D37" s="53" t="s">
        <v>75</v>
      </c>
      <c r="E37" s="30">
        <f t="shared" si="0"/>
        <v>858.01013405612514</v>
      </c>
      <c r="F37">
        <f t="shared" si="1"/>
        <v>858</v>
      </c>
      <c r="G37">
        <f t="shared" si="2"/>
        <v>1.1740000001736917E-2</v>
      </c>
      <c r="I37">
        <f t="shared" ref="I37:I68" si="6">G37</f>
        <v>1.1740000001736917E-2</v>
      </c>
      <c r="Q37" s="2">
        <f t="shared" si="4"/>
        <v>21376.962</v>
      </c>
      <c r="R37" s="2"/>
      <c r="S37" s="2"/>
      <c r="T37" s="2"/>
    </row>
    <row r="38" spans="1:20" x14ac:dyDescent="0.2">
      <c r="A38" s="53" t="s">
        <v>155</v>
      </c>
      <c r="B38" s="54" t="s">
        <v>71</v>
      </c>
      <c r="C38" s="53">
        <v>36399.533000000003</v>
      </c>
      <c r="D38" s="53" t="s">
        <v>75</v>
      </c>
      <c r="E38" s="30">
        <f t="shared" si="0"/>
        <v>861.52425181489616</v>
      </c>
      <c r="F38">
        <f t="shared" si="1"/>
        <v>861.5</v>
      </c>
      <c r="G38">
        <f t="shared" si="2"/>
        <v>2.809500000148546E-2</v>
      </c>
      <c r="I38">
        <f t="shared" si="6"/>
        <v>2.809500000148546E-2</v>
      </c>
      <c r="Q38" s="2">
        <f t="shared" si="4"/>
        <v>21381.033000000003</v>
      </c>
      <c r="R38" s="2"/>
      <c r="S38" s="2"/>
      <c r="T38" s="2"/>
    </row>
    <row r="39" spans="1:20" x14ac:dyDescent="0.2">
      <c r="A39" s="53" t="s">
        <v>155</v>
      </c>
      <c r="B39" s="54" t="s">
        <v>56</v>
      </c>
      <c r="C39" s="53">
        <v>36402.491000000002</v>
      </c>
      <c r="D39" s="53" t="s">
        <v>75</v>
      </c>
      <c r="E39" s="30">
        <f t="shared" si="0"/>
        <v>864.07761961898154</v>
      </c>
      <c r="F39">
        <f t="shared" si="1"/>
        <v>864</v>
      </c>
      <c r="G39">
        <f t="shared" si="2"/>
        <v>8.991999999852851E-2</v>
      </c>
      <c r="I39">
        <f t="shared" si="6"/>
        <v>8.991999999852851E-2</v>
      </c>
      <c r="Q39" s="2">
        <f t="shared" si="4"/>
        <v>21383.991000000002</v>
      </c>
      <c r="R39" s="2"/>
      <c r="S39" s="2"/>
      <c r="T39" s="2"/>
    </row>
    <row r="40" spans="1:20" x14ac:dyDescent="0.2">
      <c r="A40" s="53" t="s">
        <v>155</v>
      </c>
      <c r="B40" s="54" t="s">
        <v>56</v>
      </c>
      <c r="C40" s="53">
        <v>36461.470999999998</v>
      </c>
      <c r="D40" s="53" t="s">
        <v>75</v>
      </c>
      <c r="E40" s="30">
        <f t="shared" si="0"/>
        <v>914.98959834954508</v>
      </c>
      <c r="F40">
        <f t="shared" si="1"/>
        <v>915</v>
      </c>
      <c r="G40">
        <f t="shared" si="2"/>
        <v>-1.2050000004819594E-2</v>
      </c>
      <c r="I40">
        <f t="shared" si="6"/>
        <v>-1.2050000004819594E-2</v>
      </c>
      <c r="Q40" s="2">
        <f t="shared" si="4"/>
        <v>21442.970999999998</v>
      </c>
      <c r="R40" s="2"/>
      <c r="S40" s="2"/>
      <c r="T40" s="2"/>
    </row>
    <row r="41" spans="1:20" x14ac:dyDescent="0.2">
      <c r="A41" s="53" t="s">
        <v>155</v>
      </c>
      <c r="B41" s="54" t="s">
        <v>56</v>
      </c>
      <c r="C41" s="53">
        <v>36599.252999999997</v>
      </c>
      <c r="D41" s="53" t="s">
        <v>75</v>
      </c>
      <c r="E41" s="30">
        <f t="shared" si="0"/>
        <v>1033.9240550035795</v>
      </c>
      <c r="F41">
        <f t="shared" si="1"/>
        <v>1034</v>
      </c>
      <c r="G41">
        <f t="shared" si="2"/>
        <v>-8.7980000003881287E-2</v>
      </c>
      <c r="I41">
        <f t="shared" si="6"/>
        <v>-8.7980000003881287E-2</v>
      </c>
      <c r="Q41" s="2">
        <f t="shared" si="4"/>
        <v>21580.752999999997</v>
      </c>
      <c r="R41" s="2"/>
      <c r="S41" s="2"/>
      <c r="T41" s="2"/>
    </row>
    <row r="42" spans="1:20" x14ac:dyDescent="0.2">
      <c r="A42" s="53" t="s">
        <v>155</v>
      </c>
      <c r="B42" s="54" t="s">
        <v>56</v>
      </c>
      <c r="C42" s="53">
        <v>36790.538999999997</v>
      </c>
      <c r="D42" s="53" t="s">
        <v>75</v>
      </c>
      <c r="E42" s="30">
        <f t="shared" si="0"/>
        <v>1199.0435660828477</v>
      </c>
      <c r="F42">
        <f t="shared" si="1"/>
        <v>1199</v>
      </c>
      <c r="G42">
        <f t="shared" si="2"/>
        <v>5.0469999994675163E-2</v>
      </c>
      <c r="I42">
        <f t="shared" si="6"/>
        <v>5.0469999994675163E-2</v>
      </c>
      <c r="Q42" s="2">
        <f t="shared" si="4"/>
        <v>21772.038999999997</v>
      </c>
      <c r="R42" s="2"/>
      <c r="S42" s="2"/>
      <c r="T42" s="2"/>
    </row>
    <row r="43" spans="1:20" x14ac:dyDescent="0.2">
      <c r="A43" s="53" t="s">
        <v>155</v>
      </c>
      <c r="B43" s="54" t="s">
        <v>56</v>
      </c>
      <c r="C43" s="53">
        <v>36812.519999999997</v>
      </c>
      <c r="D43" s="53" t="s">
        <v>75</v>
      </c>
      <c r="E43" s="30">
        <f t="shared" si="0"/>
        <v>1218.0177302821794</v>
      </c>
      <c r="F43">
        <f t="shared" si="1"/>
        <v>1218</v>
      </c>
      <c r="G43">
        <f t="shared" si="2"/>
        <v>2.0539999997708946E-2</v>
      </c>
      <c r="I43">
        <f t="shared" si="6"/>
        <v>2.0539999997708946E-2</v>
      </c>
      <c r="Q43" s="2">
        <f t="shared" si="4"/>
        <v>21794.019999999997</v>
      </c>
      <c r="R43" s="2"/>
      <c r="S43" s="2"/>
      <c r="T43" s="2"/>
    </row>
    <row r="44" spans="1:20" x14ac:dyDescent="0.2">
      <c r="A44" s="53" t="s">
        <v>155</v>
      </c>
      <c r="B44" s="54" t="s">
        <v>71</v>
      </c>
      <c r="C44" s="53">
        <v>36895.362999999998</v>
      </c>
      <c r="D44" s="53" t="s">
        <v>75</v>
      </c>
      <c r="E44" s="30">
        <f t="shared" si="0"/>
        <v>1289.5284297392227</v>
      </c>
      <c r="F44">
        <f t="shared" si="1"/>
        <v>1289.5</v>
      </c>
      <c r="G44">
        <f t="shared" si="2"/>
        <v>3.2934999995632097E-2</v>
      </c>
      <c r="I44">
        <f t="shared" si="6"/>
        <v>3.2934999995632097E-2</v>
      </c>
      <c r="Q44" s="2">
        <f t="shared" si="4"/>
        <v>21876.862999999998</v>
      </c>
      <c r="R44" s="2"/>
      <c r="S44" s="2"/>
      <c r="T44" s="2"/>
    </row>
    <row r="45" spans="1:20" x14ac:dyDescent="0.2">
      <c r="A45" s="53" t="s">
        <v>155</v>
      </c>
      <c r="B45" s="54" t="s">
        <v>56</v>
      </c>
      <c r="C45" s="53">
        <v>36899.362999999998</v>
      </c>
      <c r="D45" s="53" t="s">
        <v>75</v>
      </c>
      <c r="E45" s="30">
        <f t="shared" si="0"/>
        <v>1292.9812597650325</v>
      </c>
      <c r="F45">
        <f t="shared" si="1"/>
        <v>1293</v>
      </c>
      <c r="G45">
        <f t="shared" si="2"/>
        <v>-2.171000000089407E-2</v>
      </c>
      <c r="I45">
        <f t="shared" si="6"/>
        <v>-2.171000000089407E-2</v>
      </c>
      <c r="Q45" s="2">
        <f t="shared" si="4"/>
        <v>21880.862999999998</v>
      </c>
      <c r="R45" s="2"/>
      <c r="S45" s="2"/>
      <c r="T45" s="2"/>
    </row>
    <row r="46" spans="1:20" x14ac:dyDescent="0.2">
      <c r="A46" s="53" t="s">
        <v>155</v>
      </c>
      <c r="B46" s="54" t="s">
        <v>71</v>
      </c>
      <c r="C46" s="53">
        <v>36903.396999999997</v>
      </c>
      <c r="D46" s="53" t="s">
        <v>75</v>
      </c>
      <c r="E46" s="30">
        <f t="shared" si="0"/>
        <v>1296.4634388460615</v>
      </c>
      <c r="F46">
        <f t="shared" si="1"/>
        <v>1296.5</v>
      </c>
      <c r="G46">
        <f t="shared" si="2"/>
        <v>-4.235500000504544E-2</v>
      </c>
      <c r="I46">
        <f t="shared" si="6"/>
        <v>-4.235500000504544E-2</v>
      </c>
      <c r="Q46" s="2">
        <f t="shared" si="4"/>
        <v>21884.896999999997</v>
      </c>
      <c r="R46" s="2"/>
      <c r="S46" s="2"/>
      <c r="T46" s="2"/>
    </row>
    <row r="47" spans="1:20" x14ac:dyDescent="0.2">
      <c r="A47" s="53" t="s">
        <v>155</v>
      </c>
      <c r="B47" s="54" t="s">
        <v>56</v>
      </c>
      <c r="C47" s="53">
        <v>37192.472999999998</v>
      </c>
      <c r="D47" s="53" t="s">
        <v>75</v>
      </c>
      <c r="E47" s="30">
        <f t="shared" si="0"/>
        <v>1545.9960119813184</v>
      </c>
      <c r="F47">
        <f t="shared" si="1"/>
        <v>1546</v>
      </c>
      <c r="G47">
        <f t="shared" si="2"/>
        <v>-4.6199999997043051E-3</v>
      </c>
      <c r="I47">
        <f t="shared" si="6"/>
        <v>-4.6199999997043051E-3</v>
      </c>
      <c r="Q47" s="2">
        <f t="shared" si="4"/>
        <v>22173.972999999998</v>
      </c>
      <c r="R47" s="2"/>
      <c r="S47" s="2"/>
      <c r="T47" s="2"/>
    </row>
    <row r="48" spans="1:20" x14ac:dyDescent="0.2">
      <c r="A48" s="53" t="s">
        <v>155</v>
      </c>
      <c r="B48" s="54" t="s">
        <v>56</v>
      </c>
      <c r="C48" s="53">
        <v>37579.462</v>
      </c>
      <c r="D48" s="53" t="s">
        <v>75</v>
      </c>
      <c r="E48" s="30">
        <f t="shared" si="0"/>
        <v>1880.0478216958568</v>
      </c>
      <c r="F48">
        <f t="shared" si="1"/>
        <v>1880</v>
      </c>
      <c r="G48">
        <f t="shared" si="2"/>
        <v>5.5399999997462146E-2</v>
      </c>
      <c r="I48">
        <f t="shared" si="6"/>
        <v>5.5399999997462146E-2</v>
      </c>
      <c r="Q48" s="2">
        <f t="shared" si="4"/>
        <v>22560.962</v>
      </c>
      <c r="R48" s="2"/>
      <c r="S48" s="2"/>
      <c r="T48" s="2"/>
    </row>
    <row r="49" spans="1:20" x14ac:dyDescent="0.2">
      <c r="A49" s="53" t="s">
        <v>155</v>
      </c>
      <c r="B49" s="54" t="s">
        <v>71</v>
      </c>
      <c r="C49" s="53">
        <v>37883.529000000002</v>
      </c>
      <c r="D49" s="53" t="s">
        <v>75</v>
      </c>
      <c r="E49" s="30">
        <f t="shared" si="0"/>
        <v>2142.5207385603439</v>
      </c>
      <c r="F49">
        <f t="shared" si="1"/>
        <v>2142.5</v>
      </c>
      <c r="G49">
        <f t="shared" si="2"/>
        <v>2.4024999998800922E-2</v>
      </c>
      <c r="I49">
        <f t="shared" si="6"/>
        <v>2.4024999998800922E-2</v>
      </c>
      <c r="Q49" s="2">
        <f t="shared" si="4"/>
        <v>22865.029000000002</v>
      </c>
      <c r="R49" s="2"/>
      <c r="S49" s="2"/>
      <c r="T49" s="2"/>
    </row>
    <row r="50" spans="1:20" x14ac:dyDescent="0.2">
      <c r="A50" s="53" t="s">
        <v>155</v>
      </c>
      <c r="B50" s="54" t="s">
        <v>56</v>
      </c>
      <c r="C50" s="53">
        <v>37945.500999999997</v>
      </c>
      <c r="D50" s="53" t="s">
        <v>75</v>
      </c>
      <c r="E50" s="30">
        <f t="shared" si="0"/>
        <v>2196.0154341502121</v>
      </c>
      <c r="F50">
        <f t="shared" si="1"/>
        <v>2196</v>
      </c>
      <c r="G50">
        <f t="shared" si="2"/>
        <v>1.787999999942258E-2</v>
      </c>
      <c r="I50">
        <f t="shared" si="6"/>
        <v>1.787999999942258E-2</v>
      </c>
      <c r="Q50" s="2">
        <f t="shared" si="4"/>
        <v>22927.000999999997</v>
      </c>
      <c r="R50" s="2"/>
      <c r="S50" s="2"/>
      <c r="T50" s="2"/>
    </row>
    <row r="51" spans="1:20" x14ac:dyDescent="0.2">
      <c r="A51" s="53" t="s">
        <v>155</v>
      </c>
      <c r="B51" s="54" t="s">
        <v>71</v>
      </c>
      <c r="C51" s="53">
        <v>37970.446000000004</v>
      </c>
      <c r="D51" s="53" t="s">
        <v>75</v>
      </c>
      <c r="E51" s="30">
        <f t="shared" si="0"/>
        <v>2217.5481453986749</v>
      </c>
      <c r="F51">
        <f t="shared" si="1"/>
        <v>2217.5</v>
      </c>
      <c r="G51">
        <f t="shared" si="2"/>
        <v>5.5775000000721775E-2</v>
      </c>
      <c r="I51">
        <f t="shared" si="6"/>
        <v>5.5775000000721775E-2</v>
      </c>
      <c r="Q51" s="2">
        <f t="shared" si="4"/>
        <v>22951.946000000004</v>
      </c>
      <c r="R51" s="2"/>
      <c r="S51" s="2"/>
      <c r="T51" s="2"/>
    </row>
    <row r="52" spans="1:20" x14ac:dyDescent="0.2">
      <c r="A52" s="53" t="s">
        <v>155</v>
      </c>
      <c r="B52" s="54" t="s">
        <v>56</v>
      </c>
      <c r="C52" s="53">
        <v>38412.332000000002</v>
      </c>
      <c r="D52" s="53" t="s">
        <v>75</v>
      </c>
      <c r="E52" s="30">
        <f t="shared" si="0"/>
        <v>2598.9874575949325</v>
      </c>
      <c r="F52">
        <f t="shared" si="1"/>
        <v>2599</v>
      </c>
      <c r="G52">
        <f t="shared" si="2"/>
        <v>-1.4530000000377186E-2</v>
      </c>
      <c r="I52">
        <f t="shared" si="6"/>
        <v>-1.4530000000377186E-2</v>
      </c>
      <c r="Q52" s="2">
        <f t="shared" si="4"/>
        <v>23393.832000000002</v>
      </c>
      <c r="R52" s="2"/>
      <c r="S52" s="2"/>
      <c r="T52" s="2"/>
    </row>
    <row r="53" spans="1:20" x14ac:dyDescent="0.2">
      <c r="A53" s="53" t="s">
        <v>155</v>
      </c>
      <c r="B53" s="54" t="s">
        <v>56</v>
      </c>
      <c r="C53" s="53">
        <v>38441.303</v>
      </c>
      <c r="D53" s="53" t="s">
        <v>75</v>
      </c>
      <c r="E53" s="30">
        <f t="shared" ref="E53:E84" si="7">+(C53-C$7)/C$8</f>
        <v>2623.9954422643655</v>
      </c>
      <c r="F53">
        <f t="shared" ref="F53:F84" si="8">ROUND(2*E53,0)/2</f>
        <v>2624</v>
      </c>
      <c r="G53">
        <f t="shared" ref="G53:G84" si="9">+C53-(C$7+F53*C$8)</f>
        <v>-5.2799999975832179E-3</v>
      </c>
      <c r="I53">
        <f t="shared" si="6"/>
        <v>-5.2799999975832179E-3</v>
      </c>
      <c r="Q53" s="2">
        <f t="shared" ref="Q53:Q84" si="10">+C53-15018.5</f>
        <v>23422.803</v>
      </c>
      <c r="R53" s="2"/>
      <c r="S53" s="2"/>
      <c r="T53" s="2"/>
    </row>
    <row r="54" spans="1:20" x14ac:dyDescent="0.2">
      <c r="A54" s="53" t="s">
        <v>155</v>
      </c>
      <c r="B54" s="54" t="s">
        <v>56</v>
      </c>
      <c r="C54" s="53">
        <v>38910.531000000003</v>
      </c>
      <c r="D54" s="53" t="s">
        <v>75</v>
      </c>
      <c r="E54" s="30">
        <f t="shared" si="7"/>
        <v>3029.0365741020501</v>
      </c>
      <c r="F54">
        <f t="shared" si="8"/>
        <v>3029</v>
      </c>
      <c r="G54">
        <f t="shared" si="9"/>
        <v>4.2370000002847519E-2</v>
      </c>
      <c r="I54">
        <f t="shared" si="6"/>
        <v>4.2370000002847519E-2</v>
      </c>
      <c r="Q54" s="2">
        <f t="shared" si="10"/>
        <v>23892.031000000003</v>
      </c>
      <c r="R54" s="2"/>
      <c r="S54" s="2"/>
      <c r="T54" s="2"/>
    </row>
    <row r="55" spans="1:20" x14ac:dyDescent="0.2">
      <c r="A55" s="53" t="s">
        <v>155</v>
      </c>
      <c r="B55" s="54" t="s">
        <v>56</v>
      </c>
      <c r="C55" s="53">
        <v>38998.51</v>
      </c>
      <c r="D55" s="53" t="s">
        <v>75</v>
      </c>
      <c r="E55" s="30">
        <f t="shared" si="7"/>
        <v>3104.980707312232</v>
      </c>
      <c r="F55">
        <f t="shared" si="8"/>
        <v>3105</v>
      </c>
      <c r="G55">
        <f t="shared" si="9"/>
        <v>-2.2349999999278225E-2</v>
      </c>
      <c r="I55">
        <f t="shared" si="6"/>
        <v>-2.2349999999278225E-2</v>
      </c>
      <c r="Q55" s="2">
        <f t="shared" si="10"/>
        <v>23980.010000000002</v>
      </c>
      <c r="R55" s="2"/>
      <c r="S55" s="2"/>
      <c r="T55" s="2"/>
    </row>
    <row r="56" spans="1:20" x14ac:dyDescent="0.2">
      <c r="A56" s="53" t="s">
        <v>155</v>
      </c>
      <c r="B56" s="54" t="s">
        <v>56</v>
      </c>
      <c r="C56" s="53">
        <v>39034.453999999998</v>
      </c>
      <c r="D56" s="53" t="s">
        <v>75</v>
      </c>
      <c r="E56" s="30">
        <f t="shared" si="7"/>
        <v>3136.0078379241563</v>
      </c>
      <c r="F56">
        <f t="shared" si="8"/>
        <v>3136</v>
      </c>
      <c r="G56">
        <f t="shared" si="9"/>
        <v>9.0799999961745925E-3</v>
      </c>
      <c r="I56">
        <f t="shared" si="6"/>
        <v>9.0799999961745925E-3</v>
      </c>
      <c r="Q56" s="2">
        <f t="shared" si="10"/>
        <v>24015.953999999998</v>
      </c>
      <c r="R56" s="2"/>
      <c r="S56" s="2"/>
      <c r="T56" s="2"/>
    </row>
    <row r="57" spans="1:20" x14ac:dyDescent="0.2">
      <c r="A57" s="53" t="s">
        <v>155</v>
      </c>
      <c r="B57" s="54" t="s">
        <v>56</v>
      </c>
      <c r="C57" s="53">
        <v>39056.43</v>
      </c>
      <c r="D57" s="53" t="s">
        <v>75</v>
      </c>
      <c r="E57" s="30">
        <f t="shared" si="7"/>
        <v>3154.9776860859579</v>
      </c>
      <c r="F57">
        <f t="shared" si="8"/>
        <v>3155</v>
      </c>
      <c r="G57">
        <f t="shared" si="9"/>
        <v>-2.5849999998172279E-2</v>
      </c>
      <c r="I57">
        <f t="shared" si="6"/>
        <v>-2.5849999998172279E-2</v>
      </c>
      <c r="Q57" s="2">
        <f t="shared" si="10"/>
        <v>24037.93</v>
      </c>
      <c r="R57" s="2"/>
      <c r="S57" s="2"/>
      <c r="T57" s="2"/>
    </row>
    <row r="58" spans="1:20" x14ac:dyDescent="0.2">
      <c r="A58" s="53" t="s">
        <v>155</v>
      </c>
      <c r="B58" s="54" t="s">
        <v>56</v>
      </c>
      <c r="C58" s="53">
        <v>39063.425000000003</v>
      </c>
      <c r="D58" s="53" t="s">
        <v>75</v>
      </c>
      <c r="E58" s="30">
        <f t="shared" si="7"/>
        <v>3161.0158225935952</v>
      </c>
      <c r="F58">
        <f t="shared" si="8"/>
        <v>3161</v>
      </c>
      <c r="G58">
        <f t="shared" si="9"/>
        <v>1.8330000006244518E-2</v>
      </c>
      <c r="I58">
        <f t="shared" si="6"/>
        <v>1.8330000006244518E-2</v>
      </c>
      <c r="Q58" s="2">
        <f t="shared" si="10"/>
        <v>24044.925000000003</v>
      </c>
      <c r="R58" s="2"/>
      <c r="S58" s="2"/>
      <c r="T58" s="2"/>
    </row>
    <row r="59" spans="1:20" x14ac:dyDescent="0.2">
      <c r="A59" s="53" t="s">
        <v>155</v>
      </c>
      <c r="B59" s="54" t="s">
        <v>56</v>
      </c>
      <c r="C59" s="53">
        <v>39179.311000000002</v>
      </c>
      <c r="D59" s="53" t="s">
        <v>75</v>
      </c>
      <c r="E59" s="30">
        <f t="shared" si="7"/>
        <v>3261.0494876863459</v>
      </c>
      <c r="F59">
        <f t="shared" si="8"/>
        <v>3261</v>
      </c>
      <c r="G59">
        <f t="shared" si="9"/>
        <v>5.7330000003275927E-2</v>
      </c>
      <c r="I59">
        <f t="shared" si="6"/>
        <v>5.7330000003275927E-2</v>
      </c>
      <c r="Q59" s="2">
        <f t="shared" si="10"/>
        <v>24160.811000000002</v>
      </c>
      <c r="R59" s="2"/>
      <c r="S59" s="2"/>
      <c r="T59" s="2"/>
    </row>
    <row r="60" spans="1:20" x14ac:dyDescent="0.2">
      <c r="A60" s="53" t="s">
        <v>155</v>
      </c>
      <c r="B60" s="54" t="s">
        <v>56</v>
      </c>
      <c r="C60" s="53">
        <v>39406.345999999998</v>
      </c>
      <c r="D60" s="53" t="s">
        <v>75</v>
      </c>
      <c r="E60" s="30">
        <f t="shared" si="7"/>
        <v>3457.0278039137802</v>
      </c>
      <c r="F60">
        <f t="shared" si="8"/>
        <v>3457</v>
      </c>
      <c r="G60">
        <f t="shared" si="9"/>
        <v>3.2209999997576233E-2</v>
      </c>
      <c r="I60">
        <f t="shared" si="6"/>
        <v>3.2209999997576233E-2</v>
      </c>
      <c r="Q60" s="2">
        <f t="shared" si="10"/>
        <v>24387.845999999998</v>
      </c>
      <c r="R60" s="2"/>
      <c r="S60" s="2"/>
      <c r="T60" s="2"/>
    </row>
    <row r="61" spans="1:20" x14ac:dyDescent="0.2">
      <c r="A61" s="53" t="s">
        <v>155</v>
      </c>
      <c r="B61" s="54" t="s">
        <v>56</v>
      </c>
      <c r="C61" s="53">
        <v>39414.483999999997</v>
      </c>
      <c r="D61" s="53" t="s">
        <v>75</v>
      </c>
      <c r="E61" s="30">
        <f t="shared" si="7"/>
        <v>3464.0525866012899</v>
      </c>
      <c r="F61">
        <f t="shared" si="8"/>
        <v>3464</v>
      </c>
      <c r="G61">
        <f t="shared" si="9"/>
        <v>6.0919999996258412E-2</v>
      </c>
      <c r="I61">
        <f t="shared" si="6"/>
        <v>6.0919999996258412E-2</v>
      </c>
      <c r="Q61" s="2">
        <f t="shared" si="10"/>
        <v>24395.983999999997</v>
      </c>
      <c r="R61" s="2"/>
      <c r="S61" s="2"/>
      <c r="T61" s="2"/>
    </row>
    <row r="62" spans="1:20" x14ac:dyDescent="0.2">
      <c r="A62" s="53" t="s">
        <v>155</v>
      </c>
      <c r="B62" s="54" t="s">
        <v>56</v>
      </c>
      <c r="C62" s="53">
        <v>39443.392999999996</v>
      </c>
      <c r="D62" s="53" t="s">
        <v>75</v>
      </c>
      <c r="E62" s="30">
        <f t="shared" si="7"/>
        <v>3489.007052405324</v>
      </c>
      <c r="F62">
        <f t="shared" si="8"/>
        <v>3489</v>
      </c>
      <c r="G62">
        <f t="shared" si="9"/>
        <v>8.1699999936972745E-3</v>
      </c>
      <c r="I62">
        <f t="shared" si="6"/>
        <v>8.1699999936972745E-3</v>
      </c>
      <c r="Q62" s="2">
        <f t="shared" si="10"/>
        <v>24424.892999999996</v>
      </c>
      <c r="R62" s="2"/>
      <c r="S62" s="2"/>
      <c r="T62" s="2"/>
    </row>
    <row r="63" spans="1:20" x14ac:dyDescent="0.2">
      <c r="A63" s="53" t="s">
        <v>230</v>
      </c>
      <c r="B63" s="54" t="s">
        <v>56</v>
      </c>
      <c r="C63" s="53">
        <v>39678.464999999997</v>
      </c>
      <c r="D63" s="53" t="s">
        <v>75</v>
      </c>
      <c r="E63" s="30">
        <f t="shared" si="7"/>
        <v>3691.9229673621207</v>
      </c>
      <c r="F63">
        <f t="shared" si="8"/>
        <v>3692</v>
      </c>
      <c r="G63">
        <f t="shared" si="9"/>
        <v>-8.924000000115484E-2</v>
      </c>
      <c r="I63">
        <f t="shared" si="6"/>
        <v>-8.924000000115484E-2</v>
      </c>
      <c r="Q63" s="2">
        <f t="shared" si="10"/>
        <v>24659.964999999997</v>
      </c>
      <c r="R63" s="2"/>
      <c r="S63" s="2"/>
      <c r="T63" s="2"/>
    </row>
    <row r="64" spans="1:20" x14ac:dyDescent="0.2">
      <c r="A64" s="53" t="s">
        <v>230</v>
      </c>
      <c r="B64" s="54" t="s">
        <v>56</v>
      </c>
      <c r="C64" s="53">
        <v>39685.504999999997</v>
      </c>
      <c r="D64" s="53" t="s">
        <v>75</v>
      </c>
      <c r="E64" s="30">
        <f t="shared" si="7"/>
        <v>3697.9999482075468</v>
      </c>
      <c r="F64">
        <f t="shared" si="8"/>
        <v>3698</v>
      </c>
      <c r="G64">
        <f t="shared" si="9"/>
        <v>-6.0000005760230124E-5</v>
      </c>
      <c r="I64">
        <f t="shared" si="6"/>
        <v>-6.0000005760230124E-5</v>
      </c>
      <c r="Q64" s="2">
        <f t="shared" si="10"/>
        <v>24667.004999999997</v>
      </c>
      <c r="R64" s="2"/>
      <c r="S64" s="2"/>
      <c r="T64" s="2"/>
    </row>
    <row r="65" spans="1:35" x14ac:dyDescent="0.2">
      <c r="A65" s="53" t="s">
        <v>230</v>
      </c>
      <c r="B65" s="54" t="s">
        <v>56</v>
      </c>
      <c r="C65" s="53">
        <v>39795.457000000002</v>
      </c>
      <c r="D65" s="53" t="s">
        <v>75</v>
      </c>
      <c r="E65" s="30">
        <f t="shared" si="7"/>
        <v>3792.9113399570138</v>
      </c>
      <c r="F65">
        <f t="shared" si="8"/>
        <v>3793</v>
      </c>
      <c r="G65">
        <f t="shared" si="9"/>
        <v>-0.10270999999920605</v>
      </c>
      <c r="I65">
        <f t="shared" si="6"/>
        <v>-0.10270999999920605</v>
      </c>
      <c r="Q65" s="2">
        <f t="shared" si="10"/>
        <v>24776.957000000002</v>
      </c>
      <c r="R65" s="2"/>
      <c r="S65" s="2"/>
      <c r="T65" s="2"/>
    </row>
    <row r="66" spans="1:35" x14ac:dyDescent="0.2">
      <c r="A66" s="53" t="s">
        <v>230</v>
      </c>
      <c r="B66" s="54" t="s">
        <v>56</v>
      </c>
      <c r="C66" s="53">
        <v>39852.328000000001</v>
      </c>
      <c r="D66" s="53" t="s">
        <v>75</v>
      </c>
      <c r="E66" s="30">
        <f t="shared" si="7"/>
        <v>3842.0028140564718</v>
      </c>
      <c r="F66">
        <f t="shared" si="8"/>
        <v>3842</v>
      </c>
      <c r="G66">
        <f t="shared" si="9"/>
        <v>3.2599999976810068E-3</v>
      </c>
      <c r="I66">
        <f t="shared" si="6"/>
        <v>3.2599999976810068E-3</v>
      </c>
      <c r="Q66" s="2">
        <f t="shared" si="10"/>
        <v>24833.828000000001</v>
      </c>
      <c r="R66" s="2"/>
      <c r="S66" s="2"/>
      <c r="T66" s="2"/>
    </row>
    <row r="67" spans="1:35" x14ac:dyDescent="0.2">
      <c r="A67" s="53" t="s">
        <v>230</v>
      </c>
      <c r="B67" s="54" t="s">
        <v>56</v>
      </c>
      <c r="C67" s="53">
        <v>40145.411999999997</v>
      </c>
      <c r="D67" s="53" t="s">
        <v>75</v>
      </c>
      <c r="E67" s="30">
        <f t="shared" si="7"/>
        <v>4094.9951228775849</v>
      </c>
      <c r="F67">
        <f t="shared" si="8"/>
        <v>4095</v>
      </c>
      <c r="G67">
        <f t="shared" si="9"/>
        <v>-5.6500000064261258E-3</v>
      </c>
      <c r="I67">
        <f t="shared" si="6"/>
        <v>-5.6500000064261258E-3</v>
      </c>
      <c r="Q67" s="2">
        <f t="shared" si="10"/>
        <v>25126.911999999997</v>
      </c>
      <c r="R67" s="2"/>
      <c r="S67" s="2"/>
      <c r="T67" s="2"/>
    </row>
    <row r="68" spans="1:35" x14ac:dyDescent="0.2">
      <c r="A68" s="53" t="s">
        <v>230</v>
      </c>
      <c r="B68" s="54" t="s">
        <v>71</v>
      </c>
      <c r="C68" s="53">
        <v>40149.49</v>
      </c>
      <c r="D68" s="53" t="s">
        <v>75</v>
      </c>
      <c r="E68" s="30">
        <f t="shared" si="7"/>
        <v>4098.5152830888992</v>
      </c>
      <c r="F68">
        <f t="shared" si="8"/>
        <v>4098.5</v>
      </c>
      <c r="G68">
        <f t="shared" si="9"/>
        <v>1.7704999998386484E-2</v>
      </c>
      <c r="I68">
        <f t="shared" si="6"/>
        <v>1.7704999998386484E-2</v>
      </c>
      <c r="Q68" s="2">
        <f t="shared" si="10"/>
        <v>25130.989999999998</v>
      </c>
      <c r="R68" s="2"/>
      <c r="S68" s="2"/>
      <c r="T68" s="2"/>
    </row>
    <row r="69" spans="1:35" x14ac:dyDescent="0.2">
      <c r="A69" s="53" t="s">
        <v>230</v>
      </c>
      <c r="B69" s="54" t="s">
        <v>56</v>
      </c>
      <c r="C69" s="53">
        <v>40232.319000000003</v>
      </c>
      <c r="D69" s="53" t="s">
        <v>75</v>
      </c>
      <c r="E69" s="30">
        <f t="shared" si="7"/>
        <v>4170.0138976408562</v>
      </c>
      <c r="F69">
        <f t="shared" si="8"/>
        <v>4170</v>
      </c>
      <c r="G69">
        <f t="shared" si="9"/>
        <v>1.6100000000733417E-2</v>
      </c>
      <c r="I69">
        <f t="shared" ref="I69:I87" si="11">G69</f>
        <v>1.6100000000733417E-2</v>
      </c>
      <c r="Q69" s="2">
        <f t="shared" si="10"/>
        <v>25213.819000000003</v>
      </c>
      <c r="R69" s="2"/>
      <c r="S69" s="2"/>
      <c r="T69" s="2"/>
    </row>
    <row r="70" spans="1:35" x14ac:dyDescent="0.2">
      <c r="A70" s="53" t="s">
        <v>230</v>
      </c>
      <c r="B70" s="54" t="s">
        <v>56</v>
      </c>
      <c r="C70" s="53">
        <v>40261.292999999998</v>
      </c>
      <c r="D70" s="53" t="s">
        <v>75</v>
      </c>
      <c r="E70" s="30">
        <f t="shared" si="7"/>
        <v>4195.0244719328057</v>
      </c>
      <c r="F70">
        <f t="shared" si="8"/>
        <v>4195</v>
      </c>
      <c r="G70">
        <f t="shared" si="9"/>
        <v>2.8350000000500586E-2</v>
      </c>
      <c r="I70">
        <f t="shared" si="11"/>
        <v>2.8350000000500586E-2</v>
      </c>
      <c r="Q70" s="2">
        <f t="shared" si="10"/>
        <v>25242.792999999998</v>
      </c>
      <c r="R70" s="2"/>
      <c r="S70" s="2"/>
      <c r="T70" s="2"/>
    </row>
    <row r="71" spans="1:35" x14ac:dyDescent="0.2">
      <c r="A71" s="53" t="s">
        <v>230</v>
      </c>
      <c r="B71" s="54" t="s">
        <v>56</v>
      </c>
      <c r="C71" s="53">
        <v>40745.497000000003</v>
      </c>
      <c r="D71" s="53" t="s">
        <v>75</v>
      </c>
      <c r="E71" s="30">
        <f t="shared" si="7"/>
        <v>4612.9929993871247</v>
      </c>
      <c r="F71">
        <f t="shared" si="8"/>
        <v>4613</v>
      </c>
      <c r="G71">
        <f t="shared" si="9"/>
        <v>-8.109999995213002E-3</v>
      </c>
      <c r="I71">
        <f t="shared" si="11"/>
        <v>-8.109999995213002E-3</v>
      </c>
      <c r="Q71" s="2">
        <f t="shared" si="10"/>
        <v>25726.997000000003</v>
      </c>
      <c r="R71" s="2"/>
      <c r="S71" s="2"/>
      <c r="T71" s="2"/>
    </row>
    <row r="72" spans="1:35" x14ac:dyDescent="0.2">
      <c r="A72" s="53" t="s">
        <v>230</v>
      </c>
      <c r="B72" s="54" t="s">
        <v>71</v>
      </c>
      <c r="C72" s="53">
        <v>41070.544000000002</v>
      </c>
      <c r="D72" s="53" t="s">
        <v>75</v>
      </c>
      <c r="E72" s="30">
        <f t="shared" si="7"/>
        <v>4893.5760097369812</v>
      </c>
      <c r="F72">
        <f t="shared" si="8"/>
        <v>4893.5</v>
      </c>
      <c r="G72">
        <f t="shared" si="9"/>
        <v>8.8055000000167638E-2</v>
      </c>
      <c r="I72">
        <f t="shared" si="11"/>
        <v>8.8055000000167638E-2</v>
      </c>
      <c r="Q72" s="2">
        <f t="shared" si="10"/>
        <v>26052.044000000002</v>
      </c>
      <c r="R72" s="2"/>
      <c r="S72" s="2"/>
      <c r="T72" s="2"/>
    </row>
    <row r="73" spans="1:35" x14ac:dyDescent="0.2">
      <c r="A73" t="s">
        <v>28</v>
      </c>
      <c r="B73" s="5"/>
      <c r="C73" s="13">
        <v>43136.618000000002</v>
      </c>
      <c r="D73" s="13"/>
      <c r="E73">
        <f t="shared" si="7"/>
        <v>6677.0265954232746</v>
      </c>
      <c r="F73">
        <f t="shared" si="8"/>
        <v>6677</v>
      </c>
      <c r="G73">
        <f t="shared" si="9"/>
        <v>3.0810000003839377E-2</v>
      </c>
      <c r="I73">
        <f t="shared" si="11"/>
        <v>3.0810000003839377E-2</v>
      </c>
      <c r="Q73" s="2">
        <f t="shared" si="10"/>
        <v>28118.118000000002</v>
      </c>
      <c r="R73" s="2"/>
      <c r="S73" s="2"/>
      <c r="T73" s="2"/>
      <c r="AE73">
        <v>15</v>
      </c>
      <c r="AG73" t="s">
        <v>27</v>
      </c>
      <c r="AI73" t="s">
        <v>29</v>
      </c>
    </row>
    <row r="74" spans="1:35" x14ac:dyDescent="0.2">
      <c r="A74" t="s">
        <v>28</v>
      </c>
      <c r="B74" s="5"/>
      <c r="C74" s="13">
        <v>43165.576999999997</v>
      </c>
      <c r="D74" s="13"/>
      <c r="E74">
        <f t="shared" si="7"/>
        <v>6702.0242216026281</v>
      </c>
      <c r="F74">
        <f t="shared" si="8"/>
        <v>6702</v>
      </c>
      <c r="G74">
        <f t="shared" si="9"/>
        <v>2.8059999996912666E-2</v>
      </c>
      <c r="I74">
        <f t="shared" si="11"/>
        <v>2.8059999996912666E-2</v>
      </c>
      <c r="Q74" s="2">
        <f t="shared" si="10"/>
        <v>28147.076999999997</v>
      </c>
      <c r="R74" s="2"/>
      <c r="S74" s="2"/>
      <c r="T74" s="2"/>
      <c r="AD74" t="s">
        <v>30</v>
      </c>
      <c r="AE74">
        <v>15</v>
      </c>
      <c r="AG74" t="s">
        <v>27</v>
      </c>
      <c r="AI74" t="s">
        <v>29</v>
      </c>
    </row>
    <row r="75" spans="1:35" x14ac:dyDescent="0.2">
      <c r="A75" t="s">
        <v>28</v>
      </c>
      <c r="B75" s="5"/>
      <c r="C75" s="13">
        <v>43465.618999999999</v>
      </c>
      <c r="D75" s="13"/>
      <c r="E75">
        <f t="shared" si="7"/>
        <v>6961.0227282536434</v>
      </c>
      <c r="F75">
        <f t="shared" si="8"/>
        <v>6961</v>
      </c>
      <c r="G75">
        <f t="shared" si="9"/>
        <v>2.6330000000598375E-2</v>
      </c>
      <c r="I75">
        <f t="shared" si="11"/>
        <v>2.6330000000598375E-2</v>
      </c>
      <c r="Q75" s="2">
        <f t="shared" si="10"/>
        <v>28447.118999999999</v>
      </c>
      <c r="R75" s="2"/>
      <c r="S75" s="2"/>
      <c r="T75" s="2"/>
      <c r="AD75" t="s">
        <v>30</v>
      </c>
      <c r="AE75">
        <v>16</v>
      </c>
      <c r="AG75" t="s">
        <v>31</v>
      </c>
      <c r="AI75" t="s">
        <v>29</v>
      </c>
    </row>
    <row r="76" spans="1:35" x14ac:dyDescent="0.2">
      <c r="A76" t="s">
        <v>28</v>
      </c>
      <c r="B76" s="5"/>
      <c r="C76" s="13">
        <v>43494.584999999999</v>
      </c>
      <c r="D76" s="13"/>
      <c r="E76">
        <f t="shared" si="7"/>
        <v>6986.0263968855461</v>
      </c>
      <c r="F76">
        <f t="shared" si="8"/>
        <v>6986</v>
      </c>
      <c r="G76">
        <f t="shared" si="9"/>
        <v>3.057999999873573E-2</v>
      </c>
      <c r="I76">
        <f t="shared" si="11"/>
        <v>3.057999999873573E-2</v>
      </c>
      <c r="Q76" s="2">
        <f t="shared" si="10"/>
        <v>28476.084999999999</v>
      </c>
      <c r="R76" s="2"/>
      <c r="S76" s="2"/>
      <c r="T76" s="2"/>
      <c r="AD76" t="s">
        <v>30</v>
      </c>
      <c r="AE76">
        <v>14</v>
      </c>
      <c r="AG76" t="s">
        <v>31</v>
      </c>
      <c r="AI76" t="s">
        <v>29</v>
      </c>
    </row>
    <row r="77" spans="1:35" x14ac:dyDescent="0.2">
      <c r="A77" t="s">
        <v>28</v>
      </c>
      <c r="B77" s="5"/>
      <c r="C77" s="13">
        <v>43538.601000000002</v>
      </c>
      <c r="D77" s="13"/>
      <c r="E77">
        <f t="shared" si="7"/>
        <v>7024.0213384895605</v>
      </c>
      <c r="F77">
        <f t="shared" si="8"/>
        <v>7024</v>
      </c>
      <c r="G77">
        <f t="shared" si="9"/>
        <v>2.4720000001252629E-2</v>
      </c>
      <c r="I77">
        <f t="shared" si="11"/>
        <v>2.4720000001252629E-2</v>
      </c>
      <c r="Q77" s="2">
        <f t="shared" si="10"/>
        <v>28520.101000000002</v>
      </c>
      <c r="R77" s="2"/>
      <c r="S77" s="2"/>
      <c r="T77" s="2"/>
      <c r="AD77" t="s">
        <v>30</v>
      </c>
      <c r="AE77">
        <v>12</v>
      </c>
      <c r="AG77" t="s">
        <v>31</v>
      </c>
      <c r="AI77" t="s">
        <v>29</v>
      </c>
    </row>
    <row r="78" spans="1:35" x14ac:dyDescent="0.2">
      <c r="A78" t="s">
        <v>28</v>
      </c>
      <c r="B78" s="5"/>
      <c r="C78" s="13">
        <v>43700.788999999997</v>
      </c>
      <c r="D78" s="13"/>
      <c r="E78">
        <f t="shared" si="7"/>
        <v>7164.02323754607</v>
      </c>
      <c r="F78">
        <f t="shared" si="8"/>
        <v>7164</v>
      </c>
      <c r="G78">
        <f t="shared" si="9"/>
        <v>2.6919999996607658E-2</v>
      </c>
      <c r="I78">
        <f t="shared" si="11"/>
        <v>2.6919999996607658E-2</v>
      </c>
      <c r="Q78" s="2">
        <f t="shared" si="10"/>
        <v>28682.288999999997</v>
      </c>
      <c r="R78" s="2"/>
      <c r="S78" s="2"/>
      <c r="T78" s="2"/>
      <c r="AD78" t="s">
        <v>30</v>
      </c>
      <c r="AE78">
        <v>13</v>
      </c>
      <c r="AG78" t="s">
        <v>31</v>
      </c>
      <c r="AI78" t="s">
        <v>29</v>
      </c>
    </row>
    <row r="79" spans="1:35" x14ac:dyDescent="0.2">
      <c r="A79" t="s">
        <v>28</v>
      </c>
      <c r="B79" s="5"/>
      <c r="C79" s="13">
        <v>43714.701999999997</v>
      </c>
      <c r="D79" s="13"/>
      <c r="E79">
        <f t="shared" si="7"/>
        <v>7176.0330435833439</v>
      </c>
      <c r="F79">
        <f t="shared" si="8"/>
        <v>7176</v>
      </c>
      <c r="G79">
        <f t="shared" si="9"/>
        <v>3.8280000000668224E-2</v>
      </c>
      <c r="I79">
        <f t="shared" si="11"/>
        <v>3.8280000000668224E-2</v>
      </c>
      <c r="Q79" s="2">
        <f t="shared" si="10"/>
        <v>28696.201999999997</v>
      </c>
      <c r="R79" s="2"/>
      <c r="S79" s="2"/>
      <c r="T79" s="2"/>
      <c r="AD79" t="s">
        <v>30</v>
      </c>
      <c r="AE79">
        <v>17</v>
      </c>
      <c r="AG79" t="s">
        <v>27</v>
      </c>
      <c r="AI79" t="s">
        <v>29</v>
      </c>
    </row>
    <row r="80" spans="1:35" x14ac:dyDescent="0.2">
      <c r="A80" t="s">
        <v>28</v>
      </c>
      <c r="B80" s="5"/>
      <c r="C80" s="13">
        <v>43860.659</v>
      </c>
      <c r="D80" s="13"/>
      <c r="E80">
        <f t="shared" si="7"/>
        <v>7302.02422160263</v>
      </c>
      <c r="F80">
        <f t="shared" si="8"/>
        <v>7302</v>
      </c>
      <c r="G80">
        <f t="shared" si="9"/>
        <v>2.8059999996912666E-2</v>
      </c>
      <c r="I80">
        <f t="shared" si="11"/>
        <v>2.8059999996912666E-2</v>
      </c>
      <c r="Q80" s="2">
        <f t="shared" si="10"/>
        <v>28842.159</v>
      </c>
      <c r="R80" s="2"/>
      <c r="S80" s="2"/>
      <c r="T80" s="2"/>
      <c r="AD80" t="s">
        <v>30</v>
      </c>
      <c r="AE80">
        <v>15</v>
      </c>
      <c r="AG80" t="s">
        <v>31</v>
      </c>
      <c r="AI80" t="s">
        <v>29</v>
      </c>
    </row>
    <row r="81" spans="1:35" x14ac:dyDescent="0.2">
      <c r="A81" t="s">
        <v>28</v>
      </c>
      <c r="B81" s="5"/>
      <c r="C81" s="13">
        <v>44139.851999999999</v>
      </c>
      <c r="D81" s="13"/>
      <c r="E81">
        <f t="shared" si="7"/>
        <v>7543.0257149516156</v>
      </c>
      <c r="F81">
        <f t="shared" si="8"/>
        <v>7543</v>
      </c>
      <c r="G81">
        <f t="shared" si="9"/>
        <v>2.9790000000502914E-2</v>
      </c>
      <c r="I81">
        <f t="shared" si="11"/>
        <v>2.9790000000502914E-2</v>
      </c>
      <c r="Q81" s="2">
        <f t="shared" si="10"/>
        <v>29121.351999999999</v>
      </c>
      <c r="R81" s="2"/>
      <c r="S81" s="2"/>
      <c r="T81" s="2"/>
      <c r="AD81" t="s">
        <v>30</v>
      </c>
      <c r="AE81">
        <v>13</v>
      </c>
      <c r="AG81" t="s">
        <v>31</v>
      </c>
      <c r="AI81" t="s">
        <v>29</v>
      </c>
    </row>
    <row r="82" spans="1:35" x14ac:dyDescent="0.2">
      <c r="A82" t="s">
        <v>28</v>
      </c>
      <c r="B82" s="5"/>
      <c r="C82" s="13">
        <v>44160.686999999998</v>
      </c>
      <c r="D82" s="13"/>
      <c r="E82">
        <f t="shared" si="7"/>
        <v>7561.0106433485516</v>
      </c>
      <c r="F82">
        <f t="shared" si="8"/>
        <v>7561</v>
      </c>
      <c r="G82">
        <f t="shared" si="9"/>
        <v>1.2329999997746199E-2</v>
      </c>
      <c r="I82">
        <f t="shared" si="11"/>
        <v>1.2329999997746199E-2</v>
      </c>
      <c r="Q82" s="2">
        <f t="shared" si="10"/>
        <v>29142.186999999998</v>
      </c>
      <c r="R82" s="2"/>
      <c r="S82" s="2"/>
      <c r="T82" s="2"/>
      <c r="AD82" t="s">
        <v>30</v>
      </c>
      <c r="AE82">
        <v>21</v>
      </c>
      <c r="AG82" t="s">
        <v>27</v>
      </c>
      <c r="AI82" t="s">
        <v>29</v>
      </c>
    </row>
    <row r="83" spans="1:35" x14ac:dyDescent="0.2">
      <c r="A83" t="s">
        <v>28</v>
      </c>
      <c r="B83" s="5"/>
      <c r="C83" s="13">
        <v>44218.623</v>
      </c>
      <c r="D83" s="13"/>
      <c r="E83">
        <f t="shared" si="7"/>
        <v>7611.0214334423836</v>
      </c>
      <c r="F83">
        <f t="shared" si="8"/>
        <v>7611</v>
      </c>
      <c r="G83">
        <f t="shared" si="9"/>
        <v>2.4830000002111774E-2</v>
      </c>
      <c r="I83">
        <f t="shared" si="11"/>
        <v>2.4830000002111774E-2</v>
      </c>
      <c r="Q83" s="2">
        <f t="shared" si="10"/>
        <v>29200.123</v>
      </c>
      <c r="R83" s="2"/>
      <c r="S83" s="2"/>
      <c r="T83" s="2"/>
      <c r="AD83" t="s">
        <v>30</v>
      </c>
      <c r="AE83">
        <v>12</v>
      </c>
      <c r="AG83" t="s">
        <v>31</v>
      </c>
      <c r="AI83" t="s">
        <v>29</v>
      </c>
    </row>
    <row r="84" spans="1:35" x14ac:dyDescent="0.2">
      <c r="A84" t="s">
        <v>28</v>
      </c>
      <c r="B84" s="5"/>
      <c r="C84" s="13">
        <v>44445.707999999999</v>
      </c>
      <c r="D84" s="13"/>
      <c r="E84">
        <f t="shared" si="7"/>
        <v>7807.0429100451438</v>
      </c>
      <c r="F84">
        <f t="shared" si="8"/>
        <v>7807</v>
      </c>
      <c r="G84">
        <f t="shared" si="9"/>
        <v>4.9709999999322463E-2</v>
      </c>
      <c r="I84">
        <f t="shared" si="11"/>
        <v>4.9709999999322463E-2</v>
      </c>
      <c r="Q84" s="2">
        <f t="shared" si="10"/>
        <v>29427.207999999999</v>
      </c>
      <c r="R84" s="2"/>
      <c r="S84" s="2"/>
      <c r="T84" s="2"/>
      <c r="AD84" t="s">
        <v>30</v>
      </c>
      <c r="AE84">
        <v>17</v>
      </c>
      <c r="AG84" t="s">
        <v>27</v>
      </c>
      <c r="AI84" t="s">
        <v>29</v>
      </c>
    </row>
    <row r="85" spans="1:35" x14ac:dyDescent="0.2">
      <c r="A85" t="s">
        <v>32</v>
      </c>
      <c r="B85" s="5"/>
      <c r="C85" s="13">
        <v>44466.531999999999</v>
      </c>
      <c r="D85" s="13"/>
      <c r="E85">
        <f t="shared" ref="E85:E116" si="12">+(C85-C$7)/C$8</f>
        <v>7825.0183431595106</v>
      </c>
      <c r="F85">
        <f t="shared" ref="F85:F116" si="13">ROUND(2*E85,0)/2</f>
        <v>7825</v>
      </c>
      <c r="G85">
        <f t="shared" ref="G85:G116" si="14">+C85-(C$7+F85*C$8)</f>
        <v>2.1249999997962732E-2</v>
      </c>
      <c r="I85">
        <f t="shared" si="11"/>
        <v>2.1249999997962732E-2</v>
      </c>
      <c r="Q85" s="2">
        <f t="shared" ref="Q85:Q116" si="15">+C85-15018.5</f>
        <v>29448.031999999999</v>
      </c>
      <c r="R85" s="2"/>
      <c r="S85" s="2"/>
      <c r="T85" s="2"/>
      <c r="AD85" t="s">
        <v>30</v>
      </c>
      <c r="AI85" t="s">
        <v>33</v>
      </c>
    </row>
    <row r="86" spans="1:35" x14ac:dyDescent="0.2">
      <c r="A86" t="s">
        <v>35</v>
      </c>
      <c r="B86" s="5"/>
      <c r="C86" s="13">
        <v>44544.154000000002</v>
      </c>
      <c r="D86" s="13"/>
      <c r="E86">
        <f t="shared" si="12"/>
        <v>7892.0222362253671</v>
      </c>
      <c r="F86">
        <f t="shared" si="13"/>
        <v>7892</v>
      </c>
      <c r="G86">
        <f t="shared" si="14"/>
        <v>2.5759999996807892E-2</v>
      </c>
      <c r="I86">
        <f t="shared" si="11"/>
        <v>2.5759999996807892E-2</v>
      </c>
      <c r="Q86" s="2">
        <f t="shared" si="15"/>
        <v>29525.654000000002</v>
      </c>
      <c r="R86" s="2"/>
      <c r="S86" s="2"/>
      <c r="T86" s="2"/>
      <c r="AD86" t="s">
        <v>34</v>
      </c>
      <c r="AG86" t="s">
        <v>29</v>
      </c>
      <c r="AI86" t="s">
        <v>33</v>
      </c>
    </row>
    <row r="87" spans="1:35" x14ac:dyDescent="0.2">
      <c r="A87" t="s">
        <v>37</v>
      </c>
      <c r="B87" s="5"/>
      <c r="C87" s="13">
        <v>44581.226999999999</v>
      </c>
      <c r="D87" s="13"/>
      <c r="E87">
        <f t="shared" si="12"/>
        <v>7924.0239281120766</v>
      </c>
      <c r="F87">
        <f t="shared" si="13"/>
        <v>7924</v>
      </c>
      <c r="G87">
        <f t="shared" si="14"/>
        <v>2.771999999822583E-2</v>
      </c>
      <c r="I87">
        <f t="shared" si="11"/>
        <v>2.771999999822583E-2</v>
      </c>
      <c r="Q87" s="2">
        <f t="shared" si="15"/>
        <v>29562.726999999999</v>
      </c>
      <c r="R87" s="2"/>
      <c r="S87" s="2"/>
      <c r="T87" s="2"/>
      <c r="AD87" t="s">
        <v>34</v>
      </c>
      <c r="AG87" t="s">
        <v>36</v>
      </c>
      <c r="AI87" t="s">
        <v>33</v>
      </c>
    </row>
    <row r="88" spans="1:35" x14ac:dyDescent="0.2">
      <c r="A88" t="s">
        <v>38</v>
      </c>
      <c r="B88" s="5"/>
      <c r="C88" s="13">
        <v>44853.4732</v>
      </c>
      <c r="D88" s="13"/>
      <c r="E88">
        <f t="shared" si="12"/>
        <v>8159.0288915552401</v>
      </c>
      <c r="F88">
        <f t="shared" si="13"/>
        <v>8159</v>
      </c>
      <c r="G88">
        <f t="shared" si="14"/>
        <v>3.3470000002125744E-2</v>
      </c>
      <c r="J88">
        <f>G88</f>
        <v>3.3470000002125744E-2</v>
      </c>
      <c r="Q88" s="2">
        <f t="shared" si="15"/>
        <v>29834.9732</v>
      </c>
      <c r="R88" s="2"/>
      <c r="S88" s="2"/>
      <c r="T88" s="2"/>
      <c r="AD88" t="s">
        <v>34</v>
      </c>
      <c r="AI88" t="s">
        <v>33</v>
      </c>
    </row>
    <row r="89" spans="1:35" x14ac:dyDescent="0.2">
      <c r="A89" t="s">
        <v>28</v>
      </c>
      <c r="B89" s="5"/>
      <c r="C89" s="13">
        <v>44876.637000000002</v>
      </c>
      <c r="D89" s="13"/>
      <c r="E89">
        <f t="shared" si="12"/>
        <v>8179.0240575932057</v>
      </c>
      <c r="F89">
        <f t="shared" si="13"/>
        <v>8179</v>
      </c>
      <c r="G89">
        <f t="shared" si="14"/>
        <v>2.7870000005350448E-2</v>
      </c>
      <c r="I89">
        <f t="shared" ref="I89:I124" si="16">G89</f>
        <v>2.7870000005350448E-2</v>
      </c>
      <c r="Q89" s="2">
        <f t="shared" si="15"/>
        <v>29858.137000000002</v>
      </c>
      <c r="R89" s="2"/>
      <c r="S89" s="2"/>
      <c r="T89" s="2"/>
      <c r="AD89" t="s">
        <v>30</v>
      </c>
      <c r="AE89">
        <v>15</v>
      </c>
      <c r="AG89" t="s">
        <v>31</v>
      </c>
      <c r="AI89" t="s">
        <v>29</v>
      </c>
    </row>
    <row r="90" spans="1:35" x14ac:dyDescent="0.2">
      <c r="A90" t="s">
        <v>39</v>
      </c>
      <c r="B90" s="5"/>
      <c r="C90" s="13">
        <v>44881.27</v>
      </c>
      <c r="D90" s="13"/>
      <c r="E90">
        <f t="shared" si="12"/>
        <v>8183.0232979705952</v>
      </c>
      <c r="F90">
        <f t="shared" si="13"/>
        <v>8183</v>
      </c>
      <c r="G90">
        <f t="shared" si="14"/>
        <v>2.698999999120133E-2</v>
      </c>
      <c r="I90">
        <f t="shared" si="16"/>
        <v>2.698999999120133E-2</v>
      </c>
      <c r="Q90" s="2">
        <f t="shared" si="15"/>
        <v>29862.769999999997</v>
      </c>
      <c r="R90" s="2"/>
      <c r="S90" s="2"/>
      <c r="T90" s="2"/>
      <c r="AD90" t="s">
        <v>34</v>
      </c>
      <c r="AG90" t="s">
        <v>29</v>
      </c>
      <c r="AI90" t="s">
        <v>33</v>
      </c>
    </row>
    <row r="91" spans="1:35" x14ac:dyDescent="0.2">
      <c r="A91" t="s">
        <v>28</v>
      </c>
      <c r="B91" s="5"/>
      <c r="C91" s="13">
        <v>44898.631000000001</v>
      </c>
      <c r="D91" s="13"/>
      <c r="E91">
        <f t="shared" si="12"/>
        <v>8198.0094434901202</v>
      </c>
      <c r="F91">
        <f t="shared" si="13"/>
        <v>8198</v>
      </c>
      <c r="G91">
        <f t="shared" si="14"/>
        <v>1.0940000000118744E-2</v>
      </c>
      <c r="I91">
        <f t="shared" si="16"/>
        <v>1.0940000000118744E-2</v>
      </c>
      <c r="Q91" s="2">
        <f t="shared" si="15"/>
        <v>29880.131000000001</v>
      </c>
      <c r="R91" s="2"/>
      <c r="S91" s="2"/>
      <c r="T91" s="2"/>
      <c r="AD91" t="s">
        <v>30</v>
      </c>
      <c r="AE91">
        <v>14</v>
      </c>
      <c r="AG91" t="s">
        <v>31</v>
      </c>
      <c r="AI91" t="s">
        <v>29</v>
      </c>
    </row>
    <row r="92" spans="1:35" x14ac:dyDescent="0.2">
      <c r="A92" t="s">
        <v>41</v>
      </c>
      <c r="B92" s="5"/>
      <c r="C92" s="13">
        <v>44917.182999999997</v>
      </c>
      <c r="D92" s="13"/>
      <c r="E92">
        <f t="shared" si="12"/>
        <v>8214.023669149823</v>
      </c>
      <c r="F92">
        <f t="shared" si="13"/>
        <v>8214</v>
      </c>
      <c r="G92">
        <f t="shared" si="14"/>
        <v>2.741999999852851E-2</v>
      </c>
      <c r="I92">
        <f t="shared" si="16"/>
        <v>2.741999999852851E-2</v>
      </c>
      <c r="Q92" s="2">
        <f t="shared" si="15"/>
        <v>29898.682999999997</v>
      </c>
      <c r="R92" s="2"/>
      <c r="S92" s="2"/>
      <c r="T92" s="2"/>
      <c r="AD92" t="s">
        <v>34</v>
      </c>
      <c r="AG92" t="s">
        <v>40</v>
      </c>
      <c r="AI92" t="s">
        <v>33</v>
      </c>
    </row>
    <row r="93" spans="1:35" x14ac:dyDescent="0.2">
      <c r="A93" t="s">
        <v>28</v>
      </c>
      <c r="B93" s="5"/>
      <c r="C93" s="13">
        <v>45578.684000000001</v>
      </c>
      <c r="D93" s="13"/>
      <c r="E93">
        <f t="shared" si="12"/>
        <v>8785.0362978756457</v>
      </c>
      <c r="F93">
        <f t="shared" si="13"/>
        <v>8785</v>
      </c>
      <c r="G93">
        <f t="shared" si="14"/>
        <v>4.2049999996379483E-2</v>
      </c>
      <c r="I93">
        <f t="shared" si="16"/>
        <v>4.2049999996379483E-2</v>
      </c>
      <c r="Q93" s="2">
        <f t="shared" si="15"/>
        <v>30560.184000000001</v>
      </c>
      <c r="R93" s="2"/>
      <c r="S93" s="2"/>
      <c r="T93" s="2"/>
      <c r="AD93" t="s">
        <v>30</v>
      </c>
      <c r="AE93">
        <v>17</v>
      </c>
      <c r="AG93" t="s">
        <v>27</v>
      </c>
      <c r="AI93" t="s">
        <v>29</v>
      </c>
    </row>
    <row r="94" spans="1:35" x14ac:dyDescent="0.2">
      <c r="A94" t="s">
        <v>42</v>
      </c>
      <c r="B94" s="5"/>
      <c r="C94" s="13">
        <v>45913.461000000003</v>
      </c>
      <c r="D94" s="13"/>
      <c r="E94">
        <f t="shared" si="12"/>
        <v>9074.0183172632878</v>
      </c>
      <c r="F94">
        <f t="shared" si="13"/>
        <v>9074</v>
      </c>
      <c r="G94">
        <f t="shared" si="14"/>
        <v>2.1220000002358574E-2</v>
      </c>
      <c r="I94">
        <f t="shared" si="16"/>
        <v>2.1220000002358574E-2</v>
      </c>
      <c r="Q94" s="2">
        <f t="shared" si="15"/>
        <v>30894.961000000003</v>
      </c>
      <c r="R94" s="2"/>
      <c r="S94" s="2"/>
      <c r="T94" s="2"/>
      <c r="AD94" t="s">
        <v>30</v>
      </c>
      <c r="AI94" t="s">
        <v>33</v>
      </c>
    </row>
    <row r="95" spans="1:35" x14ac:dyDescent="0.2">
      <c r="A95" t="s">
        <v>42</v>
      </c>
      <c r="B95" s="5"/>
      <c r="C95" s="13">
        <v>45913.468999999997</v>
      </c>
      <c r="D95" s="13"/>
      <c r="E95">
        <f t="shared" si="12"/>
        <v>9074.0252229233356</v>
      </c>
      <c r="F95">
        <f t="shared" si="13"/>
        <v>9074</v>
      </c>
      <c r="G95">
        <f t="shared" si="14"/>
        <v>2.9219999996712431E-2</v>
      </c>
      <c r="I95">
        <f t="shared" si="16"/>
        <v>2.9219999996712431E-2</v>
      </c>
      <c r="Q95" s="2">
        <f t="shared" si="15"/>
        <v>30894.968999999997</v>
      </c>
      <c r="R95" s="2"/>
      <c r="S95" s="2"/>
      <c r="T95" s="2"/>
      <c r="AD95" t="s">
        <v>30</v>
      </c>
      <c r="AI95" t="s">
        <v>33</v>
      </c>
    </row>
    <row r="96" spans="1:35" x14ac:dyDescent="0.2">
      <c r="A96" t="s">
        <v>42</v>
      </c>
      <c r="B96" s="5"/>
      <c r="C96" s="13">
        <v>45913.47</v>
      </c>
      <c r="D96" s="13"/>
      <c r="E96">
        <f t="shared" si="12"/>
        <v>9074.0260861308452</v>
      </c>
      <c r="F96">
        <f t="shared" si="13"/>
        <v>9074</v>
      </c>
      <c r="G96">
        <f t="shared" si="14"/>
        <v>3.0220000000554137E-2</v>
      </c>
      <c r="I96">
        <f t="shared" si="16"/>
        <v>3.0220000000554137E-2</v>
      </c>
      <c r="Q96" s="2">
        <f t="shared" si="15"/>
        <v>30894.97</v>
      </c>
      <c r="R96" s="2"/>
      <c r="S96" s="2"/>
      <c r="T96" s="2"/>
      <c r="AD96" t="s">
        <v>30</v>
      </c>
      <c r="AI96" t="s">
        <v>33</v>
      </c>
    </row>
    <row r="97" spans="1:35" x14ac:dyDescent="0.2">
      <c r="A97" t="s">
        <v>42</v>
      </c>
      <c r="B97" s="5"/>
      <c r="C97" s="13">
        <v>45913.474000000002</v>
      </c>
      <c r="D97" s="13"/>
      <c r="E97">
        <f t="shared" si="12"/>
        <v>9074.0295389608709</v>
      </c>
      <c r="F97">
        <f t="shared" si="13"/>
        <v>9074</v>
      </c>
      <c r="G97">
        <f t="shared" si="14"/>
        <v>3.4220000001369044E-2</v>
      </c>
      <c r="I97">
        <f t="shared" si="16"/>
        <v>3.4220000001369044E-2</v>
      </c>
      <c r="Q97" s="2">
        <f t="shared" si="15"/>
        <v>30894.974000000002</v>
      </c>
      <c r="R97" s="2"/>
      <c r="S97" s="2"/>
      <c r="T97" s="2"/>
      <c r="AD97" t="s">
        <v>30</v>
      </c>
      <c r="AI97" t="s">
        <v>33</v>
      </c>
    </row>
    <row r="98" spans="1:35" x14ac:dyDescent="0.2">
      <c r="A98" t="s">
        <v>28</v>
      </c>
      <c r="B98" s="5"/>
      <c r="C98" s="13">
        <v>46024.675000000003</v>
      </c>
      <c r="D98" s="13"/>
      <c r="E98">
        <f t="shared" si="12"/>
        <v>9170.0190768858938</v>
      </c>
      <c r="F98">
        <f t="shared" si="13"/>
        <v>9170</v>
      </c>
      <c r="G98">
        <f t="shared" si="14"/>
        <v>2.2100000001955777E-2</v>
      </c>
      <c r="I98">
        <f t="shared" si="16"/>
        <v>2.2100000001955777E-2</v>
      </c>
      <c r="Q98" s="2">
        <f t="shared" si="15"/>
        <v>31006.175000000003</v>
      </c>
      <c r="R98" s="2"/>
      <c r="S98" s="2"/>
      <c r="T98" s="2"/>
      <c r="AD98" t="s">
        <v>30</v>
      </c>
      <c r="AE98">
        <v>12</v>
      </c>
      <c r="AG98" t="s">
        <v>43</v>
      </c>
      <c r="AI98" t="s">
        <v>29</v>
      </c>
    </row>
    <row r="99" spans="1:35" x14ac:dyDescent="0.2">
      <c r="A99" t="s">
        <v>28</v>
      </c>
      <c r="B99" s="5"/>
      <c r="C99" s="13">
        <v>46024.7</v>
      </c>
      <c r="D99" s="13"/>
      <c r="E99">
        <f t="shared" si="12"/>
        <v>9170.0406570735504</v>
      </c>
      <c r="F99">
        <f t="shared" si="13"/>
        <v>9170</v>
      </c>
      <c r="G99">
        <f t="shared" si="14"/>
        <v>4.7099999996135011E-2</v>
      </c>
      <c r="I99">
        <f t="shared" si="16"/>
        <v>4.7099999996135011E-2</v>
      </c>
      <c r="Q99" s="2">
        <f t="shared" si="15"/>
        <v>31006.199999999997</v>
      </c>
      <c r="R99" s="2"/>
      <c r="S99" s="2"/>
      <c r="T99" s="2"/>
      <c r="AD99" t="s">
        <v>30</v>
      </c>
      <c r="AE99">
        <v>29</v>
      </c>
      <c r="AG99" t="s">
        <v>31</v>
      </c>
      <c r="AI99" t="s">
        <v>29</v>
      </c>
    </row>
    <row r="100" spans="1:35" x14ac:dyDescent="0.2">
      <c r="A100" t="s">
        <v>28</v>
      </c>
      <c r="B100" s="5"/>
      <c r="C100" s="13">
        <v>46060.593000000001</v>
      </c>
      <c r="D100" s="13"/>
      <c r="E100">
        <f t="shared" si="12"/>
        <v>9201.0237641026524</v>
      </c>
      <c r="F100">
        <f t="shared" si="13"/>
        <v>9201</v>
      </c>
      <c r="G100">
        <f t="shared" si="14"/>
        <v>2.7529999999387655E-2</v>
      </c>
      <c r="I100">
        <f t="shared" si="16"/>
        <v>2.7529999999387655E-2</v>
      </c>
      <c r="Q100" s="2">
        <f t="shared" si="15"/>
        <v>31042.093000000001</v>
      </c>
      <c r="R100" s="2"/>
      <c r="S100" s="2"/>
      <c r="T100" s="2"/>
      <c r="AD100" t="s">
        <v>30</v>
      </c>
      <c r="AE100">
        <v>13</v>
      </c>
      <c r="AG100" t="s">
        <v>43</v>
      </c>
      <c r="AI100" t="s">
        <v>29</v>
      </c>
    </row>
    <row r="101" spans="1:35" x14ac:dyDescent="0.2">
      <c r="A101" t="s">
        <v>28</v>
      </c>
      <c r="B101" s="5"/>
      <c r="C101" s="13">
        <v>46060.593999999997</v>
      </c>
      <c r="D101" s="13"/>
      <c r="E101">
        <f t="shared" si="12"/>
        <v>9201.0246273101566</v>
      </c>
      <c r="F101">
        <f t="shared" si="13"/>
        <v>9201</v>
      </c>
      <c r="G101">
        <f t="shared" si="14"/>
        <v>2.8529999995953403E-2</v>
      </c>
      <c r="I101">
        <f t="shared" si="16"/>
        <v>2.8529999995953403E-2</v>
      </c>
      <c r="Q101" s="2">
        <f t="shared" si="15"/>
        <v>31042.093999999997</v>
      </c>
      <c r="R101" s="2"/>
      <c r="S101" s="2"/>
      <c r="T101" s="2"/>
      <c r="AD101" t="s">
        <v>30</v>
      </c>
      <c r="AE101">
        <v>14</v>
      </c>
      <c r="AG101" t="s">
        <v>31</v>
      </c>
      <c r="AI101" t="s">
        <v>29</v>
      </c>
    </row>
    <row r="102" spans="1:35" x14ac:dyDescent="0.2">
      <c r="A102" t="s">
        <v>28</v>
      </c>
      <c r="B102" s="5"/>
      <c r="C102" s="13">
        <v>46273.75</v>
      </c>
      <c r="D102" s="13"/>
      <c r="E102">
        <f t="shared" si="12"/>
        <v>9385.0224865555429</v>
      </c>
      <c r="F102">
        <f t="shared" si="13"/>
        <v>9385</v>
      </c>
      <c r="G102">
        <f t="shared" si="14"/>
        <v>2.6050000000395812E-2</v>
      </c>
      <c r="I102">
        <f t="shared" si="16"/>
        <v>2.6050000000395812E-2</v>
      </c>
      <c r="Q102" s="2">
        <f t="shared" si="15"/>
        <v>31255.25</v>
      </c>
      <c r="R102" s="2"/>
      <c r="S102" s="2"/>
      <c r="T102" s="2"/>
      <c r="AD102" t="s">
        <v>30</v>
      </c>
      <c r="AE102">
        <v>11</v>
      </c>
      <c r="AG102" t="s">
        <v>31</v>
      </c>
      <c r="AI102" t="s">
        <v>29</v>
      </c>
    </row>
    <row r="103" spans="1:35" x14ac:dyDescent="0.2">
      <c r="A103" t="s">
        <v>28</v>
      </c>
      <c r="B103" s="5"/>
      <c r="C103" s="13">
        <v>46295.745999999999</v>
      </c>
      <c r="D103" s="13"/>
      <c r="E103">
        <f t="shared" si="12"/>
        <v>9404.0095988674693</v>
      </c>
      <c r="F103">
        <f t="shared" si="13"/>
        <v>9404</v>
      </c>
      <c r="G103">
        <f t="shared" si="14"/>
        <v>1.1119999995571561E-2</v>
      </c>
      <c r="I103">
        <f t="shared" si="16"/>
        <v>1.1119999995571561E-2</v>
      </c>
      <c r="Q103" s="2">
        <f t="shared" si="15"/>
        <v>31277.245999999999</v>
      </c>
      <c r="R103" s="2"/>
      <c r="S103" s="2"/>
      <c r="T103" s="2"/>
      <c r="AD103" t="s">
        <v>30</v>
      </c>
      <c r="AE103">
        <v>16</v>
      </c>
      <c r="AG103" t="s">
        <v>31</v>
      </c>
      <c r="AI103" t="s">
        <v>29</v>
      </c>
    </row>
    <row r="104" spans="1:35" x14ac:dyDescent="0.2">
      <c r="A104" t="s">
        <v>28</v>
      </c>
      <c r="B104" s="5"/>
      <c r="C104" s="13">
        <v>46324.714</v>
      </c>
      <c r="D104" s="13"/>
      <c r="E104">
        <f t="shared" si="12"/>
        <v>9429.0149939143867</v>
      </c>
      <c r="F104">
        <f t="shared" si="13"/>
        <v>9429</v>
      </c>
      <c r="G104">
        <f t="shared" si="14"/>
        <v>1.7370000001392327E-2</v>
      </c>
      <c r="I104">
        <f t="shared" si="16"/>
        <v>1.7370000001392327E-2</v>
      </c>
      <c r="Q104" s="2">
        <f t="shared" si="15"/>
        <v>31306.214</v>
      </c>
      <c r="R104" s="2"/>
      <c r="S104" s="2"/>
      <c r="T104" s="2"/>
      <c r="AD104" t="s">
        <v>30</v>
      </c>
      <c r="AE104">
        <v>17</v>
      </c>
      <c r="AG104" t="s">
        <v>31</v>
      </c>
      <c r="AI104" t="s">
        <v>29</v>
      </c>
    </row>
    <row r="105" spans="1:35" x14ac:dyDescent="0.2">
      <c r="A105" t="s">
        <v>28</v>
      </c>
      <c r="B105" s="5"/>
      <c r="C105" s="13">
        <v>46682.686999999998</v>
      </c>
      <c r="D105" s="13"/>
      <c r="E105">
        <f t="shared" si="12"/>
        <v>9738.0199746216967</v>
      </c>
      <c r="F105">
        <f t="shared" si="13"/>
        <v>9738</v>
      </c>
      <c r="G105">
        <f t="shared" si="14"/>
        <v>2.313999999751104E-2</v>
      </c>
      <c r="I105">
        <f t="shared" si="16"/>
        <v>2.313999999751104E-2</v>
      </c>
      <c r="Q105" s="2">
        <f t="shared" si="15"/>
        <v>31664.186999999998</v>
      </c>
      <c r="R105" s="2"/>
      <c r="S105" s="2"/>
      <c r="T105" s="2"/>
      <c r="AD105" t="s">
        <v>30</v>
      </c>
      <c r="AE105">
        <v>21</v>
      </c>
      <c r="AG105" t="s">
        <v>31</v>
      </c>
      <c r="AI105" t="s">
        <v>29</v>
      </c>
    </row>
    <row r="106" spans="1:35" x14ac:dyDescent="0.2">
      <c r="A106" t="s">
        <v>28</v>
      </c>
      <c r="B106" s="5"/>
      <c r="C106" s="13">
        <v>46711.66</v>
      </c>
      <c r="D106" s="13"/>
      <c r="E106">
        <f t="shared" si="12"/>
        <v>9763.0296857061494</v>
      </c>
      <c r="F106">
        <f t="shared" si="13"/>
        <v>9763</v>
      </c>
      <c r="G106">
        <f t="shared" si="14"/>
        <v>3.4390000000712462E-2</v>
      </c>
      <c r="I106">
        <f t="shared" si="16"/>
        <v>3.4390000000712462E-2</v>
      </c>
      <c r="Q106" s="2">
        <f t="shared" si="15"/>
        <v>31693.160000000003</v>
      </c>
      <c r="R106" s="2"/>
      <c r="S106" s="2"/>
      <c r="T106" s="2"/>
      <c r="AD106" t="s">
        <v>30</v>
      </c>
      <c r="AE106">
        <v>20</v>
      </c>
      <c r="AG106" t="s">
        <v>31</v>
      </c>
      <c r="AI106" t="s">
        <v>29</v>
      </c>
    </row>
    <row r="107" spans="1:35" x14ac:dyDescent="0.2">
      <c r="A107" t="s">
        <v>28</v>
      </c>
      <c r="B107" s="5"/>
      <c r="C107" s="13">
        <v>46770.750999999997</v>
      </c>
      <c r="D107" s="13"/>
      <c r="E107">
        <f t="shared" si="12"/>
        <v>9814.0374804699259</v>
      </c>
      <c r="F107">
        <f t="shared" si="13"/>
        <v>9814</v>
      </c>
      <c r="G107">
        <f t="shared" si="14"/>
        <v>4.3419999994512182E-2</v>
      </c>
      <c r="I107">
        <f t="shared" si="16"/>
        <v>4.3419999994512182E-2</v>
      </c>
      <c r="Q107" s="2">
        <f t="shared" si="15"/>
        <v>31752.250999999997</v>
      </c>
      <c r="R107" s="2"/>
      <c r="S107" s="2"/>
      <c r="T107" s="2"/>
      <c r="AD107" t="s">
        <v>30</v>
      </c>
      <c r="AE107">
        <v>16</v>
      </c>
      <c r="AG107" t="s">
        <v>31</v>
      </c>
      <c r="AI107" t="s">
        <v>29</v>
      </c>
    </row>
    <row r="108" spans="1:35" x14ac:dyDescent="0.2">
      <c r="A108" t="s">
        <v>44</v>
      </c>
      <c r="B108" s="5"/>
      <c r="C108" s="13">
        <v>47039.51</v>
      </c>
      <c r="D108" s="13"/>
      <c r="E108">
        <f t="shared" si="12"/>
        <v>10046.032266696591</v>
      </c>
      <c r="F108">
        <f t="shared" si="13"/>
        <v>10046</v>
      </c>
      <c r="G108">
        <f t="shared" si="14"/>
        <v>3.7380000001576263E-2</v>
      </c>
      <c r="I108">
        <f t="shared" si="16"/>
        <v>3.7380000001576263E-2</v>
      </c>
      <c r="Q108" s="2">
        <f t="shared" si="15"/>
        <v>32021.010000000002</v>
      </c>
      <c r="R108" s="2"/>
      <c r="S108" s="2"/>
      <c r="T108" s="2"/>
      <c r="AD108" t="s">
        <v>30</v>
      </c>
      <c r="AI108" t="s">
        <v>33</v>
      </c>
    </row>
    <row r="109" spans="1:35" x14ac:dyDescent="0.2">
      <c r="A109" t="s">
        <v>28</v>
      </c>
      <c r="B109" s="5"/>
      <c r="C109" s="13">
        <v>47084.688000000002</v>
      </c>
      <c r="D109" s="13"/>
      <c r="E109">
        <f t="shared" si="12"/>
        <v>10085.030255423102</v>
      </c>
      <c r="F109">
        <f t="shared" si="13"/>
        <v>10085</v>
      </c>
      <c r="G109">
        <f t="shared" si="14"/>
        <v>3.5049999998591375E-2</v>
      </c>
      <c r="I109">
        <f t="shared" si="16"/>
        <v>3.5049999998591375E-2</v>
      </c>
      <c r="Q109" s="2">
        <f t="shared" si="15"/>
        <v>32066.188000000002</v>
      </c>
      <c r="R109" s="2"/>
      <c r="S109" s="2"/>
      <c r="T109" s="2"/>
      <c r="AD109" t="s">
        <v>30</v>
      </c>
      <c r="AE109">
        <v>19</v>
      </c>
      <c r="AG109" t="s">
        <v>31</v>
      </c>
      <c r="AI109" t="s">
        <v>29</v>
      </c>
    </row>
    <row r="110" spans="1:35" x14ac:dyDescent="0.2">
      <c r="A110" t="s">
        <v>28</v>
      </c>
      <c r="B110" s="5"/>
      <c r="C110" s="13">
        <v>47121.766000000003</v>
      </c>
      <c r="D110" s="13"/>
      <c r="E110">
        <f t="shared" si="12"/>
        <v>10117.036263347347</v>
      </c>
      <c r="F110">
        <f t="shared" si="13"/>
        <v>10117</v>
      </c>
      <c r="G110">
        <f t="shared" si="14"/>
        <v>4.2010000004665926E-2</v>
      </c>
      <c r="I110">
        <f t="shared" si="16"/>
        <v>4.2010000004665926E-2</v>
      </c>
      <c r="Q110" s="2">
        <f t="shared" si="15"/>
        <v>32103.266000000003</v>
      </c>
      <c r="R110" s="2"/>
      <c r="S110" s="2"/>
      <c r="T110" s="2"/>
      <c r="AD110" t="s">
        <v>30</v>
      </c>
      <c r="AE110">
        <v>21</v>
      </c>
      <c r="AG110" t="s">
        <v>31</v>
      </c>
      <c r="AI110" t="s">
        <v>29</v>
      </c>
    </row>
    <row r="111" spans="1:35" x14ac:dyDescent="0.2">
      <c r="A111" t="s">
        <v>28</v>
      </c>
      <c r="B111" s="5"/>
      <c r="C111" s="13">
        <v>47442.652000000002</v>
      </c>
      <c r="D111" s="13"/>
      <c r="E111">
        <f t="shared" si="12"/>
        <v>10394.027467262857</v>
      </c>
      <c r="F111">
        <f t="shared" si="13"/>
        <v>10394</v>
      </c>
      <c r="G111">
        <f t="shared" si="14"/>
        <v>3.1820000003790483E-2</v>
      </c>
      <c r="I111">
        <f t="shared" si="16"/>
        <v>3.1820000003790483E-2</v>
      </c>
      <c r="Q111" s="2">
        <f t="shared" si="15"/>
        <v>32424.152000000002</v>
      </c>
      <c r="R111" s="2"/>
      <c r="S111" s="2"/>
      <c r="T111" s="2"/>
      <c r="AD111" t="s">
        <v>30</v>
      </c>
      <c r="AE111">
        <v>13</v>
      </c>
      <c r="AG111" t="s">
        <v>31</v>
      </c>
      <c r="AI111" t="s">
        <v>29</v>
      </c>
    </row>
    <row r="112" spans="1:35" x14ac:dyDescent="0.2">
      <c r="A112" t="s">
        <v>28</v>
      </c>
      <c r="B112" s="5"/>
      <c r="C112" s="13">
        <v>47479.724999999999</v>
      </c>
      <c r="D112" s="13"/>
      <c r="E112">
        <f t="shared" si="12"/>
        <v>10426.029159149566</v>
      </c>
      <c r="F112">
        <f t="shared" si="13"/>
        <v>10426</v>
      </c>
      <c r="G112">
        <f t="shared" si="14"/>
        <v>3.3779999997932464E-2</v>
      </c>
      <c r="I112">
        <f t="shared" si="16"/>
        <v>3.3779999997932464E-2</v>
      </c>
      <c r="Q112" s="2">
        <f t="shared" si="15"/>
        <v>32461.224999999999</v>
      </c>
      <c r="R112" s="2"/>
      <c r="S112" s="2"/>
      <c r="T112" s="2"/>
      <c r="AD112" t="s">
        <v>30</v>
      </c>
      <c r="AE112">
        <v>21</v>
      </c>
      <c r="AG112" t="s">
        <v>31</v>
      </c>
      <c r="AI112" t="s">
        <v>29</v>
      </c>
    </row>
    <row r="113" spans="1:35" x14ac:dyDescent="0.2">
      <c r="A113" t="s">
        <v>28</v>
      </c>
      <c r="B113" s="5"/>
      <c r="C113" s="13">
        <v>47537.650999999998</v>
      </c>
      <c r="D113" s="13"/>
      <c r="E113">
        <f t="shared" si="12"/>
        <v>10476.031317168332</v>
      </c>
      <c r="F113">
        <f t="shared" si="13"/>
        <v>10476</v>
      </c>
      <c r="G113">
        <f t="shared" si="14"/>
        <v>3.628000000026077E-2</v>
      </c>
      <c r="I113">
        <f t="shared" si="16"/>
        <v>3.628000000026077E-2</v>
      </c>
      <c r="Q113" s="2">
        <f t="shared" si="15"/>
        <v>32519.150999999998</v>
      </c>
      <c r="R113" s="2"/>
      <c r="S113" s="2"/>
      <c r="T113" s="2"/>
      <c r="AD113" t="s">
        <v>30</v>
      </c>
      <c r="AE113">
        <v>14</v>
      </c>
      <c r="AG113" t="s">
        <v>31</v>
      </c>
      <c r="AI113" t="s">
        <v>29</v>
      </c>
    </row>
    <row r="114" spans="1:35" x14ac:dyDescent="0.2">
      <c r="A114" t="s">
        <v>46</v>
      </c>
      <c r="B114" s="5"/>
      <c r="C114" s="13">
        <v>47803.51</v>
      </c>
      <c r="D114" s="13"/>
      <c r="E114">
        <f t="shared" si="12"/>
        <v>10705.522801626283</v>
      </c>
      <c r="F114">
        <f t="shared" si="13"/>
        <v>10705.5</v>
      </c>
      <c r="G114">
        <f t="shared" si="14"/>
        <v>2.6415000000270084E-2</v>
      </c>
      <c r="I114">
        <f t="shared" si="16"/>
        <v>2.6415000000270084E-2</v>
      </c>
      <c r="Q114" s="2">
        <f t="shared" si="15"/>
        <v>32785.01</v>
      </c>
      <c r="R114" s="2"/>
      <c r="S114" s="2"/>
      <c r="T114" s="2"/>
      <c r="AD114" t="s">
        <v>45</v>
      </c>
      <c r="AI114" t="s">
        <v>33</v>
      </c>
    </row>
    <row r="115" spans="1:35" x14ac:dyDescent="0.2">
      <c r="A115" t="s">
        <v>46</v>
      </c>
      <c r="B115" s="5"/>
      <c r="C115" s="13">
        <v>47843.472999999998</v>
      </c>
      <c r="D115" s="13"/>
      <c r="E115">
        <f t="shared" si="12"/>
        <v>10740.01916320664</v>
      </c>
      <c r="F115">
        <f t="shared" si="13"/>
        <v>10740</v>
      </c>
      <c r="G115">
        <f t="shared" si="14"/>
        <v>2.2199999999429565E-2</v>
      </c>
      <c r="I115">
        <f t="shared" si="16"/>
        <v>2.2199999999429565E-2</v>
      </c>
      <c r="Q115" s="2">
        <f t="shared" si="15"/>
        <v>32824.972999999998</v>
      </c>
      <c r="R115" s="2"/>
      <c r="S115" s="2"/>
      <c r="T115" s="2"/>
      <c r="AD115" t="s">
        <v>45</v>
      </c>
      <c r="AI115" t="s">
        <v>33</v>
      </c>
    </row>
    <row r="116" spans="1:35" x14ac:dyDescent="0.2">
      <c r="A116" t="s">
        <v>46</v>
      </c>
      <c r="B116" s="5"/>
      <c r="C116" s="13">
        <v>47850.434000000001</v>
      </c>
      <c r="D116" s="13"/>
      <c r="E116">
        <f t="shared" si="12"/>
        <v>10746.02795065906</v>
      </c>
      <c r="F116">
        <f t="shared" si="13"/>
        <v>10746</v>
      </c>
      <c r="G116">
        <f t="shared" si="14"/>
        <v>3.2379999996919651E-2</v>
      </c>
      <c r="I116">
        <f t="shared" si="16"/>
        <v>3.2379999996919651E-2</v>
      </c>
      <c r="Q116" s="2">
        <f t="shared" si="15"/>
        <v>32831.934000000001</v>
      </c>
      <c r="R116" s="2"/>
      <c r="S116" s="2"/>
      <c r="T116" s="2"/>
      <c r="AD116" t="s">
        <v>45</v>
      </c>
      <c r="AI116" t="s">
        <v>33</v>
      </c>
    </row>
    <row r="117" spans="1:35" x14ac:dyDescent="0.2">
      <c r="A117" t="s">
        <v>28</v>
      </c>
      <c r="B117" s="5"/>
      <c r="C117" s="13">
        <v>47851.593000000001</v>
      </c>
      <c r="D117" s="13"/>
      <c r="E117">
        <f t="shared" ref="E117:E148" si="17">+(C117-C$7)/C$8</f>
        <v>10747.028408159036</v>
      </c>
      <c r="F117">
        <f t="shared" ref="F117:F148" si="18">ROUND(2*E117,0)/2</f>
        <v>10747</v>
      </c>
      <c r="G117">
        <f t="shared" ref="G117:G138" si="19">+C117-(C$7+F117*C$8)</f>
        <v>3.2910000001720618E-2</v>
      </c>
      <c r="I117">
        <f t="shared" si="16"/>
        <v>3.2910000001720618E-2</v>
      </c>
      <c r="O117">
        <f t="shared" ref="O117:O148" ca="1" si="20">+C$11+C$12*F117</f>
        <v>3.388585840537961E-2</v>
      </c>
      <c r="Q117" s="2">
        <f t="shared" ref="Q117:Q148" si="21">+C117-15018.5</f>
        <v>32833.093000000001</v>
      </c>
      <c r="R117" s="2"/>
      <c r="S117" s="2"/>
      <c r="T117" s="2"/>
      <c r="AD117" t="s">
        <v>30</v>
      </c>
      <c r="AE117">
        <v>19</v>
      </c>
      <c r="AG117" t="s">
        <v>27</v>
      </c>
      <c r="AI117" t="s">
        <v>29</v>
      </c>
    </row>
    <row r="118" spans="1:35" x14ac:dyDescent="0.2">
      <c r="A118" t="s">
        <v>46</v>
      </c>
      <c r="B118" s="5"/>
      <c r="C118" s="13">
        <v>47864.334000000003</v>
      </c>
      <c r="D118" s="13"/>
      <c r="E118">
        <f t="shared" si="17"/>
        <v>10758.026534998749</v>
      </c>
      <c r="F118">
        <f t="shared" si="18"/>
        <v>10758</v>
      </c>
      <c r="G118">
        <f t="shared" si="19"/>
        <v>3.0740000001969747E-2</v>
      </c>
      <c r="I118">
        <f t="shared" si="16"/>
        <v>3.0740000001969747E-2</v>
      </c>
      <c r="O118">
        <f t="shared" ca="1" si="20"/>
        <v>3.3990235780821498E-2</v>
      </c>
      <c r="Q118" s="2">
        <f t="shared" si="21"/>
        <v>32845.834000000003</v>
      </c>
      <c r="R118" s="2"/>
      <c r="S118" s="2"/>
      <c r="T118" s="2"/>
      <c r="AD118" t="s">
        <v>45</v>
      </c>
      <c r="AI118" t="s">
        <v>33</v>
      </c>
    </row>
    <row r="119" spans="1:35" x14ac:dyDescent="0.2">
      <c r="A119" t="s">
        <v>28</v>
      </c>
      <c r="B119" s="5"/>
      <c r="C119" s="13">
        <v>48180.595000000001</v>
      </c>
      <c r="D119" s="13"/>
      <c r="E119">
        <f t="shared" si="17"/>
        <v>11031.025404196915</v>
      </c>
      <c r="F119">
        <f t="shared" si="18"/>
        <v>11031</v>
      </c>
      <c r="G119">
        <f t="shared" si="19"/>
        <v>2.9430000002321322E-2</v>
      </c>
      <c r="I119">
        <f t="shared" si="16"/>
        <v>2.9430000002321322E-2</v>
      </c>
      <c r="O119">
        <f t="shared" ca="1" si="20"/>
        <v>3.6580692462242811E-2</v>
      </c>
      <c r="Q119" s="2">
        <f t="shared" si="21"/>
        <v>33162.095000000001</v>
      </c>
      <c r="R119" s="2"/>
      <c r="S119" s="2"/>
      <c r="T119" s="2"/>
      <c r="AD119" t="s">
        <v>30</v>
      </c>
      <c r="AE119">
        <v>15</v>
      </c>
      <c r="AG119" t="s">
        <v>31</v>
      </c>
      <c r="AI119" t="s">
        <v>29</v>
      </c>
    </row>
    <row r="120" spans="1:35" x14ac:dyDescent="0.2">
      <c r="A120" t="s">
        <v>28</v>
      </c>
      <c r="B120" s="5"/>
      <c r="C120" s="13">
        <v>48202.616000000002</v>
      </c>
      <c r="D120" s="13"/>
      <c r="E120">
        <f t="shared" si="17"/>
        <v>11050.034096696505</v>
      </c>
      <c r="F120">
        <f t="shared" si="18"/>
        <v>11050</v>
      </c>
      <c r="G120">
        <f t="shared" si="19"/>
        <v>3.9499999998952262E-2</v>
      </c>
      <c r="I120">
        <f t="shared" si="16"/>
        <v>3.9499999998952262E-2</v>
      </c>
      <c r="O120">
        <f t="shared" ca="1" si="20"/>
        <v>3.676098065618788E-2</v>
      </c>
      <c r="Q120" s="2">
        <f t="shared" si="21"/>
        <v>33184.116000000002</v>
      </c>
      <c r="R120" s="2"/>
      <c r="S120" s="2"/>
      <c r="T120" s="2"/>
      <c r="AD120" t="s">
        <v>30</v>
      </c>
      <c r="AE120">
        <v>14</v>
      </c>
      <c r="AG120" t="s">
        <v>31</v>
      </c>
      <c r="AI120" t="s">
        <v>29</v>
      </c>
    </row>
    <row r="121" spans="1:35" x14ac:dyDescent="0.2">
      <c r="A121" t="s">
        <v>47</v>
      </c>
      <c r="B121" s="5"/>
      <c r="C121" s="13">
        <v>48457.46</v>
      </c>
      <c r="D121" s="13"/>
      <c r="E121">
        <f t="shared" si="17"/>
        <v>11270.017350470878</v>
      </c>
      <c r="F121">
        <f t="shared" si="18"/>
        <v>11270</v>
      </c>
      <c r="G121">
        <f t="shared" si="19"/>
        <v>2.0100000001548324E-2</v>
      </c>
      <c r="I121">
        <f t="shared" si="16"/>
        <v>2.0100000001548324E-2</v>
      </c>
      <c r="O121">
        <f t="shared" ca="1" si="20"/>
        <v>3.884852816502557E-2</v>
      </c>
      <c r="Q121" s="2">
        <f t="shared" si="21"/>
        <v>33438.959999999999</v>
      </c>
      <c r="R121" s="2"/>
      <c r="S121" s="2"/>
      <c r="T121" s="2"/>
      <c r="AD121" t="s">
        <v>30</v>
      </c>
      <c r="AI121" t="s">
        <v>33</v>
      </c>
    </row>
    <row r="122" spans="1:35" x14ac:dyDescent="0.2">
      <c r="A122" s="30" t="s">
        <v>28</v>
      </c>
      <c r="B122" s="31"/>
      <c r="C122" s="32">
        <v>48897.690999999999</v>
      </c>
      <c r="D122" s="32"/>
      <c r="E122">
        <f t="shared" si="17"/>
        <v>11650.028054243958</v>
      </c>
      <c r="F122">
        <f t="shared" si="18"/>
        <v>11650</v>
      </c>
      <c r="G122">
        <f t="shared" si="19"/>
        <v>3.2499999993888196E-2</v>
      </c>
      <c r="I122">
        <f t="shared" si="16"/>
        <v>3.2499999993888196E-2</v>
      </c>
      <c r="O122">
        <f t="shared" ca="1" si="20"/>
        <v>4.2454292043927019E-2</v>
      </c>
      <c r="Q122" s="2">
        <f t="shared" si="21"/>
        <v>33879.190999999999</v>
      </c>
      <c r="R122" s="2"/>
      <c r="S122" s="2"/>
      <c r="T122" s="2"/>
      <c r="AD122" t="s">
        <v>30</v>
      </c>
      <c r="AE122">
        <v>11</v>
      </c>
      <c r="AG122" t="s">
        <v>31</v>
      </c>
      <c r="AI122" t="s">
        <v>29</v>
      </c>
    </row>
    <row r="123" spans="1:35" x14ac:dyDescent="0.2">
      <c r="A123" s="30" t="s">
        <v>28</v>
      </c>
      <c r="B123" s="31"/>
      <c r="C123" s="32">
        <v>48898.864000000001</v>
      </c>
      <c r="D123" s="32"/>
      <c r="E123">
        <f t="shared" si="17"/>
        <v>11651.040596649029</v>
      </c>
      <c r="F123">
        <f t="shared" si="18"/>
        <v>11651</v>
      </c>
      <c r="G123">
        <f t="shared" si="19"/>
        <v>4.7030000001541339E-2</v>
      </c>
      <c r="I123">
        <f t="shared" si="16"/>
        <v>4.7030000001541339E-2</v>
      </c>
      <c r="O123">
        <f t="shared" ca="1" si="20"/>
        <v>4.2463780896239922E-2</v>
      </c>
      <c r="Q123" s="2">
        <f t="shared" si="21"/>
        <v>33880.364000000001</v>
      </c>
      <c r="R123" s="2"/>
      <c r="S123" s="2"/>
      <c r="T123" s="2"/>
      <c r="AD123" t="s">
        <v>30</v>
      </c>
      <c r="AE123">
        <v>14</v>
      </c>
      <c r="AG123" t="s">
        <v>31</v>
      </c>
      <c r="AI123" t="s">
        <v>29</v>
      </c>
    </row>
    <row r="124" spans="1:35" x14ac:dyDescent="0.2">
      <c r="A124" s="32" t="s">
        <v>74</v>
      </c>
      <c r="B124" s="31"/>
      <c r="C124" s="32">
        <v>49693.574999999997</v>
      </c>
      <c r="D124" s="32" t="s">
        <v>75</v>
      </c>
      <c r="E124">
        <f t="shared" si="17"/>
        <v>12337.041097309379</v>
      </c>
      <c r="F124">
        <f t="shared" si="18"/>
        <v>12337</v>
      </c>
      <c r="G124">
        <f t="shared" si="19"/>
        <v>4.7609999994165264E-2</v>
      </c>
      <c r="I124">
        <f t="shared" si="16"/>
        <v>4.7609999994165264E-2</v>
      </c>
      <c r="O124">
        <f t="shared" ca="1" si="20"/>
        <v>4.8973133582888337E-2</v>
      </c>
      <c r="Q124" s="2">
        <f t="shared" si="21"/>
        <v>34675.074999999997</v>
      </c>
      <c r="R124" s="2"/>
      <c r="S124" s="2"/>
      <c r="T124" s="2"/>
      <c r="U124" s="10"/>
    </row>
    <row r="125" spans="1:35" x14ac:dyDescent="0.2">
      <c r="A125" s="30" t="s">
        <v>50</v>
      </c>
      <c r="B125" s="31"/>
      <c r="C125" s="32">
        <v>50481.339200000002</v>
      </c>
      <c r="D125" s="32">
        <v>2E-3</v>
      </c>
      <c r="E125">
        <f t="shared" si="17"/>
        <v>13017.045068063911</v>
      </c>
      <c r="F125">
        <f t="shared" si="18"/>
        <v>13017</v>
      </c>
      <c r="G125">
        <f t="shared" si="19"/>
        <v>5.2210000001650769E-2</v>
      </c>
      <c r="J125">
        <f>G125</f>
        <v>5.2210000001650769E-2</v>
      </c>
      <c r="O125">
        <f t="shared" ca="1" si="20"/>
        <v>5.5425553155659363E-2</v>
      </c>
      <c r="Q125" s="2">
        <f t="shared" si="21"/>
        <v>35462.839200000002</v>
      </c>
      <c r="R125" s="2"/>
      <c r="S125" s="2"/>
      <c r="T125" s="2"/>
      <c r="AD125" t="s">
        <v>48</v>
      </c>
      <c r="AE125">
        <v>16</v>
      </c>
      <c r="AG125" t="s">
        <v>49</v>
      </c>
      <c r="AI125" t="s">
        <v>26</v>
      </c>
    </row>
    <row r="126" spans="1:35" x14ac:dyDescent="0.2">
      <c r="A126" s="53" t="s">
        <v>413</v>
      </c>
      <c r="B126" s="54" t="s">
        <v>56</v>
      </c>
      <c r="C126" s="53">
        <v>50694.486100000002</v>
      </c>
      <c r="D126" s="53" t="s">
        <v>75</v>
      </c>
      <c r="E126" s="30">
        <f t="shared" si="17"/>
        <v>13201.035072120987</v>
      </c>
      <c r="F126">
        <f t="shared" si="18"/>
        <v>13201</v>
      </c>
      <c r="G126">
        <f t="shared" si="19"/>
        <v>4.0629999995871913E-2</v>
      </c>
      <c r="J126">
        <f>G126</f>
        <v>4.0629999995871913E-2</v>
      </c>
      <c r="O126">
        <f t="shared" ca="1" si="20"/>
        <v>5.7171501981232706E-2</v>
      </c>
      <c r="Q126" s="2">
        <f t="shared" si="21"/>
        <v>35675.986100000002</v>
      </c>
      <c r="R126" s="2"/>
      <c r="S126" s="2"/>
      <c r="T126" s="2"/>
    </row>
    <row r="127" spans="1:35" x14ac:dyDescent="0.2">
      <c r="A127" s="30" t="s">
        <v>53</v>
      </c>
      <c r="B127" s="31"/>
      <c r="C127" s="32">
        <v>50719.419699999999</v>
      </c>
      <c r="D127" s="32">
        <v>6.9999999999999999E-4</v>
      </c>
      <c r="E127">
        <f t="shared" si="17"/>
        <v>13222.557942803867</v>
      </c>
      <c r="F127">
        <f t="shared" si="18"/>
        <v>13222.5</v>
      </c>
      <c r="G127">
        <f t="shared" si="19"/>
        <v>6.7125000001396984E-2</v>
      </c>
      <c r="J127">
        <f>G127</f>
        <v>6.7125000001396984E-2</v>
      </c>
      <c r="O127">
        <f t="shared" ca="1" si="20"/>
        <v>5.7375512305960011E-2</v>
      </c>
      <c r="Q127" s="2">
        <f t="shared" si="21"/>
        <v>35700.919699999999</v>
      </c>
      <c r="R127" s="2"/>
      <c r="S127" s="2"/>
      <c r="T127" s="2"/>
      <c r="U127" s="10"/>
    </row>
    <row r="128" spans="1:35" x14ac:dyDescent="0.2">
      <c r="A128" s="53" t="s">
        <v>413</v>
      </c>
      <c r="B128" s="54" t="s">
        <v>56</v>
      </c>
      <c r="C128" s="53">
        <v>51045.506200000003</v>
      </c>
      <c r="D128" s="53" t="s">
        <v>75</v>
      </c>
      <c r="E128" s="30">
        <f t="shared" si="17"/>
        <v>13504.038257356688</v>
      </c>
      <c r="F128">
        <f t="shared" si="18"/>
        <v>13504</v>
      </c>
      <c r="G128">
        <f t="shared" si="19"/>
        <v>4.43200000008801E-2</v>
      </c>
      <c r="J128">
        <f>G128</f>
        <v>4.43200000008801E-2</v>
      </c>
      <c r="O128">
        <f t="shared" ca="1" si="20"/>
        <v>6.0046624232040977E-2</v>
      </c>
      <c r="Q128" s="2">
        <f t="shared" si="21"/>
        <v>36027.006200000003</v>
      </c>
      <c r="R128" s="2"/>
      <c r="S128" s="2"/>
      <c r="T128" s="2"/>
    </row>
    <row r="129" spans="1:21" x14ac:dyDescent="0.2">
      <c r="A129" s="30" t="s">
        <v>54</v>
      </c>
      <c r="B129" s="31"/>
      <c r="C129" s="32">
        <v>51045.52</v>
      </c>
      <c r="D129" s="32">
        <v>3.5999999999999999E-3</v>
      </c>
      <c r="E129">
        <f t="shared" si="17"/>
        <v>13504.05016962027</v>
      </c>
      <c r="F129">
        <f t="shared" si="18"/>
        <v>13504</v>
      </c>
      <c r="G129">
        <f t="shared" si="19"/>
        <v>5.8119999994232785E-2</v>
      </c>
      <c r="K129">
        <f>G129</f>
        <v>5.8119999994232785E-2</v>
      </c>
      <c r="O129">
        <f t="shared" ca="1" si="20"/>
        <v>6.0046624232040977E-2</v>
      </c>
      <c r="Q129" s="2">
        <f t="shared" si="21"/>
        <v>36027.019999999997</v>
      </c>
      <c r="R129" s="2"/>
      <c r="S129" s="2"/>
      <c r="T129" s="2"/>
    </row>
    <row r="130" spans="1:21" x14ac:dyDescent="0.2">
      <c r="A130" s="53" t="s">
        <v>413</v>
      </c>
      <c r="B130" s="54" t="s">
        <v>56</v>
      </c>
      <c r="C130" s="53">
        <v>51103.436600000001</v>
      </c>
      <c r="D130" s="53" t="s">
        <v>75</v>
      </c>
      <c r="E130" s="30">
        <f t="shared" si="17"/>
        <v>13554.04421348848</v>
      </c>
      <c r="F130">
        <f t="shared" si="18"/>
        <v>13554</v>
      </c>
      <c r="G130">
        <f t="shared" si="19"/>
        <v>5.1220000001194421E-2</v>
      </c>
      <c r="J130">
        <f>G130</f>
        <v>5.1220000001194421E-2</v>
      </c>
      <c r="O130">
        <f t="shared" ca="1" si="20"/>
        <v>6.0521066847685892E-2</v>
      </c>
      <c r="Q130" s="2">
        <f t="shared" si="21"/>
        <v>36084.936600000001</v>
      </c>
      <c r="R130" s="2"/>
      <c r="S130" s="2"/>
      <c r="T130" s="2"/>
    </row>
    <row r="131" spans="1:21" x14ac:dyDescent="0.2">
      <c r="A131" s="53" t="s">
        <v>437</v>
      </c>
      <c r="B131" s="54" t="s">
        <v>56</v>
      </c>
      <c r="C131" s="53">
        <v>51448.682999999997</v>
      </c>
      <c r="D131" s="53" t="s">
        <v>75</v>
      </c>
      <c r="E131" s="30">
        <f t="shared" si="17"/>
        <v>13852.063497544172</v>
      </c>
      <c r="F131">
        <f t="shared" si="18"/>
        <v>13852</v>
      </c>
      <c r="G131">
        <f t="shared" si="19"/>
        <v>7.3559999997087289E-2</v>
      </c>
      <c r="I131">
        <f>G131</f>
        <v>7.3559999997087289E-2</v>
      </c>
      <c r="O131">
        <f t="shared" ca="1" si="20"/>
        <v>6.3348744836929663E-2</v>
      </c>
      <c r="Q131" s="2">
        <f t="shared" si="21"/>
        <v>36430.182999999997</v>
      </c>
      <c r="R131" s="2"/>
      <c r="S131" s="2"/>
      <c r="T131" s="2"/>
    </row>
    <row r="132" spans="1:21" x14ac:dyDescent="0.2">
      <c r="A132" s="30" t="s">
        <v>51</v>
      </c>
      <c r="B132" s="31" t="s">
        <v>56</v>
      </c>
      <c r="C132" s="32">
        <v>51484.582699999999</v>
      </c>
      <c r="D132" s="32">
        <v>2.8E-3</v>
      </c>
      <c r="E132">
        <f t="shared" si="17"/>
        <v>13883.052388063565</v>
      </c>
      <c r="F132">
        <f t="shared" si="18"/>
        <v>13883</v>
      </c>
      <c r="G132">
        <f t="shared" si="19"/>
        <v>6.0689999998430721E-2</v>
      </c>
      <c r="K132">
        <f>G132</f>
        <v>6.0689999998430721E-2</v>
      </c>
      <c r="O132">
        <f t="shared" ca="1" si="20"/>
        <v>6.3642899258629523E-2</v>
      </c>
      <c r="Q132" s="2">
        <f t="shared" si="21"/>
        <v>36466.082699999999</v>
      </c>
      <c r="R132" s="2"/>
      <c r="S132" s="2"/>
      <c r="T132" s="2"/>
    </row>
    <row r="133" spans="1:21" x14ac:dyDescent="0.2">
      <c r="A133" s="53" t="s">
        <v>413</v>
      </c>
      <c r="B133" s="54" t="s">
        <v>56</v>
      </c>
      <c r="C133" s="53">
        <v>51555.252200000003</v>
      </c>
      <c r="D133" s="53" t="s">
        <v>75</v>
      </c>
      <c r="E133" s="30">
        <f t="shared" si="17"/>
        <v>13944.054830940811</v>
      </c>
      <c r="F133">
        <f t="shared" si="18"/>
        <v>13944</v>
      </c>
      <c r="G133">
        <f t="shared" si="19"/>
        <v>6.3520000003336463E-2</v>
      </c>
      <c r="J133">
        <f>G133</f>
        <v>6.3520000003336463E-2</v>
      </c>
      <c r="O133">
        <f t="shared" ca="1" si="20"/>
        <v>6.4221719249716355E-2</v>
      </c>
      <c r="Q133" s="2">
        <f t="shared" si="21"/>
        <v>36536.752200000003</v>
      </c>
      <c r="R133" s="2"/>
      <c r="S133" s="2"/>
      <c r="T133" s="2"/>
    </row>
    <row r="134" spans="1:21" x14ac:dyDescent="0.2">
      <c r="A134" s="30" t="s">
        <v>52</v>
      </c>
      <c r="B134" s="31" t="s">
        <v>56</v>
      </c>
      <c r="C134" s="32">
        <v>51776.520100000002</v>
      </c>
      <c r="D134" s="32">
        <v>2.3999999999999998E-3</v>
      </c>
      <c r="E134">
        <f t="shared" si="17"/>
        <v>14135.054943157786</v>
      </c>
      <c r="F134">
        <f t="shared" si="18"/>
        <v>14135</v>
      </c>
      <c r="G134">
        <f t="shared" si="19"/>
        <v>6.3650000003690366E-2</v>
      </c>
      <c r="K134">
        <f>G134</f>
        <v>6.3650000003690366E-2</v>
      </c>
      <c r="O134">
        <f t="shared" ca="1" si="20"/>
        <v>6.6034090041479962E-2</v>
      </c>
      <c r="Q134" s="2">
        <f t="shared" si="21"/>
        <v>36758.020100000002</v>
      </c>
      <c r="R134" s="2"/>
      <c r="S134" s="2"/>
      <c r="T134" s="2"/>
    </row>
    <row r="135" spans="1:21" x14ac:dyDescent="0.2">
      <c r="A135" s="30" t="s">
        <v>52</v>
      </c>
      <c r="B135" s="31" t="s">
        <v>56</v>
      </c>
      <c r="C135" s="32">
        <v>51841.396399999998</v>
      </c>
      <c r="D135" s="32">
        <v>3.0000000000000001E-3</v>
      </c>
      <c r="E135">
        <f t="shared" si="17"/>
        <v>14191.056652308645</v>
      </c>
      <c r="F135">
        <f t="shared" si="18"/>
        <v>14191</v>
      </c>
      <c r="G135">
        <f t="shared" si="19"/>
        <v>6.5629999997327104E-2</v>
      </c>
      <c r="K135">
        <f>G135</f>
        <v>6.5629999997327104E-2</v>
      </c>
      <c r="O135">
        <f t="shared" ca="1" si="20"/>
        <v>6.6565465771002294E-2</v>
      </c>
      <c r="Q135" s="2">
        <f t="shared" si="21"/>
        <v>36822.896399999998</v>
      </c>
      <c r="R135" s="2"/>
      <c r="S135" s="2"/>
      <c r="T135" s="2"/>
    </row>
    <row r="136" spans="1:21" x14ac:dyDescent="0.2">
      <c r="A136" s="32" t="s">
        <v>77</v>
      </c>
      <c r="B136" s="31" t="s">
        <v>56</v>
      </c>
      <c r="C136" s="32">
        <v>51899.32026</v>
      </c>
      <c r="D136" s="32">
        <v>1.1999999999999999E-3</v>
      </c>
      <c r="E136">
        <f t="shared" si="17"/>
        <v>14241.056963063349</v>
      </c>
      <c r="F136">
        <f t="shared" si="18"/>
        <v>14241</v>
      </c>
      <c r="G136">
        <f t="shared" si="19"/>
        <v>6.5989999995508697E-2</v>
      </c>
      <c r="K136">
        <f>G136</f>
        <v>6.5989999995508697E-2</v>
      </c>
      <c r="O136">
        <f t="shared" ca="1" si="20"/>
        <v>6.703990838664721E-2</v>
      </c>
      <c r="Q136" s="2">
        <f t="shared" si="21"/>
        <v>36880.82026</v>
      </c>
      <c r="R136" s="2"/>
      <c r="S136" s="2"/>
      <c r="T136" s="2"/>
    </row>
    <row r="137" spans="1:21" x14ac:dyDescent="0.2">
      <c r="A137" s="32" t="s">
        <v>57</v>
      </c>
      <c r="B137" s="33"/>
      <c r="C137" s="32">
        <v>51943.3416</v>
      </c>
      <c r="D137" s="32">
        <v>2.5000000000000001E-3</v>
      </c>
      <c r="E137">
        <f t="shared" si="17"/>
        <v>14279.056514195445</v>
      </c>
      <c r="F137">
        <f t="shared" si="18"/>
        <v>14279</v>
      </c>
      <c r="G137">
        <f t="shared" si="19"/>
        <v>6.5470000001369044E-2</v>
      </c>
      <c r="J137">
        <f>G137</f>
        <v>6.5470000001369044E-2</v>
      </c>
      <c r="O137">
        <f t="shared" ca="1" si="20"/>
        <v>6.7400484774537375E-2</v>
      </c>
      <c r="Q137" s="2">
        <f t="shared" si="21"/>
        <v>36924.8416</v>
      </c>
      <c r="R137" s="2"/>
      <c r="S137" s="2"/>
      <c r="T137" s="2"/>
    </row>
    <row r="138" spans="1:21" x14ac:dyDescent="0.2">
      <c r="A138" s="32" t="s">
        <v>77</v>
      </c>
      <c r="B138" s="31" t="s">
        <v>56</v>
      </c>
      <c r="C138" s="32">
        <v>52156.498489999998</v>
      </c>
      <c r="D138" s="32">
        <v>2.3E-3</v>
      </c>
      <c r="E138">
        <f t="shared" si="17"/>
        <v>14463.05514169551</v>
      </c>
      <c r="F138">
        <f t="shared" si="18"/>
        <v>14463</v>
      </c>
      <c r="G138">
        <f t="shared" si="19"/>
        <v>6.3880000001518056E-2</v>
      </c>
      <c r="K138">
        <f>G138</f>
        <v>6.3880000001518056E-2</v>
      </c>
      <c r="O138">
        <f t="shared" ca="1" si="20"/>
        <v>6.9146433600110704E-2</v>
      </c>
      <c r="Q138" s="2">
        <f t="shared" si="21"/>
        <v>37137.998489999998</v>
      </c>
      <c r="R138" s="2"/>
      <c r="S138" s="2"/>
      <c r="T138" s="2"/>
    </row>
    <row r="139" spans="1:21" x14ac:dyDescent="0.2">
      <c r="A139" s="32" t="s">
        <v>77</v>
      </c>
      <c r="B139" s="31" t="s">
        <v>56</v>
      </c>
      <c r="C139" s="32">
        <v>52492.421799999996</v>
      </c>
      <c r="D139" s="32" t="s">
        <v>75</v>
      </c>
      <c r="E139">
        <f t="shared" si="17"/>
        <v>14753.02666447987</v>
      </c>
      <c r="F139">
        <f t="shared" si="18"/>
        <v>14753</v>
      </c>
      <c r="O139">
        <f t="shared" ca="1" si="20"/>
        <v>7.1898200770851281E-2</v>
      </c>
      <c r="Q139" s="2">
        <f t="shared" si="21"/>
        <v>37473.921799999996</v>
      </c>
      <c r="R139" s="2"/>
      <c r="S139" s="2"/>
      <c r="T139" s="2"/>
      <c r="U139" s="10">
        <v>3.088999999454245E-2</v>
      </c>
    </row>
    <row r="140" spans="1:21" x14ac:dyDescent="0.2">
      <c r="A140" s="32" t="s">
        <v>77</v>
      </c>
      <c r="B140" s="31" t="s">
        <v>56</v>
      </c>
      <c r="C140" s="32">
        <v>52492.4447</v>
      </c>
      <c r="D140" s="32" t="s">
        <v>75</v>
      </c>
      <c r="E140">
        <f t="shared" si="17"/>
        <v>14753.046431931771</v>
      </c>
      <c r="F140">
        <f t="shared" si="18"/>
        <v>14753</v>
      </c>
      <c r="G140">
        <f t="shared" ref="G140:G153" si="22">+C140-(C$7+F140*C$8)</f>
        <v>5.37899999981164E-2</v>
      </c>
      <c r="I140">
        <f>G140</f>
        <v>5.37899999981164E-2</v>
      </c>
      <c r="O140">
        <f t="shared" ca="1" si="20"/>
        <v>7.1898200770851281E-2</v>
      </c>
      <c r="Q140" s="2">
        <f t="shared" si="21"/>
        <v>37473.9447</v>
      </c>
      <c r="R140" s="2"/>
      <c r="S140" s="2"/>
      <c r="T140" s="2"/>
      <c r="U140" s="10"/>
    </row>
    <row r="141" spans="1:21" x14ac:dyDescent="0.2">
      <c r="A141" s="32" t="s">
        <v>77</v>
      </c>
      <c r="B141" s="31" t="s">
        <v>56</v>
      </c>
      <c r="C141" s="32">
        <v>52492.448900000003</v>
      </c>
      <c r="D141" s="32" t="s">
        <v>75</v>
      </c>
      <c r="E141">
        <f t="shared" si="17"/>
        <v>14753.050057403299</v>
      </c>
      <c r="F141">
        <f t="shared" si="18"/>
        <v>14753</v>
      </c>
      <c r="G141">
        <f t="shared" si="22"/>
        <v>5.799000000115484E-2</v>
      </c>
      <c r="I141">
        <f>G141</f>
        <v>5.799000000115484E-2</v>
      </c>
      <c r="O141">
        <f t="shared" ca="1" si="20"/>
        <v>7.1898200770851281E-2</v>
      </c>
      <c r="Q141" s="2">
        <f t="shared" si="21"/>
        <v>37473.948900000003</v>
      </c>
      <c r="R141" s="2"/>
      <c r="S141" s="2"/>
      <c r="T141" s="2"/>
      <c r="U141" s="10"/>
    </row>
    <row r="142" spans="1:21" x14ac:dyDescent="0.2">
      <c r="A142" s="32" t="s">
        <v>77</v>
      </c>
      <c r="B142" s="31" t="s">
        <v>56</v>
      </c>
      <c r="C142" s="32">
        <v>52492.466899999999</v>
      </c>
      <c r="D142" s="32" t="s">
        <v>75</v>
      </c>
      <c r="E142">
        <f t="shared" si="17"/>
        <v>14753.065595138412</v>
      </c>
      <c r="F142">
        <f t="shared" si="18"/>
        <v>14753</v>
      </c>
      <c r="G142">
        <f t="shared" si="22"/>
        <v>7.5989999997545965E-2</v>
      </c>
      <c r="I142">
        <f>G142</f>
        <v>7.5989999997545965E-2</v>
      </c>
      <c r="O142">
        <f t="shared" ca="1" si="20"/>
        <v>7.1898200770851281E-2</v>
      </c>
      <c r="Q142" s="2">
        <f t="shared" si="21"/>
        <v>37473.966899999999</v>
      </c>
      <c r="R142" s="2"/>
      <c r="S142" s="2"/>
      <c r="T142" s="2"/>
      <c r="U142" s="10"/>
    </row>
    <row r="143" spans="1:21" x14ac:dyDescent="0.2">
      <c r="A143" s="53" t="s">
        <v>437</v>
      </c>
      <c r="B143" s="54" t="s">
        <v>56</v>
      </c>
      <c r="C143" s="53">
        <v>52515.63</v>
      </c>
      <c r="D143" s="53" t="s">
        <v>75</v>
      </c>
      <c r="E143" s="30">
        <f t="shared" si="17"/>
        <v>14773.06015693112</v>
      </c>
      <c r="F143">
        <f t="shared" si="18"/>
        <v>14773</v>
      </c>
      <c r="G143">
        <f t="shared" si="22"/>
        <v>6.9689999996626284E-2</v>
      </c>
      <c r="I143">
        <f>G143</f>
        <v>6.9689999996626284E-2</v>
      </c>
      <c r="O143">
        <f t="shared" ca="1" si="20"/>
        <v>7.2087977817109253E-2</v>
      </c>
      <c r="Q143" s="2">
        <f t="shared" si="21"/>
        <v>37497.129999999997</v>
      </c>
      <c r="R143" s="2"/>
      <c r="S143" s="2"/>
      <c r="T143" s="2"/>
    </row>
    <row r="144" spans="1:21" x14ac:dyDescent="0.2">
      <c r="A144" s="53" t="s">
        <v>437</v>
      </c>
      <c r="B144" s="54" t="s">
        <v>56</v>
      </c>
      <c r="C144" s="53">
        <v>52618.734799999998</v>
      </c>
      <c r="D144" s="53" t="s">
        <v>75</v>
      </c>
      <c r="E144" s="30">
        <f t="shared" si="17"/>
        <v>14862.060994242403</v>
      </c>
      <c r="F144">
        <f t="shared" si="18"/>
        <v>14862</v>
      </c>
      <c r="G144">
        <f t="shared" si="22"/>
        <v>7.0659999997587875E-2</v>
      </c>
      <c r="J144">
        <f>G144</f>
        <v>7.0659999997587875E-2</v>
      </c>
      <c r="O144">
        <f t="shared" ca="1" si="20"/>
        <v>7.2932485672957223E-2</v>
      </c>
      <c r="Q144" s="2">
        <f t="shared" si="21"/>
        <v>37600.234799999998</v>
      </c>
      <c r="R144" s="2"/>
      <c r="S144" s="2"/>
      <c r="T144" s="2"/>
    </row>
    <row r="145" spans="1:21" x14ac:dyDescent="0.2">
      <c r="A145" s="34" t="s">
        <v>55</v>
      </c>
      <c r="B145" s="30"/>
      <c r="C145" s="32">
        <v>52639.587299999999</v>
      </c>
      <c r="D145" s="32">
        <v>2.0000000000000001E-4</v>
      </c>
      <c r="E145">
        <f t="shared" si="17"/>
        <v>14880.061028770704</v>
      </c>
      <c r="F145">
        <f t="shared" si="18"/>
        <v>14880</v>
      </c>
      <c r="G145">
        <f t="shared" si="22"/>
        <v>7.069999999657739E-2</v>
      </c>
      <c r="K145">
        <f>G145</f>
        <v>7.069999999657739E-2</v>
      </c>
      <c r="O145">
        <f t="shared" ca="1" si="20"/>
        <v>7.3103285014589417E-2</v>
      </c>
      <c r="Q145" s="2">
        <f t="shared" si="21"/>
        <v>37621.087299999999</v>
      </c>
      <c r="R145" s="2"/>
      <c r="S145" s="2"/>
      <c r="T145" s="2"/>
    </row>
    <row r="146" spans="1:21" x14ac:dyDescent="0.2">
      <c r="A146" s="32" t="s">
        <v>58</v>
      </c>
      <c r="B146" s="33" t="s">
        <v>56</v>
      </c>
      <c r="C146" s="35">
        <v>52646.541499999999</v>
      </c>
      <c r="D146" s="32">
        <v>2.0000000000000001E-4</v>
      </c>
      <c r="E146">
        <f t="shared" si="17"/>
        <v>14886.063946412076</v>
      </c>
      <c r="F146">
        <f t="shared" si="18"/>
        <v>14886</v>
      </c>
      <c r="G146">
        <f t="shared" si="22"/>
        <v>7.4079999998502899E-2</v>
      </c>
      <c r="K146">
        <f>G146</f>
        <v>7.4079999998502899E-2</v>
      </c>
      <c r="O146">
        <f t="shared" ca="1" si="20"/>
        <v>7.3160218128466806E-2</v>
      </c>
      <c r="Q146" s="2">
        <f t="shared" si="21"/>
        <v>37628.041499999999</v>
      </c>
      <c r="R146" s="2"/>
      <c r="S146" s="2"/>
      <c r="T146" s="2"/>
    </row>
    <row r="147" spans="1:21" x14ac:dyDescent="0.2">
      <c r="A147" s="53" t="s">
        <v>437</v>
      </c>
      <c r="B147" s="54" t="s">
        <v>56</v>
      </c>
      <c r="C147" s="53">
        <v>52683.609499999999</v>
      </c>
      <c r="D147" s="53" t="s">
        <v>75</v>
      </c>
      <c r="E147" s="30">
        <f t="shared" si="17"/>
        <v>14918.061322261256</v>
      </c>
      <c r="F147">
        <f t="shared" si="18"/>
        <v>14918</v>
      </c>
      <c r="G147">
        <f t="shared" si="22"/>
        <v>7.1039999995264225E-2</v>
      </c>
      <c r="J147">
        <f>G147</f>
        <v>7.1039999995264225E-2</v>
      </c>
      <c r="O147">
        <f t="shared" ca="1" si="20"/>
        <v>7.3463861402479555E-2</v>
      </c>
      <c r="Q147" s="2">
        <f t="shared" si="21"/>
        <v>37665.109499999999</v>
      </c>
      <c r="R147" s="2"/>
      <c r="S147" s="2"/>
      <c r="T147" s="2"/>
    </row>
    <row r="148" spans="1:21" x14ac:dyDescent="0.2">
      <c r="A148" s="53" t="s">
        <v>437</v>
      </c>
      <c r="B148" s="54" t="s">
        <v>56</v>
      </c>
      <c r="C148" s="53">
        <v>52888.65</v>
      </c>
      <c r="D148" s="53" t="s">
        <v>75</v>
      </c>
      <c r="E148" s="30">
        <f t="shared" si="17"/>
        <v>15095.053820988027</v>
      </c>
      <c r="F148">
        <f t="shared" si="18"/>
        <v>15095</v>
      </c>
      <c r="G148">
        <f t="shared" si="22"/>
        <v>6.235000000015134E-2</v>
      </c>
      <c r="J148">
        <f>G148</f>
        <v>6.235000000015134E-2</v>
      </c>
      <c r="O148">
        <f t="shared" ca="1" si="20"/>
        <v>7.5143388261862606E-2</v>
      </c>
      <c r="Q148" s="2">
        <f t="shared" si="21"/>
        <v>37870.15</v>
      </c>
      <c r="R148" s="2"/>
      <c r="S148" s="2"/>
      <c r="T148" s="2"/>
    </row>
    <row r="149" spans="1:21" x14ac:dyDescent="0.2">
      <c r="A149" s="12" t="s">
        <v>59</v>
      </c>
      <c r="B149" s="31" t="s">
        <v>56</v>
      </c>
      <c r="C149" s="32">
        <v>52981.3387</v>
      </c>
      <c r="D149" s="32">
        <v>4.0000000000000002E-4</v>
      </c>
      <c r="E149">
        <f t="shared" ref="E149:E180" si="23">+(C149-C$7)/C$8</f>
        <v>15175.063402591348</v>
      </c>
      <c r="F149">
        <f t="shared" ref="F149:F180" si="24">ROUND(2*E149,0)/2</f>
        <v>15175</v>
      </c>
      <c r="G149">
        <f t="shared" si="22"/>
        <v>7.3450000003504101E-2</v>
      </c>
      <c r="K149">
        <f>G149</f>
        <v>7.3450000003504101E-2</v>
      </c>
      <c r="O149">
        <f t="shared" ref="O149:O180" ca="1" si="25">+C$11+C$12*F149</f>
        <v>7.5902496446894493E-2</v>
      </c>
      <c r="Q149" s="2">
        <f t="shared" ref="Q149:Q180" si="26">+C149-15018.5</f>
        <v>37962.8387</v>
      </c>
      <c r="R149" s="2"/>
      <c r="S149" s="2"/>
      <c r="T149" s="2"/>
    </row>
    <row r="150" spans="1:21" x14ac:dyDescent="0.2">
      <c r="A150" s="53" t="s">
        <v>437</v>
      </c>
      <c r="B150" s="54" t="s">
        <v>56</v>
      </c>
      <c r="C150" s="53">
        <v>53275.594100000002</v>
      </c>
      <c r="D150" s="53" t="s">
        <v>75</v>
      </c>
      <c r="E150" s="30">
        <f t="shared" si="23"/>
        <v>15429.066872685526</v>
      </c>
      <c r="F150">
        <f t="shared" si="24"/>
        <v>15429</v>
      </c>
      <c r="G150">
        <f t="shared" si="22"/>
        <v>7.7470000003813766E-2</v>
      </c>
      <c r="J150">
        <f>G150</f>
        <v>7.7470000003813766E-2</v>
      </c>
      <c r="O150">
        <f t="shared" ca="1" si="25"/>
        <v>7.831266493437071E-2</v>
      </c>
      <c r="Q150" s="2">
        <f t="shared" si="26"/>
        <v>38257.094100000002</v>
      </c>
      <c r="R150" s="2"/>
      <c r="S150" s="2"/>
      <c r="T150" s="2"/>
    </row>
    <row r="151" spans="1:21" x14ac:dyDescent="0.2">
      <c r="A151" s="12" t="s">
        <v>63</v>
      </c>
      <c r="B151" s="36"/>
      <c r="C151" s="32">
        <v>53654.411899999999</v>
      </c>
      <c r="D151" s="32">
        <v>3.3999999999999998E-3</v>
      </c>
      <c r="E151">
        <f t="shared" si="23"/>
        <v>15756.065241223336</v>
      </c>
      <c r="F151">
        <f t="shared" si="24"/>
        <v>15756</v>
      </c>
      <c r="G151">
        <f t="shared" si="22"/>
        <v>7.55799999969895E-2</v>
      </c>
      <c r="J151">
        <f>G151</f>
        <v>7.55799999969895E-2</v>
      </c>
      <c r="O151">
        <f t="shared" ca="1" si="25"/>
        <v>8.1415519640688563E-2</v>
      </c>
      <c r="Q151" s="2">
        <f t="shared" si="26"/>
        <v>38635.911899999999</v>
      </c>
      <c r="R151" s="2"/>
      <c r="S151" s="2"/>
      <c r="T151" s="2"/>
    </row>
    <row r="152" spans="1:21" x14ac:dyDescent="0.2">
      <c r="A152" s="12" t="s">
        <v>69</v>
      </c>
      <c r="B152" s="33" t="s">
        <v>56</v>
      </c>
      <c r="C152" s="35">
        <v>53705.39</v>
      </c>
      <c r="D152" s="35">
        <v>1E-4</v>
      </c>
      <c r="E152" s="30">
        <f t="shared" si="23"/>
        <v>15800.06991980802</v>
      </c>
      <c r="F152">
        <f t="shared" si="24"/>
        <v>15800</v>
      </c>
      <c r="G152">
        <f t="shared" si="22"/>
        <v>8.0999999998311978E-2</v>
      </c>
      <c r="K152">
        <f>G152</f>
        <v>8.0999999998311978E-2</v>
      </c>
      <c r="O152">
        <f t="shared" ca="1" si="25"/>
        <v>8.183302914245609E-2</v>
      </c>
      <c r="Q152" s="2">
        <f t="shared" si="26"/>
        <v>38686.89</v>
      </c>
      <c r="R152" s="2"/>
      <c r="S152" s="2"/>
      <c r="T152" s="2"/>
    </row>
    <row r="153" spans="1:21" x14ac:dyDescent="0.2">
      <c r="A153" s="53" t="s">
        <v>437</v>
      </c>
      <c r="B153" s="54" t="s">
        <v>56</v>
      </c>
      <c r="C153" s="53">
        <v>53772.581200000001</v>
      </c>
      <c r="D153" s="53" t="s">
        <v>75</v>
      </c>
      <c r="E153" s="30">
        <f t="shared" si="23"/>
        <v>15858.069868015571</v>
      </c>
      <c r="F153">
        <f t="shared" si="24"/>
        <v>15858</v>
      </c>
      <c r="G153">
        <f t="shared" si="22"/>
        <v>8.0939999999827705E-2</v>
      </c>
      <c r="J153">
        <f>G153</f>
        <v>8.0939999999827705E-2</v>
      </c>
      <c r="O153">
        <f t="shared" ca="1" si="25"/>
        <v>8.23833825766042E-2</v>
      </c>
      <c r="Q153" s="2">
        <f t="shared" si="26"/>
        <v>38754.081200000001</v>
      </c>
      <c r="R153" s="2"/>
      <c r="S153" s="2"/>
      <c r="T153" s="2"/>
    </row>
    <row r="154" spans="1:21" x14ac:dyDescent="0.2">
      <c r="A154" s="12" t="s">
        <v>70</v>
      </c>
      <c r="B154" s="31" t="s">
        <v>71</v>
      </c>
      <c r="C154" s="32">
        <v>54026.441599999998</v>
      </c>
      <c r="D154" s="32">
        <v>2.0999999999999999E-3</v>
      </c>
      <c r="E154" s="30">
        <f t="shared" si="23"/>
        <v>16077.204070886597</v>
      </c>
      <c r="F154">
        <f t="shared" si="24"/>
        <v>16077</v>
      </c>
      <c r="O154">
        <f t="shared" ca="1" si="25"/>
        <v>8.4461441233129E-2</v>
      </c>
      <c r="Q154" s="2">
        <f t="shared" si="26"/>
        <v>39007.941599999998</v>
      </c>
      <c r="R154" s="2"/>
      <c r="S154" s="2"/>
      <c r="T154" s="2"/>
      <c r="U154" s="14">
        <v>0.23640999999770429</v>
      </c>
    </row>
    <row r="155" spans="1:21" x14ac:dyDescent="0.2">
      <c r="A155" s="12" t="s">
        <v>70</v>
      </c>
      <c r="B155" s="33" t="s">
        <v>56</v>
      </c>
      <c r="C155" s="32">
        <v>54056.408799999997</v>
      </c>
      <c r="D155" s="32">
        <v>2.9999999999999997E-4</v>
      </c>
      <c r="E155" s="30">
        <f t="shared" si="23"/>
        <v>16103.071982873958</v>
      </c>
      <c r="F155">
        <f t="shared" si="24"/>
        <v>16103</v>
      </c>
      <c r="G155">
        <f t="shared" ref="G155:G191" si="27">+C155-(C$7+F155*C$8)</f>
        <v>8.3389999992505182E-2</v>
      </c>
      <c r="J155">
        <f>G155</f>
        <v>8.3389999992505182E-2</v>
      </c>
      <c r="O155">
        <f t="shared" ca="1" si="25"/>
        <v>8.4708151393264361E-2</v>
      </c>
      <c r="Q155" s="2">
        <f t="shared" si="26"/>
        <v>39037.908799999997</v>
      </c>
      <c r="R155" s="2"/>
      <c r="S155" s="2"/>
      <c r="T155" s="2"/>
    </row>
    <row r="156" spans="1:21" x14ac:dyDescent="0.2">
      <c r="A156" s="32" t="s">
        <v>76</v>
      </c>
      <c r="B156" s="31" t="s">
        <v>56</v>
      </c>
      <c r="C156" s="32">
        <v>54070.31399999978</v>
      </c>
      <c r="D156" s="32">
        <v>7.0000000000000001E-3</v>
      </c>
      <c r="E156" s="30">
        <f t="shared" si="23"/>
        <v>16115.075055892494</v>
      </c>
      <c r="F156">
        <f t="shared" si="24"/>
        <v>16115</v>
      </c>
      <c r="G156">
        <f t="shared" si="27"/>
        <v>8.6949999778880738E-2</v>
      </c>
      <c r="K156">
        <f>G156</f>
        <v>8.6949999778880738E-2</v>
      </c>
      <c r="O156">
        <f t="shared" ca="1" si="25"/>
        <v>8.4822017621019138E-2</v>
      </c>
      <c r="Q156" s="2">
        <f t="shared" si="26"/>
        <v>39051.81399999978</v>
      </c>
      <c r="R156" s="2"/>
      <c r="S156" s="2"/>
      <c r="T156" s="2"/>
    </row>
    <row r="157" spans="1:21" x14ac:dyDescent="0.2">
      <c r="A157" s="53" t="s">
        <v>535</v>
      </c>
      <c r="B157" s="54" t="s">
        <v>56</v>
      </c>
      <c r="C157" s="53">
        <v>54070.313999999998</v>
      </c>
      <c r="D157" s="53" t="s">
        <v>75</v>
      </c>
      <c r="E157" s="30">
        <f t="shared" si="23"/>
        <v>16115.075055892683</v>
      </c>
      <c r="F157">
        <f t="shared" si="24"/>
        <v>16115</v>
      </c>
      <c r="G157">
        <f t="shared" si="27"/>
        <v>8.6949999997159466E-2</v>
      </c>
      <c r="I157">
        <f>G157</f>
        <v>8.6949999997159466E-2</v>
      </c>
      <c r="O157">
        <f t="shared" ca="1" si="25"/>
        <v>8.4822017621019138E-2</v>
      </c>
      <c r="Q157" s="2">
        <f t="shared" si="26"/>
        <v>39051.813999999998</v>
      </c>
      <c r="R157" s="2"/>
      <c r="S157" s="2"/>
      <c r="T157" s="2"/>
    </row>
    <row r="158" spans="1:21" x14ac:dyDescent="0.2">
      <c r="A158" s="53" t="s">
        <v>614</v>
      </c>
      <c r="B158" s="54" t="s">
        <v>56</v>
      </c>
      <c r="C158" s="53">
        <v>54070.313999999998</v>
      </c>
      <c r="D158" s="53" t="s">
        <v>75</v>
      </c>
      <c r="E158" s="30">
        <f t="shared" si="23"/>
        <v>16115.075055892683</v>
      </c>
      <c r="F158">
        <f t="shared" si="24"/>
        <v>16115</v>
      </c>
      <c r="G158">
        <f t="shared" si="27"/>
        <v>8.6949999997159466E-2</v>
      </c>
      <c r="I158">
        <f>G158</f>
        <v>8.6949999997159466E-2</v>
      </c>
      <c r="O158">
        <f t="shared" ca="1" si="25"/>
        <v>8.4822017621019138E-2</v>
      </c>
      <c r="Q158" s="2">
        <f t="shared" si="26"/>
        <v>39051.813999999998</v>
      </c>
      <c r="R158" s="2"/>
      <c r="S158" s="2"/>
      <c r="T158" s="2"/>
    </row>
    <row r="159" spans="1:21" x14ac:dyDescent="0.2">
      <c r="A159" s="32" t="s">
        <v>77</v>
      </c>
      <c r="B159" s="31" t="s">
        <v>56</v>
      </c>
      <c r="C159" s="32">
        <v>54085.371120000003</v>
      </c>
      <c r="D159" s="32">
        <v>4.0000000000000002E-4</v>
      </c>
      <c r="E159" s="30">
        <f t="shared" si="23"/>
        <v>16128.072474902243</v>
      </c>
      <c r="F159">
        <f t="shared" si="24"/>
        <v>16128</v>
      </c>
      <c r="G159">
        <f t="shared" si="27"/>
        <v>8.3959999996295664E-2</v>
      </c>
      <c r="K159">
        <f t="shared" ref="K159:K165" si="28">G159</f>
        <v>8.3959999996295664E-2</v>
      </c>
      <c r="O159">
        <f t="shared" ca="1" si="25"/>
        <v>8.4945372701086833E-2</v>
      </c>
      <c r="Q159" s="2">
        <f t="shared" si="26"/>
        <v>39066.871120000003</v>
      </c>
      <c r="R159" s="2"/>
      <c r="S159" s="2"/>
      <c r="T159" s="2"/>
    </row>
    <row r="160" spans="1:21" x14ac:dyDescent="0.2">
      <c r="A160" s="12" t="s">
        <v>82</v>
      </c>
      <c r="B160" s="31" t="s">
        <v>56</v>
      </c>
      <c r="C160" s="32">
        <v>54380.7837</v>
      </c>
      <c r="D160" s="32">
        <v>2.0000000000000001E-4</v>
      </c>
      <c r="E160" s="30">
        <f t="shared" si="23"/>
        <v>16383.074831458733</v>
      </c>
      <c r="F160">
        <f t="shared" si="24"/>
        <v>16383</v>
      </c>
      <c r="G160">
        <f t="shared" si="27"/>
        <v>8.6689999996451661E-2</v>
      </c>
      <c r="K160">
        <f t="shared" si="28"/>
        <v>8.6689999996451661E-2</v>
      </c>
      <c r="O160">
        <f t="shared" ca="1" si="25"/>
        <v>8.7365030040875966E-2</v>
      </c>
      <c r="Q160" s="2">
        <f t="shared" si="26"/>
        <v>39362.2837</v>
      </c>
      <c r="R160" s="2"/>
      <c r="S160" s="2"/>
      <c r="T160" s="2"/>
    </row>
    <row r="161" spans="1:20" x14ac:dyDescent="0.2">
      <c r="A161" s="32" t="s">
        <v>78</v>
      </c>
      <c r="B161" s="31" t="s">
        <v>71</v>
      </c>
      <c r="C161" s="32">
        <v>54426.54178</v>
      </c>
      <c r="D161" s="32">
        <v>4.0000000000000002E-4</v>
      </c>
      <c r="E161" s="30">
        <f t="shared" si="23"/>
        <v>16422.573549595585</v>
      </c>
      <c r="F161">
        <f t="shared" si="24"/>
        <v>16422.5</v>
      </c>
      <c r="G161">
        <f t="shared" si="27"/>
        <v>8.5204999995767139E-2</v>
      </c>
      <c r="K161">
        <f t="shared" si="28"/>
        <v>8.5204999995767139E-2</v>
      </c>
      <c r="O161">
        <f t="shared" ca="1" si="25"/>
        <v>8.7739839707235437E-2</v>
      </c>
      <c r="Q161" s="2">
        <f t="shared" si="26"/>
        <v>39408.04178</v>
      </c>
      <c r="R161" s="2"/>
      <c r="S161" s="2"/>
      <c r="T161" s="2"/>
    </row>
    <row r="162" spans="1:20" x14ac:dyDescent="0.2">
      <c r="A162" s="12" t="s">
        <v>83</v>
      </c>
      <c r="B162" s="31" t="s">
        <v>56</v>
      </c>
      <c r="C162" s="32">
        <v>54680.830199999997</v>
      </c>
      <c r="D162" s="32">
        <v>2.0000000000000001E-4</v>
      </c>
      <c r="E162" s="30">
        <f t="shared" si="23"/>
        <v>16642.077222543521</v>
      </c>
      <c r="F162">
        <f t="shared" si="24"/>
        <v>16642</v>
      </c>
      <c r="G162">
        <f t="shared" si="27"/>
        <v>8.9459999995597173E-2</v>
      </c>
      <c r="K162">
        <f t="shared" si="28"/>
        <v>8.9459999995597173E-2</v>
      </c>
      <c r="O162">
        <f t="shared" ca="1" si="25"/>
        <v>8.9822642789916682E-2</v>
      </c>
      <c r="Q162" s="2">
        <f t="shared" si="26"/>
        <v>39662.330199999997</v>
      </c>
      <c r="R162" s="2"/>
      <c r="S162" s="2"/>
      <c r="T162" s="2"/>
    </row>
    <row r="163" spans="1:20" x14ac:dyDescent="0.2">
      <c r="A163" s="12" t="s">
        <v>83</v>
      </c>
      <c r="B163" s="31" t="s">
        <v>56</v>
      </c>
      <c r="C163" s="32">
        <v>54694.731899999999</v>
      </c>
      <c r="D163" s="32">
        <v>2.0000000000000001E-4</v>
      </c>
      <c r="E163" s="30">
        <f t="shared" si="23"/>
        <v>16654.077274335974</v>
      </c>
      <c r="F163">
        <f t="shared" si="24"/>
        <v>16654</v>
      </c>
      <c r="G163">
        <f t="shared" si="27"/>
        <v>8.9519999994081445E-2</v>
      </c>
      <c r="K163">
        <f t="shared" si="28"/>
        <v>8.9519999994081445E-2</v>
      </c>
      <c r="O163">
        <f t="shared" ca="1" si="25"/>
        <v>8.9936509017671459E-2</v>
      </c>
      <c r="Q163" s="2">
        <f t="shared" si="26"/>
        <v>39676.231899999999</v>
      </c>
      <c r="R163" s="2"/>
      <c r="S163" s="2"/>
      <c r="T163" s="2"/>
    </row>
    <row r="164" spans="1:20" x14ac:dyDescent="0.2">
      <c r="A164" s="12" t="s">
        <v>84</v>
      </c>
      <c r="B164" s="31" t="s">
        <v>56</v>
      </c>
      <c r="C164" s="32">
        <v>54759.606599999999</v>
      </c>
      <c r="D164" s="32">
        <v>2.0000000000000001E-4</v>
      </c>
      <c r="E164" s="30">
        <f t="shared" si="23"/>
        <v>16710.077602354828</v>
      </c>
      <c r="F164">
        <f t="shared" si="24"/>
        <v>16710</v>
      </c>
      <c r="G164">
        <f t="shared" si="27"/>
        <v>8.9899999991757795E-2</v>
      </c>
      <c r="K164">
        <f t="shared" si="28"/>
        <v>8.9899999991757795E-2</v>
      </c>
      <c r="O164">
        <f t="shared" ca="1" si="25"/>
        <v>9.0467884747193791E-2</v>
      </c>
      <c r="Q164" s="2">
        <f t="shared" si="26"/>
        <v>39741.106599999999</v>
      </c>
      <c r="R164" s="2"/>
      <c r="S164" s="2"/>
      <c r="T164" s="2"/>
    </row>
    <row r="165" spans="1:20" x14ac:dyDescent="0.2">
      <c r="A165" s="32" t="s">
        <v>73</v>
      </c>
      <c r="B165" s="31" t="s">
        <v>56</v>
      </c>
      <c r="C165" s="32">
        <v>54774.667600000001</v>
      </c>
      <c r="D165" s="32">
        <v>2.9999999999999997E-4</v>
      </c>
      <c r="E165" s="30">
        <f t="shared" si="23"/>
        <v>16723.07837060951</v>
      </c>
      <c r="F165">
        <f t="shared" si="24"/>
        <v>16723</v>
      </c>
      <c r="G165">
        <f t="shared" si="27"/>
        <v>9.0790000002016313E-2</v>
      </c>
      <c r="K165">
        <f t="shared" si="28"/>
        <v>9.0790000002016313E-2</v>
      </c>
      <c r="O165">
        <f t="shared" ca="1" si="25"/>
        <v>9.0591239827261458E-2</v>
      </c>
      <c r="Q165" s="2">
        <f t="shared" si="26"/>
        <v>39756.167600000001</v>
      </c>
      <c r="R165" s="2"/>
      <c r="S165" s="2"/>
      <c r="T165" s="2"/>
    </row>
    <row r="166" spans="1:20" x14ac:dyDescent="0.2">
      <c r="A166" s="36" t="s">
        <v>89</v>
      </c>
      <c r="B166" s="33" t="s">
        <v>56</v>
      </c>
      <c r="C166" s="32">
        <v>55087.458299999998</v>
      </c>
      <c r="D166" s="35">
        <v>1E-3</v>
      </c>
      <c r="E166" s="30">
        <f t="shared" si="23"/>
        <v>16993.081650798031</v>
      </c>
      <c r="F166">
        <f t="shared" si="24"/>
        <v>16993</v>
      </c>
      <c r="G166">
        <f t="shared" si="27"/>
        <v>9.458999999333173E-2</v>
      </c>
      <c r="J166">
        <f>G166</f>
        <v>9.458999999333173E-2</v>
      </c>
      <c r="O166">
        <f t="shared" ca="1" si="25"/>
        <v>9.315322995174409E-2</v>
      </c>
      <c r="Q166" s="2">
        <f t="shared" si="26"/>
        <v>40068.958299999998</v>
      </c>
      <c r="R166" s="2"/>
      <c r="S166" s="2"/>
      <c r="T166" s="2"/>
    </row>
    <row r="167" spans="1:20" x14ac:dyDescent="0.2">
      <c r="A167" s="12" t="s">
        <v>85</v>
      </c>
      <c r="B167" s="31" t="s">
        <v>56</v>
      </c>
      <c r="C167" s="32">
        <v>55089.773399999998</v>
      </c>
      <c r="D167" s="32">
        <v>1E-4</v>
      </c>
      <c r="E167" s="30">
        <f t="shared" si="23"/>
        <v>16995.080062496221</v>
      </c>
      <c r="F167">
        <f t="shared" si="24"/>
        <v>16995</v>
      </c>
      <c r="G167">
        <f t="shared" si="27"/>
        <v>9.2749999996158294E-2</v>
      </c>
      <c r="K167">
        <f>G167</f>
        <v>9.2749999996158294E-2</v>
      </c>
      <c r="O167">
        <f t="shared" ca="1" si="25"/>
        <v>9.3172207656369868E-2</v>
      </c>
      <c r="Q167" s="2">
        <f t="shared" si="26"/>
        <v>40071.273399999998</v>
      </c>
      <c r="R167" s="2"/>
      <c r="S167" s="2"/>
      <c r="T167" s="2"/>
    </row>
    <row r="168" spans="1:20" x14ac:dyDescent="0.2">
      <c r="A168" s="39" t="s">
        <v>90</v>
      </c>
      <c r="B168" s="39"/>
      <c r="C168" s="38">
        <v>55499.2961</v>
      </c>
      <c r="D168" s="38">
        <v>1.9E-3</v>
      </c>
      <c r="E168" s="30">
        <f t="shared" si="23"/>
        <v>17348.583131198906</v>
      </c>
      <c r="F168">
        <f t="shared" si="24"/>
        <v>17348.5</v>
      </c>
      <c r="G168">
        <f t="shared" si="27"/>
        <v>9.63049999991199E-2</v>
      </c>
      <c r="J168">
        <f>G168</f>
        <v>9.63049999991199E-2</v>
      </c>
      <c r="O168">
        <f t="shared" ca="1" si="25"/>
        <v>9.6526516948979527E-2</v>
      </c>
      <c r="Q168" s="2">
        <f t="shared" si="26"/>
        <v>40480.7961</v>
      </c>
      <c r="R168" s="2"/>
      <c r="S168" s="2"/>
      <c r="T168" s="2"/>
    </row>
    <row r="169" spans="1:20" x14ac:dyDescent="0.2">
      <c r="A169" s="12" t="s">
        <v>81</v>
      </c>
      <c r="B169" s="31" t="s">
        <v>56</v>
      </c>
      <c r="C169" s="32">
        <v>55527.677900000002</v>
      </c>
      <c r="D169" s="32">
        <v>5.0000000000000001E-4</v>
      </c>
      <c r="E169" s="30">
        <f t="shared" si="23"/>
        <v>17373.082514005542</v>
      </c>
      <c r="F169">
        <f t="shared" si="24"/>
        <v>17373</v>
      </c>
      <c r="G169">
        <f t="shared" si="27"/>
        <v>9.5590000004449394E-2</v>
      </c>
      <c r="K169">
        <f>G169</f>
        <v>9.5590000004449394E-2</v>
      </c>
      <c r="O169">
        <f t="shared" ca="1" si="25"/>
        <v>9.6758993830645554E-2</v>
      </c>
      <c r="Q169" s="2">
        <f t="shared" si="26"/>
        <v>40509.177900000002</v>
      </c>
      <c r="R169" s="2"/>
      <c r="S169" s="2"/>
      <c r="T169" s="2"/>
    </row>
    <row r="170" spans="1:20" x14ac:dyDescent="0.2">
      <c r="A170" s="12" t="s">
        <v>87</v>
      </c>
      <c r="B170" s="31" t="s">
        <v>56</v>
      </c>
      <c r="C170" s="32">
        <v>56515.861299999997</v>
      </c>
      <c r="D170" s="32">
        <v>2.9999999999999997E-4</v>
      </c>
      <c r="E170" s="30">
        <f t="shared" si="23"/>
        <v>18226.089842637266</v>
      </c>
      <c r="F170">
        <f t="shared" si="24"/>
        <v>18226</v>
      </c>
      <c r="G170">
        <f t="shared" si="27"/>
        <v>0.10407999999733875</v>
      </c>
      <c r="K170">
        <f>G170</f>
        <v>0.10407999999733875</v>
      </c>
      <c r="O170">
        <f t="shared" ca="1" si="25"/>
        <v>0.10485298485354803</v>
      </c>
      <c r="Q170" s="2">
        <f t="shared" si="26"/>
        <v>41497.361299999997</v>
      </c>
      <c r="R170" s="2"/>
      <c r="S170" s="2"/>
      <c r="T170" s="2"/>
    </row>
    <row r="171" spans="1:20" x14ac:dyDescent="0.2">
      <c r="A171" s="32" t="s">
        <v>88</v>
      </c>
      <c r="B171" s="31" t="s">
        <v>56</v>
      </c>
      <c r="C171" s="32">
        <v>56602.747900000002</v>
      </c>
      <c r="D171" s="32">
        <v>1E-4</v>
      </c>
      <c r="E171" s="30">
        <f t="shared" si="23"/>
        <v>18301.091007967407</v>
      </c>
      <c r="F171">
        <f t="shared" si="24"/>
        <v>18301</v>
      </c>
      <c r="G171">
        <f t="shared" si="27"/>
        <v>0.10542999999597669</v>
      </c>
      <c r="K171">
        <f>G171</f>
        <v>0.10542999999597669</v>
      </c>
      <c r="O171">
        <f t="shared" ca="1" si="25"/>
        <v>0.10556464877701542</v>
      </c>
      <c r="Q171" s="2">
        <f t="shared" si="26"/>
        <v>41584.247900000002</v>
      </c>
      <c r="R171" s="2"/>
      <c r="S171" s="2"/>
      <c r="T171" s="2"/>
    </row>
    <row r="172" spans="1:20" x14ac:dyDescent="0.2">
      <c r="A172" s="53" t="s">
        <v>610</v>
      </c>
      <c r="B172" s="54" t="s">
        <v>56</v>
      </c>
      <c r="C172" s="53">
        <v>57003.582000000002</v>
      </c>
      <c r="D172" s="53" t="s">
        <v>75</v>
      </c>
      <c r="E172" s="30">
        <f t="shared" si="23"/>
        <v>18647.094011929526</v>
      </c>
      <c r="F172">
        <f t="shared" si="24"/>
        <v>18647</v>
      </c>
      <c r="G172">
        <f t="shared" si="27"/>
        <v>0.10891000000265194</v>
      </c>
      <c r="I172">
        <f>G172</f>
        <v>0.10891000000265194</v>
      </c>
      <c r="O172">
        <f t="shared" ca="1" si="25"/>
        <v>0.10884779167727833</v>
      </c>
      <c r="Q172" s="2">
        <f t="shared" si="26"/>
        <v>41985.082000000002</v>
      </c>
      <c r="R172" s="2"/>
      <c r="S172" s="2"/>
      <c r="T172" s="2"/>
    </row>
    <row r="173" spans="1:20" x14ac:dyDescent="0.2">
      <c r="A173" s="55" t="s">
        <v>615</v>
      </c>
      <c r="B173" s="56" t="s">
        <v>56</v>
      </c>
      <c r="C173" s="57">
        <v>57003.582000000002</v>
      </c>
      <c r="D173" s="57">
        <v>2.0000000000000001E-4</v>
      </c>
      <c r="E173" s="30">
        <f t="shared" si="23"/>
        <v>18647.094011929526</v>
      </c>
      <c r="F173">
        <f t="shared" si="24"/>
        <v>18647</v>
      </c>
      <c r="G173">
        <f t="shared" si="27"/>
        <v>0.10891000000265194</v>
      </c>
      <c r="K173">
        <f t="shared" ref="K173:K191" si="29">G173</f>
        <v>0.10891000000265194</v>
      </c>
      <c r="O173">
        <f t="shared" ca="1" si="25"/>
        <v>0.10884779167727833</v>
      </c>
      <c r="Q173" s="2">
        <f t="shared" si="26"/>
        <v>41985.082000000002</v>
      </c>
      <c r="R173" s="2"/>
      <c r="S173" s="2"/>
      <c r="T173" s="2"/>
    </row>
    <row r="174" spans="1:20" x14ac:dyDescent="0.2">
      <c r="A174" s="55" t="s">
        <v>616</v>
      </c>
      <c r="B174" s="56" t="s">
        <v>56</v>
      </c>
      <c r="C174" s="57">
        <v>57604.830999999998</v>
      </c>
      <c r="D174" s="57">
        <v>2.9999999999999997E-4</v>
      </c>
      <c r="E174" s="30">
        <f t="shared" si="23"/>
        <v>19166.096661976568</v>
      </c>
      <c r="F174">
        <f t="shared" si="24"/>
        <v>19166</v>
      </c>
      <c r="G174">
        <f t="shared" si="27"/>
        <v>0.11197999999421882</v>
      </c>
      <c r="K174">
        <f t="shared" si="29"/>
        <v>0.11197999999421882</v>
      </c>
      <c r="O174">
        <f t="shared" ca="1" si="25"/>
        <v>0.11377250602767268</v>
      </c>
      <c r="Q174" s="2">
        <f t="shared" si="26"/>
        <v>42586.330999999998</v>
      </c>
      <c r="R174" s="2"/>
      <c r="S174" s="2"/>
      <c r="T174" s="2"/>
    </row>
    <row r="175" spans="1:20" x14ac:dyDescent="0.2">
      <c r="A175" s="55" t="s">
        <v>616</v>
      </c>
      <c r="B175" s="56" t="s">
        <v>56</v>
      </c>
      <c r="C175" s="57">
        <v>57676.658799999997</v>
      </c>
      <c r="D175" s="57">
        <v>1E-4</v>
      </c>
      <c r="E175" s="30">
        <f t="shared" si="23"/>
        <v>19228.098958108534</v>
      </c>
      <c r="F175">
        <f t="shared" si="24"/>
        <v>19228</v>
      </c>
      <c r="G175">
        <f t="shared" si="27"/>
        <v>0.11463999999250518</v>
      </c>
      <c r="K175">
        <f t="shared" si="29"/>
        <v>0.11463999999250518</v>
      </c>
      <c r="O175">
        <f t="shared" ca="1" si="25"/>
        <v>0.1143608148710724</v>
      </c>
      <c r="Q175" s="2">
        <f t="shared" si="26"/>
        <v>42658.158799999997</v>
      </c>
      <c r="R175" s="2"/>
      <c r="S175" s="2"/>
      <c r="T175" s="2"/>
    </row>
    <row r="176" spans="1:20" x14ac:dyDescent="0.2">
      <c r="A176" s="58" t="s">
        <v>617</v>
      </c>
      <c r="B176" s="59" t="s">
        <v>56</v>
      </c>
      <c r="C176" s="58">
        <v>58093.711199999998</v>
      </c>
      <c r="D176" s="58">
        <v>1E-4</v>
      </c>
      <c r="E176" s="30">
        <f t="shared" si="23"/>
        <v>19588.101720372557</v>
      </c>
      <c r="F176">
        <f t="shared" si="24"/>
        <v>19588</v>
      </c>
      <c r="G176">
        <f t="shared" si="27"/>
        <v>0.11783999999897787</v>
      </c>
      <c r="K176">
        <f t="shared" si="29"/>
        <v>0.11783999999897787</v>
      </c>
      <c r="O176">
        <f t="shared" ca="1" si="25"/>
        <v>0.11777680170371586</v>
      </c>
      <c r="Q176" s="2">
        <f t="shared" si="26"/>
        <v>43075.211199999998</v>
      </c>
      <c r="R176" s="2"/>
      <c r="S176" s="2"/>
      <c r="T176" s="2"/>
    </row>
    <row r="177" spans="1:20" x14ac:dyDescent="0.2">
      <c r="A177" s="60" t="s">
        <v>0</v>
      </c>
      <c r="B177" s="61" t="s">
        <v>56</v>
      </c>
      <c r="C177" s="60">
        <v>58377.539199999999</v>
      </c>
      <c r="D177" s="60">
        <v>1E-4</v>
      </c>
      <c r="E177" s="30">
        <f t="shared" si="23"/>
        <v>19833.10418051395</v>
      </c>
      <c r="F177">
        <f t="shared" si="24"/>
        <v>19833</v>
      </c>
      <c r="G177">
        <f t="shared" si="27"/>
        <v>0.12068999999610242</v>
      </c>
      <c r="K177">
        <f t="shared" si="29"/>
        <v>0.12068999999610242</v>
      </c>
      <c r="O177">
        <f t="shared" ca="1" si="25"/>
        <v>0.12010157052037602</v>
      </c>
      <c r="Q177" s="2">
        <f t="shared" si="26"/>
        <v>43359.039199999999</v>
      </c>
      <c r="R177" s="2"/>
      <c r="S177" s="2"/>
      <c r="T177" s="2"/>
    </row>
    <row r="178" spans="1:20" x14ac:dyDescent="0.2">
      <c r="A178" s="60" t="s">
        <v>0</v>
      </c>
      <c r="B178" s="61" t="s">
        <v>56</v>
      </c>
      <c r="C178" s="60">
        <v>58399.546799999996</v>
      </c>
      <c r="D178" s="60">
        <v>2.0000000000000001E-4</v>
      </c>
      <c r="E178" s="30">
        <f t="shared" si="23"/>
        <v>19852.101306032953</v>
      </c>
      <c r="F178">
        <f t="shared" si="24"/>
        <v>19852</v>
      </c>
      <c r="G178">
        <f t="shared" si="27"/>
        <v>0.11735999998927582</v>
      </c>
      <c r="K178">
        <f t="shared" si="29"/>
        <v>0.11735999998927582</v>
      </c>
      <c r="O178">
        <f t="shared" ca="1" si="25"/>
        <v>0.12028185871432111</v>
      </c>
      <c r="Q178" s="2">
        <f t="shared" si="26"/>
        <v>43381.046799999996</v>
      </c>
    </row>
    <row r="179" spans="1:20" x14ac:dyDescent="0.2">
      <c r="A179" s="60" t="s">
        <v>0</v>
      </c>
      <c r="B179" s="61" t="s">
        <v>56</v>
      </c>
      <c r="C179" s="60">
        <v>58413.450100000002</v>
      </c>
      <c r="D179" s="60">
        <v>1E-4</v>
      </c>
      <c r="E179" s="30">
        <f t="shared" si="23"/>
        <v>19864.102738957419</v>
      </c>
      <c r="F179">
        <f t="shared" si="24"/>
        <v>19864</v>
      </c>
      <c r="G179">
        <f t="shared" si="27"/>
        <v>0.1190199999982724</v>
      </c>
      <c r="K179">
        <f t="shared" si="29"/>
        <v>0.1190199999982724</v>
      </c>
      <c r="O179">
        <f t="shared" ca="1" si="25"/>
        <v>0.12039572494207589</v>
      </c>
      <c r="Q179" s="2">
        <f t="shared" si="26"/>
        <v>43394.950100000002</v>
      </c>
    </row>
    <row r="180" spans="1:20" x14ac:dyDescent="0.2">
      <c r="A180" s="62" t="s">
        <v>618</v>
      </c>
      <c r="B180" s="63" t="s">
        <v>56</v>
      </c>
      <c r="C180" s="64">
        <v>58730.874600000003</v>
      </c>
      <c r="D180" s="64">
        <v>2.0000000000000001E-4</v>
      </c>
      <c r="E180" s="30">
        <f t="shared" si="23"/>
        <v>20138.105950089343</v>
      </c>
      <c r="F180">
        <f t="shared" si="24"/>
        <v>20138</v>
      </c>
      <c r="G180">
        <f t="shared" si="27"/>
        <v>0.12273999999888474</v>
      </c>
      <c r="K180">
        <f t="shared" si="29"/>
        <v>0.12273999999888474</v>
      </c>
      <c r="O180">
        <f t="shared" ca="1" si="25"/>
        <v>0.1229956704758101</v>
      </c>
      <c r="Q180" s="2">
        <f t="shared" si="26"/>
        <v>43712.374600000003</v>
      </c>
    </row>
    <row r="181" spans="1:20" x14ac:dyDescent="0.2">
      <c r="A181" s="65" t="s">
        <v>619</v>
      </c>
      <c r="B181" s="66" t="s">
        <v>56</v>
      </c>
      <c r="C181" s="67">
        <v>58730.874600000003</v>
      </c>
      <c r="D181" s="68">
        <v>2.0000000000000001E-4</v>
      </c>
      <c r="E181" s="30">
        <f t="shared" ref="E181:E191" si="30">+(C181-C$7)/C$8</f>
        <v>20138.105950089343</v>
      </c>
      <c r="F181">
        <f t="shared" ref="F181:F192" si="31">ROUND(2*E181,0)/2</f>
        <v>20138</v>
      </c>
      <c r="G181">
        <f t="shared" si="27"/>
        <v>0.12273999999888474</v>
      </c>
      <c r="K181">
        <f t="shared" si="29"/>
        <v>0.12273999999888474</v>
      </c>
      <c r="O181">
        <f t="shared" ref="O181:O191" ca="1" si="32">+C$11+C$12*F181</f>
        <v>0.1229956704758101</v>
      </c>
      <c r="Q181" s="2">
        <f t="shared" ref="Q181:Q191" si="33">+C181-15018.5</f>
        <v>43712.374600000003</v>
      </c>
    </row>
    <row r="182" spans="1:20" x14ac:dyDescent="0.2">
      <c r="A182" s="65" t="s">
        <v>619</v>
      </c>
      <c r="B182" s="66" t="s">
        <v>56</v>
      </c>
      <c r="C182" s="67">
        <v>58758.680999999997</v>
      </c>
      <c r="D182" s="68">
        <v>8.0000000000000004E-4</v>
      </c>
      <c r="E182" s="30">
        <f t="shared" si="30"/>
        <v>20162.108643296757</v>
      </c>
      <c r="F182">
        <f t="shared" si="31"/>
        <v>20162</v>
      </c>
      <c r="G182">
        <f t="shared" si="27"/>
        <v>0.12585999999282649</v>
      </c>
      <c r="K182">
        <f t="shared" si="29"/>
        <v>0.12585999999282649</v>
      </c>
      <c r="O182">
        <f t="shared" ca="1" si="32"/>
        <v>0.12322340293131966</v>
      </c>
      <c r="Q182" s="2">
        <f t="shared" si="33"/>
        <v>43740.180999999997</v>
      </c>
    </row>
    <row r="183" spans="1:20" x14ac:dyDescent="0.2">
      <c r="A183" s="65" t="s">
        <v>619</v>
      </c>
      <c r="B183" s="66" t="s">
        <v>56</v>
      </c>
      <c r="C183" s="67">
        <v>58764.471599999997</v>
      </c>
      <c r="D183" s="68">
        <v>1E-4</v>
      </c>
      <c r="E183" s="30">
        <f t="shared" si="30"/>
        <v>20167.107132683621</v>
      </c>
      <c r="F183">
        <f t="shared" si="31"/>
        <v>20167</v>
      </c>
      <c r="G183">
        <f t="shared" si="27"/>
        <v>0.12410999999701744</v>
      </c>
      <c r="K183">
        <f t="shared" si="29"/>
        <v>0.12410999999701744</v>
      </c>
      <c r="O183">
        <f t="shared" ca="1" si="32"/>
        <v>0.12327084719288416</v>
      </c>
      <c r="Q183" s="2">
        <f t="shared" si="33"/>
        <v>43745.971599999997</v>
      </c>
    </row>
    <row r="184" spans="1:20" x14ac:dyDescent="0.2">
      <c r="A184" s="65" t="s">
        <v>619</v>
      </c>
      <c r="B184" s="66" t="s">
        <v>56</v>
      </c>
      <c r="C184" s="67">
        <v>58765.628400000001</v>
      </c>
      <c r="D184" s="68">
        <v>2.0000000000000001E-4</v>
      </c>
      <c r="E184" s="30">
        <f t="shared" si="30"/>
        <v>20168.10569112709</v>
      </c>
      <c r="F184">
        <f t="shared" si="31"/>
        <v>20168</v>
      </c>
      <c r="G184">
        <f t="shared" si="27"/>
        <v>0.12243999999918742</v>
      </c>
      <c r="K184">
        <f t="shared" si="29"/>
        <v>0.12243999999918742</v>
      </c>
      <c r="O184">
        <f t="shared" ca="1" si="32"/>
        <v>0.12328033604519704</v>
      </c>
      <c r="Q184" s="2">
        <f t="shared" si="33"/>
        <v>43747.128400000001</v>
      </c>
    </row>
    <row r="185" spans="1:20" ht="12" customHeight="1" x14ac:dyDescent="0.2">
      <c r="A185" s="65" t="s">
        <v>619</v>
      </c>
      <c r="B185" s="66" t="s">
        <v>56</v>
      </c>
      <c r="C185" s="67">
        <v>58844.406900000002</v>
      </c>
      <c r="D185" s="68">
        <v>2.9999999999999997E-4</v>
      </c>
      <c r="E185" s="30">
        <f t="shared" si="30"/>
        <v>20236.107883674154</v>
      </c>
      <c r="F185">
        <f t="shared" si="31"/>
        <v>20236</v>
      </c>
      <c r="G185">
        <f t="shared" si="27"/>
        <v>0.12498000000050524</v>
      </c>
      <c r="K185">
        <f t="shared" si="29"/>
        <v>0.12498000000050524</v>
      </c>
      <c r="O185">
        <f t="shared" ca="1" si="32"/>
        <v>0.12392557800247415</v>
      </c>
      <c r="Q185" s="2">
        <f t="shared" si="33"/>
        <v>43825.906900000002</v>
      </c>
    </row>
    <row r="186" spans="1:20" ht="12" customHeight="1" x14ac:dyDescent="0.2">
      <c r="A186" s="68" t="s">
        <v>620</v>
      </c>
      <c r="B186" s="66" t="s">
        <v>56</v>
      </c>
      <c r="C186" s="67">
        <v>59058.726199999997</v>
      </c>
      <c r="D186" s="68">
        <v>5.9999999999999995E-4</v>
      </c>
      <c r="E186" s="30">
        <f t="shared" si="30"/>
        <v>20421.109912211792</v>
      </c>
      <c r="F186">
        <f t="shared" si="31"/>
        <v>20421</v>
      </c>
      <c r="G186">
        <f t="shared" si="27"/>
        <v>0.12732999999570893</v>
      </c>
      <c r="K186">
        <f t="shared" si="29"/>
        <v>0.12732999999570893</v>
      </c>
      <c r="O186">
        <f t="shared" ca="1" si="32"/>
        <v>0.12568101568036039</v>
      </c>
      <c r="Q186" s="2">
        <f t="shared" si="33"/>
        <v>44040.226199999997</v>
      </c>
    </row>
    <row r="187" spans="1:20" ht="12" customHeight="1" x14ac:dyDescent="0.2">
      <c r="A187" s="68" t="s">
        <v>620</v>
      </c>
      <c r="B187" s="66" t="s">
        <v>56</v>
      </c>
      <c r="C187" s="67">
        <v>59130.5501</v>
      </c>
      <c r="D187" s="68">
        <v>2.0000000000000001E-4</v>
      </c>
      <c r="E187" s="30">
        <f t="shared" si="30"/>
        <v>20483.108841834488</v>
      </c>
      <c r="F187">
        <f t="shared" si="31"/>
        <v>20483</v>
      </c>
      <c r="G187">
        <f t="shared" si="27"/>
        <v>0.12608999999793014</v>
      </c>
      <c r="K187">
        <f t="shared" si="29"/>
        <v>0.12608999999793014</v>
      </c>
      <c r="O187">
        <f t="shared" ca="1" si="32"/>
        <v>0.12626932452376011</v>
      </c>
      <c r="Q187" s="2">
        <f t="shared" si="33"/>
        <v>44112.0501</v>
      </c>
    </row>
    <row r="188" spans="1:20" ht="12" customHeight="1" x14ac:dyDescent="0.2">
      <c r="A188" s="68" t="s">
        <v>620</v>
      </c>
      <c r="B188" s="66" t="s">
        <v>56</v>
      </c>
      <c r="C188" s="67">
        <v>59138.6587</v>
      </c>
      <c r="D188" s="68">
        <v>1E-4</v>
      </c>
      <c r="E188" s="30">
        <f t="shared" si="30"/>
        <v>20490.108246221305</v>
      </c>
      <c r="F188">
        <f t="shared" si="31"/>
        <v>20490</v>
      </c>
      <c r="G188">
        <f t="shared" si="27"/>
        <v>0.12539999999717111</v>
      </c>
      <c r="K188">
        <f t="shared" si="29"/>
        <v>0.12539999999717111</v>
      </c>
      <c r="O188">
        <f t="shared" ca="1" si="32"/>
        <v>0.12633574648995038</v>
      </c>
      <c r="Q188" s="2">
        <f t="shared" si="33"/>
        <v>44120.1587</v>
      </c>
    </row>
    <row r="189" spans="1:20" ht="12" customHeight="1" x14ac:dyDescent="0.2">
      <c r="A189" s="68" t="s">
        <v>620</v>
      </c>
      <c r="B189" s="66" t="s">
        <v>56</v>
      </c>
      <c r="C189" s="67">
        <v>59182.682099999998</v>
      </c>
      <c r="D189" s="68">
        <v>2.0000000000000001E-4</v>
      </c>
      <c r="E189" s="30">
        <f t="shared" si="30"/>
        <v>20528.109575560866</v>
      </c>
      <c r="F189">
        <f t="shared" si="31"/>
        <v>20528</v>
      </c>
      <c r="G189">
        <f t="shared" si="27"/>
        <v>0.12693999999464722</v>
      </c>
      <c r="K189">
        <f t="shared" si="29"/>
        <v>0.12693999999464722</v>
      </c>
      <c r="O189">
        <f t="shared" ca="1" si="32"/>
        <v>0.12669632287784055</v>
      </c>
      <c r="Q189" s="2">
        <f t="shared" si="33"/>
        <v>44164.182099999998</v>
      </c>
    </row>
    <row r="190" spans="1:20" ht="12" customHeight="1" x14ac:dyDescent="0.2">
      <c r="A190" s="65" t="s">
        <v>621</v>
      </c>
      <c r="B190" s="66" t="s">
        <v>56</v>
      </c>
      <c r="C190" s="67">
        <v>59474.621700000003</v>
      </c>
      <c r="D190" s="68">
        <v>5.9999999999999995E-4</v>
      </c>
      <c r="E190" s="30">
        <f t="shared" si="30"/>
        <v>20780.114029711604</v>
      </c>
      <c r="F190">
        <f t="shared" si="31"/>
        <v>20780</v>
      </c>
      <c r="G190">
        <f t="shared" si="27"/>
        <v>0.13210000000253785</v>
      </c>
      <c r="K190">
        <f t="shared" si="29"/>
        <v>0.13210000000253785</v>
      </c>
      <c r="O190">
        <f t="shared" ca="1" si="32"/>
        <v>0.12908751366069099</v>
      </c>
      <c r="Q190" s="2">
        <f t="shared" si="33"/>
        <v>44456.121700000003</v>
      </c>
    </row>
    <row r="191" spans="1:20" ht="12" customHeight="1" x14ac:dyDescent="0.2">
      <c r="A191" s="65" t="s">
        <v>621</v>
      </c>
      <c r="B191" s="66" t="s">
        <v>56</v>
      </c>
      <c r="C191" s="67">
        <v>59518.640500000001</v>
      </c>
      <c r="D191" s="68">
        <v>2.9999999999999997E-4</v>
      </c>
      <c r="E191" s="30">
        <f t="shared" si="30"/>
        <v>20818.111388296631</v>
      </c>
      <c r="F191">
        <f t="shared" si="31"/>
        <v>20818</v>
      </c>
      <c r="G191">
        <f t="shared" si="27"/>
        <v>0.12903999999980442</v>
      </c>
      <c r="K191">
        <f t="shared" si="29"/>
        <v>0.12903999999980442</v>
      </c>
      <c r="O191">
        <f t="shared" ca="1" si="32"/>
        <v>0.1294480900485811</v>
      </c>
      <c r="Q191" s="2">
        <f t="shared" si="33"/>
        <v>44500.140500000001</v>
      </c>
    </row>
    <row r="192" spans="1:20" ht="12" customHeight="1" x14ac:dyDescent="0.2">
      <c r="A192" s="65" t="s">
        <v>621</v>
      </c>
      <c r="B192" s="66" t="s">
        <v>56</v>
      </c>
      <c r="C192" s="67">
        <v>59531.382899999997</v>
      </c>
      <c r="D192" s="68">
        <v>1E-4</v>
      </c>
      <c r="E192" s="30">
        <f t="shared" ref="E192" si="34">+(C192-C$7)/C$8</f>
        <v>20829.110723626847</v>
      </c>
      <c r="F192">
        <f t="shared" si="31"/>
        <v>20829</v>
      </c>
      <c r="G192">
        <f t="shared" ref="G192" si="35">+C192-(C$7+F192*C$8)</f>
        <v>0.12826999999379041</v>
      </c>
      <c r="K192">
        <f t="shared" ref="K192" si="36">G192</f>
        <v>0.12826999999379041</v>
      </c>
      <c r="O192">
        <f t="shared" ref="O192" ca="1" si="37">+C$11+C$12*F192</f>
        <v>0.12955246742402299</v>
      </c>
      <c r="Q192" s="2">
        <f t="shared" ref="Q192" si="38">+C192-15018.5</f>
        <v>44512.882899999997</v>
      </c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</sheetData>
  <protectedRanges>
    <protectedRange sqref="A180:D182" name="Range1"/>
  </protectedRanges>
  <sortState xmlns:xlrd2="http://schemas.microsoft.com/office/spreadsheetml/2017/richdata2" ref="A21:AE191">
    <sortCondition ref="C21:C191"/>
  </sortState>
  <phoneticPr fontId="0" type="noConversion"/>
  <hyperlinks>
    <hyperlink ref="H64868" r:id="rId1" display="http://vsolj.cetus-net.org/bulletin.html" xr:uid="{00000000-0004-0000-0000-000000000000}"/>
    <hyperlink ref="H64861" r:id="rId2" display="https://www.aavso.org/ejaavso" xr:uid="{00000000-0004-0000-0000-000001000000}"/>
    <hyperlink ref="I64868" r:id="rId3" display="http://vsolj.cetus-net.org/bulletin.html" xr:uid="{00000000-0004-0000-0000-000002000000}"/>
    <hyperlink ref="AQ58519" r:id="rId4" display="http://cdsbib.u-strasbg.fr/cgi-bin/cdsbib?1990RMxAA..21..381G" xr:uid="{00000000-0004-0000-0000-000003000000}"/>
    <hyperlink ref="H64865" r:id="rId5" display="https://www.aavso.org/ejaavso" xr:uid="{00000000-0004-0000-0000-000004000000}"/>
    <hyperlink ref="AP5883" r:id="rId6" display="http://cdsbib.u-strasbg.fr/cgi-bin/cdsbib?1990RMxAA..21..381G" xr:uid="{00000000-0004-0000-0000-000005000000}"/>
    <hyperlink ref="AP5886" r:id="rId7" display="http://cdsbib.u-strasbg.fr/cgi-bin/cdsbib?1990RMxAA..21..381G" xr:uid="{00000000-0004-0000-0000-000006000000}"/>
    <hyperlink ref="AP5884" r:id="rId8" display="http://cdsbib.u-strasbg.fr/cgi-bin/cdsbib?1990RMxAA..21..381G" xr:uid="{00000000-0004-0000-0000-000007000000}"/>
    <hyperlink ref="AP5868" r:id="rId9" display="http://cdsbib.u-strasbg.fr/cgi-bin/cdsbib?1990RMxAA..21..381G" xr:uid="{00000000-0004-0000-0000-000008000000}"/>
    <hyperlink ref="AQ6097" r:id="rId10" display="http://cdsbib.u-strasbg.fr/cgi-bin/cdsbib?1990RMxAA..21..381G" xr:uid="{00000000-0004-0000-0000-000009000000}"/>
    <hyperlink ref="AQ6101" r:id="rId11" display="http://cdsbib.u-strasbg.fr/cgi-bin/cdsbib?1990RMxAA..21..381G" xr:uid="{00000000-0004-0000-0000-00000A000000}"/>
    <hyperlink ref="AQ245" r:id="rId12" display="http://cdsbib.u-strasbg.fr/cgi-bin/cdsbib?1990RMxAA..21..381G" xr:uid="{00000000-0004-0000-0000-00000B000000}"/>
    <hyperlink ref="I2989" r:id="rId13" display="http://vsolj.cetus-net.org/bulletin.html" xr:uid="{00000000-0004-0000-0000-00000C000000}"/>
    <hyperlink ref="H2989" r:id="rId14" display="http://vsolj.cetus-net.org/bulletin.html" xr:uid="{00000000-0004-0000-0000-00000D000000}"/>
    <hyperlink ref="AQ906" r:id="rId15" display="http://cdsbib.u-strasbg.fr/cgi-bin/cdsbib?1990RMxAA..21..381G" xr:uid="{00000000-0004-0000-0000-00000E000000}"/>
    <hyperlink ref="AQ905" r:id="rId16" display="http://cdsbib.u-strasbg.fr/cgi-bin/cdsbib?1990RMxAA..21..381G" xr:uid="{00000000-0004-0000-0000-00000F000000}"/>
    <hyperlink ref="AP4159" r:id="rId17" display="http://cdsbib.u-strasbg.fr/cgi-bin/cdsbib?1990RMxAA..21..381G" xr:uid="{00000000-0004-0000-0000-000010000000}"/>
    <hyperlink ref="AP4177" r:id="rId18" display="http://cdsbib.u-strasbg.fr/cgi-bin/cdsbib?1990RMxAA..21..381G" xr:uid="{00000000-0004-0000-0000-000011000000}"/>
    <hyperlink ref="AP4178" r:id="rId19" display="http://cdsbib.u-strasbg.fr/cgi-bin/cdsbib?1990RMxAA..21..381G" xr:uid="{00000000-0004-0000-0000-000012000000}"/>
    <hyperlink ref="AP4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2"/>
  <sheetViews>
    <sheetView topLeftCell="A123" workbookViewId="0">
      <selection activeCell="A91" sqref="A91:D160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0" t="s">
        <v>91</v>
      </c>
      <c r="I1" s="41" t="s">
        <v>92</v>
      </c>
      <c r="J1" s="42" t="s">
        <v>93</v>
      </c>
    </row>
    <row r="2" spans="1:16" x14ac:dyDescent="0.2">
      <c r="I2" s="43" t="s">
        <v>94</v>
      </c>
      <c r="J2" s="44" t="s">
        <v>95</v>
      </c>
    </row>
    <row r="3" spans="1:16" x14ac:dyDescent="0.2">
      <c r="A3" s="45" t="s">
        <v>96</v>
      </c>
      <c r="I3" s="43" t="s">
        <v>97</v>
      </c>
      <c r="J3" s="44" t="s">
        <v>45</v>
      </c>
    </row>
    <row r="4" spans="1:16" x14ac:dyDescent="0.2">
      <c r="I4" s="43" t="s">
        <v>98</v>
      </c>
      <c r="J4" s="44" t="s">
        <v>45</v>
      </c>
    </row>
    <row r="5" spans="1:16" ht="13.5" thickBot="1" x14ac:dyDescent="0.25">
      <c r="I5" s="46" t="s">
        <v>99</v>
      </c>
      <c r="J5" s="47" t="s">
        <v>75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AC 192.29 </v>
      </c>
      <c r="B11" s="5" t="str">
        <f t="shared" ref="B11:B42" si="1">IF(H11=INT(H11),"I","II")</f>
        <v>I</v>
      </c>
      <c r="C11" s="13">
        <f t="shared" ref="C11:C42" si="2">1*G11</f>
        <v>35401.483</v>
      </c>
      <c r="D11" s="11" t="str">
        <f t="shared" ref="D11:D42" si="3">VLOOKUP(F11,I$1:J$5,2,FALSE)</f>
        <v>vis</v>
      </c>
      <c r="E11" s="48">
        <f>VLOOKUP(C11,Active!C$21:E$964,3,FALSE)</f>
        <v>0</v>
      </c>
      <c r="F11" s="5" t="s">
        <v>99</v>
      </c>
      <c r="G11" s="11" t="str">
        <f t="shared" ref="G11:G42" si="4">MID(I11,3,LEN(I11)-3)</f>
        <v>35401.483</v>
      </c>
      <c r="H11" s="13">
        <f t="shared" ref="H11:H42" si="5">1*K11</f>
        <v>0</v>
      </c>
      <c r="I11" s="49" t="s">
        <v>148</v>
      </c>
      <c r="J11" s="50" t="s">
        <v>149</v>
      </c>
      <c r="K11" s="49">
        <v>0</v>
      </c>
      <c r="L11" s="49" t="s">
        <v>150</v>
      </c>
      <c r="M11" s="50" t="s">
        <v>104</v>
      </c>
      <c r="N11" s="50"/>
      <c r="O11" s="51" t="s">
        <v>105</v>
      </c>
      <c r="P11" s="51" t="s">
        <v>125</v>
      </c>
    </row>
    <row r="12" spans="1:16" ht="12.75" customHeight="1" thickBot="1" x14ac:dyDescent="0.25">
      <c r="A12" s="13" t="str">
        <f t="shared" si="0"/>
        <v> AOEB 2 </v>
      </c>
      <c r="B12" s="5" t="str">
        <f t="shared" si="1"/>
        <v>I</v>
      </c>
      <c r="C12" s="13">
        <f t="shared" si="2"/>
        <v>43136.618000000002</v>
      </c>
      <c r="D12" s="11" t="str">
        <f t="shared" si="3"/>
        <v>vis</v>
      </c>
      <c r="E12" s="48">
        <f>VLOOKUP(C12,Active!C$21:E$964,3,FALSE)</f>
        <v>6677.0265954232746</v>
      </c>
      <c r="F12" s="5" t="s">
        <v>99</v>
      </c>
      <c r="G12" s="11" t="str">
        <f t="shared" si="4"/>
        <v>43136.618</v>
      </c>
      <c r="H12" s="13">
        <f t="shared" si="5"/>
        <v>6677</v>
      </c>
      <c r="I12" s="49" t="s">
        <v>255</v>
      </c>
      <c r="J12" s="50" t="s">
        <v>256</v>
      </c>
      <c r="K12" s="49">
        <v>6677</v>
      </c>
      <c r="L12" s="49" t="s">
        <v>257</v>
      </c>
      <c r="M12" s="50" t="s">
        <v>258</v>
      </c>
      <c r="N12" s="50"/>
      <c r="O12" s="51" t="s">
        <v>259</v>
      </c>
      <c r="P12" s="51" t="s">
        <v>260</v>
      </c>
    </row>
    <row r="13" spans="1:16" ht="12.75" customHeight="1" thickBot="1" x14ac:dyDescent="0.25">
      <c r="A13" s="13" t="str">
        <f t="shared" si="0"/>
        <v> AOEB 2 </v>
      </c>
      <c r="B13" s="5" t="str">
        <f t="shared" si="1"/>
        <v>I</v>
      </c>
      <c r="C13" s="13">
        <f t="shared" si="2"/>
        <v>43165.576999999997</v>
      </c>
      <c r="D13" s="11" t="str">
        <f t="shared" si="3"/>
        <v>vis</v>
      </c>
      <c r="E13" s="48">
        <f>VLOOKUP(C13,Active!C$21:E$964,3,FALSE)</f>
        <v>6702.0242216026281</v>
      </c>
      <c r="F13" s="5" t="s">
        <v>99</v>
      </c>
      <c r="G13" s="11" t="str">
        <f t="shared" si="4"/>
        <v>43165.577</v>
      </c>
      <c r="H13" s="13">
        <f t="shared" si="5"/>
        <v>6702</v>
      </c>
      <c r="I13" s="49" t="s">
        <v>261</v>
      </c>
      <c r="J13" s="50" t="s">
        <v>262</v>
      </c>
      <c r="K13" s="49">
        <v>6702</v>
      </c>
      <c r="L13" s="49" t="s">
        <v>158</v>
      </c>
      <c r="M13" s="50" t="s">
        <v>258</v>
      </c>
      <c r="N13" s="50"/>
      <c r="O13" s="51" t="s">
        <v>259</v>
      </c>
      <c r="P13" s="51" t="s">
        <v>260</v>
      </c>
    </row>
    <row r="14" spans="1:16" ht="12.75" customHeight="1" thickBot="1" x14ac:dyDescent="0.25">
      <c r="A14" s="13" t="str">
        <f t="shared" si="0"/>
        <v> AOEB 2 </v>
      </c>
      <c r="B14" s="5" t="str">
        <f t="shared" si="1"/>
        <v>I</v>
      </c>
      <c r="C14" s="13">
        <f t="shared" si="2"/>
        <v>43465.618999999999</v>
      </c>
      <c r="D14" s="11" t="str">
        <f t="shared" si="3"/>
        <v>vis</v>
      </c>
      <c r="E14" s="48">
        <f>VLOOKUP(C14,Active!C$21:E$964,3,FALSE)</f>
        <v>6961.0227282536434</v>
      </c>
      <c r="F14" s="5" t="s">
        <v>99</v>
      </c>
      <c r="G14" s="11" t="str">
        <f t="shared" si="4"/>
        <v>43465.619</v>
      </c>
      <c r="H14" s="13">
        <f t="shared" si="5"/>
        <v>6961</v>
      </c>
      <c r="I14" s="49" t="s">
        <v>263</v>
      </c>
      <c r="J14" s="50" t="s">
        <v>264</v>
      </c>
      <c r="K14" s="49">
        <v>6961</v>
      </c>
      <c r="L14" s="49" t="s">
        <v>265</v>
      </c>
      <c r="M14" s="50" t="s">
        <v>258</v>
      </c>
      <c r="N14" s="50"/>
      <c r="O14" s="51" t="s">
        <v>266</v>
      </c>
      <c r="P14" s="51" t="s">
        <v>260</v>
      </c>
    </row>
    <row r="15" spans="1:16" ht="12.75" customHeight="1" thickBot="1" x14ac:dyDescent="0.25">
      <c r="A15" s="13" t="str">
        <f t="shared" si="0"/>
        <v> AOEB 2 </v>
      </c>
      <c r="B15" s="5" t="str">
        <f t="shared" si="1"/>
        <v>I</v>
      </c>
      <c r="C15" s="13">
        <f t="shared" si="2"/>
        <v>43494.584999999999</v>
      </c>
      <c r="D15" s="11" t="str">
        <f t="shared" si="3"/>
        <v>vis</v>
      </c>
      <c r="E15" s="48">
        <f>VLOOKUP(C15,Active!C$21:E$964,3,FALSE)</f>
        <v>6986.0263968855461</v>
      </c>
      <c r="F15" s="5" t="s">
        <v>99</v>
      </c>
      <c r="G15" s="11" t="str">
        <f t="shared" si="4"/>
        <v>43494.585</v>
      </c>
      <c r="H15" s="13">
        <f t="shared" si="5"/>
        <v>6986</v>
      </c>
      <c r="I15" s="49" t="s">
        <v>267</v>
      </c>
      <c r="J15" s="50" t="s">
        <v>268</v>
      </c>
      <c r="K15" s="49">
        <v>6986</v>
      </c>
      <c r="L15" s="49" t="s">
        <v>257</v>
      </c>
      <c r="M15" s="50" t="s">
        <v>258</v>
      </c>
      <c r="N15" s="50"/>
      <c r="O15" s="51" t="s">
        <v>266</v>
      </c>
      <c r="P15" s="51" t="s">
        <v>260</v>
      </c>
    </row>
    <row r="16" spans="1:16" ht="12.75" customHeight="1" thickBot="1" x14ac:dyDescent="0.25">
      <c r="A16" s="13" t="str">
        <f t="shared" si="0"/>
        <v> AOEB 2 </v>
      </c>
      <c r="B16" s="5" t="str">
        <f t="shared" si="1"/>
        <v>I</v>
      </c>
      <c r="C16" s="13">
        <f t="shared" si="2"/>
        <v>43538.601000000002</v>
      </c>
      <c r="D16" s="11" t="str">
        <f t="shared" si="3"/>
        <v>vis</v>
      </c>
      <c r="E16" s="48">
        <f>VLOOKUP(C16,Active!C$21:E$964,3,FALSE)</f>
        <v>7024.0213384895605</v>
      </c>
      <c r="F16" s="5" t="s">
        <v>99</v>
      </c>
      <c r="G16" s="11" t="str">
        <f t="shared" si="4"/>
        <v>43538.601</v>
      </c>
      <c r="H16" s="13">
        <f t="shared" si="5"/>
        <v>7024</v>
      </c>
      <c r="I16" s="49" t="s">
        <v>269</v>
      </c>
      <c r="J16" s="50" t="s">
        <v>270</v>
      </c>
      <c r="K16" s="49">
        <v>7024</v>
      </c>
      <c r="L16" s="49" t="s">
        <v>271</v>
      </c>
      <c r="M16" s="50" t="s">
        <v>258</v>
      </c>
      <c r="N16" s="50"/>
      <c r="O16" s="51" t="s">
        <v>266</v>
      </c>
      <c r="P16" s="51" t="s">
        <v>260</v>
      </c>
    </row>
    <row r="17" spans="1:16" ht="12.75" customHeight="1" thickBot="1" x14ac:dyDescent="0.25">
      <c r="A17" s="13" t="str">
        <f t="shared" si="0"/>
        <v> AOEB 2 </v>
      </c>
      <c r="B17" s="5" t="str">
        <f t="shared" si="1"/>
        <v>I</v>
      </c>
      <c r="C17" s="13">
        <f t="shared" si="2"/>
        <v>43700.788999999997</v>
      </c>
      <c r="D17" s="11" t="str">
        <f t="shared" si="3"/>
        <v>vis</v>
      </c>
      <c r="E17" s="48">
        <f>VLOOKUP(C17,Active!C$21:E$964,3,FALSE)</f>
        <v>7164.02323754607</v>
      </c>
      <c r="F17" s="5" t="s">
        <v>99</v>
      </c>
      <c r="G17" s="11" t="str">
        <f t="shared" si="4"/>
        <v>43700.789</v>
      </c>
      <c r="H17" s="13">
        <f t="shared" si="5"/>
        <v>7164</v>
      </c>
      <c r="I17" s="49" t="s">
        <v>272</v>
      </c>
      <c r="J17" s="50" t="s">
        <v>273</v>
      </c>
      <c r="K17" s="49">
        <v>7164</v>
      </c>
      <c r="L17" s="49" t="s">
        <v>274</v>
      </c>
      <c r="M17" s="50" t="s">
        <v>258</v>
      </c>
      <c r="N17" s="50"/>
      <c r="O17" s="51" t="s">
        <v>266</v>
      </c>
      <c r="P17" s="51" t="s">
        <v>260</v>
      </c>
    </row>
    <row r="18" spans="1:16" ht="12.75" customHeight="1" thickBot="1" x14ac:dyDescent="0.25">
      <c r="A18" s="13" t="str">
        <f t="shared" si="0"/>
        <v> AOEB 2 </v>
      </c>
      <c r="B18" s="5" t="str">
        <f t="shared" si="1"/>
        <v>I</v>
      </c>
      <c r="C18" s="13">
        <f t="shared" si="2"/>
        <v>43714.701999999997</v>
      </c>
      <c r="D18" s="11" t="str">
        <f t="shared" si="3"/>
        <v>vis</v>
      </c>
      <c r="E18" s="48">
        <f>VLOOKUP(C18,Active!C$21:E$964,3,FALSE)</f>
        <v>7176.0330435833439</v>
      </c>
      <c r="F18" s="5" t="s">
        <v>99</v>
      </c>
      <c r="G18" s="11" t="str">
        <f t="shared" si="4"/>
        <v>43714.702</v>
      </c>
      <c r="H18" s="13">
        <f t="shared" si="5"/>
        <v>7176</v>
      </c>
      <c r="I18" s="49" t="s">
        <v>275</v>
      </c>
      <c r="J18" s="50" t="s">
        <v>276</v>
      </c>
      <c r="K18" s="49">
        <v>7176</v>
      </c>
      <c r="L18" s="49" t="s">
        <v>277</v>
      </c>
      <c r="M18" s="50" t="s">
        <v>258</v>
      </c>
      <c r="N18" s="50"/>
      <c r="O18" s="51" t="s">
        <v>259</v>
      </c>
      <c r="P18" s="51" t="s">
        <v>260</v>
      </c>
    </row>
    <row r="19" spans="1:16" ht="12.75" customHeight="1" thickBot="1" x14ac:dyDescent="0.25">
      <c r="A19" s="13" t="str">
        <f t="shared" si="0"/>
        <v> AOEB 2 </v>
      </c>
      <c r="B19" s="5" t="str">
        <f t="shared" si="1"/>
        <v>I</v>
      </c>
      <c r="C19" s="13">
        <f t="shared" si="2"/>
        <v>43860.659</v>
      </c>
      <c r="D19" s="11" t="str">
        <f t="shared" si="3"/>
        <v>vis</v>
      </c>
      <c r="E19" s="48">
        <f>VLOOKUP(C19,Active!C$21:E$964,3,FALSE)</f>
        <v>7302.02422160263</v>
      </c>
      <c r="F19" s="5" t="s">
        <v>99</v>
      </c>
      <c r="G19" s="11" t="str">
        <f t="shared" si="4"/>
        <v>43860.659</v>
      </c>
      <c r="H19" s="13">
        <f t="shared" si="5"/>
        <v>7302</v>
      </c>
      <c r="I19" s="49" t="s">
        <v>278</v>
      </c>
      <c r="J19" s="50" t="s">
        <v>279</v>
      </c>
      <c r="K19" s="49">
        <v>7302</v>
      </c>
      <c r="L19" s="49" t="s">
        <v>158</v>
      </c>
      <c r="M19" s="50" t="s">
        <v>258</v>
      </c>
      <c r="N19" s="50"/>
      <c r="O19" s="51" t="s">
        <v>266</v>
      </c>
      <c r="P19" s="51" t="s">
        <v>260</v>
      </c>
    </row>
    <row r="20" spans="1:16" ht="12.75" customHeight="1" thickBot="1" x14ac:dyDescent="0.25">
      <c r="A20" s="13" t="str">
        <f t="shared" si="0"/>
        <v> AOEB 2 </v>
      </c>
      <c r="B20" s="5" t="str">
        <f t="shared" si="1"/>
        <v>I</v>
      </c>
      <c r="C20" s="13">
        <f t="shared" si="2"/>
        <v>44139.851999999999</v>
      </c>
      <c r="D20" s="11" t="str">
        <f t="shared" si="3"/>
        <v>vis</v>
      </c>
      <c r="E20" s="48">
        <f>VLOOKUP(C20,Active!C$21:E$964,3,FALSE)</f>
        <v>7543.0257149516156</v>
      </c>
      <c r="F20" s="5" t="s">
        <v>99</v>
      </c>
      <c r="G20" s="11" t="str">
        <f t="shared" si="4"/>
        <v>44139.852</v>
      </c>
      <c r="H20" s="13">
        <f t="shared" si="5"/>
        <v>7543</v>
      </c>
      <c r="I20" s="49" t="s">
        <v>280</v>
      </c>
      <c r="J20" s="50" t="s">
        <v>281</v>
      </c>
      <c r="K20" s="49">
        <v>7543</v>
      </c>
      <c r="L20" s="49" t="s">
        <v>282</v>
      </c>
      <c r="M20" s="50" t="s">
        <v>258</v>
      </c>
      <c r="N20" s="50"/>
      <c r="O20" s="51" t="s">
        <v>266</v>
      </c>
      <c r="P20" s="51" t="s">
        <v>260</v>
      </c>
    </row>
    <row r="21" spans="1:16" ht="12.75" customHeight="1" thickBot="1" x14ac:dyDescent="0.25">
      <c r="A21" s="13" t="str">
        <f t="shared" si="0"/>
        <v> AOEB 2 </v>
      </c>
      <c r="B21" s="5" t="str">
        <f t="shared" si="1"/>
        <v>I</v>
      </c>
      <c r="C21" s="13">
        <f t="shared" si="2"/>
        <v>44160.686999999998</v>
      </c>
      <c r="D21" s="11" t="str">
        <f t="shared" si="3"/>
        <v>vis</v>
      </c>
      <c r="E21" s="48">
        <f>VLOOKUP(C21,Active!C$21:E$964,3,FALSE)</f>
        <v>7561.0106433485516</v>
      </c>
      <c r="F21" s="5" t="s">
        <v>99</v>
      </c>
      <c r="G21" s="11" t="str">
        <f t="shared" si="4"/>
        <v>44160.687</v>
      </c>
      <c r="H21" s="13">
        <f t="shared" si="5"/>
        <v>7561</v>
      </c>
      <c r="I21" s="49" t="s">
        <v>283</v>
      </c>
      <c r="J21" s="50" t="s">
        <v>284</v>
      </c>
      <c r="K21" s="49">
        <v>7561</v>
      </c>
      <c r="L21" s="49" t="s">
        <v>153</v>
      </c>
      <c r="M21" s="50" t="s">
        <v>258</v>
      </c>
      <c r="N21" s="50"/>
      <c r="O21" s="51" t="s">
        <v>259</v>
      </c>
      <c r="P21" s="51" t="s">
        <v>260</v>
      </c>
    </row>
    <row r="22" spans="1:16" ht="12.75" customHeight="1" thickBot="1" x14ac:dyDescent="0.25">
      <c r="A22" s="13" t="str">
        <f t="shared" si="0"/>
        <v> AOEB 2 </v>
      </c>
      <c r="B22" s="5" t="str">
        <f t="shared" si="1"/>
        <v>I</v>
      </c>
      <c r="C22" s="13">
        <f t="shared" si="2"/>
        <v>44218.623</v>
      </c>
      <c r="D22" s="11" t="str">
        <f t="shared" si="3"/>
        <v>vis</v>
      </c>
      <c r="E22" s="48">
        <f>VLOOKUP(C22,Active!C$21:E$964,3,FALSE)</f>
        <v>7611.0214334423836</v>
      </c>
      <c r="F22" s="5" t="s">
        <v>99</v>
      </c>
      <c r="G22" s="11" t="str">
        <f t="shared" si="4"/>
        <v>44218.623</v>
      </c>
      <c r="H22" s="13">
        <f t="shared" si="5"/>
        <v>7611</v>
      </c>
      <c r="I22" s="49" t="s">
        <v>285</v>
      </c>
      <c r="J22" s="50" t="s">
        <v>286</v>
      </c>
      <c r="K22" s="49">
        <v>7611</v>
      </c>
      <c r="L22" s="49" t="s">
        <v>271</v>
      </c>
      <c r="M22" s="50" t="s">
        <v>258</v>
      </c>
      <c r="N22" s="50"/>
      <c r="O22" s="51" t="s">
        <v>266</v>
      </c>
      <c r="P22" s="51" t="s">
        <v>260</v>
      </c>
    </row>
    <row r="23" spans="1:16" ht="12.75" customHeight="1" thickBot="1" x14ac:dyDescent="0.25">
      <c r="A23" s="13" t="str">
        <f t="shared" si="0"/>
        <v> AOEB 2 </v>
      </c>
      <c r="B23" s="5" t="str">
        <f t="shared" si="1"/>
        <v>I</v>
      </c>
      <c r="C23" s="13">
        <f t="shared" si="2"/>
        <v>44445.707999999999</v>
      </c>
      <c r="D23" s="11" t="str">
        <f t="shared" si="3"/>
        <v>vis</v>
      </c>
      <c r="E23" s="48">
        <f>VLOOKUP(C23,Active!C$21:E$964,3,FALSE)</f>
        <v>7807.0429100451438</v>
      </c>
      <c r="F23" s="5" t="s">
        <v>99</v>
      </c>
      <c r="G23" s="11" t="str">
        <f t="shared" si="4"/>
        <v>44445.708</v>
      </c>
      <c r="H23" s="13">
        <f t="shared" si="5"/>
        <v>7807</v>
      </c>
      <c r="I23" s="49" t="s">
        <v>287</v>
      </c>
      <c r="J23" s="50" t="s">
        <v>288</v>
      </c>
      <c r="K23" s="49">
        <v>7807</v>
      </c>
      <c r="L23" s="49" t="s">
        <v>170</v>
      </c>
      <c r="M23" s="50" t="s">
        <v>258</v>
      </c>
      <c r="N23" s="50"/>
      <c r="O23" s="51" t="s">
        <v>259</v>
      </c>
      <c r="P23" s="51" t="s">
        <v>260</v>
      </c>
    </row>
    <row r="24" spans="1:16" ht="12.75" customHeight="1" thickBot="1" x14ac:dyDescent="0.25">
      <c r="A24" s="13" t="str">
        <f t="shared" si="0"/>
        <v>BAVM 32 </v>
      </c>
      <c r="B24" s="5" t="str">
        <f t="shared" si="1"/>
        <v>I</v>
      </c>
      <c r="C24" s="13">
        <f t="shared" si="2"/>
        <v>44466.531999999999</v>
      </c>
      <c r="D24" s="11" t="str">
        <f t="shared" si="3"/>
        <v>vis</v>
      </c>
      <c r="E24" s="48">
        <f>VLOOKUP(C24,Active!C$21:E$964,3,FALSE)</f>
        <v>7825.0183431595106</v>
      </c>
      <c r="F24" s="5" t="s">
        <v>99</v>
      </c>
      <c r="G24" s="11" t="str">
        <f t="shared" si="4"/>
        <v>44466.532</v>
      </c>
      <c r="H24" s="13">
        <f t="shared" si="5"/>
        <v>7825</v>
      </c>
      <c r="I24" s="49" t="s">
        <v>289</v>
      </c>
      <c r="J24" s="50" t="s">
        <v>290</v>
      </c>
      <c r="K24" s="49">
        <v>7825</v>
      </c>
      <c r="L24" s="49" t="s">
        <v>173</v>
      </c>
      <c r="M24" s="50" t="s">
        <v>258</v>
      </c>
      <c r="N24" s="50"/>
      <c r="O24" s="51" t="s">
        <v>291</v>
      </c>
      <c r="P24" s="52" t="s">
        <v>292</v>
      </c>
    </row>
    <row r="25" spans="1:16" ht="12.75" customHeight="1" thickBot="1" x14ac:dyDescent="0.25">
      <c r="A25" s="13" t="str">
        <f t="shared" si="0"/>
        <v> BSI 12.42 </v>
      </c>
      <c r="B25" s="5" t="str">
        <f t="shared" si="1"/>
        <v>I</v>
      </c>
      <c r="C25" s="13">
        <f t="shared" si="2"/>
        <v>44544.154000000002</v>
      </c>
      <c r="D25" s="11" t="str">
        <f t="shared" si="3"/>
        <v>vis</v>
      </c>
      <c r="E25" s="48">
        <f>VLOOKUP(C25,Active!C$21:E$964,3,FALSE)</f>
        <v>7892.0222362253671</v>
      </c>
      <c r="F25" s="5" t="s">
        <v>99</v>
      </c>
      <c r="G25" s="11" t="str">
        <f t="shared" si="4"/>
        <v>44544.154</v>
      </c>
      <c r="H25" s="13">
        <f t="shared" si="5"/>
        <v>7892</v>
      </c>
      <c r="I25" s="49" t="s">
        <v>293</v>
      </c>
      <c r="J25" s="50" t="s">
        <v>294</v>
      </c>
      <c r="K25" s="49">
        <v>7892</v>
      </c>
      <c r="L25" s="49" t="s">
        <v>265</v>
      </c>
      <c r="M25" s="50" t="s">
        <v>295</v>
      </c>
      <c r="N25" s="50" t="s">
        <v>296</v>
      </c>
      <c r="O25" s="51" t="s">
        <v>297</v>
      </c>
      <c r="P25" s="51" t="s">
        <v>298</v>
      </c>
    </row>
    <row r="26" spans="1:16" ht="12.75" customHeight="1" thickBot="1" x14ac:dyDescent="0.25">
      <c r="A26" s="13" t="str">
        <f t="shared" si="0"/>
        <v> BSI 12.42 </v>
      </c>
      <c r="B26" s="5" t="str">
        <f t="shared" si="1"/>
        <v>I</v>
      </c>
      <c r="C26" s="13">
        <f t="shared" si="2"/>
        <v>44581.226999999999</v>
      </c>
      <c r="D26" s="11" t="str">
        <f t="shared" si="3"/>
        <v>vis</v>
      </c>
      <c r="E26" s="48">
        <f>VLOOKUP(C26,Active!C$21:E$964,3,FALSE)</f>
        <v>7924.0239281120766</v>
      </c>
      <c r="F26" s="5" t="s">
        <v>99</v>
      </c>
      <c r="G26" s="11" t="str">
        <f t="shared" si="4"/>
        <v>44581.227</v>
      </c>
      <c r="H26" s="13">
        <f t="shared" si="5"/>
        <v>7924</v>
      </c>
      <c r="I26" s="49" t="s">
        <v>299</v>
      </c>
      <c r="J26" s="50" t="s">
        <v>300</v>
      </c>
      <c r="K26" s="49">
        <v>7924</v>
      </c>
      <c r="L26" s="49" t="s">
        <v>158</v>
      </c>
      <c r="M26" s="50" t="s">
        <v>295</v>
      </c>
      <c r="N26" s="50" t="s">
        <v>296</v>
      </c>
      <c r="O26" s="51" t="s">
        <v>297</v>
      </c>
      <c r="P26" s="51" t="s">
        <v>298</v>
      </c>
    </row>
    <row r="27" spans="1:16" ht="12.75" customHeight="1" thickBot="1" x14ac:dyDescent="0.25">
      <c r="A27" s="13" t="str">
        <f t="shared" si="0"/>
        <v>BAVM 34 </v>
      </c>
      <c r="B27" s="5" t="str">
        <f t="shared" si="1"/>
        <v>I</v>
      </c>
      <c r="C27" s="13">
        <f t="shared" si="2"/>
        <v>44853.4732</v>
      </c>
      <c r="D27" s="11" t="str">
        <f t="shared" si="3"/>
        <v>PE</v>
      </c>
      <c r="E27" s="48">
        <f>VLOOKUP(C27,Active!C$21:E$964,3,FALSE)</f>
        <v>8159.0288915552401</v>
      </c>
      <c r="F27" s="5" t="str">
        <f>LEFT(M27,1)</f>
        <v>E</v>
      </c>
      <c r="G27" s="11" t="str">
        <f t="shared" si="4"/>
        <v>44853.4732</v>
      </c>
      <c r="H27" s="13">
        <f t="shared" si="5"/>
        <v>8159</v>
      </c>
      <c r="I27" s="49" t="s">
        <v>301</v>
      </c>
      <c r="J27" s="50" t="s">
        <v>302</v>
      </c>
      <c r="K27" s="49">
        <v>8159</v>
      </c>
      <c r="L27" s="49" t="s">
        <v>303</v>
      </c>
      <c r="M27" s="50" t="s">
        <v>295</v>
      </c>
      <c r="N27" s="50" t="s">
        <v>304</v>
      </c>
      <c r="O27" s="51" t="s">
        <v>305</v>
      </c>
      <c r="P27" s="52" t="s">
        <v>306</v>
      </c>
    </row>
    <row r="28" spans="1:16" ht="12.75" customHeight="1" thickBot="1" x14ac:dyDescent="0.25">
      <c r="A28" s="13" t="str">
        <f t="shared" si="0"/>
        <v> AOEB 2 </v>
      </c>
      <c r="B28" s="5" t="str">
        <f t="shared" si="1"/>
        <v>I</v>
      </c>
      <c r="C28" s="13">
        <f t="shared" si="2"/>
        <v>44876.637000000002</v>
      </c>
      <c r="D28" s="11" t="str">
        <f t="shared" si="3"/>
        <v>vis</v>
      </c>
      <c r="E28" s="48">
        <f>VLOOKUP(C28,Active!C$21:E$964,3,FALSE)</f>
        <v>8179.0240575932057</v>
      </c>
      <c r="F28" s="5" t="str">
        <f>LEFT(M28,1)</f>
        <v>V</v>
      </c>
      <c r="G28" s="11" t="str">
        <f t="shared" si="4"/>
        <v>44876.637</v>
      </c>
      <c r="H28" s="13">
        <f t="shared" si="5"/>
        <v>8179</v>
      </c>
      <c r="I28" s="49" t="s">
        <v>307</v>
      </c>
      <c r="J28" s="50" t="s">
        <v>308</v>
      </c>
      <c r="K28" s="49">
        <v>8179</v>
      </c>
      <c r="L28" s="49" t="s">
        <v>158</v>
      </c>
      <c r="M28" s="50" t="s">
        <v>258</v>
      </c>
      <c r="N28" s="50"/>
      <c r="O28" s="51" t="s">
        <v>266</v>
      </c>
      <c r="P28" s="51" t="s">
        <v>260</v>
      </c>
    </row>
    <row r="29" spans="1:16" ht="12.75" customHeight="1" thickBot="1" x14ac:dyDescent="0.25">
      <c r="A29" s="13" t="str">
        <f t="shared" si="0"/>
        <v> BSI 12.42 </v>
      </c>
      <c r="B29" s="5" t="str">
        <f t="shared" si="1"/>
        <v>I</v>
      </c>
      <c r="C29" s="13">
        <f t="shared" si="2"/>
        <v>44881.27</v>
      </c>
      <c r="D29" s="11" t="str">
        <f t="shared" si="3"/>
        <v>PE</v>
      </c>
      <c r="E29" s="48">
        <f>VLOOKUP(C29,Active!C$21:E$964,3,FALSE)</f>
        <v>8183.0232979705952</v>
      </c>
      <c r="F29" s="5" t="str">
        <f>LEFT(M29,1)</f>
        <v>E</v>
      </c>
      <c r="G29" s="11" t="str">
        <f t="shared" si="4"/>
        <v>44881.270</v>
      </c>
      <c r="H29" s="13">
        <f t="shared" si="5"/>
        <v>8183</v>
      </c>
      <c r="I29" s="49" t="s">
        <v>309</v>
      </c>
      <c r="J29" s="50" t="s">
        <v>310</v>
      </c>
      <c r="K29" s="49">
        <v>8183</v>
      </c>
      <c r="L29" s="49" t="s">
        <v>274</v>
      </c>
      <c r="M29" s="50" t="s">
        <v>295</v>
      </c>
      <c r="N29" s="50" t="s">
        <v>296</v>
      </c>
      <c r="O29" s="51" t="s">
        <v>297</v>
      </c>
      <c r="P29" s="51" t="s">
        <v>298</v>
      </c>
    </row>
    <row r="30" spans="1:16" ht="12.75" customHeight="1" thickBot="1" x14ac:dyDescent="0.25">
      <c r="A30" s="13" t="str">
        <f t="shared" si="0"/>
        <v> AOEB 2 </v>
      </c>
      <c r="B30" s="5" t="str">
        <f t="shared" si="1"/>
        <v>I</v>
      </c>
      <c r="C30" s="13">
        <f t="shared" si="2"/>
        <v>44898.631000000001</v>
      </c>
      <c r="D30" s="11" t="str">
        <f t="shared" si="3"/>
        <v>vis</v>
      </c>
      <c r="E30" s="48">
        <f>VLOOKUP(C30,Active!C$21:E$964,3,FALSE)</f>
        <v>8198.0094434901202</v>
      </c>
      <c r="F30" s="5" t="str">
        <f>LEFT(M30,1)</f>
        <v>V</v>
      </c>
      <c r="G30" s="11" t="str">
        <f t="shared" si="4"/>
        <v>44898.631</v>
      </c>
      <c r="H30" s="13">
        <f t="shared" si="5"/>
        <v>8198</v>
      </c>
      <c r="I30" s="49" t="s">
        <v>311</v>
      </c>
      <c r="J30" s="50" t="s">
        <v>312</v>
      </c>
      <c r="K30" s="49">
        <v>8198</v>
      </c>
      <c r="L30" s="49" t="s">
        <v>313</v>
      </c>
      <c r="M30" s="50" t="s">
        <v>258</v>
      </c>
      <c r="N30" s="50"/>
      <c r="O30" s="51" t="s">
        <v>266</v>
      </c>
      <c r="P30" s="51" t="s">
        <v>260</v>
      </c>
    </row>
    <row r="31" spans="1:16" ht="12.75" customHeight="1" thickBot="1" x14ac:dyDescent="0.25">
      <c r="A31" s="13" t="str">
        <f t="shared" si="0"/>
        <v> BSI 12.42 </v>
      </c>
      <c r="B31" s="5" t="str">
        <f t="shared" si="1"/>
        <v>I</v>
      </c>
      <c r="C31" s="13">
        <f t="shared" si="2"/>
        <v>44917.182999999997</v>
      </c>
      <c r="D31" s="11" t="str">
        <f t="shared" si="3"/>
        <v>PE</v>
      </c>
      <c r="E31" s="48">
        <f>VLOOKUP(C31,Active!C$21:E$964,3,FALSE)</f>
        <v>8214.023669149823</v>
      </c>
      <c r="F31" s="5" t="str">
        <f>LEFT(M31,1)</f>
        <v>E</v>
      </c>
      <c r="G31" s="11" t="str">
        <f t="shared" si="4"/>
        <v>44917.183</v>
      </c>
      <c r="H31" s="13">
        <f t="shared" si="5"/>
        <v>8214</v>
      </c>
      <c r="I31" s="49" t="s">
        <v>314</v>
      </c>
      <c r="J31" s="50" t="s">
        <v>315</v>
      </c>
      <c r="K31" s="49">
        <v>8214</v>
      </c>
      <c r="L31" s="49" t="s">
        <v>274</v>
      </c>
      <c r="M31" s="50" t="s">
        <v>295</v>
      </c>
      <c r="N31" s="50" t="s">
        <v>296</v>
      </c>
      <c r="O31" s="51" t="s">
        <v>297</v>
      </c>
      <c r="P31" s="51" t="s">
        <v>298</v>
      </c>
    </row>
    <row r="32" spans="1:16" ht="12.75" customHeight="1" thickBot="1" x14ac:dyDescent="0.25">
      <c r="A32" s="13" t="str">
        <f t="shared" si="0"/>
        <v> AOEB 2 </v>
      </c>
      <c r="B32" s="5" t="str">
        <f t="shared" si="1"/>
        <v>I</v>
      </c>
      <c r="C32" s="13">
        <f t="shared" si="2"/>
        <v>45578.684000000001</v>
      </c>
      <c r="D32" s="11" t="str">
        <f t="shared" si="3"/>
        <v>vis</v>
      </c>
      <c r="E32" s="48">
        <f>VLOOKUP(C32,Active!C$21:E$964,3,FALSE)</f>
        <v>8785.0362978756457</v>
      </c>
      <c r="F32" s="5" t="s">
        <v>99</v>
      </c>
      <c r="G32" s="11" t="str">
        <f t="shared" si="4"/>
        <v>45578.684</v>
      </c>
      <c r="H32" s="13">
        <f t="shared" si="5"/>
        <v>8785</v>
      </c>
      <c r="I32" s="49" t="s">
        <v>316</v>
      </c>
      <c r="J32" s="50" t="s">
        <v>317</v>
      </c>
      <c r="K32" s="49">
        <v>8785</v>
      </c>
      <c r="L32" s="49" t="s">
        <v>204</v>
      </c>
      <c r="M32" s="50" t="s">
        <v>258</v>
      </c>
      <c r="N32" s="50"/>
      <c r="O32" s="51" t="s">
        <v>259</v>
      </c>
      <c r="P32" s="51" t="s">
        <v>260</v>
      </c>
    </row>
    <row r="33" spans="1:16" ht="12.75" customHeight="1" thickBot="1" x14ac:dyDescent="0.25">
      <c r="A33" s="13" t="str">
        <f t="shared" si="0"/>
        <v> BRNO 27 </v>
      </c>
      <c r="B33" s="5" t="str">
        <f t="shared" si="1"/>
        <v>I</v>
      </c>
      <c r="C33" s="13">
        <f t="shared" si="2"/>
        <v>45913.461000000003</v>
      </c>
      <c r="D33" s="11" t="str">
        <f t="shared" si="3"/>
        <v>vis</v>
      </c>
      <c r="E33" s="48">
        <f>VLOOKUP(C33,Active!C$21:E$964,3,FALSE)</f>
        <v>9074.0183172632878</v>
      </c>
      <c r="F33" s="5" t="s">
        <v>99</v>
      </c>
      <c r="G33" s="11" t="str">
        <f t="shared" si="4"/>
        <v>45913.461</v>
      </c>
      <c r="H33" s="13">
        <f t="shared" si="5"/>
        <v>9074</v>
      </c>
      <c r="I33" s="49" t="s">
        <v>318</v>
      </c>
      <c r="J33" s="50" t="s">
        <v>319</v>
      </c>
      <c r="K33" s="49">
        <v>9074</v>
      </c>
      <c r="L33" s="49" t="s">
        <v>173</v>
      </c>
      <c r="M33" s="50" t="s">
        <v>258</v>
      </c>
      <c r="N33" s="50"/>
      <c r="O33" s="51" t="s">
        <v>320</v>
      </c>
      <c r="P33" s="51" t="s">
        <v>321</v>
      </c>
    </row>
    <row r="34" spans="1:16" ht="12.75" customHeight="1" thickBot="1" x14ac:dyDescent="0.25">
      <c r="A34" s="13" t="str">
        <f t="shared" si="0"/>
        <v> BRNO 27 </v>
      </c>
      <c r="B34" s="5" t="str">
        <f t="shared" si="1"/>
        <v>I</v>
      </c>
      <c r="C34" s="13">
        <f t="shared" si="2"/>
        <v>45913.468999999997</v>
      </c>
      <c r="D34" s="11" t="str">
        <f t="shared" si="3"/>
        <v>vis</v>
      </c>
      <c r="E34" s="48">
        <f>VLOOKUP(C34,Active!C$21:E$964,3,FALSE)</f>
        <v>9074.0252229233356</v>
      </c>
      <c r="F34" s="5" t="s">
        <v>99</v>
      </c>
      <c r="G34" s="11" t="str">
        <f t="shared" si="4"/>
        <v>45913.469</v>
      </c>
      <c r="H34" s="13">
        <f t="shared" si="5"/>
        <v>9074</v>
      </c>
      <c r="I34" s="49" t="s">
        <v>322</v>
      </c>
      <c r="J34" s="50" t="s">
        <v>323</v>
      </c>
      <c r="K34" s="49">
        <v>9074</v>
      </c>
      <c r="L34" s="49" t="s">
        <v>324</v>
      </c>
      <c r="M34" s="50" t="s">
        <v>258</v>
      </c>
      <c r="N34" s="50"/>
      <c r="O34" s="51" t="s">
        <v>325</v>
      </c>
      <c r="P34" s="51" t="s">
        <v>321</v>
      </c>
    </row>
    <row r="35" spans="1:16" ht="12.75" customHeight="1" thickBot="1" x14ac:dyDescent="0.25">
      <c r="A35" s="13" t="str">
        <f t="shared" si="0"/>
        <v> BRNO 27 </v>
      </c>
      <c r="B35" s="5" t="str">
        <f t="shared" si="1"/>
        <v>I</v>
      </c>
      <c r="C35" s="13">
        <f t="shared" si="2"/>
        <v>45913.47</v>
      </c>
      <c r="D35" s="11" t="str">
        <f t="shared" si="3"/>
        <v>vis</v>
      </c>
      <c r="E35" s="48">
        <f>VLOOKUP(C35,Active!C$21:E$964,3,FALSE)</f>
        <v>9074.0260861308452</v>
      </c>
      <c r="F35" s="5" t="s">
        <v>99</v>
      </c>
      <c r="G35" s="11" t="str">
        <f t="shared" si="4"/>
        <v>45913.470</v>
      </c>
      <c r="H35" s="13">
        <f t="shared" si="5"/>
        <v>9074</v>
      </c>
      <c r="I35" s="49" t="s">
        <v>326</v>
      </c>
      <c r="J35" s="50" t="s">
        <v>327</v>
      </c>
      <c r="K35" s="49">
        <v>9074</v>
      </c>
      <c r="L35" s="49" t="s">
        <v>282</v>
      </c>
      <c r="M35" s="50" t="s">
        <v>258</v>
      </c>
      <c r="N35" s="50"/>
      <c r="O35" s="51" t="s">
        <v>328</v>
      </c>
      <c r="P35" s="51" t="s">
        <v>321</v>
      </c>
    </row>
    <row r="36" spans="1:16" ht="12.75" customHeight="1" thickBot="1" x14ac:dyDescent="0.25">
      <c r="A36" s="13" t="str">
        <f t="shared" si="0"/>
        <v> BRNO 27 </v>
      </c>
      <c r="B36" s="5" t="str">
        <f t="shared" si="1"/>
        <v>I</v>
      </c>
      <c r="C36" s="13">
        <f t="shared" si="2"/>
        <v>45913.474000000002</v>
      </c>
      <c r="D36" s="11" t="str">
        <f t="shared" si="3"/>
        <v>vis</v>
      </c>
      <c r="E36" s="48">
        <f>VLOOKUP(C36,Active!C$21:E$964,3,FALSE)</f>
        <v>9074.0295389608709</v>
      </c>
      <c r="F36" s="5" t="s">
        <v>99</v>
      </c>
      <c r="G36" s="11" t="str">
        <f t="shared" si="4"/>
        <v>45913.474</v>
      </c>
      <c r="H36" s="13">
        <f t="shared" si="5"/>
        <v>9074</v>
      </c>
      <c r="I36" s="49" t="s">
        <v>329</v>
      </c>
      <c r="J36" s="50" t="s">
        <v>330</v>
      </c>
      <c r="K36" s="49">
        <v>9074</v>
      </c>
      <c r="L36" s="49" t="s">
        <v>124</v>
      </c>
      <c r="M36" s="50" t="s">
        <v>258</v>
      </c>
      <c r="N36" s="50"/>
      <c r="O36" s="51" t="s">
        <v>331</v>
      </c>
      <c r="P36" s="51" t="s">
        <v>321</v>
      </c>
    </row>
    <row r="37" spans="1:16" ht="12.75" customHeight="1" thickBot="1" x14ac:dyDescent="0.25">
      <c r="A37" s="13" t="str">
        <f t="shared" si="0"/>
        <v> AOEB 2 </v>
      </c>
      <c r="B37" s="5" t="str">
        <f t="shared" si="1"/>
        <v>I</v>
      </c>
      <c r="C37" s="13">
        <f t="shared" si="2"/>
        <v>46024.675000000003</v>
      </c>
      <c r="D37" s="11" t="str">
        <f t="shared" si="3"/>
        <v>vis</v>
      </c>
      <c r="E37" s="48">
        <f>VLOOKUP(C37,Active!C$21:E$964,3,FALSE)</f>
        <v>9170.0190768858938</v>
      </c>
      <c r="F37" s="5" t="s">
        <v>99</v>
      </c>
      <c r="G37" s="11" t="str">
        <f t="shared" si="4"/>
        <v>46024.675</v>
      </c>
      <c r="H37" s="13">
        <f t="shared" si="5"/>
        <v>9170</v>
      </c>
      <c r="I37" s="49" t="s">
        <v>332</v>
      </c>
      <c r="J37" s="50" t="s">
        <v>333</v>
      </c>
      <c r="K37" s="49">
        <v>9170</v>
      </c>
      <c r="L37" s="49" t="s">
        <v>334</v>
      </c>
      <c r="M37" s="50" t="s">
        <v>258</v>
      </c>
      <c r="N37" s="50"/>
      <c r="O37" s="51" t="s">
        <v>335</v>
      </c>
      <c r="P37" s="51" t="s">
        <v>260</v>
      </c>
    </row>
    <row r="38" spans="1:16" ht="12.75" customHeight="1" thickBot="1" x14ac:dyDescent="0.25">
      <c r="A38" s="13" t="str">
        <f t="shared" si="0"/>
        <v> AOEB 2 </v>
      </c>
      <c r="B38" s="5" t="str">
        <f t="shared" si="1"/>
        <v>I</v>
      </c>
      <c r="C38" s="13">
        <f t="shared" si="2"/>
        <v>46024.7</v>
      </c>
      <c r="D38" s="11" t="str">
        <f t="shared" si="3"/>
        <v>vis</v>
      </c>
      <c r="E38" s="48">
        <f>VLOOKUP(C38,Active!C$21:E$964,3,FALSE)</f>
        <v>9170.0406570735504</v>
      </c>
      <c r="F38" s="5" t="s">
        <v>99</v>
      </c>
      <c r="G38" s="11" t="str">
        <f t="shared" si="4"/>
        <v>46024.700</v>
      </c>
      <c r="H38" s="13">
        <f t="shared" si="5"/>
        <v>9170</v>
      </c>
      <c r="I38" s="49" t="s">
        <v>336</v>
      </c>
      <c r="J38" s="50" t="s">
        <v>337</v>
      </c>
      <c r="K38" s="49">
        <v>9170</v>
      </c>
      <c r="L38" s="49" t="s">
        <v>338</v>
      </c>
      <c r="M38" s="50" t="s">
        <v>258</v>
      </c>
      <c r="N38" s="50"/>
      <c r="O38" s="51" t="s">
        <v>266</v>
      </c>
      <c r="P38" s="51" t="s">
        <v>260</v>
      </c>
    </row>
    <row r="39" spans="1:16" ht="12.75" customHeight="1" thickBot="1" x14ac:dyDescent="0.25">
      <c r="A39" s="13" t="str">
        <f t="shared" si="0"/>
        <v> AOEB 2 </v>
      </c>
      <c r="B39" s="5" t="str">
        <f t="shared" si="1"/>
        <v>I</v>
      </c>
      <c r="C39" s="13">
        <f t="shared" si="2"/>
        <v>46060.593000000001</v>
      </c>
      <c r="D39" s="11" t="str">
        <f t="shared" si="3"/>
        <v>vis</v>
      </c>
      <c r="E39" s="48">
        <f>VLOOKUP(C39,Active!C$21:E$964,3,FALSE)</f>
        <v>9201.0237641026524</v>
      </c>
      <c r="F39" s="5" t="s">
        <v>99</v>
      </c>
      <c r="G39" s="11" t="str">
        <f t="shared" si="4"/>
        <v>46060.593</v>
      </c>
      <c r="H39" s="13">
        <f t="shared" si="5"/>
        <v>9201</v>
      </c>
      <c r="I39" s="49" t="s">
        <v>339</v>
      </c>
      <c r="J39" s="50" t="s">
        <v>340</v>
      </c>
      <c r="K39" s="49">
        <v>9201</v>
      </c>
      <c r="L39" s="49" t="s">
        <v>158</v>
      </c>
      <c r="M39" s="50" t="s">
        <v>258</v>
      </c>
      <c r="N39" s="50"/>
      <c r="O39" s="51" t="s">
        <v>335</v>
      </c>
      <c r="P39" s="51" t="s">
        <v>260</v>
      </c>
    </row>
    <row r="40" spans="1:16" ht="12.75" customHeight="1" thickBot="1" x14ac:dyDescent="0.25">
      <c r="A40" s="13" t="str">
        <f t="shared" si="0"/>
        <v> AOEB 2 </v>
      </c>
      <c r="B40" s="5" t="str">
        <f t="shared" si="1"/>
        <v>I</v>
      </c>
      <c r="C40" s="13">
        <f t="shared" si="2"/>
        <v>46060.593999999997</v>
      </c>
      <c r="D40" s="11" t="str">
        <f t="shared" si="3"/>
        <v>vis</v>
      </c>
      <c r="E40" s="48">
        <f>VLOOKUP(C40,Active!C$21:E$964,3,FALSE)</f>
        <v>9201.0246273101566</v>
      </c>
      <c r="F40" s="5" t="s">
        <v>99</v>
      </c>
      <c r="G40" s="11" t="str">
        <f t="shared" si="4"/>
        <v>46060.594</v>
      </c>
      <c r="H40" s="13">
        <f t="shared" si="5"/>
        <v>9201</v>
      </c>
      <c r="I40" s="49" t="s">
        <v>341</v>
      </c>
      <c r="J40" s="50" t="s">
        <v>342</v>
      </c>
      <c r="K40" s="49">
        <v>9201</v>
      </c>
      <c r="L40" s="49" t="s">
        <v>324</v>
      </c>
      <c r="M40" s="50" t="s">
        <v>258</v>
      </c>
      <c r="N40" s="50"/>
      <c r="O40" s="51" t="s">
        <v>266</v>
      </c>
      <c r="P40" s="51" t="s">
        <v>260</v>
      </c>
    </row>
    <row r="41" spans="1:16" ht="12.75" customHeight="1" thickBot="1" x14ac:dyDescent="0.25">
      <c r="A41" s="13" t="str">
        <f t="shared" si="0"/>
        <v> AOEB 2 </v>
      </c>
      <c r="B41" s="5" t="str">
        <f t="shared" si="1"/>
        <v>I</v>
      </c>
      <c r="C41" s="13">
        <f t="shared" si="2"/>
        <v>46273.75</v>
      </c>
      <c r="D41" s="11" t="str">
        <f t="shared" si="3"/>
        <v>vis</v>
      </c>
      <c r="E41" s="48">
        <f>VLOOKUP(C41,Active!C$21:E$964,3,FALSE)</f>
        <v>9385.0224865555429</v>
      </c>
      <c r="F41" s="5" t="s">
        <v>99</v>
      </c>
      <c r="G41" s="11" t="str">
        <f t="shared" si="4"/>
        <v>46273.750</v>
      </c>
      <c r="H41" s="13">
        <f t="shared" si="5"/>
        <v>9385</v>
      </c>
      <c r="I41" s="49" t="s">
        <v>343</v>
      </c>
      <c r="J41" s="50" t="s">
        <v>344</v>
      </c>
      <c r="K41" s="49">
        <v>9385</v>
      </c>
      <c r="L41" s="49" t="s">
        <v>265</v>
      </c>
      <c r="M41" s="50" t="s">
        <v>258</v>
      </c>
      <c r="N41" s="50"/>
      <c r="O41" s="51" t="s">
        <v>266</v>
      </c>
      <c r="P41" s="51" t="s">
        <v>260</v>
      </c>
    </row>
    <row r="42" spans="1:16" ht="12.75" customHeight="1" thickBot="1" x14ac:dyDescent="0.25">
      <c r="A42" s="13" t="str">
        <f t="shared" si="0"/>
        <v> AOEB 2 </v>
      </c>
      <c r="B42" s="5" t="str">
        <f t="shared" si="1"/>
        <v>I</v>
      </c>
      <c r="C42" s="13">
        <f t="shared" si="2"/>
        <v>46295.745999999999</v>
      </c>
      <c r="D42" s="11" t="str">
        <f t="shared" si="3"/>
        <v>vis</v>
      </c>
      <c r="E42" s="48">
        <f>VLOOKUP(C42,Active!C$21:E$964,3,FALSE)</f>
        <v>9404.0095988674693</v>
      </c>
      <c r="F42" s="5" t="s">
        <v>99</v>
      </c>
      <c r="G42" s="11" t="str">
        <f t="shared" si="4"/>
        <v>46295.746</v>
      </c>
      <c r="H42" s="13">
        <f t="shared" si="5"/>
        <v>9404</v>
      </c>
      <c r="I42" s="49" t="s">
        <v>345</v>
      </c>
      <c r="J42" s="50" t="s">
        <v>346</v>
      </c>
      <c r="K42" s="49">
        <v>9404</v>
      </c>
      <c r="L42" s="49" t="s">
        <v>313</v>
      </c>
      <c r="M42" s="50" t="s">
        <v>258</v>
      </c>
      <c r="N42" s="50"/>
      <c r="O42" s="51" t="s">
        <v>266</v>
      </c>
      <c r="P42" s="51" t="s">
        <v>260</v>
      </c>
    </row>
    <row r="43" spans="1:16" ht="12.75" customHeight="1" thickBot="1" x14ac:dyDescent="0.25">
      <c r="A43" s="13" t="str">
        <f t="shared" ref="A43:A74" si="6">P43</f>
        <v> AOEB 2 </v>
      </c>
      <c r="B43" s="5" t="str">
        <f t="shared" ref="B43:B74" si="7">IF(H43=INT(H43),"I","II")</f>
        <v>I</v>
      </c>
      <c r="C43" s="13">
        <f t="shared" ref="C43:C74" si="8">1*G43</f>
        <v>46324.714</v>
      </c>
      <c r="D43" s="11" t="str">
        <f t="shared" ref="D43:D74" si="9">VLOOKUP(F43,I$1:J$5,2,FALSE)</f>
        <v>vis</v>
      </c>
      <c r="E43" s="48">
        <f>VLOOKUP(C43,Active!C$21:E$964,3,FALSE)</f>
        <v>9429.0149939143867</v>
      </c>
      <c r="F43" s="5" t="s">
        <v>99</v>
      </c>
      <c r="G43" s="11" t="str">
        <f t="shared" ref="G43:G74" si="10">MID(I43,3,LEN(I43)-3)</f>
        <v>46324.714</v>
      </c>
      <c r="H43" s="13">
        <f t="shared" ref="H43:H74" si="11">1*K43</f>
        <v>9429</v>
      </c>
      <c r="I43" s="49" t="s">
        <v>347</v>
      </c>
      <c r="J43" s="50" t="s">
        <v>348</v>
      </c>
      <c r="K43" s="49">
        <v>9429</v>
      </c>
      <c r="L43" s="49" t="s">
        <v>349</v>
      </c>
      <c r="M43" s="50" t="s">
        <v>258</v>
      </c>
      <c r="N43" s="50"/>
      <c r="O43" s="51" t="s">
        <v>266</v>
      </c>
      <c r="P43" s="51" t="s">
        <v>260</v>
      </c>
    </row>
    <row r="44" spans="1:16" ht="12.75" customHeight="1" thickBot="1" x14ac:dyDescent="0.25">
      <c r="A44" s="13" t="str">
        <f t="shared" si="6"/>
        <v> AOEB 2 </v>
      </c>
      <c r="B44" s="5" t="str">
        <f t="shared" si="7"/>
        <v>I</v>
      </c>
      <c r="C44" s="13">
        <f t="shared" si="8"/>
        <v>46682.686999999998</v>
      </c>
      <c r="D44" s="11" t="str">
        <f t="shared" si="9"/>
        <v>vis</v>
      </c>
      <c r="E44" s="48">
        <f>VLOOKUP(C44,Active!C$21:E$964,3,FALSE)</f>
        <v>9738.0199746216967</v>
      </c>
      <c r="F44" s="5" t="s">
        <v>99</v>
      </c>
      <c r="G44" s="11" t="str">
        <f t="shared" si="10"/>
        <v>46682.687</v>
      </c>
      <c r="H44" s="13">
        <f t="shared" si="11"/>
        <v>9738</v>
      </c>
      <c r="I44" s="49" t="s">
        <v>350</v>
      </c>
      <c r="J44" s="50" t="s">
        <v>351</v>
      </c>
      <c r="K44" s="49">
        <v>9738</v>
      </c>
      <c r="L44" s="49" t="s">
        <v>352</v>
      </c>
      <c r="M44" s="50" t="s">
        <v>258</v>
      </c>
      <c r="N44" s="50"/>
      <c r="O44" s="51" t="s">
        <v>266</v>
      </c>
      <c r="P44" s="51" t="s">
        <v>260</v>
      </c>
    </row>
    <row r="45" spans="1:16" ht="12.75" customHeight="1" thickBot="1" x14ac:dyDescent="0.25">
      <c r="A45" s="13" t="str">
        <f t="shared" si="6"/>
        <v> AOEB 2 </v>
      </c>
      <c r="B45" s="5" t="str">
        <f t="shared" si="7"/>
        <v>I</v>
      </c>
      <c r="C45" s="13">
        <f t="shared" si="8"/>
        <v>46711.66</v>
      </c>
      <c r="D45" s="11" t="str">
        <f t="shared" si="9"/>
        <v>vis</v>
      </c>
      <c r="E45" s="48">
        <f>VLOOKUP(C45,Active!C$21:E$964,3,FALSE)</f>
        <v>9763.0296857061494</v>
      </c>
      <c r="F45" s="5" t="s">
        <v>99</v>
      </c>
      <c r="G45" s="11" t="str">
        <f t="shared" si="10"/>
        <v>46711.660</v>
      </c>
      <c r="H45" s="13">
        <f t="shared" si="11"/>
        <v>9763</v>
      </c>
      <c r="I45" s="49" t="s">
        <v>353</v>
      </c>
      <c r="J45" s="50" t="s">
        <v>354</v>
      </c>
      <c r="K45" s="49">
        <v>9763</v>
      </c>
      <c r="L45" s="49" t="s">
        <v>124</v>
      </c>
      <c r="M45" s="50" t="s">
        <v>258</v>
      </c>
      <c r="N45" s="50"/>
      <c r="O45" s="51" t="s">
        <v>266</v>
      </c>
      <c r="P45" s="51" t="s">
        <v>260</v>
      </c>
    </row>
    <row r="46" spans="1:16" ht="12.75" customHeight="1" thickBot="1" x14ac:dyDescent="0.25">
      <c r="A46" s="13" t="str">
        <f t="shared" si="6"/>
        <v> AOEB 2 </v>
      </c>
      <c r="B46" s="5" t="str">
        <f t="shared" si="7"/>
        <v>I</v>
      </c>
      <c r="C46" s="13">
        <f t="shared" si="8"/>
        <v>46770.750999999997</v>
      </c>
      <c r="D46" s="11" t="str">
        <f t="shared" si="9"/>
        <v>vis</v>
      </c>
      <c r="E46" s="48">
        <f>VLOOKUP(C46,Active!C$21:E$964,3,FALSE)</f>
        <v>9814.0374804699259</v>
      </c>
      <c r="F46" s="5" t="s">
        <v>99</v>
      </c>
      <c r="G46" s="11" t="str">
        <f t="shared" si="10"/>
        <v>46770.751</v>
      </c>
      <c r="H46" s="13">
        <f t="shared" si="11"/>
        <v>9814</v>
      </c>
      <c r="I46" s="49" t="s">
        <v>355</v>
      </c>
      <c r="J46" s="50" t="s">
        <v>356</v>
      </c>
      <c r="K46" s="49">
        <v>9814</v>
      </c>
      <c r="L46" s="49" t="s">
        <v>357</v>
      </c>
      <c r="M46" s="50" t="s">
        <v>258</v>
      </c>
      <c r="N46" s="50"/>
      <c r="O46" s="51" t="s">
        <v>266</v>
      </c>
      <c r="P46" s="51" t="s">
        <v>260</v>
      </c>
    </row>
    <row r="47" spans="1:16" ht="12.75" customHeight="1" thickBot="1" x14ac:dyDescent="0.25">
      <c r="A47" s="13" t="str">
        <f t="shared" si="6"/>
        <v> BRNO 30 </v>
      </c>
      <c r="B47" s="5" t="str">
        <f t="shared" si="7"/>
        <v>I</v>
      </c>
      <c r="C47" s="13">
        <f t="shared" si="8"/>
        <v>47039.51</v>
      </c>
      <c r="D47" s="11" t="str">
        <f t="shared" si="9"/>
        <v>vis</v>
      </c>
      <c r="E47" s="48">
        <f>VLOOKUP(C47,Active!C$21:E$964,3,FALSE)</f>
        <v>10046.032266696591</v>
      </c>
      <c r="F47" s="5" t="s">
        <v>99</v>
      </c>
      <c r="G47" s="11" t="str">
        <f t="shared" si="10"/>
        <v>47039.510</v>
      </c>
      <c r="H47" s="13">
        <f t="shared" si="11"/>
        <v>10046</v>
      </c>
      <c r="I47" s="49" t="s">
        <v>358</v>
      </c>
      <c r="J47" s="50" t="s">
        <v>359</v>
      </c>
      <c r="K47" s="49">
        <v>10046</v>
      </c>
      <c r="L47" s="49" t="s">
        <v>132</v>
      </c>
      <c r="M47" s="50" t="s">
        <v>258</v>
      </c>
      <c r="N47" s="50"/>
      <c r="O47" s="51" t="s">
        <v>331</v>
      </c>
      <c r="P47" s="51" t="s">
        <v>360</v>
      </c>
    </row>
    <row r="48" spans="1:16" ht="12.75" customHeight="1" thickBot="1" x14ac:dyDescent="0.25">
      <c r="A48" s="13" t="str">
        <f t="shared" si="6"/>
        <v> AOEB 2 </v>
      </c>
      <c r="B48" s="5" t="str">
        <f t="shared" si="7"/>
        <v>I</v>
      </c>
      <c r="C48" s="13">
        <f t="shared" si="8"/>
        <v>47084.688000000002</v>
      </c>
      <c r="D48" s="11" t="str">
        <f t="shared" si="9"/>
        <v>vis</v>
      </c>
      <c r="E48" s="48">
        <f>VLOOKUP(C48,Active!C$21:E$964,3,FALSE)</f>
        <v>10085.030255423102</v>
      </c>
      <c r="F48" s="5" t="s">
        <v>99</v>
      </c>
      <c r="G48" s="11" t="str">
        <f t="shared" si="10"/>
        <v>47084.688</v>
      </c>
      <c r="H48" s="13">
        <f t="shared" si="11"/>
        <v>10085</v>
      </c>
      <c r="I48" s="49" t="s">
        <v>361</v>
      </c>
      <c r="J48" s="50" t="s">
        <v>362</v>
      </c>
      <c r="K48" s="49">
        <v>10085</v>
      </c>
      <c r="L48" s="49" t="s">
        <v>363</v>
      </c>
      <c r="M48" s="50" t="s">
        <v>258</v>
      </c>
      <c r="N48" s="50"/>
      <c r="O48" s="51" t="s">
        <v>266</v>
      </c>
      <c r="P48" s="51" t="s">
        <v>260</v>
      </c>
    </row>
    <row r="49" spans="1:16" ht="12.75" customHeight="1" thickBot="1" x14ac:dyDescent="0.25">
      <c r="A49" s="13" t="str">
        <f t="shared" si="6"/>
        <v> AOEB 2 </v>
      </c>
      <c r="B49" s="5" t="str">
        <f t="shared" si="7"/>
        <v>I</v>
      </c>
      <c r="C49" s="13">
        <f t="shared" si="8"/>
        <v>47121.766000000003</v>
      </c>
      <c r="D49" s="11" t="str">
        <f t="shared" si="9"/>
        <v>vis</v>
      </c>
      <c r="E49" s="48">
        <f>VLOOKUP(C49,Active!C$21:E$964,3,FALSE)</f>
        <v>10117.036263347347</v>
      </c>
      <c r="F49" s="5" t="s">
        <v>99</v>
      </c>
      <c r="G49" s="11" t="str">
        <f t="shared" si="10"/>
        <v>47121.766</v>
      </c>
      <c r="H49" s="13">
        <f t="shared" si="11"/>
        <v>10117</v>
      </c>
      <c r="I49" s="49" t="s">
        <v>364</v>
      </c>
      <c r="J49" s="50" t="s">
        <v>365</v>
      </c>
      <c r="K49" s="49">
        <v>10117</v>
      </c>
      <c r="L49" s="49" t="s">
        <v>204</v>
      </c>
      <c r="M49" s="50" t="s">
        <v>258</v>
      </c>
      <c r="N49" s="50"/>
      <c r="O49" s="51" t="s">
        <v>266</v>
      </c>
      <c r="P49" s="51" t="s">
        <v>260</v>
      </c>
    </row>
    <row r="50" spans="1:16" ht="12.75" customHeight="1" thickBot="1" x14ac:dyDescent="0.25">
      <c r="A50" s="13" t="str">
        <f t="shared" si="6"/>
        <v> AOEB 2 </v>
      </c>
      <c r="B50" s="5" t="str">
        <f t="shared" si="7"/>
        <v>I</v>
      </c>
      <c r="C50" s="13">
        <f t="shared" si="8"/>
        <v>47442.652000000002</v>
      </c>
      <c r="D50" s="11" t="str">
        <f t="shared" si="9"/>
        <v>vis</v>
      </c>
      <c r="E50" s="48">
        <f>VLOOKUP(C50,Active!C$21:E$964,3,FALSE)</f>
        <v>10394.027467262857</v>
      </c>
      <c r="F50" s="5" t="s">
        <v>99</v>
      </c>
      <c r="G50" s="11" t="str">
        <f t="shared" si="10"/>
        <v>47442.652</v>
      </c>
      <c r="H50" s="13">
        <f t="shared" si="11"/>
        <v>10394</v>
      </c>
      <c r="I50" s="49" t="s">
        <v>366</v>
      </c>
      <c r="J50" s="50" t="s">
        <v>367</v>
      </c>
      <c r="K50" s="49">
        <v>10394</v>
      </c>
      <c r="L50" s="49" t="s">
        <v>220</v>
      </c>
      <c r="M50" s="50" t="s">
        <v>258</v>
      </c>
      <c r="N50" s="50"/>
      <c r="O50" s="51" t="s">
        <v>266</v>
      </c>
      <c r="P50" s="51" t="s">
        <v>260</v>
      </c>
    </row>
    <row r="51" spans="1:16" ht="12.75" customHeight="1" thickBot="1" x14ac:dyDescent="0.25">
      <c r="A51" s="13" t="str">
        <f t="shared" si="6"/>
        <v> AOEB 2 </v>
      </c>
      <c r="B51" s="5" t="str">
        <f t="shared" si="7"/>
        <v>I</v>
      </c>
      <c r="C51" s="13">
        <f t="shared" si="8"/>
        <v>47479.724999999999</v>
      </c>
      <c r="D51" s="11" t="str">
        <f t="shared" si="9"/>
        <v>vis</v>
      </c>
      <c r="E51" s="48">
        <f>VLOOKUP(C51,Active!C$21:E$964,3,FALSE)</f>
        <v>10426.029159149566</v>
      </c>
      <c r="F51" s="5" t="s">
        <v>99</v>
      </c>
      <c r="G51" s="11" t="str">
        <f t="shared" si="10"/>
        <v>47479.725</v>
      </c>
      <c r="H51" s="13">
        <f t="shared" si="11"/>
        <v>10426</v>
      </c>
      <c r="I51" s="49" t="s">
        <v>368</v>
      </c>
      <c r="J51" s="50" t="s">
        <v>369</v>
      </c>
      <c r="K51" s="49">
        <v>10426</v>
      </c>
      <c r="L51" s="49" t="s">
        <v>124</v>
      </c>
      <c r="M51" s="50" t="s">
        <v>258</v>
      </c>
      <c r="N51" s="50"/>
      <c r="O51" s="51" t="s">
        <v>266</v>
      </c>
      <c r="P51" s="51" t="s">
        <v>260</v>
      </c>
    </row>
    <row r="52" spans="1:16" ht="12.75" customHeight="1" thickBot="1" x14ac:dyDescent="0.25">
      <c r="A52" s="13" t="str">
        <f t="shared" si="6"/>
        <v> AOEB 2 </v>
      </c>
      <c r="B52" s="5" t="str">
        <f t="shared" si="7"/>
        <v>I</v>
      </c>
      <c r="C52" s="13">
        <f t="shared" si="8"/>
        <v>47537.650999999998</v>
      </c>
      <c r="D52" s="11" t="str">
        <f t="shared" si="9"/>
        <v>vis</v>
      </c>
      <c r="E52" s="48">
        <f>VLOOKUP(C52,Active!C$21:E$964,3,FALSE)</f>
        <v>10476.031317168332</v>
      </c>
      <c r="F52" s="5" t="s">
        <v>99</v>
      </c>
      <c r="G52" s="11" t="str">
        <f t="shared" si="10"/>
        <v>47537.651</v>
      </c>
      <c r="H52" s="13">
        <f t="shared" si="11"/>
        <v>10476</v>
      </c>
      <c r="I52" s="49" t="s">
        <v>370</v>
      </c>
      <c r="J52" s="50" t="s">
        <v>371</v>
      </c>
      <c r="K52" s="49">
        <v>10476</v>
      </c>
      <c r="L52" s="49" t="s">
        <v>372</v>
      </c>
      <c r="M52" s="50" t="s">
        <v>258</v>
      </c>
      <c r="N52" s="50"/>
      <c r="O52" s="51" t="s">
        <v>266</v>
      </c>
      <c r="P52" s="51" t="s">
        <v>260</v>
      </c>
    </row>
    <row r="53" spans="1:16" ht="12.75" customHeight="1" thickBot="1" x14ac:dyDescent="0.25">
      <c r="A53" s="13" t="str">
        <f t="shared" si="6"/>
        <v>BAVM 56 </v>
      </c>
      <c r="B53" s="5" t="str">
        <f t="shared" si="7"/>
        <v>II</v>
      </c>
      <c r="C53" s="13">
        <f t="shared" si="8"/>
        <v>47803.51</v>
      </c>
      <c r="D53" s="11" t="str">
        <f t="shared" si="9"/>
        <v>vis</v>
      </c>
      <c r="E53" s="48">
        <f>VLOOKUP(C53,Active!C$21:E$964,3,FALSE)</f>
        <v>10705.522801626283</v>
      </c>
      <c r="F53" s="5" t="s">
        <v>99</v>
      </c>
      <c r="G53" s="11" t="str">
        <f t="shared" si="10"/>
        <v>47803.510</v>
      </c>
      <c r="H53" s="13">
        <f t="shared" si="11"/>
        <v>10705.5</v>
      </c>
      <c r="I53" s="49" t="s">
        <v>373</v>
      </c>
      <c r="J53" s="50" t="s">
        <v>374</v>
      </c>
      <c r="K53" s="49">
        <v>10705.5</v>
      </c>
      <c r="L53" s="49" t="s">
        <v>265</v>
      </c>
      <c r="M53" s="50" t="s">
        <v>100</v>
      </c>
      <c r="N53" s="50"/>
      <c r="O53" s="51" t="s">
        <v>375</v>
      </c>
      <c r="P53" s="52" t="s">
        <v>376</v>
      </c>
    </row>
    <row r="54" spans="1:16" ht="12.75" customHeight="1" thickBot="1" x14ac:dyDescent="0.25">
      <c r="A54" s="13" t="str">
        <f t="shared" si="6"/>
        <v>BAVM 56 </v>
      </c>
      <c r="B54" s="5" t="str">
        <f t="shared" si="7"/>
        <v>I</v>
      </c>
      <c r="C54" s="13">
        <f t="shared" si="8"/>
        <v>47843.472999999998</v>
      </c>
      <c r="D54" s="11" t="str">
        <f t="shared" si="9"/>
        <v>vis</v>
      </c>
      <c r="E54" s="48">
        <f>VLOOKUP(C54,Active!C$21:E$964,3,FALSE)</f>
        <v>10740.01916320664</v>
      </c>
      <c r="F54" s="5" t="s">
        <v>99</v>
      </c>
      <c r="G54" s="11" t="str">
        <f t="shared" si="10"/>
        <v>47843.473</v>
      </c>
      <c r="H54" s="13">
        <f t="shared" si="11"/>
        <v>10740</v>
      </c>
      <c r="I54" s="49" t="s">
        <v>377</v>
      </c>
      <c r="J54" s="50" t="s">
        <v>378</v>
      </c>
      <c r="K54" s="49">
        <v>10740</v>
      </c>
      <c r="L54" s="49" t="s">
        <v>334</v>
      </c>
      <c r="M54" s="50" t="s">
        <v>100</v>
      </c>
      <c r="N54" s="50"/>
      <c r="O54" s="51" t="s">
        <v>375</v>
      </c>
      <c r="P54" s="52" t="s">
        <v>376</v>
      </c>
    </row>
    <row r="55" spans="1:16" ht="12.75" customHeight="1" thickBot="1" x14ac:dyDescent="0.25">
      <c r="A55" s="13" t="str">
        <f t="shared" si="6"/>
        <v>BAVM 56 </v>
      </c>
      <c r="B55" s="5" t="str">
        <f t="shared" si="7"/>
        <v>I</v>
      </c>
      <c r="C55" s="13">
        <f t="shared" si="8"/>
        <v>47850.434000000001</v>
      </c>
      <c r="D55" s="11" t="str">
        <f t="shared" si="9"/>
        <v>vis</v>
      </c>
      <c r="E55" s="48">
        <f>VLOOKUP(C55,Active!C$21:E$964,3,FALSE)</f>
        <v>10746.02795065906</v>
      </c>
      <c r="F55" s="5" t="s">
        <v>99</v>
      </c>
      <c r="G55" s="11" t="str">
        <f t="shared" si="10"/>
        <v>47850.434</v>
      </c>
      <c r="H55" s="13">
        <f t="shared" si="11"/>
        <v>10746</v>
      </c>
      <c r="I55" s="49" t="s">
        <v>379</v>
      </c>
      <c r="J55" s="50" t="s">
        <v>380</v>
      </c>
      <c r="K55" s="49">
        <v>10746</v>
      </c>
      <c r="L55" s="49" t="s">
        <v>220</v>
      </c>
      <c r="M55" s="50" t="s">
        <v>100</v>
      </c>
      <c r="N55" s="50"/>
      <c r="O55" s="51" t="s">
        <v>375</v>
      </c>
      <c r="P55" s="52" t="s">
        <v>376</v>
      </c>
    </row>
    <row r="56" spans="1:16" ht="12.75" customHeight="1" thickBot="1" x14ac:dyDescent="0.25">
      <c r="A56" s="13" t="str">
        <f t="shared" si="6"/>
        <v> AOEB 2 </v>
      </c>
      <c r="B56" s="5" t="str">
        <f t="shared" si="7"/>
        <v>I</v>
      </c>
      <c r="C56" s="13">
        <f t="shared" si="8"/>
        <v>47851.593000000001</v>
      </c>
      <c r="D56" s="11" t="str">
        <f t="shared" si="9"/>
        <v>vis</v>
      </c>
      <c r="E56" s="48">
        <f>VLOOKUP(C56,Active!C$21:E$964,3,FALSE)</f>
        <v>10747.028408159036</v>
      </c>
      <c r="F56" s="5" t="s">
        <v>99</v>
      </c>
      <c r="G56" s="11" t="str">
        <f t="shared" si="10"/>
        <v>47851.593</v>
      </c>
      <c r="H56" s="13">
        <f t="shared" si="11"/>
        <v>10747</v>
      </c>
      <c r="I56" s="49" t="s">
        <v>381</v>
      </c>
      <c r="J56" s="50" t="s">
        <v>382</v>
      </c>
      <c r="K56" s="49">
        <v>10747</v>
      </c>
      <c r="L56" s="49" t="s">
        <v>176</v>
      </c>
      <c r="M56" s="50" t="s">
        <v>258</v>
      </c>
      <c r="N56" s="50"/>
      <c r="O56" s="51" t="s">
        <v>259</v>
      </c>
      <c r="P56" s="51" t="s">
        <v>260</v>
      </c>
    </row>
    <row r="57" spans="1:16" ht="12.75" customHeight="1" thickBot="1" x14ac:dyDescent="0.25">
      <c r="A57" s="13" t="str">
        <f t="shared" si="6"/>
        <v>BAVM 56 </v>
      </c>
      <c r="B57" s="5" t="str">
        <f t="shared" si="7"/>
        <v>I</v>
      </c>
      <c r="C57" s="13">
        <f t="shared" si="8"/>
        <v>47864.334000000003</v>
      </c>
      <c r="D57" s="11" t="str">
        <f t="shared" si="9"/>
        <v>vis</v>
      </c>
      <c r="E57" s="48">
        <f>VLOOKUP(C57,Active!C$21:E$964,3,FALSE)</f>
        <v>10758.026534998749</v>
      </c>
      <c r="F57" s="5" t="s">
        <v>99</v>
      </c>
      <c r="G57" s="11" t="str">
        <f t="shared" si="10"/>
        <v>47864.334</v>
      </c>
      <c r="H57" s="13">
        <f t="shared" si="11"/>
        <v>10758</v>
      </c>
      <c r="I57" s="49" t="s">
        <v>383</v>
      </c>
      <c r="J57" s="50" t="s">
        <v>384</v>
      </c>
      <c r="K57" s="49">
        <v>10758</v>
      </c>
      <c r="L57" s="49" t="s">
        <v>257</v>
      </c>
      <c r="M57" s="50" t="s">
        <v>100</v>
      </c>
      <c r="N57" s="50"/>
      <c r="O57" s="51" t="s">
        <v>375</v>
      </c>
      <c r="P57" s="52" t="s">
        <v>376</v>
      </c>
    </row>
    <row r="58" spans="1:16" ht="12.75" customHeight="1" thickBot="1" x14ac:dyDescent="0.25">
      <c r="A58" s="13" t="str">
        <f t="shared" si="6"/>
        <v> AOEB 2 </v>
      </c>
      <c r="B58" s="5" t="str">
        <f t="shared" si="7"/>
        <v>I</v>
      </c>
      <c r="C58" s="13">
        <f t="shared" si="8"/>
        <v>48180.595000000001</v>
      </c>
      <c r="D58" s="11" t="str">
        <f t="shared" si="9"/>
        <v>vis</v>
      </c>
      <c r="E58" s="48">
        <f>VLOOKUP(C58,Active!C$21:E$964,3,FALSE)</f>
        <v>11031.025404196915</v>
      </c>
      <c r="F58" s="5" t="s">
        <v>99</v>
      </c>
      <c r="G58" s="11" t="str">
        <f t="shared" si="10"/>
        <v>48180.595</v>
      </c>
      <c r="H58" s="13">
        <f t="shared" si="11"/>
        <v>11031</v>
      </c>
      <c r="I58" s="49" t="s">
        <v>385</v>
      </c>
      <c r="J58" s="50" t="s">
        <v>386</v>
      </c>
      <c r="K58" s="49">
        <v>11031</v>
      </c>
      <c r="L58" s="49" t="s">
        <v>324</v>
      </c>
      <c r="M58" s="50" t="s">
        <v>258</v>
      </c>
      <c r="N58" s="50"/>
      <c r="O58" s="51" t="s">
        <v>266</v>
      </c>
      <c r="P58" s="51" t="s">
        <v>260</v>
      </c>
    </row>
    <row r="59" spans="1:16" ht="12.75" customHeight="1" thickBot="1" x14ac:dyDescent="0.25">
      <c r="A59" s="13" t="str">
        <f t="shared" si="6"/>
        <v> AOEB 2 </v>
      </c>
      <c r="B59" s="5" t="str">
        <f t="shared" si="7"/>
        <v>I</v>
      </c>
      <c r="C59" s="13">
        <f t="shared" si="8"/>
        <v>48202.616000000002</v>
      </c>
      <c r="D59" s="11" t="str">
        <f t="shared" si="9"/>
        <v>vis</v>
      </c>
      <c r="E59" s="48">
        <f>VLOOKUP(C59,Active!C$21:E$964,3,FALSE)</f>
        <v>11050.034096696505</v>
      </c>
      <c r="F59" s="5" t="s">
        <v>99</v>
      </c>
      <c r="G59" s="11" t="str">
        <f t="shared" si="10"/>
        <v>48202.616</v>
      </c>
      <c r="H59" s="13">
        <f t="shared" si="11"/>
        <v>11050</v>
      </c>
      <c r="I59" s="49" t="s">
        <v>387</v>
      </c>
      <c r="J59" s="50" t="s">
        <v>388</v>
      </c>
      <c r="K59" s="49">
        <v>11050</v>
      </c>
      <c r="L59" s="49" t="s">
        <v>389</v>
      </c>
      <c r="M59" s="50" t="s">
        <v>258</v>
      </c>
      <c r="N59" s="50"/>
      <c r="O59" s="51" t="s">
        <v>266</v>
      </c>
      <c r="P59" s="51" t="s">
        <v>260</v>
      </c>
    </row>
    <row r="60" spans="1:16" ht="12.75" customHeight="1" thickBot="1" x14ac:dyDescent="0.25">
      <c r="A60" s="13" t="str">
        <f t="shared" si="6"/>
        <v> BRNO 31 </v>
      </c>
      <c r="B60" s="5" t="str">
        <f t="shared" si="7"/>
        <v>I</v>
      </c>
      <c r="C60" s="13">
        <f t="shared" si="8"/>
        <v>48457.46</v>
      </c>
      <c r="D60" s="11" t="str">
        <f t="shared" si="9"/>
        <v>vis</v>
      </c>
      <c r="E60" s="48">
        <f>VLOOKUP(C60,Active!C$21:E$964,3,FALSE)</f>
        <v>11270.017350470878</v>
      </c>
      <c r="F60" s="5" t="s">
        <v>99</v>
      </c>
      <c r="G60" s="11" t="str">
        <f t="shared" si="10"/>
        <v>48457.460</v>
      </c>
      <c r="H60" s="13">
        <f t="shared" si="11"/>
        <v>11270</v>
      </c>
      <c r="I60" s="49" t="s">
        <v>390</v>
      </c>
      <c r="J60" s="50" t="s">
        <v>391</v>
      </c>
      <c r="K60" s="49">
        <v>11270</v>
      </c>
      <c r="L60" s="49" t="s">
        <v>392</v>
      </c>
      <c r="M60" s="50" t="s">
        <v>258</v>
      </c>
      <c r="N60" s="50"/>
      <c r="O60" s="51" t="s">
        <v>393</v>
      </c>
      <c r="P60" s="51" t="s">
        <v>394</v>
      </c>
    </row>
    <row r="61" spans="1:16" ht="12.75" customHeight="1" thickBot="1" x14ac:dyDescent="0.25">
      <c r="A61" s="13" t="str">
        <f t="shared" si="6"/>
        <v> AOEB 2 </v>
      </c>
      <c r="B61" s="5" t="str">
        <f t="shared" si="7"/>
        <v>I</v>
      </c>
      <c r="C61" s="13">
        <f t="shared" si="8"/>
        <v>48897.690999999999</v>
      </c>
      <c r="D61" s="11" t="str">
        <f t="shared" si="9"/>
        <v>vis</v>
      </c>
      <c r="E61" s="48">
        <f>VLOOKUP(C61,Active!C$21:E$964,3,FALSE)</f>
        <v>11650.028054243958</v>
      </c>
      <c r="F61" s="5" t="s">
        <v>99</v>
      </c>
      <c r="G61" s="11" t="str">
        <f t="shared" si="10"/>
        <v>48897.691</v>
      </c>
      <c r="H61" s="13">
        <f t="shared" si="11"/>
        <v>11650</v>
      </c>
      <c r="I61" s="49" t="s">
        <v>395</v>
      </c>
      <c r="J61" s="50" t="s">
        <v>396</v>
      </c>
      <c r="K61" s="49">
        <v>11650</v>
      </c>
      <c r="L61" s="49" t="s">
        <v>176</v>
      </c>
      <c r="M61" s="50" t="s">
        <v>258</v>
      </c>
      <c r="N61" s="50"/>
      <c r="O61" s="51" t="s">
        <v>266</v>
      </c>
      <c r="P61" s="51" t="s">
        <v>260</v>
      </c>
    </row>
    <row r="62" spans="1:16" ht="12.75" customHeight="1" thickBot="1" x14ac:dyDescent="0.25">
      <c r="A62" s="13" t="str">
        <f t="shared" si="6"/>
        <v> AOEB 2 </v>
      </c>
      <c r="B62" s="5" t="str">
        <f t="shared" si="7"/>
        <v>I</v>
      </c>
      <c r="C62" s="13">
        <f t="shared" si="8"/>
        <v>48898.864000000001</v>
      </c>
      <c r="D62" s="11" t="str">
        <f t="shared" si="9"/>
        <v>vis</v>
      </c>
      <c r="E62" s="48">
        <f>VLOOKUP(C62,Active!C$21:E$964,3,FALSE)</f>
        <v>11651.040596649029</v>
      </c>
      <c r="F62" s="5" t="s">
        <v>99</v>
      </c>
      <c r="G62" s="11" t="str">
        <f t="shared" si="10"/>
        <v>48898.864</v>
      </c>
      <c r="H62" s="13">
        <f t="shared" si="11"/>
        <v>11651</v>
      </c>
      <c r="I62" s="49" t="s">
        <v>397</v>
      </c>
      <c r="J62" s="50" t="s">
        <v>398</v>
      </c>
      <c r="K62" s="49">
        <v>11651</v>
      </c>
      <c r="L62" s="49" t="s">
        <v>338</v>
      </c>
      <c r="M62" s="50" t="s">
        <v>258</v>
      </c>
      <c r="N62" s="50"/>
      <c r="O62" s="51" t="s">
        <v>266</v>
      </c>
      <c r="P62" s="51" t="s">
        <v>260</v>
      </c>
    </row>
    <row r="63" spans="1:16" ht="12.75" customHeight="1" thickBot="1" x14ac:dyDescent="0.25">
      <c r="A63" s="13" t="str">
        <f t="shared" si="6"/>
        <v>OEJV 0060 </v>
      </c>
      <c r="B63" s="5" t="str">
        <f t="shared" si="7"/>
        <v>I</v>
      </c>
      <c r="C63" s="13">
        <f t="shared" si="8"/>
        <v>49693.574999999997</v>
      </c>
      <c r="D63" s="11" t="str">
        <f t="shared" si="9"/>
        <v>vis</v>
      </c>
      <c r="E63" s="48">
        <f>VLOOKUP(C63,Active!C$21:E$964,3,FALSE)</f>
        <v>12337.041097309379</v>
      </c>
      <c r="F63" s="5" t="s">
        <v>99</v>
      </c>
      <c r="G63" s="11" t="str">
        <f t="shared" si="10"/>
        <v>49693.575</v>
      </c>
      <c r="H63" s="13">
        <f t="shared" si="11"/>
        <v>12337</v>
      </c>
      <c r="I63" s="49" t="s">
        <v>399</v>
      </c>
      <c r="J63" s="50" t="s">
        <v>400</v>
      </c>
      <c r="K63" s="49">
        <v>12337</v>
      </c>
      <c r="L63" s="49" t="s">
        <v>401</v>
      </c>
      <c r="M63" s="50" t="s">
        <v>258</v>
      </c>
      <c r="N63" s="50"/>
      <c r="O63" s="51" t="s">
        <v>402</v>
      </c>
      <c r="P63" s="52" t="s">
        <v>403</v>
      </c>
    </row>
    <row r="64" spans="1:16" ht="12.75" customHeight="1" thickBot="1" x14ac:dyDescent="0.25">
      <c r="A64" s="13" t="str">
        <f t="shared" si="6"/>
        <v> BBS 114 </v>
      </c>
      <c r="B64" s="5" t="str">
        <f t="shared" si="7"/>
        <v>I</v>
      </c>
      <c r="C64" s="13">
        <f t="shared" si="8"/>
        <v>50481.339200000002</v>
      </c>
      <c r="D64" s="11" t="str">
        <f t="shared" si="9"/>
        <v>vis</v>
      </c>
      <c r="E64" s="48">
        <f>VLOOKUP(C64,Active!C$21:E$964,3,FALSE)</f>
        <v>13017.045068063911</v>
      </c>
      <c r="F64" s="5" t="s">
        <v>99</v>
      </c>
      <c r="G64" s="11" t="str">
        <f t="shared" si="10"/>
        <v>50481.3392</v>
      </c>
      <c r="H64" s="13">
        <f t="shared" si="11"/>
        <v>13017</v>
      </c>
      <c r="I64" s="49" t="s">
        <v>404</v>
      </c>
      <c r="J64" s="50" t="s">
        <v>405</v>
      </c>
      <c r="K64" s="49">
        <v>13017</v>
      </c>
      <c r="L64" s="49" t="s">
        <v>406</v>
      </c>
      <c r="M64" s="50" t="s">
        <v>295</v>
      </c>
      <c r="N64" s="50" t="s">
        <v>296</v>
      </c>
      <c r="O64" s="51" t="s">
        <v>407</v>
      </c>
      <c r="P64" s="51" t="s">
        <v>408</v>
      </c>
    </row>
    <row r="65" spans="1:16" ht="12.75" customHeight="1" thickBot="1" x14ac:dyDescent="0.25">
      <c r="A65" s="13" t="str">
        <f t="shared" si="6"/>
        <v>BAVM 132 </v>
      </c>
      <c r="B65" s="5" t="str">
        <f t="shared" si="7"/>
        <v>II</v>
      </c>
      <c r="C65" s="13">
        <f t="shared" si="8"/>
        <v>50719.419699999999</v>
      </c>
      <c r="D65" s="11" t="str">
        <f t="shared" si="9"/>
        <v>vis</v>
      </c>
      <c r="E65" s="48">
        <f>VLOOKUP(C65,Active!C$21:E$964,3,FALSE)</f>
        <v>13222.557942803867</v>
      </c>
      <c r="F65" s="5" t="s">
        <v>99</v>
      </c>
      <c r="G65" s="11" t="str">
        <f t="shared" si="10"/>
        <v>50719.4197</v>
      </c>
      <c r="H65" s="13">
        <f t="shared" si="11"/>
        <v>13222.5</v>
      </c>
      <c r="I65" s="49" t="s">
        <v>414</v>
      </c>
      <c r="J65" s="50" t="s">
        <v>415</v>
      </c>
      <c r="K65" s="49">
        <v>13222.5</v>
      </c>
      <c r="L65" s="49" t="s">
        <v>416</v>
      </c>
      <c r="M65" s="50" t="s">
        <v>295</v>
      </c>
      <c r="N65" s="50" t="s">
        <v>417</v>
      </c>
      <c r="O65" s="51" t="s">
        <v>418</v>
      </c>
      <c r="P65" s="52" t="s">
        <v>419</v>
      </c>
    </row>
    <row r="66" spans="1:16" ht="12.75" customHeight="1" thickBot="1" x14ac:dyDescent="0.25">
      <c r="A66" s="13" t="str">
        <f t="shared" si="6"/>
        <v>IBVS 4888 </v>
      </c>
      <c r="B66" s="5" t="str">
        <f t="shared" si="7"/>
        <v>I</v>
      </c>
      <c r="C66" s="13">
        <f t="shared" si="8"/>
        <v>51045.52</v>
      </c>
      <c r="D66" s="11" t="str">
        <f t="shared" si="9"/>
        <v>vis</v>
      </c>
      <c r="E66" s="48">
        <f>VLOOKUP(C66,Active!C$21:E$964,3,FALSE)</f>
        <v>13504.05016962027</v>
      </c>
      <c r="F66" s="5" t="s">
        <v>99</v>
      </c>
      <c r="G66" s="11" t="str">
        <f t="shared" si="10"/>
        <v>51045.5200</v>
      </c>
      <c r="H66" s="13">
        <f t="shared" si="11"/>
        <v>13504</v>
      </c>
      <c r="I66" s="49" t="s">
        <v>423</v>
      </c>
      <c r="J66" s="50" t="s">
        <v>424</v>
      </c>
      <c r="K66" s="49">
        <v>13504</v>
      </c>
      <c r="L66" s="49" t="s">
        <v>425</v>
      </c>
      <c r="M66" s="50" t="s">
        <v>295</v>
      </c>
      <c r="N66" s="50" t="s">
        <v>296</v>
      </c>
      <c r="O66" s="51" t="s">
        <v>426</v>
      </c>
      <c r="P66" s="52" t="s">
        <v>427</v>
      </c>
    </row>
    <row r="67" spans="1:16" ht="12.75" customHeight="1" thickBot="1" x14ac:dyDescent="0.25">
      <c r="A67" s="13" t="str">
        <f t="shared" si="6"/>
        <v>IBVS 5263 </v>
      </c>
      <c r="B67" s="5" t="str">
        <f t="shared" si="7"/>
        <v>I</v>
      </c>
      <c r="C67" s="13">
        <f t="shared" si="8"/>
        <v>51484.582699999999</v>
      </c>
      <c r="D67" s="11" t="str">
        <f t="shared" si="9"/>
        <v>vis</v>
      </c>
      <c r="E67" s="48">
        <f>VLOOKUP(C67,Active!C$21:E$964,3,FALSE)</f>
        <v>13883.052388063565</v>
      </c>
      <c r="F67" s="5" t="s">
        <v>99</v>
      </c>
      <c r="G67" s="11" t="str">
        <f t="shared" si="10"/>
        <v>51484.5827</v>
      </c>
      <c r="H67" s="13">
        <f t="shared" si="11"/>
        <v>13883</v>
      </c>
      <c r="I67" s="49" t="s">
        <v>438</v>
      </c>
      <c r="J67" s="50" t="s">
        <v>439</v>
      </c>
      <c r="K67" s="49">
        <v>13883</v>
      </c>
      <c r="L67" s="49" t="s">
        <v>440</v>
      </c>
      <c r="M67" s="50" t="s">
        <v>295</v>
      </c>
      <c r="N67" s="50" t="s">
        <v>296</v>
      </c>
      <c r="O67" s="51" t="s">
        <v>441</v>
      </c>
      <c r="P67" s="52" t="s">
        <v>442</v>
      </c>
    </row>
    <row r="68" spans="1:16" ht="12.75" customHeight="1" thickBot="1" x14ac:dyDescent="0.25">
      <c r="A68" s="13" t="str">
        <f t="shared" si="6"/>
        <v>IBVS 5287 </v>
      </c>
      <c r="B68" s="5" t="str">
        <f t="shared" si="7"/>
        <v>I</v>
      </c>
      <c r="C68" s="13">
        <f t="shared" si="8"/>
        <v>51776.520100000002</v>
      </c>
      <c r="D68" s="11" t="str">
        <f t="shared" si="9"/>
        <v>vis</v>
      </c>
      <c r="E68" s="48">
        <f>VLOOKUP(C68,Active!C$21:E$964,3,FALSE)</f>
        <v>14135.054943157786</v>
      </c>
      <c r="F68" s="5" t="s">
        <v>99</v>
      </c>
      <c r="G68" s="11" t="str">
        <f t="shared" si="10"/>
        <v>51776.5201</v>
      </c>
      <c r="H68" s="13">
        <f t="shared" si="11"/>
        <v>14135</v>
      </c>
      <c r="I68" s="49" t="s">
        <v>446</v>
      </c>
      <c r="J68" s="50" t="s">
        <v>447</v>
      </c>
      <c r="K68" s="49">
        <v>14135</v>
      </c>
      <c r="L68" s="49" t="s">
        <v>448</v>
      </c>
      <c r="M68" s="50" t="s">
        <v>295</v>
      </c>
      <c r="N68" s="50" t="s">
        <v>296</v>
      </c>
      <c r="O68" s="51" t="s">
        <v>426</v>
      </c>
      <c r="P68" s="52" t="s">
        <v>449</v>
      </c>
    </row>
    <row r="69" spans="1:16" ht="12.75" customHeight="1" thickBot="1" x14ac:dyDescent="0.25">
      <c r="A69" s="13" t="str">
        <f t="shared" si="6"/>
        <v>IBVS 5287 </v>
      </c>
      <c r="B69" s="5" t="str">
        <f t="shared" si="7"/>
        <v>I</v>
      </c>
      <c r="C69" s="13">
        <f t="shared" si="8"/>
        <v>51841.396399999998</v>
      </c>
      <c r="D69" s="11" t="str">
        <f t="shared" si="9"/>
        <v>vis</v>
      </c>
      <c r="E69" s="48">
        <f>VLOOKUP(C69,Active!C$21:E$964,3,FALSE)</f>
        <v>14191.056652308645</v>
      </c>
      <c r="F69" s="5" t="s">
        <v>99</v>
      </c>
      <c r="G69" s="11" t="str">
        <f t="shared" si="10"/>
        <v>51841.3964</v>
      </c>
      <c r="H69" s="13">
        <f t="shared" si="11"/>
        <v>14191</v>
      </c>
      <c r="I69" s="49" t="s">
        <v>450</v>
      </c>
      <c r="J69" s="50" t="s">
        <v>451</v>
      </c>
      <c r="K69" s="49">
        <v>14191</v>
      </c>
      <c r="L69" s="49" t="s">
        <v>452</v>
      </c>
      <c r="M69" s="50" t="s">
        <v>295</v>
      </c>
      <c r="N69" s="50" t="s">
        <v>296</v>
      </c>
      <c r="O69" s="51" t="s">
        <v>426</v>
      </c>
      <c r="P69" s="52" t="s">
        <v>449</v>
      </c>
    </row>
    <row r="70" spans="1:16" ht="12.75" customHeight="1" thickBot="1" x14ac:dyDescent="0.25">
      <c r="A70" s="13" t="str">
        <f t="shared" si="6"/>
        <v>OEJV 0074 </v>
      </c>
      <c r="B70" s="5" t="str">
        <f t="shared" si="7"/>
        <v>I</v>
      </c>
      <c r="C70" s="13">
        <f t="shared" si="8"/>
        <v>51899.32026</v>
      </c>
      <c r="D70" s="11" t="str">
        <f t="shared" si="9"/>
        <v>vis</v>
      </c>
      <c r="E70" s="48">
        <f>VLOOKUP(C70,Active!C$21:E$964,3,FALSE)</f>
        <v>14241.056963063349</v>
      </c>
      <c r="F70" s="5" t="s">
        <v>99</v>
      </c>
      <c r="G70" s="11" t="str">
        <f t="shared" si="10"/>
        <v>51899.32026</v>
      </c>
      <c r="H70" s="13">
        <f t="shared" si="11"/>
        <v>14241</v>
      </c>
      <c r="I70" s="49" t="s">
        <v>453</v>
      </c>
      <c r="J70" s="50" t="s">
        <v>454</v>
      </c>
      <c r="K70" s="49">
        <v>14241</v>
      </c>
      <c r="L70" s="49" t="s">
        <v>455</v>
      </c>
      <c r="M70" s="50" t="s">
        <v>435</v>
      </c>
      <c r="N70" s="50" t="s">
        <v>417</v>
      </c>
      <c r="O70" s="51" t="s">
        <v>456</v>
      </c>
      <c r="P70" s="52" t="s">
        <v>457</v>
      </c>
    </row>
    <row r="71" spans="1:16" ht="12.75" customHeight="1" thickBot="1" x14ac:dyDescent="0.25">
      <c r="A71" s="13" t="str">
        <f t="shared" si="6"/>
        <v>BAVM 152 </v>
      </c>
      <c r="B71" s="5" t="str">
        <f t="shared" si="7"/>
        <v>I</v>
      </c>
      <c r="C71" s="13">
        <f t="shared" si="8"/>
        <v>51943.3416</v>
      </c>
      <c r="D71" s="11" t="str">
        <f t="shared" si="9"/>
        <v>vis</v>
      </c>
      <c r="E71" s="48">
        <f>VLOOKUP(C71,Active!C$21:E$964,3,FALSE)</f>
        <v>14279.056514195445</v>
      </c>
      <c r="F71" s="5" t="s">
        <v>99</v>
      </c>
      <c r="G71" s="11" t="str">
        <f t="shared" si="10"/>
        <v>51943.3416</v>
      </c>
      <c r="H71" s="13">
        <f t="shared" si="11"/>
        <v>14279</v>
      </c>
      <c r="I71" s="49" t="s">
        <v>458</v>
      </c>
      <c r="J71" s="50" t="s">
        <v>459</v>
      </c>
      <c r="K71" s="49">
        <v>14279</v>
      </c>
      <c r="L71" s="49" t="s">
        <v>460</v>
      </c>
      <c r="M71" s="50" t="s">
        <v>295</v>
      </c>
      <c r="N71" s="50" t="s">
        <v>417</v>
      </c>
      <c r="O71" s="51" t="s">
        <v>461</v>
      </c>
      <c r="P71" s="52" t="s">
        <v>462</v>
      </c>
    </row>
    <row r="72" spans="1:16" ht="12.75" customHeight="1" thickBot="1" x14ac:dyDescent="0.25">
      <c r="A72" s="13" t="str">
        <f t="shared" si="6"/>
        <v>OEJV 0074 </v>
      </c>
      <c r="B72" s="5" t="str">
        <f t="shared" si="7"/>
        <v>I</v>
      </c>
      <c r="C72" s="13">
        <f t="shared" si="8"/>
        <v>52156.498489999998</v>
      </c>
      <c r="D72" s="11" t="str">
        <f t="shared" si="9"/>
        <v>vis</v>
      </c>
      <c r="E72" s="48">
        <f>VLOOKUP(C72,Active!C$21:E$964,3,FALSE)</f>
        <v>14463.05514169551</v>
      </c>
      <c r="F72" s="5" t="s">
        <v>99</v>
      </c>
      <c r="G72" s="11" t="str">
        <f t="shared" si="10"/>
        <v>52156.49849</v>
      </c>
      <c r="H72" s="13">
        <f t="shared" si="11"/>
        <v>14463</v>
      </c>
      <c r="I72" s="49" t="s">
        <v>463</v>
      </c>
      <c r="J72" s="50" t="s">
        <v>464</v>
      </c>
      <c r="K72" s="49">
        <v>14463</v>
      </c>
      <c r="L72" s="49" t="s">
        <v>465</v>
      </c>
      <c r="M72" s="50" t="s">
        <v>435</v>
      </c>
      <c r="N72" s="50" t="s">
        <v>417</v>
      </c>
      <c r="O72" s="51" t="s">
        <v>456</v>
      </c>
      <c r="P72" s="52" t="s">
        <v>457</v>
      </c>
    </row>
    <row r="73" spans="1:16" ht="12.75" customHeight="1" thickBot="1" x14ac:dyDescent="0.25">
      <c r="A73" s="13" t="str">
        <f t="shared" si="6"/>
        <v>IBVS 5371 </v>
      </c>
      <c r="B73" s="5" t="str">
        <f t="shared" si="7"/>
        <v>I</v>
      </c>
      <c r="C73" s="13">
        <f t="shared" si="8"/>
        <v>52639.587299999999</v>
      </c>
      <c r="D73" s="11" t="str">
        <f t="shared" si="9"/>
        <v>vis</v>
      </c>
      <c r="E73" s="48">
        <f>VLOOKUP(C73,Active!C$21:E$964,3,FALSE)</f>
        <v>14880.061028770704</v>
      </c>
      <c r="F73" s="5" t="s">
        <v>99</v>
      </c>
      <c r="G73" s="11" t="str">
        <f t="shared" si="10"/>
        <v>52639.5873</v>
      </c>
      <c r="H73" s="13">
        <f t="shared" si="11"/>
        <v>14880</v>
      </c>
      <c r="I73" s="49" t="s">
        <v>486</v>
      </c>
      <c r="J73" s="50" t="s">
        <v>487</v>
      </c>
      <c r="K73" s="49">
        <v>14880</v>
      </c>
      <c r="L73" s="49" t="s">
        <v>484</v>
      </c>
      <c r="M73" s="50" t="s">
        <v>295</v>
      </c>
      <c r="N73" s="50" t="s">
        <v>296</v>
      </c>
      <c r="O73" s="51" t="s">
        <v>488</v>
      </c>
      <c r="P73" s="52" t="s">
        <v>489</v>
      </c>
    </row>
    <row r="74" spans="1:16" ht="12.75" customHeight="1" thickBot="1" x14ac:dyDescent="0.25">
      <c r="A74" s="13" t="str">
        <f t="shared" si="6"/>
        <v>IBVS 5502 </v>
      </c>
      <c r="B74" s="5" t="str">
        <f t="shared" si="7"/>
        <v>I</v>
      </c>
      <c r="C74" s="13">
        <f t="shared" si="8"/>
        <v>52646.541499999999</v>
      </c>
      <c r="D74" s="11" t="str">
        <f t="shared" si="9"/>
        <v>vis</v>
      </c>
      <c r="E74" s="48">
        <f>VLOOKUP(C74,Active!C$21:E$964,3,FALSE)</f>
        <v>14886.063946412076</v>
      </c>
      <c r="F74" s="5" t="s">
        <v>99</v>
      </c>
      <c r="G74" s="11" t="str">
        <f t="shared" si="10"/>
        <v>52646.5415</v>
      </c>
      <c r="H74" s="13">
        <f t="shared" si="11"/>
        <v>14886</v>
      </c>
      <c r="I74" s="49" t="s">
        <v>490</v>
      </c>
      <c r="J74" s="50" t="s">
        <v>491</v>
      </c>
      <c r="K74" s="49">
        <v>14886</v>
      </c>
      <c r="L74" s="49" t="s">
        <v>492</v>
      </c>
      <c r="M74" s="50" t="s">
        <v>295</v>
      </c>
      <c r="N74" s="50" t="s">
        <v>296</v>
      </c>
      <c r="O74" s="51" t="s">
        <v>493</v>
      </c>
      <c r="P74" s="52" t="s">
        <v>494</v>
      </c>
    </row>
    <row r="75" spans="1:16" ht="12.75" customHeight="1" thickBot="1" x14ac:dyDescent="0.25">
      <c r="A75" s="13" t="str">
        <f t="shared" ref="A75:A106" si="12">P75</f>
        <v> BBS 130 </v>
      </c>
      <c r="B75" s="5" t="str">
        <f t="shared" ref="B75:B106" si="13">IF(H75=INT(H75),"I","II")</f>
        <v>I</v>
      </c>
      <c r="C75" s="13">
        <f t="shared" ref="C75:C106" si="14">1*G75</f>
        <v>52981.3387</v>
      </c>
      <c r="D75" s="11" t="str">
        <f t="shared" ref="D75:D106" si="15">VLOOKUP(F75,I$1:J$5,2,FALSE)</f>
        <v>vis</v>
      </c>
      <c r="E75" s="48">
        <f>VLOOKUP(C75,Active!C$21:E$964,3,FALSE)</f>
        <v>15175.063402591348</v>
      </c>
      <c r="F75" s="5" t="s">
        <v>99</v>
      </c>
      <c r="G75" s="11" t="str">
        <f t="shared" ref="G75:G106" si="16">MID(I75,3,LEN(I75)-3)</f>
        <v>52981.3387</v>
      </c>
      <c r="H75" s="13">
        <f t="shared" ref="H75:H106" si="17">1*K75</f>
        <v>15175</v>
      </c>
      <c r="I75" s="49" t="s">
        <v>501</v>
      </c>
      <c r="J75" s="50" t="s">
        <v>502</v>
      </c>
      <c r="K75" s="49">
        <v>15175</v>
      </c>
      <c r="L75" s="49" t="s">
        <v>503</v>
      </c>
      <c r="M75" s="50" t="s">
        <v>295</v>
      </c>
      <c r="N75" s="50" t="s">
        <v>296</v>
      </c>
      <c r="O75" s="51" t="s">
        <v>504</v>
      </c>
      <c r="P75" s="51" t="s">
        <v>505</v>
      </c>
    </row>
    <row r="76" spans="1:16" ht="12.75" customHeight="1" thickBot="1" x14ac:dyDescent="0.25">
      <c r="A76" s="13" t="str">
        <f t="shared" si="12"/>
        <v>BAVM 178 </v>
      </c>
      <c r="B76" s="5" t="str">
        <f t="shared" si="13"/>
        <v>I</v>
      </c>
      <c r="C76" s="13">
        <f t="shared" si="14"/>
        <v>53654.411899999999</v>
      </c>
      <c r="D76" s="11" t="str">
        <f t="shared" si="15"/>
        <v>vis</v>
      </c>
      <c r="E76" s="48">
        <f>VLOOKUP(C76,Active!C$21:E$964,3,FALSE)</f>
        <v>15756.065241223336</v>
      </c>
      <c r="F76" s="5" t="s">
        <v>99</v>
      </c>
      <c r="G76" s="11" t="str">
        <f t="shared" si="16"/>
        <v>53654.4119</v>
      </c>
      <c r="H76" s="13">
        <f t="shared" si="17"/>
        <v>15756</v>
      </c>
      <c r="I76" s="49" t="s">
        <v>509</v>
      </c>
      <c r="J76" s="50" t="s">
        <v>510</v>
      </c>
      <c r="K76" s="49">
        <v>15756</v>
      </c>
      <c r="L76" s="49" t="s">
        <v>511</v>
      </c>
      <c r="M76" s="50" t="s">
        <v>435</v>
      </c>
      <c r="N76" s="50" t="s">
        <v>512</v>
      </c>
      <c r="O76" s="51" t="s">
        <v>513</v>
      </c>
      <c r="P76" s="52" t="s">
        <v>514</v>
      </c>
    </row>
    <row r="77" spans="1:16" ht="12.75" customHeight="1" thickBot="1" x14ac:dyDescent="0.25">
      <c r="A77" s="13" t="str">
        <f t="shared" si="12"/>
        <v>IBVS 5741 </v>
      </c>
      <c r="B77" s="5" t="str">
        <f t="shared" si="13"/>
        <v>I</v>
      </c>
      <c r="C77" s="13">
        <f t="shared" si="14"/>
        <v>53705.39</v>
      </c>
      <c r="D77" s="11" t="str">
        <f t="shared" si="15"/>
        <v>vis</v>
      </c>
      <c r="E77" s="48">
        <f>VLOOKUP(C77,Active!C$21:E$964,3,FALSE)</f>
        <v>15800.06991980802</v>
      </c>
      <c r="F77" s="5" t="s">
        <v>99</v>
      </c>
      <c r="G77" s="11" t="str">
        <f t="shared" si="16"/>
        <v>53705.3900</v>
      </c>
      <c r="H77" s="13">
        <f t="shared" si="17"/>
        <v>15800</v>
      </c>
      <c r="I77" s="49" t="s">
        <v>515</v>
      </c>
      <c r="J77" s="50" t="s">
        <v>516</v>
      </c>
      <c r="K77" s="49" t="s">
        <v>517</v>
      </c>
      <c r="L77" s="49" t="s">
        <v>518</v>
      </c>
      <c r="M77" s="50" t="s">
        <v>295</v>
      </c>
      <c r="N77" s="50" t="s">
        <v>296</v>
      </c>
      <c r="O77" s="51" t="s">
        <v>519</v>
      </c>
      <c r="P77" s="52" t="s">
        <v>520</v>
      </c>
    </row>
    <row r="78" spans="1:16" ht="12.75" customHeight="1" thickBot="1" x14ac:dyDescent="0.25">
      <c r="A78" s="13" t="str">
        <f t="shared" si="12"/>
        <v>BAVM 183 </v>
      </c>
      <c r="B78" s="5" t="str">
        <f t="shared" si="13"/>
        <v>I</v>
      </c>
      <c r="C78" s="13">
        <f t="shared" si="14"/>
        <v>54056.408799999997</v>
      </c>
      <c r="D78" s="11" t="str">
        <f t="shared" si="15"/>
        <v>vis</v>
      </c>
      <c r="E78" s="48">
        <f>VLOOKUP(C78,Active!C$21:E$964,3,FALSE)</f>
        <v>16103.071982873958</v>
      </c>
      <c r="F78" s="5" t="s">
        <v>99</v>
      </c>
      <c r="G78" s="11" t="str">
        <f t="shared" si="16"/>
        <v>54056.4088</v>
      </c>
      <c r="H78" s="13">
        <f t="shared" si="17"/>
        <v>16103</v>
      </c>
      <c r="I78" s="49" t="s">
        <v>525</v>
      </c>
      <c r="J78" s="50" t="s">
        <v>526</v>
      </c>
      <c r="K78" s="49" t="s">
        <v>527</v>
      </c>
      <c r="L78" s="49" t="s">
        <v>528</v>
      </c>
      <c r="M78" s="50" t="s">
        <v>435</v>
      </c>
      <c r="N78" s="50" t="s">
        <v>512</v>
      </c>
      <c r="O78" s="51" t="s">
        <v>513</v>
      </c>
      <c r="P78" s="52" t="s">
        <v>529</v>
      </c>
    </row>
    <row r="79" spans="1:16" ht="12.75" customHeight="1" thickBot="1" x14ac:dyDescent="0.25">
      <c r="A79" s="13" t="str">
        <f t="shared" si="12"/>
        <v>OEJV 0074 </v>
      </c>
      <c r="B79" s="5" t="str">
        <f t="shared" si="13"/>
        <v>I</v>
      </c>
      <c r="C79" s="13">
        <f t="shared" si="14"/>
        <v>54085.371120000003</v>
      </c>
      <c r="D79" s="11" t="str">
        <f t="shared" si="15"/>
        <v>vis</v>
      </c>
      <c r="E79" s="48">
        <f>VLOOKUP(C79,Active!C$21:E$964,3,FALSE)</f>
        <v>16128.072474902243</v>
      </c>
      <c r="F79" s="5" t="s">
        <v>99</v>
      </c>
      <c r="G79" s="11" t="str">
        <f t="shared" si="16"/>
        <v>54085.37112</v>
      </c>
      <c r="H79" s="13">
        <f t="shared" si="17"/>
        <v>16128</v>
      </c>
      <c r="I79" s="49" t="s">
        <v>537</v>
      </c>
      <c r="J79" s="50" t="s">
        <v>538</v>
      </c>
      <c r="K79" s="49" t="s">
        <v>539</v>
      </c>
      <c r="L79" s="49" t="s">
        <v>540</v>
      </c>
      <c r="M79" s="50" t="s">
        <v>435</v>
      </c>
      <c r="N79" s="50" t="s">
        <v>92</v>
      </c>
      <c r="O79" s="51" t="s">
        <v>541</v>
      </c>
      <c r="P79" s="52" t="s">
        <v>457</v>
      </c>
    </row>
    <row r="80" spans="1:16" ht="12.75" customHeight="1" thickBot="1" x14ac:dyDescent="0.25">
      <c r="A80" s="13" t="str">
        <f t="shared" si="12"/>
        <v>JAAVSO 36(2);171 </v>
      </c>
      <c r="B80" s="5" t="str">
        <f t="shared" si="13"/>
        <v>I</v>
      </c>
      <c r="C80" s="13">
        <f t="shared" si="14"/>
        <v>54380.7837</v>
      </c>
      <c r="D80" s="11" t="str">
        <f t="shared" si="15"/>
        <v>vis</v>
      </c>
      <c r="E80" s="48">
        <f>VLOOKUP(C80,Active!C$21:E$964,3,FALSE)</f>
        <v>16383.074831458733</v>
      </c>
      <c r="F80" s="5" t="s">
        <v>99</v>
      </c>
      <c r="G80" s="11" t="str">
        <f t="shared" si="16"/>
        <v>54380.7837</v>
      </c>
      <c r="H80" s="13">
        <f t="shared" si="17"/>
        <v>16383</v>
      </c>
      <c r="I80" s="49" t="s">
        <v>542</v>
      </c>
      <c r="J80" s="50" t="s">
        <v>543</v>
      </c>
      <c r="K80" s="49" t="s">
        <v>544</v>
      </c>
      <c r="L80" s="49" t="s">
        <v>545</v>
      </c>
      <c r="M80" s="50" t="s">
        <v>435</v>
      </c>
      <c r="N80" s="50" t="s">
        <v>304</v>
      </c>
      <c r="O80" s="51" t="s">
        <v>546</v>
      </c>
      <c r="P80" s="52" t="s">
        <v>547</v>
      </c>
    </row>
    <row r="81" spans="1:16" ht="12.75" customHeight="1" thickBot="1" x14ac:dyDescent="0.25">
      <c r="A81" s="13" t="str">
        <f t="shared" si="12"/>
        <v>JAAVSO 36(2);186 </v>
      </c>
      <c r="B81" s="5" t="str">
        <f t="shared" si="13"/>
        <v>I</v>
      </c>
      <c r="C81" s="13">
        <f t="shared" si="14"/>
        <v>54680.830199999997</v>
      </c>
      <c r="D81" s="11" t="str">
        <f t="shared" si="15"/>
        <v>vis</v>
      </c>
      <c r="E81" s="48">
        <f>VLOOKUP(C81,Active!C$21:E$964,3,FALSE)</f>
        <v>16642.077222543521</v>
      </c>
      <c r="F81" s="5" t="s">
        <v>99</v>
      </c>
      <c r="G81" s="11" t="str">
        <f t="shared" si="16"/>
        <v>54680.8302</v>
      </c>
      <c r="H81" s="13">
        <f t="shared" si="17"/>
        <v>16642</v>
      </c>
      <c r="I81" s="49" t="s">
        <v>555</v>
      </c>
      <c r="J81" s="50" t="s">
        <v>556</v>
      </c>
      <c r="K81" s="49" t="s">
        <v>557</v>
      </c>
      <c r="L81" s="49" t="s">
        <v>558</v>
      </c>
      <c r="M81" s="50" t="s">
        <v>435</v>
      </c>
      <c r="N81" s="50" t="s">
        <v>417</v>
      </c>
      <c r="O81" s="51" t="s">
        <v>259</v>
      </c>
      <c r="P81" s="52" t="s">
        <v>559</v>
      </c>
    </row>
    <row r="82" spans="1:16" ht="12.75" customHeight="1" thickBot="1" x14ac:dyDescent="0.25">
      <c r="A82" s="13" t="str">
        <f t="shared" si="12"/>
        <v>JAAVSO 36(2);186 </v>
      </c>
      <c r="B82" s="5" t="str">
        <f t="shared" si="13"/>
        <v>I</v>
      </c>
      <c r="C82" s="13">
        <f t="shared" si="14"/>
        <v>54694.731899999999</v>
      </c>
      <c r="D82" s="11" t="str">
        <f t="shared" si="15"/>
        <v>vis</v>
      </c>
      <c r="E82" s="48">
        <f>VLOOKUP(C82,Active!C$21:E$964,3,FALSE)</f>
        <v>16654.077274335974</v>
      </c>
      <c r="F82" s="5" t="s">
        <v>99</v>
      </c>
      <c r="G82" s="11" t="str">
        <f t="shared" si="16"/>
        <v>54694.7319</v>
      </c>
      <c r="H82" s="13">
        <f t="shared" si="17"/>
        <v>16654</v>
      </c>
      <c r="I82" s="49" t="s">
        <v>560</v>
      </c>
      <c r="J82" s="50" t="s">
        <v>561</v>
      </c>
      <c r="K82" s="49" t="s">
        <v>562</v>
      </c>
      <c r="L82" s="49" t="s">
        <v>558</v>
      </c>
      <c r="M82" s="50" t="s">
        <v>435</v>
      </c>
      <c r="N82" s="50" t="s">
        <v>417</v>
      </c>
      <c r="O82" s="51" t="s">
        <v>563</v>
      </c>
      <c r="P82" s="52" t="s">
        <v>559</v>
      </c>
    </row>
    <row r="83" spans="1:16" ht="12.75" customHeight="1" thickBot="1" x14ac:dyDescent="0.25">
      <c r="A83" s="13" t="str">
        <f t="shared" si="12"/>
        <v>JAAVSO 37(1);44 </v>
      </c>
      <c r="B83" s="5" t="str">
        <f t="shared" si="13"/>
        <v>I</v>
      </c>
      <c r="C83" s="13">
        <f t="shared" si="14"/>
        <v>54759.606599999999</v>
      </c>
      <c r="D83" s="11" t="str">
        <f t="shared" si="15"/>
        <v>vis</v>
      </c>
      <c r="E83" s="48">
        <f>VLOOKUP(C83,Active!C$21:E$964,3,FALSE)</f>
        <v>16710.077602354828</v>
      </c>
      <c r="F83" s="5" t="s">
        <v>99</v>
      </c>
      <c r="G83" s="11" t="str">
        <f t="shared" si="16"/>
        <v>54759.6066</v>
      </c>
      <c r="H83" s="13">
        <f t="shared" si="17"/>
        <v>16710</v>
      </c>
      <c r="I83" s="49" t="s">
        <v>564</v>
      </c>
      <c r="J83" s="50" t="s">
        <v>565</v>
      </c>
      <c r="K83" s="49" t="s">
        <v>566</v>
      </c>
      <c r="L83" s="49" t="s">
        <v>567</v>
      </c>
      <c r="M83" s="50" t="s">
        <v>435</v>
      </c>
      <c r="N83" s="50" t="s">
        <v>304</v>
      </c>
      <c r="O83" s="51" t="s">
        <v>568</v>
      </c>
      <c r="P83" s="52" t="s">
        <v>569</v>
      </c>
    </row>
    <row r="84" spans="1:16" ht="12.75" customHeight="1" thickBot="1" x14ac:dyDescent="0.25">
      <c r="A84" s="13" t="str">
        <f t="shared" si="12"/>
        <v>IBVS 5871 </v>
      </c>
      <c r="B84" s="5" t="str">
        <f t="shared" si="13"/>
        <v>I</v>
      </c>
      <c r="C84" s="13">
        <f t="shared" si="14"/>
        <v>54774.667600000001</v>
      </c>
      <c r="D84" s="11" t="str">
        <f t="shared" si="15"/>
        <v>vis</v>
      </c>
      <c r="E84" s="48">
        <f>VLOOKUP(C84,Active!C$21:E$964,3,FALSE)</f>
        <v>16723.07837060951</v>
      </c>
      <c r="F84" s="5" t="s">
        <v>99</v>
      </c>
      <c r="G84" s="11" t="str">
        <f t="shared" si="16"/>
        <v>54774.6676</v>
      </c>
      <c r="H84" s="13">
        <f t="shared" si="17"/>
        <v>16723</v>
      </c>
      <c r="I84" s="49" t="s">
        <v>570</v>
      </c>
      <c r="J84" s="50" t="s">
        <v>571</v>
      </c>
      <c r="K84" s="49" t="s">
        <v>572</v>
      </c>
      <c r="L84" s="49" t="s">
        <v>573</v>
      </c>
      <c r="M84" s="50" t="s">
        <v>435</v>
      </c>
      <c r="N84" s="50" t="s">
        <v>99</v>
      </c>
      <c r="O84" s="51" t="s">
        <v>407</v>
      </c>
      <c r="P84" s="52" t="s">
        <v>574</v>
      </c>
    </row>
    <row r="85" spans="1:16" ht="12.75" customHeight="1" thickBot="1" x14ac:dyDescent="0.25">
      <c r="A85" s="13" t="str">
        <f t="shared" si="12"/>
        <v>BAVM 234 </v>
      </c>
      <c r="B85" s="5" t="str">
        <f t="shared" si="13"/>
        <v>I</v>
      </c>
      <c r="C85" s="13">
        <f t="shared" si="14"/>
        <v>55087.458299999998</v>
      </c>
      <c r="D85" s="11" t="str">
        <f t="shared" si="15"/>
        <v>vis</v>
      </c>
      <c r="E85" s="48">
        <f>VLOOKUP(C85,Active!C$21:E$964,3,FALSE)</f>
        <v>16993.081650798031</v>
      </c>
      <c r="F85" s="5" t="s">
        <v>99</v>
      </c>
      <c r="G85" s="11" t="str">
        <f t="shared" si="16"/>
        <v>55087.4583</v>
      </c>
      <c r="H85" s="13">
        <f t="shared" si="17"/>
        <v>16993</v>
      </c>
      <c r="I85" s="49" t="s">
        <v>575</v>
      </c>
      <c r="J85" s="50" t="s">
        <v>576</v>
      </c>
      <c r="K85" s="49" t="s">
        <v>577</v>
      </c>
      <c r="L85" s="49" t="s">
        <v>578</v>
      </c>
      <c r="M85" s="50" t="s">
        <v>435</v>
      </c>
      <c r="N85" s="50" t="s">
        <v>417</v>
      </c>
      <c r="O85" s="51" t="s">
        <v>579</v>
      </c>
      <c r="P85" s="52" t="s">
        <v>580</v>
      </c>
    </row>
    <row r="86" spans="1:16" ht="12.75" customHeight="1" thickBot="1" x14ac:dyDescent="0.25">
      <c r="A86" s="13" t="str">
        <f t="shared" si="12"/>
        <v> JAAVSO 38;120 </v>
      </c>
      <c r="B86" s="5" t="str">
        <f t="shared" si="13"/>
        <v>I</v>
      </c>
      <c r="C86" s="13">
        <f t="shared" si="14"/>
        <v>55089.773399999998</v>
      </c>
      <c r="D86" s="11" t="str">
        <f t="shared" si="15"/>
        <v>vis</v>
      </c>
      <c r="E86" s="48">
        <f>VLOOKUP(C86,Active!C$21:E$964,3,FALSE)</f>
        <v>16995.080062496221</v>
      </c>
      <c r="F86" s="5" t="s">
        <v>99</v>
      </c>
      <c r="G86" s="11" t="str">
        <f t="shared" si="16"/>
        <v>55089.7734</v>
      </c>
      <c r="H86" s="13">
        <f t="shared" si="17"/>
        <v>16995</v>
      </c>
      <c r="I86" s="49" t="s">
        <v>581</v>
      </c>
      <c r="J86" s="50" t="s">
        <v>582</v>
      </c>
      <c r="K86" s="49" t="s">
        <v>583</v>
      </c>
      <c r="L86" s="49" t="s">
        <v>584</v>
      </c>
      <c r="M86" s="50" t="s">
        <v>435</v>
      </c>
      <c r="N86" s="50" t="s">
        <v>304</v>
      </c>
      <c r="O86" s="51" t="s">
        <v>568</v>
      </c>
      <c r="P86" s="51" t="s">
        <v>585</v>
      </c>
    </row>
    <row r="87" spans="1:16" ht="12.75" customHeight="1" thickBot="1" x14ac:dyDescent="0.25">
      <c r="A87" s="13" t="str">
        <f t="shared" si="12"/>
        <v>BAVM 215 </v>
      </c>
      <c r="B87" s="5" t="str">
        <f t="shared" si="13"/>
        <v>II</v>
      </c>
      <c r="C87" s="13">
        <f t="shared" si="14"/>
        <v>55499.2961</v>
      </c>
      <c r="D87" s="11" t="str">
        <f t="shared" si="15"/>
        <v>vis</v>
      </c>
      <c r="E87" s="48">
        <f>VLOOKUP(C87,Active!C$21:E$964,3,FALSE)</f>
        <v>17348.583131198906</v>
      </c>
      <c r="F87" s="5" t="s">
        <v>99</v>
      </c>
      <c r="G87" s="11" t="str">
        <f t="shared" si="16"/>
        <v>55499.2961</v>
      </c>
      <c r="H87" s="13">
        <f t="shared" si="17"/>
        <v>17348.5</v>
      </c>
      <c r="I87" s="49" t="s">
        <v>586</v>
      </c>
      <c r="J87" s="50" t="s">
        <v>587</v>
      </c>
      <c r="K87" s="49" t="s">
        <v>588</v>
      </c>
      <c r="L87" s="49" t="s">
        <v>589</v>
      </c>
      <c r="M87" s="50" t="s">
        <v>435</v>
      </c>
      <c r="N87" s="50" t="s">
        <v>512</v>
      </c>
      <c r="O87" s="51" t="s">
        <v>513</v>
      </c>
      <c r="P87" s="52" t="s">
        <v>590</v>
      </c>
    </row>
    <row r="88" spans="1:16" ht="12.75" customHeight="1" thickBot="1" x14ac:dyDescent="0.25">
      <c r="A88" s="13" t="str">
        <f t="shared" si="12"/>
        <v>IBVS 5960 </v>
      </c>
      <c r="B88" s="5" t="str">
        <f t="shared" si="13"/>
        <v>I</v>
      </c>
      <c r="C88" s="13">
        <f t="shared" si="14"/>
        <v>55527.677900000002</v>
      </c>
      <c r="D88" s="11" t="str">
        <f t="shared" si="15"/>
        <v>vis</v>
      </c>
      <c r="E88" s="48">
        <f>VLOOKUP(C88,Active!C$21:E$964,3,FALSE)</f>
        <v>17373.082514005542</v>
      </c>
      <c r="F88" s="5" t="s">
        <v>99</v>
      </c>
      <c r="G88" s="11" t="str">
        <f t="shared" si="16"/>
        <v>55527.6779</v>
      </c>
      <c r="H88" s="13">
        <f t="shared" si="17"/>
        <v>17373</v>
      </c>
      <c r="I88" s="49" t="s">
        <v>591</v>
      </c>
      <c r="J88" s="50" t="s">
        <v>592</v>
      </c>
      <c r="K88" s="49" t="s">
        <v>593</v>
      </c>
      <c r="L88" s="49" t="s">
        <v>594</v>
      </c>
      <c r="M88" s="50" t="s">
        <v>435</v>
      </c>
      <c r="N88" s="50" t="s">
        <v>99</v>
      </c>
      <c r="O88" s="51" t="s">
        <v>407</v>
      </c>
      <c r="P88" s="52" t="s">
        <v>595</v>
      </c>
    </row>
    <row r="89" spans="1:16" ht="12.75" customHeight="1" thickBot="1" x14ac:dyDescent="0.25">
      <c r="A89" s="13" t="str">
        <f t="shared" si="12"/>
        <v> JAAVSO 41;328 </v>
      </c>
      <c r="B89" s="5" t="str">
        <f t="shared" si="13"/>
        <v>I</v>
      </c>
      <c r="C89" s="13">
        <f t="shared" si="14"/>
        <v>56515.861299999997</v>
      </c>
      <c r="D89" s="11" t="str">
        <f t="shared" si="15"/>
        <v>vis</v>
      </c>
      <c r="E89" s="48">
        <f>VLOOKUP(C89,Active!C$21:E$964,3,FALSE)</f>
        <v>18226.089842637266</v>
      </c>
      <c r="F89" s="5" t="s">
        <v>99</v>
      </c>
      <c r="G89" s="11" t="str">
        <f t="shared" si="16"/>
        <v>56515.8613</v>
      </c>
      <c r="H89" s="13">
        <f t="shared" si="17"/>
        <v>18226</v>
      </c>
      <c r="I89" s="49" t="s">
        <v>596</v>
      </c>
      <c r="J89" s="50" t="s">
        <v>597</v>
      </c>
      <c r="K89" s="49" t="s">
        <v>598</v>
      </c>
      <c r="L89" s="49" t="s">
        <v>599</v>
      </c>
      <c r="M89" s="50" t="s">
        <v>435</v>
      </c>
      <c r="N89" s="50" t="s">
        <v>99</v>
      </c>
      <c r="O89" s="51" t="s">
        <v>259</v>
      </c>
      <c r="P89" s="51" t="s">
        <v>600</v>
      </c>
    </row>
    <row r="90" spans="1:16" ht="12.75" customHeight="1" thickBot="1" x14ac:dyDescent="0.25">
      <c r="A90" s="13" t="str">
        <f t="shared" si="12"/>
        <v>IBVS 6093 </v>
      </c>
      <c r="B90" s="5" t="str">
        <f t="shared" si="13"/>
        <v>I</v>
      </c>
      <c r="C90" s="13">
        <f t="shared" si="14"/>
        <v>56602.747900000002</v>
      </c>
      <c r="D90" s="11" t="str">
        <f t="shared" si="15"/>
        <v>vis</v>
      </c>
      <c r="E90" s="48">
        <f>VLOOKUP(C90,Active!C$21:E$964,3,FALSE)</f>
        <v>18301.091007967407</v>
      </c>
      <c r="F90" s="5" t="s">
        <v>99</v>
      </c>
      <c r="G90" s="11" t="str">
        <f t="shared" si="16"/>
        <v>56602.7479</v>
      </c>
      <c r="H90" s="13">
        <f t="shared" si="17"/>
        <v>18301</v>
      </c>
      <c r="I90" s="49" t="s">
        <v>601</v>
      </c>
      <c r="J90" s="50" t="s">
        <v>602</v>
      </c>
      <c r="K90" s="49" t="s">
        <v>603</v>
      </c>
      <c r="L90" s="49" t="s">
        <v>604</v>
      </c>
      <c r="M90" s="50" t="s">
        <v>435</v>
      </c>
      <c r="N90" s="50" t="s">
        <v>99</v>
      </c>
      <c r="O90" s="51" t="s">
        <v>407</v>
      </c>
      <c r="P90" s="52" t="s">
        <v>605</v>
      </c>
    </row>
    <row r="91" spans="1:16" ht="12.75" customHeight="1" thickBot="1" x14ac:dyDescent="0.25">
      <c r="A91" s="13" t="str">
        <f t="shared" si="12"/>
        <v> PZ 12.364 </v>
      </c>
      <c r="B91" s="5" t="str">
        <f t="shared" si="13"/>
        <v>I</v>
      </c>
      <c r="C91" s="13">
        <f t="shared" si="14"/>
        <v>16737.357</v>
      </c>
      <c r="D91" s="11" t="str">
        <f t="shared" si="15"/>
        <v>vis</v>
      </c>
      <c r="E91" s="48">
        <f>VLOOKUP(C91,Active!C$21:E$964,3,FALSE)</f>
        <v>-16111.013664574826</v>
      </c>
      <c r="F91" s="5" t="s">
        <v>99</v>
      </c>
      <c r="G91" s="11" t="str">
        <f t="shared" si="16"/>
        <v>16737.357</v>
      </c>
      <c r="H91" s="13">
        <f t="shared" si="17"/>
        <v>-16111</v>
      </c>
      <c r="I91" s="49" t="s">
        <v>101</v>
      </c>
      <c r="J91" s="50" t="s">
        <v>102</v>
      </c>
      <c r="K91" s="49">
        <v>-16111</v>
      </c>
      <c r="L91" s="49" t="s">
        <v>103</v>
      </c>
      <c r="M91" s="50" t="s">
        <v>104</v>
      </c>
      <c r="N91" s="50"/>
      <c r="O91" s="51" t="s">
        <v>105</v>
      </c>
      <c r="P91" s="51" t="s">
        <v>106</v>
      </c>
    </row>
    <row r="92" spans="1:16" ht="12.75" customHeight="1" thickBot="1" x14ac:dyDescent="0.25">
      <c r="A92" s="13" t="str">
        <f t="shared" si="12"/>
        <v> PZ 12.364 </v>
      </c>
      <c r="B92" s="5" t="str">
        <f t="shared" si="13"/>
        <v>I</v>
      </c>
      <c r="C92" s="13">
        <f t="shared" si="14"/>
        <v>27775.293000000001</v>
      </c>
      <c r="D92" s="11" t="str">
        <f t="shared" si="15"/>
        <v>vis</v>
      </c>
      <c r="E92" s="48">
        <f>VLOOKUP(C92,Active!C$21:E$964,3,FALSE)</f>
        <v>-6582.9844536328073</v>
      </c>
      <c r="F92" s="5" t="s">
        <v>99</v>
      </c>
      <c r="G92" s="11" t="str">
        <f t="shared" si="16"/>
        <v>27775.293</v>
      </c>
      <c r="H92" s="13">
        <f t="shared" si="17"/>
        <v>-6583</v>
      </c>
      <c r="I92" s="49" t="s">
        <v>107</v>
      </c>
      <c r="J92" s="50" t="s">
        <v>108</v>
      </c>
      <c r="K92" s="49">
        <v>-6583</v>
      </c>
      <c r="L92" s="49" t="s">
        <v>109</v>
      </c>
      <c r="M92" s="50" t="s">
        <v>104</v>
      </c>
      <c r="N92" s="50"/>
      <c r="O92" s="51" t="s">
        <v>105</v>
      </c>
      <c r="P92" s="51" t="s">
        <v>106</v>
      </c>
    </row>
    <row r="93" spans="1:16" ht="12.75" customHeight="1" thickBot="1" x14ac:dyDescent="0.25">
      <c r="A93" s="13" t="str">
        <f t="shared" si="12"/>
        <v> PZ 12.364 </v>
      </c>
      <c r="B93" s="5" t="str">
        <f t="shared" si="13"/>
        <v>I</v>
      </c>
      <c r="C93" s="13">
        <f t="shared" si="14"/>
        <v>29165.365000000002</v>
      </c>
      <c r="D93" s="11" t="str">
        <f t="shared" si="15"/>
        <v>vis</v>
      </c>
      <c r="E93" s="48">
        <f>VLOOKUP(C93,Active!C$21:E$964,3,FALSE)</f>
        <v>-5383.0638687234004</v>
      </c>
      <c r="F93" s="5" t="s">
        <v>99</v>
      </c>
      <c r="G93" s="11" t="str">
        <f t="shared" si="16"/>
        <v>29165.365</v>
      </c>
      <c r="H93" s="13">
        <f t="shared" si="17"/>
        <v>-5383</v>
      </c>
      <c r="I93" s="49" t="s">
        <v>110</v>
      </c>
      <c r="J93" s="50" t="s">
        <v>111</v>
      </c>
      <c r="K93" s="49">
        <v>-5383</v>
      </c>
      <c r="L93" s="49" t="s">
        <v>112</v>
      </c>
      <c r="M93" s="50" t="s">
        <v>104</v>
      </c>
      <c r="N93" s="50"/>
      <c r="O93" s="51" t="s">
        <v>105</v>
      </c>
      <c r="P93" s="51" t="s">
        <v>106</v>
      </c>
    </row>
    <row r="94" spans="1:16" ht="12.75" customHeight="1" thickBot="1" x14ac:dyDescent="0.25">
      <c r="A94" s="13" t="str">
        <f t="shared" si="12"/>
        <v> PZ 12.364 </v>
      </c>
      <c r="B94" s="5" t="str">
        <f t="shared" si="13"/>
        <v>I</v>
      </c>
      <c r="C94" s="13">
        <f t="shared" si="14"/>
        <v>29172.452000000001</v>
      </c>
      <c r="D94" s="11" t="str">
        <f t="shared" si="15"/>
        <v>vis</v>
      </c>
      <c r="E94" s="48">
        <f>VLOOKUP(C94,Active!C$21:E$964,3,FALSE)</f>
        <v>-5376.9463171251728</v>
      </c>
      <c r="F94" s="5" t="s">
        <v>99</v>
      </c>
      <c r="G94" s="11" t="str">
        <f t="shared" si="16"/>
        <v>29172.452</v>
      </c>
      <c r="H94" s="13">
        <f t="shared" si="17"/>
        <v>-5377</v>
      </c>
      <c r="I94" s="49" t="s">
        <v>113</v>
      </c>
      <c r="J94" s="50" t="s">
        <v>114</v>
      </c>
      <c r="K94" s="49">
        <v>-5377</v>
      </c>
      <c r="L94" s="49" t="s">
        <v>115</v>
      </c>
      <c r="M94" s="50" t="s">
        <v>104</v>
      </c>
      <c r="N94" s="50"/>
      <c r="O94" s="51" t="s">
        <v>105</v>
      </c>
      <c r="P94" s="51" t="s">
        <v>106</v>
      </c>
    </row>
    <row r="95" spans="1:16" ht="12.75" customHeight="1" thickBot="1" x14ac:dyDescent="0.25">
      <c r="A95" s="13" t="str">
        <f t="shared" si="12"/>
        <v> PZ 12.364 </v>
      </c>
      <c r="B95" s="5" t="str">
        <f t="shared" si="13"/>
        <v>I</v>
      </c>
      <c r="C95" s="13">
        <f t="shared" si="14"/>
        <v>29288.240000000002</v>
      </c>
      <c r="D95" s="11" t="str">
        <f t="shared" si="15"/>
        <v>vis</v>
      </c>
      <c r="E95" s="48">
        <f>VLOOKUP(C95,Active!C$21:E$964,3,FALSE)</f>
        <v>-5276.9972463680524</v>
      </c>
      <c r="F95" s="5" t="s">
        <v>99</v>
      </c>
      <c r="G95" s="11" t="str">
        <f t="shared" si="16"/>
        <v>29288.240</v>
      </c>
      <c r="H95" s="13">
        <f t="shared" si="17"/>
        <v>-5277</v>
      </c>
      <c r="I95" s="49" t="s">
        <v>116</v>
      </c>
      <c r="J95" s="50" t="s">
        <v>117</v>
      </c>
      <c r="K95" s="49">
        <v>-5277</v>
      </c>
      <c r="L95" s="49" t="s">
        <v>118</v>
      </c>
      <c r="M95" s="50" t="s">
        <v>104</v>
      </c>
      <c r="N95" s="50"/>
      <c r="O95" s="51" t="s">
        <v>105</v>
      </c>
      <c r="P95" s="51" t="s">
        <v>106</v>
      </c>
    </row>
    <row r="96" spans="1:16" ht="12.75" customHeight="1" thickBot="1" x14ac:dyDescent="0.25">
      <c r="A96" s="13" t="str">
        <f t="shared" si="12"/>
        <v> PZ 12.364 </v>
      </c>
      <c r="B96" s="5" t="str">
        <f t="shared" si="13"/>
        <v>I</v>
      </c>
      <c r="C96" s="13">
        <f t="shared" si="14"/>
        <v>29487.469000000001</v>
      </c>
      <c r="D96" s="11" t="str">
        <f t="shared" si="15"/>
        <v>vis</v>
      </c>
      <c r="E96" s="48">
        <f>VLOOKUP(C96,Active!C$21:E$964,3,FALSE)</f>
        <v>-5105.0212780650327</v>
      </c>
      <c r="F96" s="5" t="s">
        <v>99</v>
      </c>
      <c r="G96" s="11" t="str">
        <f t="shared" si="16"/>
        <v>29487.469</v>
      </c>
      <c r="H96" s="13">
        <f t="shared" si="17"/>
        <v>-5105</v>
      </c>
      <c r="I96" s="49" t="s">
        <v>119</v>
      </c>
      <c r="J96" s="50" t="s">
        <v>120</v>
      </c>
      <c r="K96" s="49">
        <v>-5105</v>
      </c>
      <c r="L96" s="49" t="s">
        <v>121</v>
      </c>
      <c r="M96" s="50" t="s">
        <v>104</v>
      </c>
      <c r="N96" s="50"/>
      <c r="O96" s="51" t="s">
        <v>105</v>
      </c>
      <c r="P96" s="51" t="s">
        <v>106</v>
      </c>
    </row>
    <row r="97" spans="1:16" ht="12.75" customHeight="1" thickBot="1" x14ac:dyDescent="0.25">
      <c r="A97" s="13" t="str">
        <f t="shared" si="12"/>
        <v> AC 192.29 </v>
      </c>
      <c r="B97" s="5" t="str">
        <f t="shared" si="13"/>
        <v>I</v>
      </c>
      <c r="C97" s="13">
        <f t="shared" si="14"/>
        <v>33156.402000000002</v>
      </c>
      <c r="D97" s="11" t="str">
        <f t="shared" si="15"/>
        <v>vis</v>
      </c>
      <c r="E97" s="48">
        <f>VLOOKUP(C97,Active!C$21:E$964,3,FALSE)</f>
        <v>-1937.97077179383</v>
      </c>
      <c r="F97" s="5" t="s">
        <v>99</v>
      </c>
      <c r="G97" s="11" t="str">
        <f t="shared" si="16"/>
        <v>33156.402</v>
      </c>
      <c r="H97" s="13">
        <f t="shared" si="17"/>
        <v>-1938</v>
      </c>
      <c r="I97" s="49" t="s">
        <v>122</v>
      </c>
      <c r="J97" s="50" t="s">
        <v>123</v>
      </c>
      <c r="K97" s="49">
        <v>-1938</v>
      </c>
      <c r="L97" s="49" t="s">
        <v>124</v>
      </c>
      <c r="M97" s="50" t="s">
        <v>104</v>
      </c>
      <c r="N97" s="50"/>
      <c r="O97" s="51" t="s">
        <v>105</v>
      </c>
      <c r="P97" s="51" t="s">
        <v>125</v>
      </c>
    </row>
    <row r="98" spans="1:16" ht="12.75" customHeight="1" thickBot="1" x14ac:dyDescent="0.25">
      <c r="A98" s="13" t="str">
        <f t="shared" si="12"/>
        <v> AC 192.29 </v>
      </c>
      <c r="B98" s="5" t="str">
        <f t="shared" si="13"/>
        <v>I</v>
      </c>
      <c r="C98" s="13">
        <f t="shared" si="14"/>
        <v>33543.330999999998</v>
      </c>
      <c r="D98" s="11" t="str">
        <f t="shared" si="15"/>
        <v>vis</v>
      </c>
      <c r="E98" s="48">
        <f>VLOOKUP(C98,Active!C$21:E$964,3,FALSE)</f>
        <v>-1603.9707545296828</v>
      </c>
      <c r="F98" s="5" t="s">
        <v>99</v>
      </c>
      <c r="G98" s="11" t="str">
        <f t="shared" si="16"/>
        <v>33543.331</v>
      </c>
      <c r="H98" s="13">
        <f t="shared" si="17"/>
        <v>-1604</v>
      </c>
      <c r="I98" s="49" t="s">
        <v>126</v>
      </c>
      <c r="J98" s="50" t="s">
        <v>127</v>
      </c>
      <c r="K98" s="49">
        <v>-1604</v>
      </c>
      <c r="L98" s="49" t="s">
        <v>124</v>
      </c>
      <c r="M98" s="50" t="s">
        <v>104</v>
      </c>
      <c r="N98" s="50"/>
      <c r="O98" s="51" t="s">
        <v>105</v>
      </c>
      <c r="P98" s="51" t="s">
        <v>125</v>
      </c>
    </row>
    <row r="99" spans="1:16" ht="12.75" customHeight="1" thickBot="1" x14ac:dyDescent="0.25">
      <c r="A99" s="13" t="str">
        <f t="shared" si="12"/>
        <v> AC 192.29 </v>
      </c>
      <c r="B99" s="5" t="str">
        <f t="shared" si="13"/>
        <v>I</v>
      </c>
      <c r="C99" s="13">
        <f t="shared" si="14"/>
        <v>33895.49</v>
      </c>
      <c r="D99" s="11" t="str">
        <f t="shared" si="15"/>
        <v>vis</v>
      </c>
      <c r="E99" s="48">
        <f>VLOOKUP(C99,Active!C$21:E$964,3,FALSE)</f>
        <v>-1299.9844622648857</v>
      </c>
      <c r="F99" s="5" t="s">
        <v>99</v>
      </c>
      <c r="G99" s="11" t="str">
        <f t="shared" si="16"/>
        <v>33895.490</v>
      </c>
      <c r="H99" s="13">
        <f t="shared" si="17"/>
        <v>-1300</v>
      </c>
      <c r="I99" s="49" t="s">
        <v>128</v>
      </c>
      <c r="J99" s="50" t="s">
        <v>129</v>
      </c>
      <c r="K99" s="49">
        <v>-1300</v>
      </c>
      <c r="L99" s="49" t="s">
        <v>109</v>
      </c>
      <c r="M99" s="50" t="s">
        <v>104</v>
      </c>
      <c r="N99" s="50"/>
      <c r="O99" s="51" t="s">
        <v>105</v>
      </c>
      <c r="P99" s="51" t="s">
        <v>125</v>
      </c>
    </row>
    <row r="100" spans="1:16" ht="12.75" customHeight="1" thickBot="1" x14ac:dyDescent="0.25">
      <c r="A100" s="13" t="str">
        <f t="shared" si="12"/>
        <v> AC 192.29 </v>
      </c>
      <c r="B100" s="5" t="str">
        <f t="shared" si="13"/>
        <v>I</v>
      </c>
      <c r="C100" s="13">
        <f t="shared" si="14"/>
        <v>33901.300999999999</v>
      </c>
      <c r="D100" s="11" t="str">
        <f t="shared" si="15"/>
        <v>vis</v>
      </c>
      <c r="E100" s="48">
        <f>VLOOKUP(C100,Active!C$21:E$964,3,FALSE)</f>
        <v>-1294.9683634448891</v>
      </c>
      <c r="F100" s="5" t="s">
        <v>99</v>
      </c>
      <c r="G100" s="11" t="str">
        <f t="shared" si="16"/>
        <v>33901.301</v>
      </c>
      <c r="H100" s="13">
        <f t="shared" si="17"/>
        <v>-1295</v>
      </c>
      <c r="I100" s="49" t="s">
        <v>130</v>
      </c>
      <c r="J100" s="50" t="s">
        <v>131</v>
      </c>
      <c r="K100" s="49">
        <v>-1295</v>
      </c>
      <c r="L100" s="49" t="s">
        <v>132</v>
      </c>
      <c r="M100" s="50" t="s">
        <v>104</v>
      </c>
      <c r="N100" s="50"/>
      <c r="O100" s="51" t="s">
        <v>105</v>
      </c>
      <c r="P100" s="51" t="s">
        <v>125</v>
      </c>
    </row>
    <row r="101" spans="1:16" ht="12.75" customHeight="1" thickBot="1" x14ac:dyDescent="0.25">
      <c r="A101" s="13" t="str">
        <f t="shared" si="12"/>
        <v> AC 192.29 </v>
      </c>
      <c r="B101" s="5" t="str">
        <f t="shared" si="13"/>
        <v>I</v>
      </c>
      <c r="C101" s="13">
        <f t="shared" si="14"/>
        <v>33953.392999999996</v>
      </c>
      <c r="D101" s="11" t="str">
        <f t="shared" si="15"/>
        <v>vis</v>
      </c>
      <c r="E101" s="48">
        <f>VLOOKUP(C101,Active!C$21:E$964,3,FALSE)</f>
        <v>-1250.0021580187693</v>
      </c>
      <c r="F101" s="5" t="s">
        <v>99</v>
      </c>
      <c r="G101" s="11" t="str">
        <f t="shared" si="16"/>
        <v>33953.393</v>
      </c>
      <c r="H101" s="13">
        <f t="shared" si="17"/>
        <v>-1250</v>
      </c>
      <c r="I101" s="49" t="s">
        <v>133</v>
      </c>
      <c r="J101" s="50" t="s">
        <v>134</v>
      </c>
      <c r="K101" s="49">
        <v>-1250</v>
      </c>
      <c r="L101" s="49" t="s">
        <v>135</v>
      </c>
      <c r="M101" s="50" t="s">
        <v>104</v>
      </c>
      <c r="N101" s="50"/>
      <c r="O101" s="51" t="s">
        <v>105</v>
      </c>
      <c r="P101" s="51" t="s">
        <v>125</v>
      </c>
    </row>
    <row r="102" spans="1:16" ht="12.75" customHeight="1" thickBot="1" x14ac:dyDescent="0.25">
      <c r="A102" s="13" t="str">
        <f t="shared" si="12"/>
        <v> AC 192.29 </v>
      </c>
      <c r="B102" s="5" t="str">
        <f t="shared" si="13"/>
        <v>I</v>
      </c>
      <c r="C102" s="13">
        <f t="shared" si="14"/>
        <v>34683.250999999997</v>
      </c>
      <c r="D102" s="11" t="str">
        <f t="shared" si="15"/>
        <v>vis</v>
      </c>
      <c r="E102" s="48">
        <f>VLOOKUP(C102,Active!C$21:E$964,3,FALSE)</f>
        <v>-619.98325377437789</v>
      </c>
      <c r="F102" s="5" t="s">
        <v>99</v>
      </c>
      <c r="G102" s="11" t="str">
        <f t="shared" si="16"/>
        <v>34683.251</v>
      </c>
      <c r="H102" s="13">
        <f t="shared" si="17"/>
        <v>-620</v>
      </c>
      <c r="I102" s="49" t="s">
        <v>136</v>
      </c>
      <c r="J102" s="50" t="s">
        <v>137</v>
      </c>
      <c r="K102" s="49">
        <v>-620</v>
      </c>
      <c r="L102" s="49" t="s">
        <v>138</v>
      </c>
      <c r="M102" s="50" t="s">
        <v>104</v>
      </c>
      <c r="N102" s="50"/>
      <c r="O102" s="51" t="s">
        <v>105</v>
      </c>
      <c r="P102" s="51" t="s">
        <v>125</v>
      </c>
    </row>
    <row r="103" spans="1:16" ht="12.75" customHeight="1" thickBot="1" x14ac:dyDescent="0.25">
      <c r="A103" s="13" t="str">
        <f t="shared" si="12"/>
        <v> AC 192.29 </v>
      </c>
      <c r="B103" s="5" t="str">
        <f t="shared" si="13"/>
        <v>I</v>
      </c>
      <c r="C103" s="13">
        <f t="shared" si="14"/>
        <v>35343.502999999997</v>
      </c>
      <c r="D103" s="11" t="str">
        <f t="shared" si="15"/>
        <v>vis</v>
      </c>
      <c r="E103" s="48">
        <f>VLOOKUP(C103,Active!C$21:E$964,3,FALSE)</f>
        <v>-50.048771224117324</v>
      </c>
      <c r="F103" s="5" t="s">
        <v>99</v>
      </c>
      <c r="G103" s="11" t="str">
        <f t="shared" si="16"/>
        <v>35343.503</v>
      </c>
      <c r="H103" s="13">
        <f t="shared" si="17"/>
        <v>-50</v>
      </c>
      <c r="I103" s="49" t="s">
        <v>139</v>
      </c>
      <c r="J103" s="50" t="s">
        <v>140</v>
      </c>
      <c r="K103" s="49">
        <v>-50</v>
      </c>
      <c r="L103" s="49" t="s">
        <v>141</v>
      </c>
      <c r="M103" s="50" t="s">
        <v>104</v>
      </c>
      <c r="N103" s="50"/>
      <c r="O103" s="51" t="s">
        <v>105</v>
      </c>
      <c r="P103" s="51" t="s">
        <v>125</v>
      </c>
    </row>
    <row r="104" spans="1:16" ht="12.75" customHeight="1" thickBot="1" x14ac:dyDescent="0.25">
      <c r="A104" s="13" t="str">
        <f t="shared" si="12"/>
        <v> AC 192.29 </v>
      </c>
      <c r="B104" s="5" t="str">
        <f t="shared" si="13"/>
        <v>I</v>
      </c>
      <c r="C104" s="13">
        <f t="shared" si="14"/>
        <v>35350.485999999997</v>
      </c>
      <c r="D104" s="11" t="str">
        <f t="shared" si="15"/>
        <v>vis</v>
      </c>
      <c r="E104" s="48">
        <f>VLOOKUP(C104,Active!C$21:E$964,3,FALSE)</f>
        <v>-44.020993206559531</v>
      </c>
      <c r="F104" s="5" t="s">
        <v>99</v>
      </c>
      <c r="G104" s="11" t="str">
        <f t="shared" si="16"/>
        <v>35350.486</v>
      </c>
      <c r="H104" s="13">
        <f t="shared" si="17"/>
        <v>-44</v>
      </c>
      <c r="I104" s="49" t="s">
        <v>142</v>
      </c>
      <c r="J104" s="50" t="s">
        <v>143</v>
      </c>
      <c r="K104" s="49">
        <v>-44</v>
      </c>
      <c r="L104" s="49" t="s">
        <v>144</v>
      </c>
      <c r="M104" s="50" t="s">
        <v>104</v>
      </c>
      <c r="N104" s="50"/>
      <c r="O104" s="51" t="s">
        <v>105</v>
      </c>
      <c r="P104" s="51" t="s">
        <v>125</v>
      </c>
    </row>
    <row r="105" spans="1:16" ht="12.75" customHeight="1" thickBot="1" x14ac:dyDescent="0.25">
      <c r="A105" s="13" t="str">
        <f t="shared" si="12"/>
        <v> AC 192.29 </v>
      </c>
      <c r="B105" s="5" t="str">
        <f t="shared" si="13"/>
        <v>I</v>
      </c>
      <c r="C105" s="13">
        <f t="shared" si="14"/>
        <v>35394.512000000002</v>
      </c>
      <c r="D105" s="11" t="str">
        <f t="shared" si="15"/>
        <v>vis</v>
      </c>
      <c r="E105" s="48">
        <f>VLOOKUP(C105,Active!C$21:E$964,3,FALSE)</f>
        <v>-6.0174195274782507</v>
      </c>
      <c r="F105" s="5" t="s">
        <v>99</v>
      </c>
      <c r="G105" s="11" t="str">
        <f t="shared" si="16"/>
        <v>35394.512</v>
      </c>
      <c r="H105" s="13">
        <f t="shared" si="17"/>
        <v>-6</v>
      </c>
      <c r="I105" s="49" t="s">
        <v>145</v>
      </c>
      <c r="J105" s="50" t="s">
        <v>146</v>
      </c>
      <c r="K105" s="49">
        <v>-6</v>
      </c>
      <c r="L105" s="49" t="s">
        <v>147</v>
      </c>
      <c r="M105" s="50" t="s">
        <v>104</v>
      </c>
      <c r="N105" s="50"/>
      <c r="O105" s="51" t="s">
        <v>105</v>
      </c>
      <c r="P105" s="51" t="s">
        <v>125</v>
      </c>
    </row>
    <row r="106" spans="1:16" ht="12.75" customHeight="1" thickBot="1" x14ac:dyDescent="0.25">
      <c r="A106" s="13" t="str">
        <f t="shared" si="12"/>
        <v> MVS 6.53 </v>
      </c>
      <c r="B106" s="5" t="str">
        <f t="shared" si="13"/>
        <v>I</v>
      </c>
      <c r="C106" s="13">
        <f t="shared" si="14"/>
        <v>36395.462</v>
      </c>
      <c r="D106" s="11" t="str">
        <f t="shared" si="15"/>
        <v>vis</v>
      </c>
      <c r="E106" s="48">
        <f>VLOOKUP(C106,Active!C$21:E$964,3,FALSE)</f>
        <v>858.01013405612514</v>
      </c>
      <c r="F106" s="5" t="s">
        <v>99</v>
      </c>
      <c r="G106" s="11" t="str">
        <f t="shared" si="16"/>
        <v>36395.462</v>
      </c>
      <c r="H106" s="13">
        <f t="shared" si="17"/>
        <v>858</v>
      </c>
      <c r="I106" s="49" t="s">
        <v>151</v>
      </c>
      <c r="J106" s="50" t="s">
        <v>152</v>
      </c>
      <c r="K106" s="49">
        <v>858</v>
      </c>
      <c r="L106" s="49" t="s">
        <v>153</v>
      </c>
      <c r="M106" s="50" t="s">
        <v>104</v>
      </c>
      <c r="N106" s="50"/>
      <c r="O106" s="51" t="s">
        <v>154</v>
      </c>
      <c r="P106" s="51" t="s">
        <v>155</v>
      </c>
    </row>
    <row r="107" spans="1:16" ht="12.75" customHeight="1" thickBot="1" x14ac:dyDescent="0.25">
      <c r="A107" s="13" t="str">
        <f t="shared" ref="A107:A138" si="18">P107</f>
        <v> MVS 6.53 </v>
      </c>
      <c r="B107" s="5" t="str">
        <f t="shared" ref="B107:B138" si="19">IF(H107=INT(H107),"I","II")</f>
        <v>II</v>
      </c>
      <c r="C107" s="13">
        <f t="shared" ref="C107:C138" si="20">1*G107</f>
        <v>36399.533000000003</v>
      </c>
      <c r="D107" s="11" t="str">
        <f t="shared" ref="D107:D138" si="21">VLOOKUP(F107,I$1:J$5,2,FALSE)</f>
        <v>vis</v>
      </c>
      <c r="E107" s="48">
        <f>VLOOKUP(C107,Active!C$21:E$964,3,FALSE)</f>
        <v>861.52425181489616</v>
      </c>
      <c r="F107" s="5" t="s">
        <v>99</v>
      </c>
      <c r="G107" s="11" t="str">
        <f t="shared" ref="G107:G138" si="22">MID(I107,3,LEN(I107)-3)</f>
        <v>36399.533</v>
      </c>
      <c r="H107" s="13">
        <f t="shared" ref="H107:H138" si="23">1*K107</f>
        <v>861.5</v>
      </c>
      <c r="I107" s="49" t="s">
        <v>156</v>
      </c>
      <c r="J107" s="50" t="s">
        <v>157</v>
      </c>
      <c r="K107" s="49">
        <v>861.5</v>
      </c>
      <c r="L107" s="49" t="s">
        <v>158</v>
      </c>
      <c r="M107" s="50" t="s">
        <v>104</v>
      </c>
      <c r="N107" s="50"/>
      <c r="O107" s="51" t="s">
        <v>154</v>
      </c>
      <c r="P107" s="51" t="s">
        <v>155</v>
      </c>
    </row>
    <row r="108" spans="1:16" ht="12.75" customHeight="1" thickBot="1" x14ac:dyDescent="0.25">
      <c r="A108" s="13" t="str">
        <f t="shared" si="18"/>
        <v> MVS 6.53 </v>
      </c>
      <c r="B108" s="5" t="str">
        <f t="shared" si="19"/>
        <v>I</v>
      </c>
      <c r="C108" s="13">
        <f t="shared" si="20"/>
        <v>36402.491000000002</v>
      </c>
      <c r="D108" s="11" t="str">
        <f t="shared" si="21"/>
        <v>vis</v>
      </c>
      <c r="E108" s="48">
        <f>VLOOKUP(C108,Active!C$21:E$964,3,FALSE)</f>
        <v>864.07761961898154</v>
      </c>
      <c r="F108" s="5" t="s">
        <v>99</v>
      </c>
      <c r="G108" s="11" t="str">
        <f t="shared" si="22"/>
        <v>36402.491</v>
      </c>
      <c r="H108" s="13">
        <f t="shared" si="23"/>
        <v>864</v>
      </c>
      <c r="I108" s="49" t="s">
        <v>159</v>
      </c>
      <c r="J108" s="50" t="s">
        <v>160</v>
      </c>
      <c r="K108" s="49">
        <v>864</v>
      </c>
      <c r="L108" s="49" t="s">
        <v>161</v>
      </c>
      <c r="M108" s="50" t="s">
        <v>104</v>
      </c>
      <c r="N108" s="50"/>
      <c r="O108" s="51" t="s">
        <v>154</v>
      </c>
      <c r="P108" s="51" t="s">
        <v>155</v>
      </c>
    </row>
    <row r="109" spans="1:16" ht="12.75" customHeight="1" thickBot="1" x14ac:dyDescent="0.25">
      <c r="A109" s="13" t="str">
        <f t="shared" si="18"/>
        <v> MVS 6.53 </v>
      </c>
      <c r="B109" s="5" t="str">
        <f t="shared" si="19"/>
        <v>I</v>
      </c>
      <c r="C109" s="13">
        <f t="shared" si="20"/>
        <v>36461.470999999998</v>
      </c>
      <c r="D109" s="11" t="str">
        <f t="shared" si="21"/>
        <v>vis</v>
      </c>
      <c r="E109" s="48">
        <f>VLOOKUP(C109,Active!C$21:E$964,3,FALSE)</f>
        <v>914.98959834954508</v>
      </c>
      <c r="F109" s="5" t="s">
        <v>99</v>
      </c>
      <c r="G109" s="11" t="str">
        <f t="shared" si="22"/>
        <v>36461.471</v>
      </c>
      <c r="H109" s="13">
        <f t="shared" si="23"/>
        <v>915</v>
      </c>
      <c r="I109" s="49" t="s">
        <v>162</v>
      </c>
      <c r="J109" s="50" t="s">
        <v>163</v>
      </c>
      <c r="K109" s="49">
        <v>915</v>
      </c>
      <c r="L109" s="49" t="s">
        <v>164</v>
      </c>
      <c r="M109" s="50" t="s">
        <v>104</v>
      </c>
      <c r="N109" s="50"/>
      <c r="O109" s="51" t="s">
        <v>154</v>
      </c>
      <c r="P109" s="51" t="s">
        <v>155</v>
      </c>
    </row>
    <row r="110" spans="1:16" ht="12.75" customHeight="1" thickBot="1" x14ac:dyDescent="0.25">
      <c r="A110" s="13" t="str">
        <f t="shared" si="18"/>
        <v> MVS 6.53 </v>
      </c>
      <c r="B110" s="5" t="str">
        <f t="shared" si="19"/>
        <v>I</v>
      </c>
      <c r="C110" s="13">
        <f t="shared" si="20"/>
        <v>36599.252999999997</v>
      </c>
      <c r="D110" s="11" t="str">
        <f t="shared" si="21"/>
        <v>vis</v>
      </c>
      <c r="E110" s="48">
        <f>VLOOKUP(C110,Active!C$21:E$964,3,FALSE)</f>
        <v>1033.9240550035795</v>
      </c>
      <c r="F110" s="5" t="s">
        <v>99</v>
      </c>
      <c r="G110" s="11" t="str">
        <f t="shared" si="22"/>
        <v>36599.253</v>
      </c>
      <c r="H110" s="13">
        <f t="shared" si="23"/>
        <v>1034</v>
      </c>
      <c r="I110" s="49" t="s">
        <v>165</v>
      </c>
      <c r="J110" s="50" t="s">
        <v>166</v>
      </c>
      <c r="K110" s="49">
        <v>1034</v>
      </c>
      <c r="L110" s="49" t="s">
        <v>167</v>
      </c>
      <c r="M110" s="50" t="s">
        <v>104</v>
      </c>
      <c r="N110" s="50"/>
      <c r="O110" s="51" t="s">
        <v>154</v>
      </c>
      <c r="P110" s="51" t="s">
        <v>155</v>
      </c>
    </row>
    <row r="111" spans="1:16" ht="12.75" customHeight="1" thickBot="1" x14ac:dyDescent="0.25">
      <c r="A111" s="13" t="str">
        <f t="shared" si="18"/>
        <v> MVS 6.53 </v>
      </c>
      <c r="B111" s="5" t="str">
        <f t="shared" si="19"/>
        <v>I</v>
      </c>
      <c r="C111" s="13">
        <f t="shared" si="20"/>
        <v>36790.538999999997</v>
      </c>
      <c r="D111" s="11" t="str">
        <f t="shared" si="21"/>
        <v>vis</v>
      </c>
      <c r="E111" s="48">
        <f>VLOOKUP(C111,Active!C$21:E$964,3,FALSE)</f>
        <v>1199.0435660828477</v>
      </c>
      <c r="F111" s="5" t="s">
        <v>99</v>
      </c>
      <c r="G111" s="11" t="str">
        <f t="shared" si="22"/>
        <v>36790.539</v>
      </c>
      <c r="H111" s="13">
        <f t="shared" si="23"/>
        <v>1199</v>
      </c>
      <c r="I111" s="49" t="s">
        <v>168</v>
      </c>
      <c r="J111" s="50" t="s">
        <v>169</v>
      </c>
      <c r="K111" s="49">
        <v>1199</v>
      </c>
      <c r="L111" s="49" t="s">
        <v>170</v>
      </c>
      <c r="M111" s="50" t="s">
        <v>104</v>
      </c>
      <c r="N111" s="50"/>
      <c r="O111" s="51" t="s">
        <v>154</v>
      </c>
      <c r="P111" s="51" t="s">
        <v>155</v>
      </c>
    </row>
    <row r="112" spans="1:16" ht="12.75" customHeight="1" thickBot="1" x14ac:dyDescent="0.25">
      <c r="A112" s="13" t="str">
        <f t="shared" si="18"/>
        <v> MVS 6.53 </v>
      </c>
      <c r="B112" s="5" t="str">
        <f t="shared" si="19"/>
        <v>I</v>
      </c>
      <c r="C112" s="13">
        <f t="shared" si="20"/>
        <v>36812.519999999997</v>
      </c>
      <c r="D112" s="11" t="str">
        <f t="shared" si="21"/>
        <v>vis</v>
      </c>
      <c r="E112" s="48">
        <f>VLOOKUP(C112,Active!C$21:E$964,3,FALSE)</f>
        <v>1218.0177302821794</v>
      </c>
      <c r="F112" s="5" t="s">
        <v>99</v>
      </c>
      <c r="G112" s="11" t="str">
        <f t="shared" si="22"/>
        <v>36812.520</v>
      </c>
      <c r="H112" s="13">
        <f t="shared" si="23"/>
        <v>1218</v>
      </c>
      <c r="I112" s="49" t="s">
        <v>171</v>
      </c>
      <c r="J112" s="50" t="s">
        <v>172</v>
      </c>
      <c r="K112" s="49">
        <v>1218</v>
      </c>
      <c r="L112" s="49" t="s">
        <v>173</v>
      </c>
      <c r="M112" s="50" t="s">
        <v>104</v>
      </c>
      <c r="N112" s="50"/>
      <c r="O112" s="51" t="s">
        <v>154</v>
      </c>
      <c r="P112" s="51" t="s">
        <v>155</v>
      </c>
    </row>
    <row r="113" spans="1:16" ht="12.75" customHeight="1" thickBot="1" x14ac:dyDescent="0.25">
      <c r="A113" s="13" t="str">
        <f t="shared" si="18"/>
        <v> MVS 6.53 </v>
      </c>
      <c r="B113" s="5" t="str">
        <f t="shared" si="19"/>
        <v>II</v>
      </c>
      <c r="C113" s="13">
        <f t="shared" si="20"/>
        <v>36895.362999999998</v>
      </c>
      <c r="D113" s="11" t="str">
        <f t="shared" si="21"/>
        <v>vis</v>
      </c>
      <c r="E113" s="48">
        <f>VLOOKUP(C113,Active!C$21:E$964,3,FALSE)</f>
        <v>1289.5284297392227</v>
      </c>
      <c r="F113" s="5" t="s">
        <v>99</v>
      </c>
      <c r="G113" s="11" t="str">
        <f t="shared" si="22"/>
        <v>36895.363</v>
      </c>
      <c r="H113" s="13">
        <f t="shared" si="23"/>
        <v>1289.5</v>
      </c>
      <c r="I113" s="49" t="s">
        <v>174</v>
      </c>
      <c r="J113" s="50" t="s">
        <v>175</v>
      </c>
      <c r="K113" s="49">
        <v>1289.5</v>
      </c>
      <c r="L113" s="49" t="s">
        <v>176</v>
      </c>
      <c r="M113" s="50" t="s">
        <v>104</v>
      </c>
      <c r="N113" s="50"/>
      <c r="O113" s="51" t="s">
        <v>154</v>
      </c>
      <c r="P113" s="51" t="s">
        <v>155</v>
      </c>
    </row>
    <row r="114" spans="1:16" ht="12.75" customHeight="1" thickBot="1" x14ac:dyDescent="0.25">
      <c r="A114" s="13" t="str">
        <f t="shared" si="18"/>
        <v> MVS 6.53 </v>
      </c>
      <c r="B114" s="5" t="str">
        <f t="shared" si="19"/>
        <v>I</v>
      </c>
      <c r="C114" s="13">
        <f t="shared" si="20"/>
        <v>36899.362999999998</v>
      </c>
      <c r="D114" s="11" t="str">
        <f t="shared" si="21"/>
        <v>vis</v>
      </c>
      <c r="E114" s="48">
        <f>VLOOKUP(C114,Active!C$21:E$964,3,FALSE)</f>
        <v>1292.9812597650325</v>
      </c>
      <c r="F114" s="5" t="s">
        <v>99</v>
      </c>
      <c r="G114" s="11" t="str">
        <f t="shared" si="22"/>
        <v>36899.363</v>
      </c>
      <c r="H114" s="13">
        <f t="shared" si="23"/>
        <v>1293</v>
      </c>
      <c r="I114" s="49" t="s">
        <v>177</v>
      </c>
      <c r="J114" s="50" t="s">
        <v>178</v>
      </c>
      <c r="K114" s="49">
        <v>1293</v>
      </c>
      <c r="L114" s="49" t="s">
        <v>179</v>
      </c>
      <c r="M114" s="50" t="s">
        <v>104</v>
      </c>
      <c r="N114" s="50"/>
      <c r="O114" s="51" t="s">
        <v>154</v>
      </c>
      <c r="P114" s="51" t="s">
        <v>155</v>
      </c>
    </row>
    <row r="115" spans="1:16" ht="12.75" customHeight="1" thickBot="1" x14ac:dyDescent="0.25">
      <c r="A115" s="13" t="str">
        <f t="shared" si="18"/>
        <v> MVS 6.53 </v>
      </c>
      <c r="B115" s="5" t="str">
        <f t="shared" si="19"/>
        <v>II</v>
      </c>
      <c r="C115" s="13">
        <f t="shared" si="20"/>
        <v>36903.396999999997</v>
      </c>
      <c r="D115" s="11" t="str">
        <f t="shared" si="21"/>
        <v>vis</v>
      </c>
      <c r="E115" s="48">
        <f>VLOOKUP(C115,Active!C$21:E$964,3,FALSE)</f>
        <v>1296.4634388460615</v>
      </c>
      <c r="F115" s="5" t="s">
        <v>99</v>
      </c>
      <c r="G115" s="11" t="str">
        <f t="shared" si="22"/>
        <v>36903.397</v>
      </c>
      <c r="H115" s="13">
        <f t="shared" si="23"/>
        <v>1296.5</v>
      </c>
      <c r="I115" s="49" t="s">
        <v>180</v>
      </c>
      <c r="J115" s="50" t="s">
        <v>181</v>
      </c>
      <c r="K115" s="49">
        <v>1296.5</v>
      </c>
      <c r="L115" s="49" t="s">
        <v>182</v>
      </c>
      <c r="M115" s="50" t="s">
        <v>104</v>
      </c>
      <c r="N115" s="50"/>
      <c r="O115" s="51" t="s">
        <v>154</v>
      </c>
      <c r="P115" s="51" t="s">
        <v>155</v>
      </c>
    </row>
    <row r="116" spans="1:16" ht="12.75" customHeight="1" thickBot="1" x14ac:dyDescent="0.25">
      <c r="A116" s="13" t="str">
        <f t="shared" si="18"/>
        <v> MVS 6.53 </v>
      </c>
      <c r="B116" s="5" t="str">
        <f t="shared" si="19"/>
        <v>I</v>
      </c>
      <c r="C116" s="13">
        <f t="shared" si="20"/>
        <v>37192.472999999998</v>
      </c>
      <c r="D116" s="11" t="str">
        <f t="shared" si="21"/>
        <v>vis</v>
      </c>
      <c r="E116" s="48">
        <f>VLOOKUP(C116,Active!C$21:E$964,3,FALSE)</f>
        <v>1545.9960119813184</v>
      </c>
      <c r="F116" s="5" t="s">
        <v>99</v>
      </c>
      <c r="G116" s="11" t="str">
        <f t="shared" si="22"/>
        <v>37192.473</v>
      </c>
      <c r="H116" s="13">
        <f t="shared" si="23"/>
        <v>1546</v>
      </c>
      <c r="I116" s="49" t="s">
        <v>183</v>
      </c>
      <c r="J116" s="50" t="s">
        <v>184</v>
      </c>
      <c r="K116" s="49">
        <v>1546</v>
      </c>
      <c r="L116" s="49" t="s">
        <v>185</v>
      </c>
      <c r="M116" s="50" t="s">
        <v>104</v>
      </c>
      <c r="N116" s="50"/>
      <c r="O116" s="51" t="s">
        <v>154</v>
      </c>
      <c r="P116" s="51" t="s">
        <v>155</v>
      </c>
    </row>
    <row r="117" spans="1:16" ht="12.75" customHeight="1" thickBot="1" x14ac:dyDescent="0.25">
      <c r="A117" s="13" t="str">
        <f t="shared" si="18"/>
        <v> MVS 6.53 </v>
      </c>
      <c r="B117" s="5" t="str">
        <f t="shared" si="19"/>
        <v>I</v>
      </c>
      <c r="C117" s="13">
        <f t="shared" si="20"/>
        <v>37579.462</v>
      </c>
      <c r="D117" s="11" t="str">
        <f t="shared" si="21"/>
        <v>vis</v>
      </c>
      <c r="E117" s="48">
        <f>VLOOKUP(C117,Active!C$21:E$964,3,FALSE)</f>
        <v>1880.0478216958568</v>
      </c>
      <c r="F117" s="5" t="s">
        <v>99</v>
      </c>
      <c r="G117" s="11" t="str">
        <f t="shared" si="22"/>
        <v>37579.462</v>
      </c>
      <c r="H117" s="13">
        <f t="shared" si="23"/>
        <v>1880</v>
      </c>
      <c r="I117" s="49" t="s">
        <v>186</v>
      </c>
      <c r="J117" s="50" t="s">
        <v>187</v>
      </c>
      <c r="K117" s="49">
        <v>1880</v>
      </c>
      <c r="L117" s="49" t="s">
        <v>188</v>
      </c>
      <c r="M117" s="50" t="s">
        <v>104</v>
      </c>
      <c r="N117" s="50"/>
      <c r="O117" s="51" t="s">
        <v>154</v>
      </c>
      <c r="P117" s="51" t="s">
        <v>155</v>
      </c>
    </row>
    <row r="118" spans="1:16" ht="12.75" customHeight="1" thickBot="1" x14ac:dyDescent="0.25">
      <c r="A118" s="13" t="str">
        <f t="shared" si="18"/>
        <v> MVS 6.53 </v>
      </c>
      <c r="B118" s="5" t="str">
        <f t="shared" si="19"/>
        <v>II</v>
      </c>
      <c r="C118" s="13">
        <f t="shared" si="20"/>
        <v>37883.529000000002</v>
      </c>
      <c r="D118" s="11" t="str">
        <f t="shared" si="21"/>
        <v>vis</v>
      </c>
      <c r="E118" s="48">
        <f>VLOOKUP(C118,Active!C$21:E$964,3,FALSE)</f>
        <v>2142.5207385603439</v>
      </c>
      <c r="F118" s="5" t="s">
        <v>99</v>
      </c>
      <c r="G118" s="11" t="str">
        <f t="shared" si="22"/>
        <v>37883.529</v>
      </c>
      <c r="H118" s="13">
        <f t="shared" si="23"/>
        <v>2142.5</v>
      </c>
      <c r="I118" s="49" t="s">
        <v>189</v>
      </c>
      <c r="J118" s="50" t="s">
        <v>190</v>
      </c>
      <c r="K118" s="49">
        <v>2142.5</v>
      </c>
      <c r="L118" s="49" t="s">
        <v>191</v>
      </c>
      <c r="M118" s="50" t="s">
        <v>104</v>
      </c>
      <c r="N118" s="50"/>
      <c r="O118" s="51" t="s">
        <v>154</v>
      </c>
      <c r="P118" s="51" t="s">
        <v>155</v>
      </c>
    </row>
    <row r="119" spans="1:16" ht="12.75" customHeight="1" thickBot="1" x14ac:dyDescent="0.25">
      <c r="A119" s="13" t="str">
        <f t="shared" si="18"/>
        <v> MVS 6.53 </v>
      </c>
      <c r="B119" s="5" t="str">
        <f t="shared" si="19"/>
        <v>I</v>
      </c>
      <c r="C119" s="13">
        <f t="shared" si="20"/>
        <v>37945.500999999997</v>
      </c>
      <c r="D119" s="11" t="str">
        <f t="shared" si="21"/>
        <v>vis</v>
      </c>
      <c r="E119" s="48">
        <f>VLOOKUP(C119,Active!C$21:E$964,3,FALSE)</f>
        <v>2196.0154341502121</v>
      </c>
      <c r="F119" s="5" t="s">
        <v>99</v>
      </c>
      <c r="G119" s="11" t="str">
        <f t="shared" si="22"/>
        <v>37945.501</v>
      </c>
      <c r="H119" s="13">
        <f t="shared" si="23"/>
        <v>2196</v>
      </c>
      <c r="I119" s="49" t="s">
        <v>192</v>
      </c>
      <c r="J119" s="50" t="s">
        <v>193</v>
      </c>
      <c r="K119" s="49">
        <v>2196</v>
      </c>
      <c r="L119" s="49" t="s">
        <v>109</v>
      </c>
      <c r="M119" s="50" t="s">
        <v>104</v>
      </c>
      <c r="N119" s="50"/>
      <c r="O119" s="51" t="s">
        <v>154</v>
      </c>
      <c r="P119" s="51" t="s">
        <v>155</v>
      </c>
    </row>
    <row r="120" spans="1:16" ht="12.75" customHeight="1" thickBot="1" x14ac:dyDescent="0.25">
      <c r="A120" s="13" t="str">
        <f t="shared" si="18"/>
        <v> MVS 6.53 </v>
      </c>
      <c r="B120" s="5" t="str">
        <f t="shared" si="19"/>
        <v>II</v>
      </c>
      <c r="C120" s="13">
        <f t="shared" si="20"/>
        <v>37970.446000000004</v>
      </c>
      <c r="D120" s="11" t="str">
        <f t="shared" si="21"/>
        <v>vis</v>
      </c>
      <c r="E120" s="48">
        <f>VLOOKUP(C120,Active!C$21:E$964,3,FALSE)</f>
        <v>2217.5481453986749</v>
      </c>
      <c r="F120" s="5" t="s">
        <v>99</v>
      </c>
      <c r="G120" s="11" t="str">
        <f t="shared" si="22"/>
        <v>37970.446</v>
      </c>
      <c r="H120" s="13">
        <f t="shared" si="23"/>
        <v>2217.5</v>
      </c>
      <c r="I120" s="49" t="s">
        <v>194</v>
      </c>
      <c r="J120" s="50" t="s">
        <v>195</v>
      </c>
      <c r="K120" s="49">
        <v>2217.5</v>
      </c>
      <c r="L120" s="49" t="s">
        <v>196</v>
      </c>
      <c r="M120" s="50" t="s">
        <v>104</v>
      </c>
      <c r="N120" s="50"/>
      <c r="O120" s="51" t="s">
        <v>154</v>
      </c>
      <c r="P120" s="51" t="s">
        <v>155</v>
      </c>
    </row>
    <row r="121" spans="1:16" ht="12.75" customHeight="1" thickBot="1" x14ac:dyDescent="0.25">
      <c r="A121" s="13" t="str">
        <f t="shared" si="18"/>
        <v> MVS 6.53 </v>
      </c>
      <c r="B121" s="5" t="str">
        <f t="shared" si="19"/>
        <v>I</v>
      </c>
      <c r="C121" s="13">
        <f t="shared" si="20"/>
        <v>38412.332000000002</v>
      </c>
      <c r="D121" s="11" t="str">
        <f t="shared" si="21"/>
        <v>vis</v>
      </c>
      <c r="E121" s="48">
        <f>VLOOKUP(C121,Active!C$21:E$964,3,FALSE)</f>
        <v>2598.9874575949325</v>
      </c>
      <c r="F121" s="5" t="s">
        <v>99</v>
      </c>
      <c r="G121" s="11" t="str">
        <f t="shared" si="22"/>
        <v>38412.332</v>
      </c>
      <c r="H121" s="13">
        <f t="shared" si="23"/>
        <v>2599</v>
      </c>
      <c r="I121" s="49" t="s">
        <v>197</v>
      </c>
      <c r="J121" s="50" t="s">
        <v>198</v>
      </c>
      <c r="K121" s="49">
        <v>2599</v>
      </c>
      <c r="L121" s="49" t="s">
        <v>199</v>
      </c>
      <c r="M121" s="50" t="s">
        <v>104</v>
      </c>
      <c r="N121" s="50"/>
      <c r="O121" s="51" t="s">
        <v>154</v>
      </c>
      <c r="P121" s="51" t="s">
        <v>155</v>
      </c>
    </row>
    <row r="122" spans="1:16" ht="12.75" customHeight="1" thickBot="1" x14ac:dyDescent="0.25">
      <c r="A122" s="13" t="str">
        <f t="shared" si="18"/>
        <v> MVS 6.53 </v>
      </c>
      <c r="B122" s="5" t="str">
        <f t="shared" si="19"/>
        <v>I</v>
      </c>
      <c r="C122" s="13">
        <f t="shared" si="20"/>
        <v>38441.303</v>
      </c>
      <c r="D122" s="11" t="str">
        <f t="shared" si="21"/>
        <v>vis</v>
      </c>
      <c r="E122" s="48">
        <f>VLOOKUP(C122,Active!C$21:E$964,3,FALSE)</f>
        <v>2623.9954422643655</v>
      </c>
      <c r="F122" s="5" t="s">
        <v>99</v>
      </c>
      <c r="G122" s="11" t="str">
        <f t="shared" si="22"/>
        <v>38441.303</v>
      </c>
      <c r="H122" s="13">
        <f t="shared" si="23"/>
        <v>2624</v>
      </c>
      <c r="I122" s="49" t="s">
        <v>200</v>
      </c>
      <c r="J122" s="50" t="s">
        <v>201</v>
      </c>
      <c r="K122" s="49">
        <v>2624</v>
      </c>
      <c r="L122" s="49" t="s">
        <v>185</v>
      </c>
      <c r="M122" s="50" t="s">
        <v>104</v>
      </c>
      <c r="N122" s="50"/>
      <c r="O122" s="51" t="s">
        <v>154</v>
      </c>
      <c r="P122" s="51" t="s">
        <v>155</v>
      </c>
    </row>
    <row r="123" spans="1:16" ht="12.75" customHeight="1" thickBot="1" x14ac:dyDescent="0.25">
      <c r="A123" s="13" t="str">
        <f t="shared" si="18"/>
        <v> MVS 6.53 </v>
      </c>
      <c r="B123" s="5" t="str">
        <f t="shared" si="19"/>
        <v>I</v>
      </c>
      <c r="C123" s="13">
        <f t="shared" si="20"/>
        <v>38910.531000000003</v>
      </c>
      <c r="D123" s="11" t="str">
        <f t="shared" si="21"/>
        <v>vis</v>
      </c>
      <c r="E123" s="48">
        <f>VLOOKUP(C123,Active!C$21:E$964,3,FALSE)</f>
        <v>3029.0365741020501</v>
      </c>
      <c r="F123" s="5" t="s">
        <v>99</v>
      </c>
      <c r="G123" s="11" t="str">
        <f t="shared" si="22"/>
        <v>38910.531</v>
      </c>
      <c r="H123" s="13">
        <f t="shared" si="23"/>
        <v>3029</v>
      </c>
      <c r="I123" s="49" t="s">
        <v>202</v>
      </c>
      <c r="J123" s="50" t="s">
        <v>203</v>
      </c>
      <c r="K123" s="49">
        <v>3029</v>
      </c>
      <c r="L123" s="49" t="s">
        <v>204</v>
      </c>
      <c r="M123" s="50" t="s">
        <v>104</v>
      </c>
      <c r="N123" s="50"/>
      <c r="O123" s="51" t="s">
        <v>154</v>
      </c>
      <c r="P123" s="51" t="s">
        <v>155</v>
      </c>
    </row>
    <row r="124" spans="1:16" ht="12.75" customHeight="1" thickBot="1" x14ac:dyDescent="0.25">
      <c r="A124" s="13" t="str">
        <f t="shared" si="18"/>
        <v> MVS 6.53 </v>
      </c>
      <c r="B124" s="5" t="str">
        <f t="shared" si="19"/>
        <v>I</v>
      </c>
      <c r="C124" s="13">
        <f t="shared" si="20"/>
        <v>38998.51</v>
      </c>
      <c r="D124" s="11" t="str">
        <f t="shared" si="21"/>
        <v>vis</v>
      </c>
      <c r="E124" s="48">
        <f>VLOOKUP(C124,Active!C$21:E$964,3,FALSE)</f>
        <v>3104.980707312232</v>
      </c>
      <c r="F124" s="5" t="s">
        <v>99</v>
      </c>
      <c r="G124" s="11" t="str">
        <f t="shared" si="22"/>
        <v>38998.510</v>
      </c>
      <c r="H124" s="13">
        <f t="shared" si="23"/>
        <v>3105</v>
      </c>
      <c r="I124" s="49" t="s">
        <v>205</v>
      </c>
      <c r="J124" s="50" t="s">
        <v>206</v>
      </c>
      <c r="K124" s="49">
        <v>3105</v>
      </c>
      <c r="L124" s="49" t="s">
        <v>179</v>
      </c>
      <c r="M124" s="50" t="s">
        <v>104</v>
      </c>
      <c r="N124" s="50"/>
      <c r="O124" s="51" t="s">
        <v>154</v>
      </c>
      <c r="P124" s="51" t="s">
        <v>155</v>
      </c>
    </row>
    <row r="125" spans="1:16" ht="12.75" customHeight="1" thickBot="1" x14ac:dyDescent="0.25">
      <c r="A125" s="13" t="str">
        <f t="shared" si="18"/>
        <v> MVS 6.53 </v>
      </c>
      <c r="B125" s="5" t="str">
        <f t="shared" si="19"/>
        <v>I</v>
      </c>
      <c r="C125" s="13">
        <f t="shared" si="20"/>
        <v>39034.453999999998</v>
      </c>
      <c r="D125" s="11" t="str">
        <f t="shared" si="21"/>
        <v>vis</v>
      </c>
      <c r="E125" s="48">
        <f>VLOOKUP(C125,Active!C$21:E$964,3,FALSE)</f>
        <v>3136.0078379241563</v>
      </c>
      <c r="F125" s="5" t="s">
        <v>99</v>
      </c>
      <c r="G125" s="11" t="str">
        <f t="shared" si="22"/>
        <v>39034.454</v>
      </c>
      <c r="H125" s="13">
        <f t="shared" si="23"/>
        <v>3136</v>
      </c>
      <c r="I125" s="49" t="s">
        <v>207</v>
      </c>
      <c r="J125" s="50" t="s">
        <v>208</v>
      </c>
      <c r="K125" s="49">
        <v>3136</v>
      </c>
      <c r="L125" s="49" t="s">
        <v>209</v>
      </c>
      <c r="M125" s="50" t="s">
        <v>104</v>
      </c>
      <c r="N125" s="50"/>
      <c r="O125" s="51" t="s">
        <v>154</v>
      </c>
      <c r="P125" s="51" t="s">
        <v>155</v>
      </c>
    </row>
    <row r="126" spans="1:16" ht="12.75" customHeight="1" thickBot="1" x14ac:dyDescent="0.25">
      <c r="A126" s="13" t="str">
        <f t="shared" si="18"/>
        <v> MVS 6.53 </v>
      </c>
      <c r="B126" s="5" t="str">
        <f t="shared" si="19"/>
        <v>I</v>
      </c>
      <c r="C126" s="13">
        <f t="shared" si="20"/>
        <v>39056.43</v>
      </c>
      <c r="D126" s="11" t="str">
        <f t="shared" si="21"/>
        <v>vis</v>
      </c>
      <c r="E126" s="48">
        <f>VLOOKUP(C126,Active!C$21:E$964,3,FALSE)</f>
        <v>3154.9776860859579</v>
      </c>
      <c r="F126" s="5" t="s">
        <v>99</v>
      </c>
      <c r="G126" s="11" t="str">
        <f t="shared" si="22"/>
        <v>39056.430</v>
      </c>
      <c r="H126" s="13">
        <f t="shared" si="23"/>
        <v>3155</v>
      </c>
      <c r="I126" s="49" t="s">
        <v>210</v>
      </c>
      <c r="J126" s="50" t="s">
        <v>211</v>
      </c>
      <c r="K126" s="49">
        <v>3155</v>
      </c>
      <c r="L126" s="49" t="s">
        <v>212</v>
      </c>
      <c r="M126" s="50" t="s">
        <v>104</v>
      </c>
      <c r="N126" s="50"/>
      <c r="O126" s="51" t="s">
        <v>154</v>
      </c>
      <c r="P126" s="51" t="s">
        <v>155</v>
      </c>
    </row>
    <row r="127" spans="1:16" ht="12.75" customHeight="1" thickBot="1" x14ac:dyDescent="0.25">
      <c r="A127" s="13" t="str">
        <f t="shared" si="18"/>
        <v> MVS 6.53 </v>
      </c>
      <c r="B127" s="5" t="str">
        <f t="shared" si="19"/>
        <v>I</v>
      </c>
      <c r="C127" s="13">
        <f t="shared" si="20"/>
        <v>39063.425000000003</v>
      </c>
      <c r="D127" s="11" t="str">
        <f t="shared" si="21"/>
        <v>vis</v>
      </c>
      <c r="E127" s="48">
        <f>VLOOKUP(C127,Active!C$21:E$964,3,FALSE)</f>
        <v>3161.0158225935952</v>
      </c>
      <c r="F127" s="5" t="s">
        <v>99</v>
      </c>
      <c r="G127" s="11" t="str">
        <f t="shared" si="22"/>
        <v>39063.425</v>
      </c>
      <c r="H127" s="13">
        <f t="shared" si="23"/>
        <v>3161</v>
      </c>
      <c r="I127" s="49" t="s">
        <v>213</v>
      </c>
      <c r="J127" s="50" t="s">
        <v>214</v>
      </c>
      <c r="K127" s="49">
        <v>3161</v>
      </c>
      <c r="L127" s="49" t="s">
        <v>109</v>
      </c>
      <c r="M127" s="50" t="s">
        <v>104</v>
      </c>
      <c r="N127" s="50"/>
      <c r="O127" s="51" t="s">
        <v>154</v>
      </c>
      <c r="P127" s="51" t="s">
        <v>155</v>
      </c>
    </row>
    <row r="128" spans="1:16" ht="12.75" customHeight="1" thickBot="1" x14ac:dyDescent="0.25">
      <c r="A128" s="13" t="str">
        <f t="shared" si="18"/>
        <v> MVS 6.53 </v>
      </c>
      <c r="B128" s="5" t="str">
        <f t="shared" si="19"/>
        <v>I</v>
      </c>
      <c r="C128" s="13">
        <f t="shared" si="20"/>
        <v>39179.311000000002</v>
      </c>
      <c r="D128" s="11" t="str">
        <f t="shared" si="21"/>
        <v>vis</v>
      </c>
      <c r="E128" s="48">
        <f>VLOOKUP(C128,Active!C$21:E$964,3,FALSE)</f>
        <v>3261.0494876863459</v>
      </c>
      <c r="F128" s="5" t="s">
        <v>99</v>
      </c>
      <c r="G128" s="11" t="str">
        <f t="shared" si="22"/>
        <v>39179.311</v>
      </c>
      <c r="H128" s="13">
        <f t="shared" si="23"/>
        <v>3261</v>
      </c>
      <c r="I128" s="49" t="s">
        <v>215</v>
      </c>
      <c r="J128" s="50" t="s">
        <v>216</v>
      </c>
      <c r="K128" s="49">
        <v>3261</v>
      </c>
      <c r="L128" s="49" t="s">
        <v>217</v>
      </c>
      <c r="M128" s="50" t="s">
        <v>104</v>
      </c>
      <c r="N128" s="50"/>
      <c r="O128" s="51" t="s">
        <v>154</v>
      </c>
      <c r="P128" s="51" t="s">
        <v>155</v>
      </c>
    </row>
    <row r="129" spans="1:16" ht="12.75" customHeight="1" thickBot="1" x14ac:dyDescent="0.25">
      <c r="A129" s="13" t="str">
        <f t="shared" si="18"/>
        <v> MVS 6.53 </v>
      </c>
      <c r="B129" s="5" t="str">
        <f t="shared" si="19"/>
        <v>I</v>
      </c>
      <c r="C129" s="13">
        <f t="shared" si="20"/>
        <v>39406.345999999998</v>
      </c>
      <c r="D129" s="11" t="str">
        <f t="shared" si="21"/>
        <v>vis</v>
      </c>
      <c r="E129" s="48">
        <f>VLOOKUP(C129,Active!C$21:E$964,3,FALSE)</f>
        <v>3457.0278039137802</v>
      </c>
      <c r="F129" s="5" t="s">
        <v>99</v>
      </c>
      <c r="G129" s="11" t="str">
        <f t="shared" si="22"/>
        <v>39406.346</v>
      </c>
      <c r="H129" s="13">
        <f t="shared" si="23"/>
        <v>3457</v>
      </c>
      <c r="I129" s="49" t="s">
        <v>218</v>
      </c>
      <c r="J129" s="50" t="s">
        <v>219</v>
      </c>
      <c r="K129" s="49">
        <v>3457</v>
      </c>
      <c r="L129" s="49" t="s">
        <v>220</v>
      </c>
      <c r="M129" s="50" t="s">
        <v>104</v>
      </c>
      <c r="N129" s="50"/>
      <c r="O129" s="51" t="s">
        <v>154</v>
      </c>
      <c r="P129" s="51" t="s">
        <v>155</v>
      </c>
    </row>
    <row r="130" spans="1:16" ht="12.75" customHeight="1" thickBot="1" x14ac:dyDescent="0.25">
      <c r="A130" s="13" t="str">
        <f t="shared" si="18"/>
        <v> MVS 6.53 </v>
      </c>
      <c r="B130" s="5" t="str">
        <f t="shared" si="19"/>
        <v>I</v>
      </c>
      <c r="C130" s="13">
        <f t="shared" si="20"/>
        <v>39414.483999999997</v>
      </c>
      <c r="D130" s="11" t="str">
        <f t="shared" si="21"/>
        <v>vis</v>
      </c>
      <c r="E130" s="48">
        <f>VLOOKUP(C130,Active!C$21:E$964,3,FALSE)</f>
        <v>3464.0525866012899</v>
      </c>
      <c r="F130" s="5" t="s">
        <v>99</v>
      </c>
      <c r="G130" s="11" t="str">
        <f t="shared" si="22"/>
        <v>39414.484</v>
      </c>
      <c r="H130" s="13">
        <f t="shared" si="23"/>
        <v>3464</v>
      </c>
      <c r="I130" s="49" t="s">
        <v>221</v>
      </c>
      <c r="J130" s="50" t="s">
        <v>222</v>
      </c>
      <c r="K130" s="49">
        <v>3464</v>
      </c>
      <c r="L130" s="49" t="s">
        <v>223</v>
      </c>
      <c r="M130" s="50" t="s">
        <v>104</v>
      </c>
      <c r="N130" s="50"/>
      <c r="O130" s="51" t="s">
        <v>154</v>
      </c>
      <c r="P130" s="51" t="s">
        <v>155</v>
      </c>
    </row>
    <row r="131" spans="1:16" ht="12.75" customHeight="1" thickBot="1" x14ac:dyDescent="0.25">
      <c r="A131" s="13" t="str">
        <f t="shared" si="18"/>
        <v> MVS 6.53 </v>
      </c>
      <c r="B131" s="5" t="str">
        <f t="shared" si="19"/>
        <v>I</v>
      </c>
      <c r="C131" s="13">
        <f t="shared" si="20"/>
        <v>39443.392999999996</v>
      </c>
      <c r="D131" s="11" t="str">
        <f t="shared" si="21"/>
        <v>vis</v>
      </c>
      <c r="E131" s="48">
        <f>VLOOKUP(C131,Active!C$21:E$964,3,FALSE)</f>
        <v>3489.007052405324</v>
      </c>
      <c r="F131" s="5" t="s">
        <v>99</v>
      </c>
      <c r="G131" s="11" t="str">
        <f t="shared" si="22"/>
        <v>39443.393</v>
      </c>
      <c r="H131" s="13">
        <f t="shared" si="23"/>
        <v>3489</v>
      </c>
      <c r="I131" s="49" t="s">
        <v>224</v>
      </c>
      <c r="J131" s="50" t="s">
        <v>225</v>
      </c>
      <c r="K131" s="49">
        <v>3489</v>
      </c>
      <c r="L131" s="49" t="s">
        <v>226</v>
      </c>
      <c r="M131" s="50" t="s">
        <v>104</v>
      </c>
      <c r="N131" s="50"/>
      <c r="O131" s="51" t="s">
        <v>154</v>
      </c>
      <c r="P131" s="51" t="s">
        <v>155</v>
      </c>
    </row>
    <row r="132" spans="1:16" ht="12.75" customHeight="1" thickBot="1" x14ac:dyDescent="0.25">
      <c r="A132" s="13" t="str">
        <f t="shared" si="18"/>
        <v> MVS 6.54 </v>
      </c>
      <c r="B132" s="5" t="str">
        <f t="shared" si="19"/>
        <v>I</v>
      </c>
      <c r="C132" s="13">
        <f t="shared" si="20"/>
        <v>39678.464999999997</v>
      </c>
      <c r="D132" s="11" t="str">
        <f t="shared" si="21"/>
        <v>vis</v>
      </c>
      <c r="E132" s="48">
        <f>VLOOKUP(C132,Active!C$21:E$964,3,FALSE)</f>
        <v>3691.9229673621207</v>
      </c>
      <c r="F132" s="5" t="s">
        <v>99</v>
      </c>
      <c r="G132" s="11" t="str">
        <f t="shared" si="22"/>
        <v>39678.465</v>
      </c>
      <c r="H132" s="13">
        <f t="shared" si="23"/>
        <v>3692</v>
      </c>
      <c r="I132" s="49" t="s">
        <v>227</v>
      </c>
      <c r="J132" s="50" t="s">
        <v>228</v>
      </c>
      <c r="K132" s="49">
        <v>3692</v>
      </c>
      <c r="L132" s="49" t="s">
        <v>229</v>
      </c>
      <c r="M132" s="50" t="s">
        <v>104</v>
      </c>
      <c r="N132" s="50"/>
      <c r="O132" s="51" t="s">
        <v>154</v>
      </c>
      <c r="P132" s="51" t="s">
        <v>230</v>
      </c>
    </row>
    <row r="133" spans="1:16" ht="12.75" customHeight="1" thickBot="1" x14ac:dyDescent="0.25">
      <c r="A133" s="13" t="str">
        <f t="shared" si="18"/>
        <v> MVS 6.54 </v>
      </c>
      <c r="B133" s="5" t="str">
        <f t="shared" si="19"/>
        <v>I</v>
      </c>
      <c r="C133" s="13">
        <f t="shared" si="20"/>
        <v>39685.504999999997</v>
      </c>
      <c r="D133" s="11" t="str">
        <f t="shared" si="21"/>
        <v>vis</v>
      </c>
      <c r="E133" s="48">
        <f>VLOOKUP(C133,Active!C$21:E$964,3,FALSE)</f>
        <v>3697.9999482075468</v>
      </c>
      <c r="F133" s="5" t="s">
        <v>99</v>
      </c>
      <c r="G133" s="11" t="str">
        <f t="shared" si="22"/>
        <v>39685.505</v>
      </c>
      <c r="H133" s="13">
        <f t="shared" si="23"/>
        <v>3698</v>
      </c>
      <c r="I133" s="49" t="s">
        <v>231</v>
      </c>
      <c r="J133" s="50" t="s">
        <v>232</v>
      </c>
      <c r="K133" s="49">
        <v>3698</v>
      </c>
      <c r="L133" s="49" t="s">
        <v>233</v>
      </c>
      <c r="M133" s="50" t="s">
        <v>104</v>
      </c>
      <c r="N133" s="50"/>
      <c r="O133" s="51" t="s">
        <v>154</v>
      </c>
      <c r="P133" s="51" t="s">
        <v>230</v>
      </c>
    </row>
    <row r="134" spans="1:16" ht="12.75" customHeight="1" thickBot="1" x14ac:dyDescent="0.25">
      <c r="A134" s="13" t="str">
        <f t="shared" si="18"/>
        <v> MVS 6.54 </v>
      </c>
      <c r="B134" s="5" t="str">
        <f t="shared" si="19"/>
        <v>I</v>
      </c>
      <c r="C134" s="13">
        <f t="shared" si="20"/>
        <v>39795.457000000002</v>
      </c>
      <c r="D134" s="11" t="str">
        <f t="shared" si="21"/>
        <v>vis</v>
      </c>
      <c r="E134" s="48">
        <f>VLOOKUP(C134,Active!C$21:E$964,3,FALSE)</f>
        <v>3792.9113399570138</v>
      </c>
      <c r="F134" s="5" t="s">
        <v>99</v>
      </c>
      <c r="G134" s="11" t="str">
        <f t="shared" si="22"/>
        <v>39795.457</v>
      </c>
      <c r="H134" s="13">
        <f t="shared" si="23"/>
        <v>3793</v>
      </c>
      <c r="I134" s="49" t="s">
        <v>234</v>
      </c>
      <c r="J134" s="50" t="s">
        <v>235</v>
      </c>
      <c r="K134" s="49">
        <v>3793</v>
      </c>
      <c r="L134" s="49" t="s">
        <v>236</v>
      </c>
      <c r="M134" s="50" t="s">
        <v>104</v>
      </c>
      <c r="N134" s="50"/>
      <c r="O134" s="51" t="s">
        <v>154</v>
      </c>
      <c r="P134" s="51" t="s">
        <v>230</v>
      </c>
    </row>
    <row r="135" spans="1:16" ht="12.75" customHeight="1" thickBot="1" x14ac:dyDescent="0.25">
      <c r="A135" s="13" t="str">
        <f t="shared" si="18"/>
        <v> MVS 6.54 </v>
      </c>
      <c r="B135" s="5" t="str">
        <f t="shared" si="19"/>
        <v>I</v>
      </c>
      <c r="C135" s="13">
        <f t="shared" si="20"/>
        <v>39852.328000000001</v>
      </c>
      <c r="D135" s="11" t="str">
        <f t="shared" si="21"/>
        <v>vis</v>
      </c>
      <c r="E135" s="48">
        <f>VLOOKUP(C135,Active!C$21:E$964,3,FALSE)</f>
        <v>3842.0028140564718</v>
      </c>
      <c r="F135" s="5" t="s">
        <v>99</v>
      </c>
      <c r="G135" s="11" t="str">
        <f t="shared" si="22"/>
        <v>39852.328</v>
      </c>
      <c r="H135" s="13">
        <f t="shared" si="23"/>
        <v>3842</v>
      </c>
      <c r="I135" s="49" t="s">
        <v>237</v>
      </c>
      <c r="J135" s="50" t="s">
        <v>238</v>
      </c>
      <c r="K135" s="49">
        <v>3842</v>
      </c>
      <c r="L135" s="49" t="s">
        <v>118</v>
      </c>
      <c r="M135" s="50" t="s">
        <v>104</v>
      </c>
      <c r="N135" s="50"/>
      <c r="O135" s="51" t="s">
        <v>154</v>
      </c>
      <c r="P135" s="51" t="s">
        <v>230</v>
      </c>
    </row>
    <row r="136" spans="1:16" ht="12.75" customHeight="1" thickBot="1" x14ac:dyDescent="0.25">
      <c r="A136" s="13" t="str">
        <f t="shared" si="18"/>
        <v> MVS 6.54 </v>
      </c>
      <c r="B136" s="5" t="str">
        <f t="shared" si="19"/>
        <v>I</v>
      </c>
      <c r="C136" s="13">
        <f t="shared" si="20"/>
        <v>40145.411999999997</v>
      </c>
      <c r="D136" s="11" t="str">
        <f t="shared" si="21"/>
        <v>vis</v>
      </c>
      <c r="E136" s="48">
        <f>VLOOKUP(C136,Active!C$21:E$964,3,FALSE)</f>
        <v>4094.9951228775849</v>
      </c>
      <c r="F136" s="5" t="s">
        <v>99</v>
      </c>
      <c r="G136" s="11" t="str">
        <f t="shared" si="22"/>
        <v>40145.412</v>
      </c>
      <c r="H136" s="13">
        <f t="shared" si="23"/>
        <v>4095</v>
      </c>
      <c r="I136" s="49" t="s">
        <v>239</v>
      </c>
      <c r="J136" s="50" t="s">
        <v>240</v>
      </c>
      <c r="K136" s="49">
        <v>4095</v>
      </c>
      <c r="L136" s="49" t="s">
        <v>241</v>
      </c>
      <c r="M136" s="50" t="s">
        <v>104</v>
      </c>
      <c r="N136" s="50"/>
      <c r="O136" s="51" t="s">
        <v>154</v>
      </c>
      <c r="P136" s="51" t="s">
        <v>230</v>
      </c>
    </row>
    <row r="137" spans="1:16" ht="12.75" customHeight="1" thickBot="1" x14ac:dyDescent="0.25">
      <c r="A137" s="13" t="str">
        <f t="shared" si="18"/>
        <v> MVS 6.54 </v>
      </c>
      <c r="B137" s="5" t="str">
        <f t="shared" si="19"/>
        <v>II</v>
      </c>
      <c r="C137" s="13">
        <f t="shared" si="20"/>
        <v>40149.49</v>
      </c>
      <c r="D137" s="11" t="str">
        <f t="shared" si="21"/>
        <v>vis</v>
      </c>
      <c r="E137" s="48">
        <f>VLOOKUP(C137,Active!C$21:E$964,3,FALSE)</f>
        <v>4098.5152830888992</v>
      </c>
      <c r="F137" s="5" t="s">
        <v>99</v>
      </c>
      <c r="G137" s="11" t="str">
        <f t="shared" si="22"/>
        <v>40149.490</v>
      </c>
      <c r="H137" s="13">
        <f t="shared" si="23"/>
        <v>4098.5</v>
      </c>
      <c r="I137" s="49" t="s">
        <v>242</v>
      </c>
      <c r="J137" s="50" t="s">
        <v>243</v>
      </c>
      <c r="K137" s="49">
        <v>4098.5</v>
      </c>
      <c r="L137" s="49" t="s">
        <v>109</v>
      </c>
      <c r="M137" s="50" t="s">
        <v>104</v>
      </c>
      <c r="N137" s="50"/>
      <c r="O137" s="51" t="s">
        <v>154</v>
      </c>
      <c r="P137" s="51" t="s">
        <v>230</v>
      </c>
    </row>
    <row r="138" spans="1:16" ht="12.75" customHeight="1" thickBot="1" x14ac:dyDescent="0.25">
      <c r="A138" s="13" t="str">
        <f t="shared" si="18"/>
        <v> MVS 6.54 </v>
      </c>
      <c r="B138" s="5" t="str">
        <f t="shared" si="19"/>
        <v>I</v>
      </c>
      <c r="C138" s="13">
        <f t="shared" si="20"/>
        <v>40232.319000000003</v>
      </c>
      <c r="D138" s="11" t="str">
        <f t="shared" si="21"/>
        <v>vis</v>
      </c>
      <c r="E138" s="48">
        <f>VLOOKUP(C138,Active!C$21:E$964,3,FALSE)</f>
        <v>4170.0138976408562</v>
      </c>
      <c r="F138" s="5" t="s">
        <v>99</v>
      </c>
      <c r="G138" s="11" t="str">
        <f t="shared" si="22"/>
        <v>40232.319</v>
      </c>
      <c r="H138" s="13">
        <f t="shared" si="23"/>
        <v>4170</v>
      </c>
      <c r="I138" s="49" t="s">
        <v>244</v>
      </c>
      <c r="J138" s="50" t="s">
        <v>245</v>
      </c>
      <c r="K138" s="49">
        <v>4170</v>
      </c>
      <c r="L138" s="49" t="s">
        <v>246</v>
      </c>
      <c r="M138" s="50" t="s">
        <v>104</v>
      </c>
      <c r="N138" s="50"/>
      <c r="O138" s="51" t="s">
        <v>154</v>
      </c>
      <c r="P138" s="51" t="s">
        <v>230</v>
      </c>
    </row>
    <row r="139" spans="1:16" ht="12.75" customHeight="1" thickBot="1" x14ac:dyDescent="0.25">
      <c r="A139" s="13" t="str">
        <f t="shared" ref="A139:A160" si="24">P139</f>
        <v> MVS 6.54 </v>
      </c>
      <c r="B139" s="5" t="str">
        <f t="shared" ref="B139:B160" si="25">IF(H139=INT(H139),"I","II")</f>
        <v>I</v>
      </c>
      <c r="C139" s="13">
        <f t="shared" ref="C139:C160" si="26">1*G139</f>
        <v>40261.292999999998</v>
      </c>
      <c r="D139" s="11" t="str">
        <f t="shared" ref="D139:D160" si="27">VLOOKUP(F139,I$1:J$5,2,FALSE)</f>
        <v>vis</v>
      </c>
      <c r="E139" s="48">
        <f>VLOOKUP(C139,Active!C$21:E$964,3,FALSE)</f>
        <v>4195.0244719328057</v>
      </c>
      <c r="F139" s="5" t="s">
        <v>99</v>
      </c>
      <c r="G139" s="11" t="str">
        <f t="shared" ref="G139:G160" si="28">MID(I139,3,LEN(I139)-3)</f>
        <v>40261.293</v>
      </c>
      <c r="H139" s="13">
        <f t="shared" ref="H139:H160" si="29">1*K139</f>
        <v>4195</v>
      </c>
      <c r="I139" s="49" t="s">
        <v>247</v>
      </c>
      <c r="J139" s="50" t="s">
        <v>248</v>
      </c>
      <c r="K139" s="49">
        <v>4195</v>
      </c>
      <c r="L139" s="49" t="s">
        <v>158</v>
      </c>
      <c r="M139" s="50" t="s">
        <v>104</v>
      </c>
      <c r="N139" s="50"/>
      <c r="O139" s="51" t="s">
        <v>154</v>
      </c>
      <c r="P139" s="51" t="s">
        <v>230</v>
      </c>
    </row>
    <row r="140" spans="1:16" ht="12.75" customHeight="1" thickBot="1" x14ac:dyDescent="0.25">
      <c r="A140" s="13" t="str">
        <f t="shared" si="24"/>
        <v> MVS 6.54 </v>
      </c>
      <c r="B140" s="5" t="str">
        <f t="shared" si="25"/>
        <v>I</v>
      </c>
      <c r="C140" s="13">
        <f t="shared" si="26"/>
        <v>40745.497000000003</v>
      </c>
      <c r="D140" s="11" t="str">
        <f t="shared" si="27"/>
        <v>vis</v>
      </c>
      <c r="E140" s="48">
        <f>VLOOKUP(C140,Active!C$21:E$964,3,FALSE)</f>
        <v>4612.9929993871247</v>
      </c>
      <c r="F140" s="5" t="s">
        <v>99</v>
      </c>
      <c r="G140" s="11" t="str">
        <f t="shared" si="28"/>
        <v>40745.497</v>
      </c>
      <c r="H140" s="13">
        <f t="shared" si="29"/>
        <v>4613</v>
      </c>
      <c r="I140" s="49" t="s">
        <v>249</v>
      </c>
      <c r="J140" s="50" t="s">
        <v>250</v>
      </c>
      <c r="K140" s="49">
        <v>4613</v>
      </c>
      <c r="L140" s="49" t="s">
        <v>251</v>
      </c>
      <c r="M140" s="50" t="s">
        <v>104</v>
      </c>
      <c r="N140" s="50"/>
      <c r="O140" s="51" t="s">
        <v>154</v>
      </c>
      <c r="P140" s="51" t="s">
        <v>230</v>
      </c>
    </row>
    <row r="141" spans="1:16" ht="12.75" customHeight="1" thickBot="1" x14ac:dyDescent="0.25">
      <c r="A141" s="13" t="str">
        <f t="shared" si="24"/>
        <v> MVS 6.54 </v>
      </c>
      <c r="B141" s="5" t="str">
        <f t="shared" si="25"/>
        <v>II</v>
      </c>
      <c r="C141" s="13">
        <f t="shared" si="26"/>
        <v>41070.544000000002</v>
      </c>
      <c r="D141" s="11" t="str">
        <f t="shared" si="27"/>
        <v>vis</v>
      </c>
      <c r="E141" s="48">
        <f>VLOOKUP(C141,Active!C$21:E$964,3,FALSE)</f>
        <v>4893.5760097369812</v>
      </c>
      <c r="F141" s="5" t="s">
        <v>99</v>
      </c>
      <c r="G141" s="11" t="str">
        <f t="shared" si="28"/>
        <v>41070.544</v>
      </c>
      <c r="H141" s="13">
        <f t="shared" si="29"/>
        <v>4893.5</v>
      </c>
      <c r="I141" s="49" t="s">
        <v>252</v>
      </c>
      <c r="J141" s="50" t="s">
        <v>253</v>
      </c>
      <c r="K141" s="49">
        <v>4893.5</v>
      </c>
      <c r="L141" s="49" t="s">
        <v>254</v>
      </c>
      <c r="M141" s="50" t="s">
        <v>104</v>
      </c>
      <c r="N141" s="50"/>
      <c r="O141" s="51" t="s">
        <v>154</v>
      </c>
      <c r="P141" s="51" t="s">
        <v>230</v>
      </c>
    </row>
    <row r="142" spans="1:16" ht="12.75" customHeight="1" thickBot="1" x14ac:dyDescent="0.25">
      <c r="A142" s="13" t="str">
        <f t="shared" si="24"/>
        <v> BRNO 32 </v>
      </c>
      <c r="B142" s="5" t="str">
        <f t="shared" si="25"/>
        <v>I</v>
      </c>
      <c r="C142" s="13">
        <f t="shared" si="26"/>
        <v>50694.486100000002</v>
      </c>
      <c r="D142" s="11" t="str">
        <f t="shared" si="27"/>
        <v>vis</v>
      </c>
      <c r="E142" s="48">
        <f>VLOOKUP(C142,Active!C$21:E$964,3,FALSE)</f>
        <v>13201.035072120987</v>
      </c>
      <c r="F142" s="5" t="s">
        <v>99</v>
      </c>
      <c r="G142" s="11" t="str">
        <f t="shared" si="28"/>
        <v>50694.4861</v>
      </c>
      <c r="H142" s="13">
        <f t="shared" si="29"/>
        <v>13201</v>
      </c>
      <c r="I142" s="49" t="s">
        <v>409</v>
      </c>
      <c r="J142" s="50" t="s">
        <v>410</v>
      </c>
      <c r="K142" s="49">
        <v>13201</v>
      </c>
      <c r="L142" s="49" t="s">
        <v>411</v>
      </c>
      <c r="M142" s="50" t="s">
        <v>258</v>
      </c>
      <c r="N142" s="50"/>
      <c r="O142" s="51" t="s">
        <v>412</v>
      </c>
      <c r="P142" s="51" t="s">
        <v>413</v>
      </c>
    </row>
    <row r="143" spans="1:16" ht="12.75" customHeight="1" thickBot="1" x14ac:dyDescent="0.25">
      <c r="A143" s="13" t="str">
        <f t="shared" si="24"/>
        <v> BRNO 32 </v>
      </c>
      <c r="B143" s="5" t="str">
        <f t="shared" si="25"/>
        <v>I</v>
      </c>
      <c r="C143" s="13">
        <f t="shared" si="26"/>
        <v>51045.506200000003</v>
      </c>
      <c r="D143" s="11" t="str">
        <f t="shared" si="27"/>
        <v>vis</v>
      </c>
      <c r="E143" s="48">
        <f>VLOOKUP(C143,Active!C$21:E$964,3,FALSE)</f>
        <v>13504.038257356688</v>
      </c>
      <c r="F143" s="5" t="s">
        <v>99</v>
      </c>
      <c r="G143" s="11" t="str">
        <f t="shared" si="28"/>
        <v>51045.5062</v>
      </c>
      <c r="H143" s="13">
        <f t="shared" si="29"/>
        <v>13504</v>
      </c>
      <c r="I143" s="49" t="s">
        <v>420</v>
      </c>
      <c r="J143" s="50" t="s">
        <v>421</v>
      </c>
      <c r="K143" s="49">
        <v>13504</v>
      </c>
      <c r="L143" s="49" t="s">
        <v>422</v>
      </c>
      <c r="M143" s="50" t="s">
        <v>258</v>
      </c>
      <c r="N143" s="50"/>
      <c r="O143" s="51" t="s">
        <v>412</v>
      </c>
      <c r="P143" s="51" t="s">
        <v>413</v>
      </c>
    </row>
    <row r="144" spans="1:16" ht="12.75" customHeight="1" thickBot="1" x14ac:dyDescent="0.25">
      <c r="A144" s="13" t="str">
        <f t="shared" si="24"/>
        <v> BRNO 32 </v>
      </c>
      <c r="B144" s="5" t="str">
        <f t="shared" si="25"/>
        <v>I</v>
      </c>
      <c r="C144" s="13">
        <f t="shared" si="26"/>
        <v>51103.436600000001</v>
      </c>
      <c r="D144" s="11" t="str">
        <f t="shared" si="27"/>
        <v>vis</v>
      </c>
      <c r="E144" s="48">
        <f>VLOOKUP(C144,Active!C$21:E$964,3,FALSE)</f>
        <v>13554.04421348848</v>
      </c>
      <c r="F144" s="5" t="s">
        <v>99</v>
      </c>
      <c r="G144" s="11" t="str">
        <f t="shared" si="28"/>
        <v>51103.4366</v>
      </c>
      <c r="H144" s="13">
        <f t="shared" si="29"/>
        <v>13554</v>
      </c>
      <c r="I144" s="49" t="s">
        <v>428</v>
      </c>
      <c r="J144" s="50" t="s">
        <v>429</v>
      </c>
      <c r="K144" s="49">
        <v>13554</v>
      </c>
      <c r="L144" s="49" t="s">
        <v>430</v>
      </c>
      <c r="M144" s="50" t="s">
        <v>295</v>
      </c>
      <c r="N144" s="50" t="s">
        <v>296</v>
      </c>
      <c r="O144" s="51" t="s">
        <v>431</v>
      </c>
      <c r="P144" s="51" t="s">
        <v>413</v>
      </c>
    </row>
    <row r="145" spans="1:16" ht="12.75" customHeight="1" thickBot="1" x14ac:dyDescent="0.25">
      <c r="A145" s="13" t="str">
        <f t="shared" si="24"/>
        <v> AOEB 12 </v>
      </c>
      <c r="B145" s="5" t="str">
        <f t="shared" si="25"/>
        <v>I</v>
      </c>
      <c r="C145" s="13">
        <f t="shared" si="26"/>
        <v>51448.682999999997</v>
      </c>
      <c r="D145" s="11" t="str">
        <f t="shared" si="27"/>
        <v>vis</v>
      </c>
      <c r="E145" s="48">
        <f>VLOOKUP(C145,Active!C$21:E$964,3,FALSE)</f>
        <v>13852.063497544172</v>
      </c>
      <c r="F145" s="5" t="s">
        <v>99</v>
      </c>
      <c r="G145" s="11" t="str">
        <f t="shared" si="28"/>
        <v>51448.683</v>
      </c>
      <c r="H145" s="13">
        <f t="shared" si="29"/>
        <v>13852</v>
      </c>
      <c r="I145" s="49" t="s">
        <v>432</v>
      </c>
      <c r="J145" s="50" t="s">
        <v>433</v>
      </c>
      <c r="K145" s="49">
        <v>13852</v>
      </c>
      <c r="L145" s="49" t="s">
        <v>434</v>
      </c>
      <c r="M145" s="50" t="s">
        <v>435</v>
      </c>
      <c r="N145" s="50" t="s">
        <v>304</v>
      </c>
      <c r="O145" s="51" t="s">
        <v>436</v>
      </c>
      <c r="P145" s="51" t="s">
        <v>437</v>
      </c>
    </row>
    <row r="146" spans="1:16" ht="12.75" customHeight="1" thickBot="1" x14ac:dyDescent="0.25">
      <c r="A146" s="13" t="str">
        <f t="shared" si="24"/>
        <v> BRNO 32 </v>
      </c>
      <c r="B146" s="5" t="str">
        <f t="shared" si="25"/>
        <v>I</v>
      </c>
      <c r="C146" s="13">
        <f t="shared" si="26"/>
        <v>51555.252200000003</v>
      </c>
      <c r="D146" s="11" t="str">
        <f t="shared" si="27"/>
        <v>vis</v>
      </c>
      <c r="E146" s="48">
        <f>VLOOKUP(C146,Active!C$21:E$964,3,FALSE)</f>
        <v>13944.054830940811</v>
      </c>
      <c r="F146" s="5" t="s">
        <v>99</v>
      </c>
      <c r="G146" s="11" t="str">
        <f t="shared" si="28"/>
        <v>51555.2522</v>
      </c>
      <c r="H146" s="13">
        <f t="shared" si="29"/>
        <v>13944</v>
      </c>
      <c r="I146" s="49" t="s">
        <v>443</v>
      </c>
      <c r="J146" s="50" t="s">
        <v>444</v>
      </c>
      <c r="K146" s="49">
        <v>13944</v>
      </c>
      <c r="L146" s="49" t="s">
        <v>445</v>
      </c>
      <c r="M146" s="50" t="s">
        <v>295</v>
      </c>
      <c r="N146" s="50" t="s">
        <v>296</v>
      </c>
      <c r="O146" s="51" t="s">
        <v>441</v>
      </c>
      <c r="P146" s="51" t="s">
        <v>413</v>
      </c>
    </row>
    <row r="147" spans="1:16" ht="12.75" customHeight="1" thickBot="1" x14ac:dyDescent="0.25">
      <c r="A147" s="13" t="str">
        <f t="shared" si="24"/>
        <v>OEJV 0074 </v>
      </c>
      <c r="B147" s="5" t="str">
        <f t="shared" si="25"/>
        <v>I</v>
      </c>
      <c r="C147" s="13">
        <f t="shared" si="26"/>
        <v>52492.421000000002</v>
      </c>
      <c r="D147" s="11" t="str">
        <f t="shared" si="27"/>
        <v>vis</v>
      </c>
      <c r="E147" s="48" t="e">
        <f>VLOOKUP(C147,Active!C$21:E$964,3,FALSE)</f>
        <v>#N/A</v>
      </c>
      <c r="F147" s="5" t="s">
        <v>99</v>
      </c>
      <c r="G147" s="11" t="str">
        <f t="shared" si="28"/>
        <v>52492.421</v>
      </c>
      <c r="H147" s="13">
        <f t="shared" si="29"/>
        <v>14753</v>
      </c>
      <c r="I147" s="49" t="s">
        <v>466</v>
      </c>
      <c r="J147" s="50" t="s">
        <v>467</v>
      </c>
      <c r="K147" s="49">
        <v>14753</v>
      </c>
      <c r="L147" s="49" t="s">
        <v>282</v>
      </c>
      <c r="M147" s="50" t="s">
        <v>258</v>
      </c>
      <c r="N147" s="50"/>
      <c r="O147" s="51" t="s">
        <v>468</v>
      </c>
      <c r="P147" s="52" t="s">
        <v>457</v>
      </c>
    </row>
    <row r="148" spans="1:16" ht="12.75" customHeight="1" thickBot="1" x14ac:dyDescent="0.25">
      <c r="A148" s="13" t="str">
        <f t="shared" si="24"/>
        <v>OEJV 0074 </v>
      </c>
      <c r="B148" s="5" t="str">
        <f t="shared" si="25"/>
        <v>I</v>
      </c>
      <c r="C148" s="13">
        <f t="shared" si="26"/>
        <v>52492.444000000003</v>
      </c>
      <c r="D148" s="11" t="str">
        <f t="shared" si="27"/>
        <v>vis</v>
      </c>
      <c r="E148" s="48" t="e">
        <f>VLOOKUP(C148,Active!C$21:E$964,3,FALSE)</f>
        <v>#N/A</v>
      </c>
      <c r="F148" s="5" t="s">
        <v>99</v>
      </c>
      <c r="G148" s="11" t="str">
        <f t="shared" si="28"/>
        <v>52492.444</v>
      </c>
      <c r="H148" s="13">
        <f t="shared" si="29"/>
        <v>14753</v>
      </c>
      <c r="I148" s="49" t="s">
        <v>469</v>
      </c>
      <c r="J148" s="50" t="s">
        <v>470</v>
      </c>
      <c r="K148" s="49">
        <v>14753</v>
      </c>
      <c r="L148" s="49" t="s">
        <v>471</v>
      </c>
      <c r="M148" s="50" t="s">
        <v>258</v>
      </c>
      <c r="N148" s="50"/>
      <c r="O148" s="51" t="s">
        <v>472</v>
      </c>
      <c r="P148" s="52" t="s">
        <v>457</v>
      </c>
    </row>
    <row r="149" spans="1:16" ht="12.75" customHeight="1" thickBot="1" x14ac:dyDescent="0.25">
      <c r="A149" s="13" t="str">
        <f t="shared" si="24"/>
        <v>OEJV 0074 </v>
      </c>
      <c r="B149" s="5" t="str">
        <f t="shared" si="25"/>
        <v>I</v>
      </c>
      <c r="C149" s="13">
        <f t="shared" si="26"/>
        <v>52492.447999999997</v>
      </c>
      <c r="D149" s="11" t="str">
        <f t="shared" si="27"/>
        <v>vis</v>
      </c>
      <c r="E149" s="48" t="e">
        <f>VLOOKUP(C149,Active!C$21:E$964,3,FALSE)</f>
        <v>#N/A</v>
      </c>
      <c r="F149" s="5" t="s">
        <v>99</v>
      </c>
      <c r="G149" s="11" t="str">
        <f t="shared" si="28"/>
        <v>52492.448</v>
      </c>
      <c r="H149" s="13">
        <f t="shared" si="29"/>
        <v>14753</v>
      </c>
      <c r="I149" s="49" t="s">
        <v>473</v>
      </c>
      <c r="J149" s="50" t="s">
        <v>474</v>
      </c>
      <c r="K149" s="49">
        <v>14753</v>
      </c>
      <c r="L149" s="49" t="s">
        <v>217</v>
      </c>
      <c r="M149" s="50" t="s">
        <v>258</v>
      </c>
      <c r="N149" s="50"/>
      <c r="O149" s="51" t="s">
        <v>412</v>
      </c>
      <c r="P149" s="52" t="s">
        <v>457</v>
      </c>
    </row>
    <row r="150" spans="1:16" ht="12.75" customHeight="1" thickBot="1" x14ac:dyDescent="0.25">
      <c r="A150" s="13" t="str">
        <f t="shared" si="24"/>
        <v>OEJV 0074 </v>
      </c>
      <c r="B150" s="5" t="str">
        <f t="shared" si="25"/>
        <v>I</v>
      </c>
      <c r="C150" s="13">
        <f t="shared" si="26"/>
        <v>52492.466</v>
      </c>
      <c r="D150" s="11" t="str">
        <f t="shared" si="27"/>
        <v>vis</v>
      </c>
      <c r="E150" s="48" t="e">
        <f>VLOOKUP(C150,Active!C$21:E$964,3,FALSE)</f>
        <v>#N/A</v>
      </c>
      <c r="F150" s="5" t="s">
        <v>99</v>
      </c>
      <c r="G150" s="11" t="str">
        <f t="shared" si="28"/>
        <v>52492.466</v>
      </c>
      <c r="H150" s="13">
        <f t="shared" si="29"/>
        <v>14753</v>
      </c>
      <c r="I150" s="49" t="s">
        <v>475</v>
      </c>
      <c r="J150" s="50" t="s">
        <v>476</v>
      </c>
      <c r="K150" s="49">
        <v>14753</v>
      </c>
      <c r="L150" s="49" t="s">
        <v>477</v>
      </c>
      <c r="M150" s="50" t="s">
        <v>258</v>
      </c>
      <c r="N150" s="50"/>
      <c r="O150" s="51" t="s">
        <v>478</v>
      </c>
      <c r="P150" s="52" t="s">
        <v>457</v>
      </c>
    </row>
    <row r="151" spans="1:16" ht="12.75" customHeight="1" thickBot="1" x14ac:dyDescent="0.25">
      <c r="A151" s="13" t="str">
        <f t="shared" si="24"/>
        <v> AOEB 12 </v>
      </c>
      <c r="B151" s="5" t="str">
        <f t="shared" si="25"/>
        <v>I</v>
      </c>
      <c r="C151" s="13">
        <f t="shared" si="26"/>
        <v>52515.63</v>
      </c>
      <c r="D151" s="11" t="str">
        <f t="shared" si="27"/>
        <v>vis</v>
      </c>
      <c r="E151" s="48">
        <f>VLOOKUP(C151,Active!C$21:E$964,3,FALSE)</f>
        <v>14773.06015693112</v>
      </c>
      <c r="F151" s="5" t="s">
        <v>99</v>
      </c>
      <c r="G151" s="11" t="str">
        <f t="shared" si="28"/>
        <v>52515.6300</v>
      </c>
      <c r="H151" s="13">
        <f t="shared" si="29"/>
        <v>14773</v>
      </c>
      <c r="I151" s="49" t="s">
        <v>479</v>
      </c>
      <c r="J151" s="50" t="s">
        <v>480</v>
      </c>
      <c r="K151" s="49">
        <v>14773</v>
      </c>
      <c r="L151" s="49" t="s">
        <v>481</v>
      </c>
      <c r="M151" s="50" t="s">
        <v>435</v>
      </c>
      <c r="N151" s="50" t="s">
        <v>304</v>
      </c>
      <c r="O151" s="51" t="s">
        <v>259</v>
      </c>
      <c r="P151" s="51" t="s">
        <v>437</v>
      </c>
    </row>
    <row r="152" spans="1:16" ht="12.75" customHeight="1" thickBot="1" x14ac:dyDescent="0.25">
      <c r="A152" s="13" t="str">
        <f t="shared" si="24"/>
        <v> AOEB 12 </v>
      </c>
      <c r="B152" s="5" t="str">
        <f t="shared" si="25"/>
        <v>I</v>
      </c>
      <c r="C152" s="13">
        <f t="shared" si="26"/>
        <v>52618.734799999998</v>
      </c>
      <c r="D152" s="11" t="str">
        <f t="shared" si="27"/>
        <v>vis</v>
      </c>
      <c r="E152" s="48">
        <f>VLOOKUP(C152,Active!C$21:E$964,3,FALSE)</f>
        <v>14862.060994242403</v>
      </c>
      <c r="F152" s="5" t="s">
        <v>99</v>
      </c>
      <c r="G152" s="11" t="str">
        <f t="shared" si="28"/>
        <v>52618.7348</v>
      </c>
      <c r="H152" s="13">
        <f t="shared" si="29"/>
        <v>14862</v>
      </c>
      <c r="I152" s="49" t="s">
        <v>482</v>
      </c>
      <c r="J152" s="50" t="s">
        <v>483</v>
      </c>
      <c r="K152" s="49">
        <v>14862</v>
      </c>
      <c r="L152" s="49" t="s">
        <v>484</v>
      </c>
      <c r="M152" s="50" t="s">
        <v>435</v>
      </c>
      <c r="N152" s="50" t="s">
        <v>304</v>
      </c>
      <c r="O152" s="51" t="s">
        <v>485</v>
      </c>
      <c r="P152" s="51" t="s">
        <v>437</v>
      </c>
    </row>
    <row r="153" spans="1:16" ht="12.75" customHeight="1" thickBot="1" x14ac:dyDescent="0.25">
      <c r="A153" s="13" t="str">
        <f t="shared" si="24"/>
        <v> AOEB 12 </v>
      </c>
      <c r="B153" s="5" t="str">
        <f t="shared" si="25"/>
        <v>I</v>
      </c>
      <c r="C153" s="13">
        <f t="shared" si="26"/>
        <v>52683.609499999999</v>
      </c>
      <c r="D153" s="11" t="str">
        <f t="shared" si="27"/>
        <v>vis</v>
      </c>
      <c r="E153" s="48">
        <f>VLOOKUP(C153,Active!C$21:E$964,3,FALSE)</f>
        <v>14918.061322261256</v>
      </c>
      <c r="F153" s="5" t="s">
        <v>99</v>
      </c>
      <c r="G153" s="11" t="str">
        <f t="shared" si="28"/>
        <v>52683.6095</v>
      </c>
      <c r="H153" s="13">
        <f t="shared" si="29"/>
        <v>14918</v>
      </c>
      <c r="I153" s="49" t="s">
        <v>495</v>
      </c>
      <c r="J153" s="50" t="s">
        <v>496</v>
      </c>
      <c r="K153" s="49">
        <v>14918</v>
      </c>
      <c r="L153" s="49" t="s">
        <v>497</v>
      </c>
      <c r="M153" s="50" t="s">
        <v>435</v>
      </c>
      <c r="N153" s="50" t="s">
        <v>304</v>
      </c>
      <c r="O153" s="51" t="s">
        <v>259</v>
      </c>
      <c r="P153" s="51" t="s">
        <v>437</v>
      </c>
    </row>
    <row r="154" spans="1:16" ht="12.75" customHeight="1" thickBot="1" x14ac:dyDescent="0.25">
      <c r="A154" s="13" t="str">
        <f t="shared" si="24"/>
        <v> AOEB 12 </v>
      </c>
      <c r="B154" s="5" t="str">
        <f t="shared" si="25"/>
        <v>I</v>
      </c>
      <c r="C154" s="13">
        <f t="shared" si="26"/>
        <v>52888.65</v>
      </c>
      <c r="D154" s="11" t="str">
        <f t="shared" si="27"/>
        <v>vis</v>
      </c>
      <c r="E154" s="48">
        <f>VLOOKUP(C154,Active!C$21:E$964,3,FALSE)</f>
        <v>15095.053820988027</v>
      </c>
      <c r="F154" s="5" t="s">
        <v>99</v>
      </c>
      <c r="G154" s="11" t="str">
        <f t="shared" si="28"/>
        <v>52888.650</v>
      </c>
      <c r="H154" s="13">
        <f t="shared" si="29"/>
        <v>15095</v>
      </c>
      <c r="I154" s="49" t="s">
        <v>498</v>
      </c>
      <c r="J154" s="50" t="s">
        <v>499</v>
      </c>
      <c r="K154" s="49">
        <v>15095</v>
      </c>
      <c r="L154" s="49" t="s">
        <v>115</v>
      </c>
      <c r="M154" s="50" t="s">
        <v>258</v>
      </c>
      <c r="N154" s="50"/>
      <c r="O154" s="51" t="s">
        <v>500</v>
      </c>
      <c r="P154" s="51" t="s">
        <v>437</v>
      </c>
    </row>
    <row r="155" spans="1:16" ht="12.75" customHeight="1" thickBot="1" x14ac:dyDescent="0.25">
      <c r="A155" s="13" t="str">
        <f t="shared" si="24"/>
        <v> AOEB 12 </v>
      </c>
      <c r="B155" s="5" t="str">
        <f t="shared" si="25"/>
        <v>I</v>
      </c>
      <c r="C155" s="13">
        <f t="shared" si="26"/>
        <v>53275.594100000002</v>
      </c>
      <c r="D155" s="11" t="str">
        <f t="shared" si="27"/>
        <v>vis</v>
      </c>
      <c r="E155" s="48">
        <f>VLOOKUP(C155,Active!C$21:E$964,3,FALSE)</f>
        <v>15429.066872685526</v>
      </c>
      <c r="F155" s="5" t="s">
        <v>99</v>
      </c>
      <c r="G155" s="11" t="str">
        <f t="shared" si="28"/>
        <v>53275.5941</v>
      </c>
      <c r="H155" s="13">
        <f t="shared" si="29"/>
        <v>15429</v>
      </c>
      <c r="I155" s="49" t="s">
        <v>506</v>
      </c>
      <c r="J155" s="50" t="s">
        <v>507</v>
      </c>
      <c r="K155" s="49">
        <v>15429</v>
      </c>
      <c r="L155" s="49" t="s">
        <v>508</v>
      </c>
      <c r="M155" s="50" t="s">
        <v>435</v>
      </c>
      <c r="N155" s="50" t="s">
        <v>304</v>
      </c>
      <c r="O155" s="51" t="s">
        <v>259</v>
      </c>
      <c r="P155" s="51" t="s">
        <v>437</v>
      </c>
    </row>
    <row r="156" spans="1:16" ht="12.75" customHeight="1" thickBot="1" x14ac:dyDescent="0.25">
      <c r="A156" s="13" t="str">
        <f t="shared" si="24"/>
        <v> AOEB 12 </v>
      </c>
      <c r="B156" s="5" t="str">
        <f t="shared" si="25"/>
        <v>I</v>
      </c>
      <c r="C156" s="13">
        <f t="shared" si="26"/>
        <v>53772.581200000001</v>
      </c>
      <c r="D156" s="11" t="str">
        <f t="shared" si="27"/>
        <v>vis</v>
      </c>
      <c r="E156" s="48">
        <f>VLOOKUP(C156,Active!C$21:E$964,3,FALSE)</f>
        <v>15858.069868015571</v>
      </c>
      <c r="F156" s="5" t="s">
        <v>99</v>
      </c>
      <c r="G156" s="11" t="str">
        <f t="shared" si="28"/>
        <v>53772.5812</v>
      </c>
      <c r="H156" s="13">
        <f t="shared" si="29"/>
        <v>15858</v>
      </c>
      <c r="I156" s="49" t="s">
        <v>521</v>
      </c>
      <c r="J156" s="50" t="s">
        <v>522</v>
      </c>
      <c r="K156" s="49" t="s">
        <v>523</v>
      </c>
      <c r="L156" s="49" t="s">
        <v>524</v>
      </c>
      <c r="M156" s="50" t="s">
        <v>435</v>
      </c>
      <c r="N156" s="50" t="s">
        <v>304</v>
      </c>
      <c r="O156" s="51" t="s">
        <v>259</v>
      </c>
      <c r="P156" s="51" t="s">
        <v>437</v>
      </c>
    </row>
    <row r="157" spans="1:16" ht="12.75" customHeight="1" thickBot="1" x14ac:dyDescent="0.25">
      <c r="A157" s="13" t="str">
        <f t="shared" si="24"/>
        <v>OEJV 0073 </v>
      </c>
      <c r="B157" s="5" t="str">
        <f t="shared" si="25"/>
        <v>I</v>
      </c>
      <c r="C157" s="13">
        <f t="shared" si="26"/>
        <v>54070.313999999998</v>
      </c>
      <c r="D157" s="11" t="str">
        <f t="shared" si="27"/>
        <v>vis</v>
      </c>
      <c r="E157" s="48">
        <f>VLOOKUP(C157,Active!C$21:E$964,3,FALSE)</f>
        <v>16115.075055892683</v>
      </c>
      <c r="F157" s="5" t="s">
        <v>99</v>
      </c>
      <c r="G157" s="11" t="str">
        <f t="shared" si="28"/>
        <v>54070.314</v>
      </c>
      <c r="H157" s="13">
        <f t="shared" si="29"/>
        <v>16115</v>
      </c>
      <c r="I157" s="49" t="s">
        <v>530</v>
      </c>
      <c r="J157" s="50" t="s">
        <v>531</v>
      </c>
      <c r="K157" s="49" t="s">
        <v>532</v>
      </c>
      <c r="L157" s="49" t="s">
        <v>533</v>
      </c>
      <c r="M157" s="50" t="s">
        <v>435</v>
      </c>
      <c r="N157" s="50" t="s">
        <v>417</v>
      </c>
      <c r="O157" s="51" t="s">
        <v>534</v>
      </c>
      <c r="P157" s="52" t="s">
        <v>535</v>
      </c>
    </row>
    <row r="158" spans="1:16" ht="12.75" customHeight="1" thickBot="1" x14ac:dyDescent="0.25">
      <c r="A158" s="13" t="str">
        <f t="shared" si="24"/>
        <v>OEJV 0116 </v>
      </c>
      <c r="B158" s="5" t="str">
        <f t="shared" si="25"/>
        <v>I</v>
      </c>
      <c r="C158" s="13">
        <f t="shared" si="26"/>
        <v>54070.313999999998</v>
      </c>
      <c r="D158" s="11" t="str">
        <f t="shared" si="27"/>
        <v>vis</v>
      </c>
      <c r="E158" s="48">
        <f>VLOOKUP(C158,Active!C$21:E$964,3,FALSE)</f>
        <v>16115.075055892683</v>
      </c>
      <c r="F158" s="5" t="s">
        <v>99</v>
      </c>
      <c r="G158" s="11" t="str">
        <f t="shared" si="28"/>
        <v>54070.314</v>
      </c>
      <c r="H158" s="13">
        <f t="shared" si="29"/>
        <v>16115</v>
      </c>
      <c r="I158" s="49" t="s">
        <v>530</v>
      </c>
      <c r="J158" s="50" t="s">
        <v>531</v>
      </c>
      <c r="K158" s="49" t="s">
        <v>532</v>
      </c>
      <c r="L158" s="49" t="s">
        <v>533</v>
      </c>
      <c r="M158" s="50" t="s">
        <v>435</v>
      </c>
      <c r="N158" s="50" t="s">
        <v>417</v>
      </c>
      <c r="O158" s="51" t="s">
        <v>534</v>
      </c>
      <c r="P158" s="52" t="s">
        <v>536</v>
      </c>
    </row>
    <row r="159" spans="1:16" ht="12.75" customHeight="1" thickBot="1" x14ac:dyDescent="0.25">
      <c r="A159" s="13" t="str">
        <f t="shared" si="24"/>
        <v>OEJV 0094 </v>
      </c>
      <c r="B159" s="5" t="str">
        <f t="shared" si="25"/>
        <v>II</v>
      </c>
      <c r="C159" s="13">
        <f t="shared" si="26"/>
        <v>54426.541700000002</v>
      </c>
      <c r="D159" s="11" t="str">
        <f t="shared" si="27"/>
        <v>vis</v>
      </c>
      <c r="E159" s="48" t="e">
        <f>VLOOKUP(C159,Active!C$21:E$964,3,FALSE)</f>
        <v>#N/A</v>
      </c>
      <c r="F159" s="5" t="s">
        <v>99</v>
      </c>
      <c r="G159" s="11" t="str">
        <f t="shared" si="28"/>
        <v>54426.5417</v>
      </c>
      <c r="H159" s="13">
        <f t="shared" si="29"/>
        <v>16422.5</v>
      </c>
      <c r="I159" s="49" t="s">
        <v>548</v>
      </c>
      <c r="J159" s="50" t="s">
        <v>549</v>
      </c>
      <c r="K159" s="49" t="s">
        <v>550</v>
      </c>
      <c r="L159" s="49" t="s">
        <v>551</v>
      </c>
      <c r="M159" s="50" t="s">
        <v>435</v>
      </c>
      <c r="N159" s="50" t="s">
        <v>552</v>
      </c>
      <c r="O159" s="51" t="s">
        <v>553</v>
      </c>
      <c r="P159" s="52" t="s">
        <v>554</v>
      </c>
    </row>
    <row r="160" spans="1:16" ht="12.75" customHeight="1" thickBot="1" x14ac:dyDescent="0.25">
      <c r="A160" s="13" t="str">
        <f t="shared" si="24"/>
        <v> JAAVSO 43-1 </v>
      </c>
      <c r="B160" s="5" t="str">
        <f t="shared" si="25"/>
        <v>I</v>
      </c>
      <c r="C160" s="13">
        <f t="shared" si="26"/>
        <v>57003.582000000002</v>
      </c>
      <c r="D160" s="11" t="str">
        <f t="shared" si="27"/>
        <v>vis</v>
      </c>
      <c r="E160" s="48">
        <f>VLOOKUP(C160,Active!C$21:E$964,3,FALSE)</f>
        <v>18647.094011929526</v>
      </c>
      <c r="F160" s="5" t="s">
        <v>99</v>
      </c>
      <c r="G160" s="11" t="str">
        <f t="shared" si="28"/>
        <v>57003.5820</v>
      </c>
      <c r="H160" s="13">
        <f t="shared" si="29"/>
        <v>18647</v>
      </c>
      <c r="I160" s="49" t="s">
        <v>606</v>
      </c>
      <c r="J160" s="50" t="s">
        <v>607</v>
      </c>
      <c r="K160" s="49" t="s">
        <v>608</v>
      </c>
      <c r="L160" s="49" t="s">
        <v>609</v>
      </c>
      <c r="M160" s="50" t="s">
        <v>435</v>
      </c>
      <c r="N160" s="50" t="s">
        <v>99</v>
      </c>
      <c r="O160" s="51" t="s">
        <v>259</v>
      </c>
      <c r="P160" s="51" t="s">
        <v>610</v>
      </c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</sheetData>
  <phoneticPr fontId="21" type="noConversion"/>
  <hyperlinks>
    <hyperlink ref="P24" r:id="rId1" display="http://www.bav-astro.de/sfs/BAVM_link.php?BAVMnr=32" xr:uid="{00000000-0004-0000-0100-000000000000}"/>
    <hyperlink ref="P27" r:id="rId2" display="http://www.bav-astro.de/sfs/BAVM_link.php?BAVMnr=34" xr:uid="{00000000-0004-0000-0100-000001000000}"/>
    <hyperlink ref="P53" r:id="rId3" display="http://www.bav-astro.de/sfs/BAVM_link.php?BAVMnr=56" xr:uid="{00000000-0004-0000-0100-000002000000}"/>
    <hyperlink ref="P54" r:id="rId4" display="http://www.bav-astro.de/sfs/BAVM_link.php?BAVMnr=56" xr:uid="{00000000-0004-0000-0100-000003000000}"/>
    <hyperlink ref="P55" r:id="rId5" display="http://www.bav-astro.de/sfs/BAVM_link.php?BAVMnr=56" xr:uid="{00000000-0004-0000-0100-000004000000}"/>
    <hyperlink ref="P57" r:id="rId6" display="http://www.bav-astro.de/sfs/BAVM_link.php?BAVMnr=56" xr:uid="{00000000-0004-0000-0100-000005000000}"/>
    <hyperlink ref="P63" r:id="rId7" display="http://var.astro.cz/oejv/issues/oejv0060.pdf" xr:uid="{00000000-0004-0000-0100-000006000000}"/>
    <hyperlink ref="P65" r:id="rId8" display="http://www.bav-astro.de/sfs/BAVM_link.php?BAVMnr=132" xr:uid="{00000000-0004-0000-0100-000007000000}"/>
    <hyperlink ref="P66" r:id="rId9" display="http://www.konkoly.hu/cgi-bin/IBVS?4888" xr:uid="{00000000-0004-0000-0100-000008000000}"/>
    <hyperlink ref="P67" r:id="rId10" display="http://www.konkoly.hu/cgi-bin/IBVS?5263" xr:uid="{00000000-0004-0000-0100-000009000000}"/>
    <hyperlink ref="P68" r:id="rId11" display="http://www.konkoly.hu/cgi-bin/IBVS?5287" xr:uid="{00000000-0004-0000-0100-00000A000000}"/>
    <hyperlink ref="P69" r:id="rId12" display="http://www.konkoly.hu/cgi-bin/IBVS?5287" xr:uid="{00000000-0004-0000-0100-00000B000000}"/>
    <hyperlink ref="P70" r:id="rId13" display="http://var.astro.cz/oejv/issues/oejv0074.pdf" xr:uid="{00000000-0004-0000-0100-00000C000000}"/>
    <hyperlink ref="P71" r:id="rId14" display="http://www.bav-astro.de/sfs/BAVM_link.php?BAVMnr=152" xr:uid="{00000000-0004-0000-0100-00000D000000}"/>
    <hyperlink ref="P72" r:id="rId15" display="http://var.astro.cz/oejv/issues/oejv0074.pdf" xr:uid="{00000000-0004-0000-0100-00000E000000}"/>
    <hyperlink ref="P147" r:id="rId16" display="http://var.astro.cz/oejv/issues/oejv0074.pdf" xr:uid="{00000000-0004-0000-0100-00000F000000}"/>
    <hyperlink ref="P148" r:id="rId17" display="http://var.astro.cz/oejv/issues/oejv0074.pdf" xr:uid="{00000000-0004-0000-0100-000010000000}"/>
    <hyperlink ref="P149" r:id="rId18" display="http://var.astro.cz/oejv/issues/oejv0074.pdf" xr:uid="{00000000-0004-0000-0100-000011000000}"/>
    <hyperlink ref="P150" r:id="rId19" display="http://var.astro.cz/oejv/issues/oejv0074.pdf" xr:uid="{00000000-0004-0000-0100-000012000000}"/>
    <hyperlink ref="P73" r:id="rId20" display="http://www.konkoly.hu/cgi-bin/IBVS?5371" xr:uid="{00000000-0004-0000-0100-000013000000}"/>
    <hyperlink ref="P74" r:id="rId21" display="http://www.konkoly.hu/cgi-bin/IBVS?5502" xr:uid="{00000000-0004-0000-0100-000014000000}"/>
    <hyperlink ref="P76" r:id="rId22" display="http://www.bav-astro.de/sfs/BAVM_link.php?BAVMnr=178" xr:uid="{00000000-0004-0000-0100-000015000000}"/>
    <hyperlink ref="P77" r:id="rId23" display="http://www.konkoly.hu/cgi-bin/IBVS?5741" xr:uid="{00000000-0004-0000-0100-000016000000}"/>
    <hyperlink ref="P78" r:id="rId24" display="http://www.bav-astro.de/sfs/BAVM_link.php?BAVMnr=183" xr:uid="{00000000-0004-0000-0100-000017000000}"/>
    <hyperlink ref="P157" r:id="rId25" display="http://var.astro.cz/oejv/issues/oejv0073.pdf" xr:uid="{00000000-0004-0000-0100-000018000000}"/>
    <hyperlink ref="P158" r:id="rId26" display="http://var.astro.cz/oejv/issues/oejv0116.pdf" xr:uid="{00000000-0004-0000-0100-000019000000}"/>
    <hyperlink ref="P79" r:id="rId27" display="http://var.astro.cz/oejv/issues/oejv0074.pdf" xr:uid="{00000000-0004-0000-0100-00001A000000}"/>
    <hyperlink ref="P80" r:id="rId28" display="http://www.aavso.org/sites/default/files/jaavso/v36n2/171.pdf" xr:uid="{00000000-0004-0000-0100-00001B000000}"/>
    <hyperlink ref="P159" r:id="rId29" display="http://var.astro.cz/oejv/issues/oejv0094.pdf" xr:uid="{00000000-0004-0000-0100-00001C000000}"/>
    <hyperlink ref="P81" r:id="rId30" display="http://www.aavso.org/sites/default/files/jaavso/v36n2/186.pdf" xr:uid="{00000000-0004-0000-0100-00001D000000}"/>
    <hyperlink ref="P82" r:id="rId31" display="http://www.aavso.org/sites/default/files/jaavso/v36n2/186.pdf" xr:uid="{00000000-0004-0000-0100-00001E000000}"/>
    <hyperlink ref="P83" r:id="rId32" display="http://www.aavso.org/sites/default/files/jaavso/v37n1/44.pdf" xr:uid="{00000000-0004-0000-0100-00001F000000}"/>
    <hyperlink ref="P84" r:id="rId33" display="http://www.konkoly.hu/cgi-bin/IBVS?5871" xr:uid="{00000000-0004-0000-0100-000020000000}"/>
    <hyperlink ref="P85" r:id="rId34" display="http://www.bav-astro.de/sfs/BAVM_link.php?BAVMnr=234" xr:uid="{00000000-0004-0000-0100-000021000000}"/>
    <hyperlink ref="P87" r:id="rId35" display="http://www.bav-astro.de/sfs/BAVM_link.php?BAVMnr=215" xr:uid="{00000000-0004-0000-0100-000022000000}"/>
    <hyperlink ref="P88" r:id="rId36" display="http://www.konkoly.hu/cgi-bin/IBVS?5960" xr:uid="{00000000-0004-0000-0100-000023000000}"/>
    <hyperlink ref="P90" r:id="rId37" display="http://www.konkoly.hu/cgi-bin/IBVS?6093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2003-01-01T19:57:54Z</cp:lastPrinted>
  <dcterms:created xsi:type="dcterms:W3CDTF">2000-12-22T06:48:39Z</dcterms:created>
  <dcterms:modified xsi:type="dcterms:W3CDTF">2023-01-26T06:18:06Z</dcterms:modified>
</cp:coreProperties>
</file>