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FE55C117-1A7F-4B5B-B45C-89493A7DF8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6" r:id="rId1"/>
    <sheet name="A (old)" sheetId="3" r:id="rId2"/>
    <sheet name="A (2)" sheetId="4" r:id="rId3"/>
    <sheet name="BAV" sheetId="7" r:id="rId4"/>
    <sheet name="A (3)" sheetId="5" r:id="rId5"/>
  </sheets>
  <definedNames>
    <definedName name="lab_basic1" localSheetId="2">'A (2)'!$C$1</definedName>
    <definedName name="lab_basic1" localSheetId="4">'A (3)'!$C$1</definedName>
    <definedName name="lab_basic1" localSheetId="1">'A (old)'!$C$1</definedName>
    <definedName name="lab_basic1" localSheetId="0">Active!$C$1</definedName>
  </definedNames>
  <calcPr calcId="181029"/>
</workbook>
</file>

<file path=xl/calcChain.xml><?xml version="1.0" encoding="utf-8"?>
<calcChain xmlns="http://schemas.openxmlformats.org/spreadsheetml/2006/main">
  <c r="E22" i="4" l="1"/>
  <c r="F22" i="4" s="1"/>
  <c r="G22" i="4" s="1"/>
  <c r="I22" i="4" s="1"/>
  <c r="Q22" i="4"/>
  <c r="E23" i="4"/>
  <c r="F23" i="4" s="1"/>
  <c r="G23" i="4" s="1"/>
  <c r="I23" i="4" s="1"/>
  <c r="Q23" i="4"/>
  <c r="E27" i="4"/>
  <c r="F27" i="4" s="1"/>
  <c r="G27" i="4" s="1"/>
  <c r="I27" i="4" s="1"/>
  <c r="Q27" i="4"/>
  <c r="E30" i="4"/>
  <c r="F30" i="4" s="1"/>
  <c r="G30" i="4" s="1"/>
  <c r="I30" i="4" s="1"/>
  <c r="Q30" i="4"/>
  <c r="E34" i="4"/>
  <c r="F34" i="4" s="1"/>
  <c r="G34" i="4" s="1"/>
  <c r="I34" i="4" s="1"/>
  <c r="Q34" i="4"/>
  <c r="E37" i="6"/>
  <c r="F37" i="6" s="1"/>
  <c r="G37" i="6" s="1"/>
  <c r="K37" i="6" s="1"/>
  <c r="Q37" i="6"/>
  <c r="E22" i="6"/>
  <c r="F22" i="6"/>
  <c r="G22" i="6"/>
  <c r="K22" i="6"/>
  <c r="E23" i="6"/>
  <c r="F23" i="6"/>
  <c r="G23" i="6"/>
  <c r="K23" i="6"/>
  <c r="E27" i="6"/>
  <c r="F27" i="6"/>
  <c r="G27" i="6"/>
  <c r="K27" i="6"/>
  <c r="E30" i="6"/>
  <c r="F30" i="6"/>
  <c r="G30" i="6"/>
  <c r="K30" i="6"/>
  <c r="E35" i="6"/>
  <c r="F35" i="6"/>
  <c r="G35" i="6"/>
  <c r="K35" i="6"/>
  <c r="E21" i="6"/>
  <c r="F21" i="6"/>
  <c r="U21" i="6"/>
  <c r="E25" i="6"/>
  <c r="F25" i="6"/>
  <c r="G25" i="6"/>
  <c r="J25" i="6"/>
  <c r="E24" i="6"/>
  <c r="F24" i="6"/>
  <c r="G24" i="6"/>
  <c r="J24" i="6"/>
  <c r="E26" i="6"/>
  <c r="F26" i="6"/>
  <c r="G26" i="6"/>
  <c r="J26" i="6"/>
  <c r="E28" i="6"/>
  <c r="F28" i="6"/>
  <c r="G28" i="6"/>
  <c r="E29" i="6"/>
  <c r="F29" i="6"/>
  <c r="G29" i="6"/>
  <c r="K29" i="6"/>
  <c r="E31" i="6"/>
  <c r="F31" i="6"/>
  <c r="G31" i="6"/>
  <c r="K31" i="6"/>
  <c r="E32" i="6"/>
  <c r="F32" i="6"/>
  <c r="G32" i="6"/>
  <c r="K32" i="6"/>
  <c r="E33" i="6"/>
  <c r="F33" i="6"/>
  <c r="G33" i="6"/>
  <c r="J33" i="6"/>
  <c r="E34" i="6"/>
  <c r="F34" i="6"/>
  <c r="G34" i="6"/>
  <c r="J34" i="6"/>
  <c r="E36" i="6"/>
  <c r="F36" i="6"/>
  <c r="G36" i="6"/>
  <c r="K36" i="6"/>
  <c r="D9" i="6"/>
  <c r="C9" i="6"/>
  <c r="Q22" i="6"/>
  <c r="Q23" i="6"/>
  <c r="Q27" i="6"/>
  <c r="Q30" i="6"/>
  <c r="Q35" i="6"/>
  <c r="G20" i="7"/>
  <c r="C20" i="7"/>
  <c r="E20" i="7"/>
  <c r="G25" i="7"/>
  <c r="C25" i="7"/>
  <c r="E25" i="7"/>
  <c r="G19" i="7"/>
  <c r="C19" i="7"/>
  <c r="E19" i="7"/>
  <c r="G18" i="7"/>
  <c r="C18" i="7"/>
  <c r="E18" i="7"/>
  <c r="G17" i="7"/>
  <c r="C17" i="7"/>
  <c r="E17" i="7"/>
  <c r="G16" i="7"/>
  <c r="C16" i="7"/>
  <c r="E16" i="7"/>
  <c r="G24" i="7"/>
  <c r="C24" i="7"/>
  <c r="E24" i="7"/>
  <c r="G15" i="7"/>
  <c r="C15" i="7"/>
  <c r="E15" i="7"/>
  <c r="G14" i="7"/>
  <c r="C14" i="7"/>
  <c r="E14" i="7"/>
  <c r="G23" i="7"/>
  <c r="C23" i="7"/>
  <c r="E23" i="7"/>
  <c r="G13" i="7"/>
  <c r="C13" i="7"/>
  <c r="E13" i="7"/>
  <c r="G12" i="7"/>
  <c r="C12" i="7"/>
  <c r="E12" i="7"/>
  <c r="G11" i="7"/>
  <c r="C11" i="7"/>
  <c r="E11" i="7"/>
  <c r="G22" i="7"/>
  <c r="C22" i="7"/>
  <c r="E22" i="7"/>
  <c r="G21" i="7"/>
  <c r="C21" i="7"/>
  <c r="E21" i="7"/>
  <c r="H20" i="7"/>
  <c r="D20" i="7"/>
  <c r="B20" i="7"/>
  <c r="A20" i="7"/>
  <c r="H25" i="7"/>
  <c r="B25" i="7"/>
  <c r="D25" i="7"/>
  <c r="A25" i="7"/>
  <c r="H19" i="7"/>
  <c r="D19" i="7"/>
  <c r="B19" i="7"/>
  <c r="A19" i="7"/>
  <c r="H18" i="7"/>
  <c r="B18" i="7"/>
  <c r="D18" i="7"/>
  <c r="A18" i="7"/>
  <c r="H17" i="7"/>
  <c r="D17" i="7"/>
  <c r="B17" i="7"/>
  <c r="A17" i="7"/>
  <c r="H16" i="7"/>
  <c r="B16" i="7"/>
  <c r="D16" i="7"/>
  <c r="A16" i="7"/>
  <c r="H24" i="7"/>
  <c r="D24" i="7"/>
  <c r="B24" i="7"/>
  <c r="A24" i="7"/>
  <c r="H15" i="7"/>
  <c r="B15" i="7"/>
  <c r="D15" i="7"/>
  <c r="A15" i="7"/>
  <c r="H14" i="7"/>
  <c r="D14" i="7"/>
  <c r="B14" i="7"/>
  <c r="A14" i="7"/>
  <c r="H23" i="7"/>
  <c r="B23" i="7"/>
  <c r="D23" i="7"/>
  <c r="A23" i="7"/>
  <c r="H13" i="7"/>
  <c r="D13" i="7"/>
  <c r="B13" i="7"/>
  <c r="A13" i="7"/>
  <c r="H12" i="7"/>
  <c r="B12" i="7"/>
  <c r="D12" i="7"/>
  <c r="A12" i="7"/>
  <c r="H11" i="7"/>
  <c r="D11" i="7"/>
  <c r="B11" i="7"/>
  <c r="A11" i="7"/>
  <c r="H22" i="7"/>
  <c r="B22" i="7"/>
  <c r="D22" i="7"/>
  <c r="A22" i="7"/>
  <c r="H21" i="7"/>
  <c r="D21" i="7"/>
  <c r="B21" i="7"/>
  <c r="A21" i="7"/>
  <c r="Q33" i="6"/>
  <c r="Q36" i="6"/>
  <c r="E24" i="3"/>
  <c r="F24" i="3"/>
  <c r="E29" i="3"/>
  <c r="F29" i="3"/>
  <c r="Q29" i="3"/>
  <c r="Q28" i="3"/>
  <c r="Q27" i="3"/>
  <c r="Q26" i="3"/>
  <c r="Q25" i="3"/>
  <c r="Q24" i="3"/>
  <c r="Q23" i="3"/>
  <c r="Q22" i="3"/>
  <c r="E24" i="4"/>
  <c r="F24" i="4" s="1"/>
  <c r="G24" i="4" s="1"/>
  <c r="I24" i="4" s="1"/>
  <c r="E25" i="4"/>
  <c r="F25" i="4"/>
  <c r="G25" i="4" s="1"/>
  <c r="I25" i="4" s="1"/>
  <c r="E26" i="4"/>
  <c r="F26" i="4" s="1"/>
  <c r="G26" i="4" s="1"/>
  <c r="I26" i="4" s="1"/>
  <c r="E28" i="4"/>
  <c r="F28" i="4"/>
  <c r="G28" i="4" s="1"/>
  <c r="I28" i="4" s="1"/>
  <c r="E29" i="4"/>
  <c r="F29" i="4" s="1"/>
  <c r="G29" i="4" s="1"/>
  <c r="I29" i="4" s="1"/>
  <c r="E31" i="4"/>
  <c r="F31" i="4" s="1"/>
  <c r="G31" i="4" s="1"/>
  <c r="I31" i="4" s="1"/>
  <c r="E32" i="4"/>
  <c r="F32" i="4" s="1"/>
  <c r="G32" i="4" s="1"/>
  <c r="I32" i="4" s="1"/>
  <c r="E33" i="4"/>
  <c r="F33" i="4"/>
  <c r="G33" i="4" s="1"/>
  <c r="I33" i="4" s="1"/>
  <c r="F11" i="4"/>
  <c r="Q33" i="4"/>
  <c r="Q32" i="4"/>
  <c r="Q31" i="4"/>
  <c r="Q29" i="4"/>
  <c r="Q28" i="4"/>
  <c r="Q26" i="4"/>
  <c r="Q25" i="4"/>
  <c r="Q24" i="4"/>
  <c r="E26" i="5"/>
  <c r="F26" i="5"/>
  <c r="G26" i="5"/>
  <c r="I26" i="5"/>
  <c r="E27" i="5"/>
  <c r="F27" i="5"/>
  <c r="G27" i="5"/>
  <c r="I27" i="5"/>
  <c r="E28" i="5"/>
  <c r="F28" i="5"/>
  <c r="G28" i="5"/>
  <c r="I28" i="5"/>
  <c r="E29" i="5"/>
  <c r="F29" i="5"/>
  <c r="G29" i="5"/>
  <c r="I29" i="5"/>
  <c r="F11" i="5"/>
  <c r="Q29" i="5"/>
  <c r="Q28" i="5"/>
  <c r="Q27" i="5"/>
  <c r="Q26" i="5"/>
  <c r="E25" i="5"/>
  <c r="F25" i="5"/>
  <c r="G25" i="5"/>
  <c r="I25" i="5"/>
  <c r="Q25" i="5"/>
  <c r="E24" i="5"/>
  <c r="F24" i="5"/>
  <c r="G24" i="5"/>
  <c r="I24" i="5"/>
  <c r="Q24" i="5"/>
  <c r="E23" i="5"/>
  <c r="F23" i="5"/>
  <c r="G23" i="5"/>
  <c r="I23" i="5"/>
  <c r="Q23" i="5"/>
  <c r="E22" i="5"/>
  <c r="F22" i="5"/>
  <c r="G22" i="5"/>
  <c r="I22" i="5"/>
  <c r="Q22" i="5"/>
  <c r="F16" i="6"/>
  <c r="F17" i="6" s="1"/>
  <c r="C17" i="6"/>
  <c r="Q21" i="6"/>
  <c r="Q24" i="6"/>
  <c r="Q25" i="6"/>
  <c r="Q26" i="6"/>
  <c r="K28" i="6"/>
  <c r="Q28" i="6"/>
  <c r="Q29" i="6"/>
  <c r="Q31" i="6"/>
  <c r="Q32" i="6"/>
  <c r="Q34" i="6"/>
  <c r="G11" i="5"/>
  <c r="E21" i="5"/>
  <c r="F21" i="5"/>
  <c r="E14" i="5"/>
  <c r="E15" i="5" s="1"/>
  <c r="C17" i="5"/>
  <c r="G21" i="5"/>
  <c r="H21" i="5"/>
  <c r="G11" i="4"/>
  <c r="E21" i="4"/>
  <c r="F21" i="4" s="1"/>
  <c r="Q21" i="5"/>
  <c r="E15" i="4"/>
  <c r="C17" i="4"/>
  <c r="Q21" i="4"/>
  <c r="E15" i="3"/>
  <c r="E16" i="3" s="1"/>
  <c r="E17" i="3" s="1"/>
  <c r="C17" i="3"/>
  <c r="C7" i="3"/>
  <c r="E27" i="3"/>
  <c r="F27" i="3"/>
  <c r="E21" i="3"/>
  <c r="F21" i="3"/>
  <c r="Q21" i="3"/>
  <c r="G28" i="3"/>
  <c r="I28" i="3"/>
  <c r="E26" i="3"/>
  <c r="F26" i="3"/>
  <c r="G26" i="3"/>
  <c r="I26" i="3"/>
  <c r="G25" i="3"/>
  <c r="I25" i="3"/>
  <c r="E23" i="3"/>
  <c r="F23" i="3"/>
  <c r="G23" i="3"/>
  <c r="I23" i="3"/>
  <c r="E28" i="3"/>
  <c r="F28" i="3"/>
  <c r="G27" i="3"/>
  <c r="I27" i="3"/>
  <c r="E25" i="3"/>
  <c r="F25" i="3"/>
  <c r="G24" i="3"/>
  <c r="I24" i="3"/>
  <c r="E22" i="3"/>
  <c r="F22" i="3"/>
  <c r="G22" i="3"/>
  <c r="G29" i="3"/>
  <c r="I29" i="3"/>
  <c r="I22" i="3"/>
  <c r="C12" i="3"/>
  <c r="C16" i="3"/>
  <c r="D18" i="3"/>
  <c r="C11" i="3"/>
  <c r="O21" i="3"/>
  <c r="O22" i="3"/>
  <c r="R22" i="3"/>
  <c r="R18" i="3"/>
  <c r="C15" i="3"/>
  <c r="O29" i="3"/>
  <c r="R29" i="3"/>
  <c r="O27" i="3"/>
  <c r="R27" i="3"/>
  <c r="O25" i="3"/>
  <c r="R25" i="3"/>
  <c r="O23" i="3"/>
  <c r="R23" i="3"/>
  <c r="O28" i="3"/>
  <c r="R28" i="3"/>
  <c r="O24" i="3"/>
  <c r="R24" i="3"/>
  <c r="O26" i="3"/>
  <c r="R26" i="3"/>
  <c r="C18" i="3"/>
  <c r="C12" i="4"/>
  <c r="C11" i="6"/>
  <c r="C12" i="6"/>
  <c r="C12" i="5"/>
  <c r="C11" i="5"/>
  <c r="C11" i="4"/>
  <c r="O30" i="4" l="1"/>
  <c r="R30" i="4" s="1"/>
  <c r="O27" i="4"/>
  <c r="R27" i="4" s="1"/>
  <c r="O23" i="4"/>
  <c r="R23" i="4" s="1"/>
  <c r="O22" i="4"/>
  <c r="R22" i="4" s="1"/>
  <c r="O34" i="4"/>
  <c r="R34" i="4" s="1"/>
  <c r="O37" i="6"/>
  <c r="S37" i="6" s="1"/>
  <c r="C16" i="5"/>
  <c r="D18" i="5" s="1"/>
  <c r="C16" i="6"/>
  <c r="D18" i="6" s="1"/>
  <c r="C16" i="4"/>
  <c r="D18" i="4" s="1"/>
  <c r="C15" i="5"/>
  <c r="O23" i="5"/>
  <c r="R23" i="5" s="1"/>
  <c r="O21" i="5"/>
  <c r="O29" i="5"/>
  <c r="R29" i="5" s="1"/>
  <c r="O25" i="5"/>
  <c r="R25" i="5" s="1"/>
  <c r="O28" i="5"/>
  <c r="R28" i="5" s="1"/>
  <c r="O27" i="5"/>
  <c r="R27" i="5" s="1"/>
  <c r="O26" i="5"/>
  <c r="R26" i="5" s="1"/>
  <c r="O22" i="5"/>
  <c r="R22" i="5" s="1"/>
  <c r="O24" i="5"/>
  <c r="R24" i="5" s="1"/>
  <c r="O23" i="6"/>
  <c r="S23" i="6" s="1"/>
  <c r="O36" i="6"/>
  <c r="S36" i="6" s="1"/>
  <c r="O27" i="6"/>
  <c r="S27" i="6" s="1"/>
  <c r="C15" i="6"/>
  <c r="F18" i="6" s="1"/>
  <c r="O28" i="6"/>
  <c r="S28" i="6" s="1"/>
  <c r="O25" i="6"/>
  <c r="S25" i="6" s="1"/>
  <c r="O30" i="6"/>
  <c r="S30" i="6" s="1"/>
  <c r="O24" i="6"/>
  <c r="S24" i="6" s="1"/>
  <c r="O21" i="6"/>
  <c r="O31" i="6"/>
  <c r="S31" i="6" s="1"/>
  <c r="O22" i="6"/>
  <c r="S22" i="6" s="1"/>
  <c r="O32" i="6"/>
  <c r="S32" i="6" s="1"/>
  <c r="O34" i="6"/>
  <c r="S34" i="6" s="1"/>
  <c r="O35" i="6"/>
  <c r="S35" i="6" s="1"/>
  <c r="O26" i="6"/>
  <c r="S26" i="6" s="1"/>
  <c r="O29" i="6"/>
  <c r="S29" i="6" s="1"/>
  <c r="O33" i="6"/>
  <c r="S33" i="6" s="1"/>
  <c r="O21" i="4"/>
  <c r="O28" i="4"/>
  <c r="R28" i="4" s="1"/>
  <c r="C15" i="4"/>
  <c r="O29" i="4"/>
  <c r="R29" i="4" s="1"/>
  <c r="O33" i="4"/>
  <c r="R33" i="4" s="1"/>
  <c r="O25" i="4"/>
  <c r="R25" i="4" s="1"/>
  <c r="O26" i="4"/>
  <c r="R26" i="4" s="1"/>
  <c r="O31" i="4"/>
  <c r="R31" i="4" s="1"/>
  <c r="O24" i="4"/>
  <c r="R24" i="4" s="1"/>
  <c r="O32" i="4"/>
  <c r="R32" i="4" s="1"/>
  <c r="R18" i="4" l="1"/>
  <c r="E16" i="4"/>
  <c r="E17" i="4" s="1"/>
  <c r="R18" i="5"/>
  <c r="S18" i="6"/>
  <c r="C18" i="5"/>
  <c r="E16" i="5"/>
  <c r="E17" i="5" s="1"/>
  <c r="C18" i="4"/>
  <c r="F19" i="6"/>
  <c r="C18" i="6"/>
</calcChain>
</file>

<file path=xl/sharedStrings.xml><?xml version="1.0" encoding="utf-8"?>
<sst xmlns="http://schemas.openxmlformats.org/spreadsheetml/2006/main" count="468" uniqueCount="153">
  <si>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</si>
  <si>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</si>
  <si>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</si>
  <si>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</si>
  <si>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</si>
  <si>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</si>
  <si>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</si>
  <si>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</si>
  <si>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</si>
  <si>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</si>
  <si>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</si>
  <si>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</si>
  <si>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</si>
  <si>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</si>
  <si>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</si>
  <si>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</si>
  <si>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</si>
  <si>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</si>
  <si>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</si>
  <si>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</si>
  <si>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</si>
  <si>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</si>
  <si>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</si>
  <si>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</si>
  <si>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</si>
  <si>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</si>
  <si>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</si>
  <si>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</si>
  <si>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</si>
  <si>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</si>
  <si>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</si>
  <si>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</si>
  <si>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IBVS 5731</t>
  </si>
  <si>
    <t>IBVS 5713</t>
  </si>
  <si>
    <t>II</t>
  </si>
  <si>
    <t>Highly speculative cycle count</t>
  </si>
  <si>
    <t>More data are required!</t>
  </si>
  <si>
    <t>NN Cas / na</t>
  </si>
  <si>
    <t>EB/SD</t>
  </si>
  <si>
    <t>00 22 20.0 +57 30 02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</si>
  <si>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</si>
  <si>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</si>
  <si>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</si>
  <si>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</si>
  <si>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</si>
  <si>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</si>
  <si>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5761</t>
  </si>
  <si>
    <t>I</t>
  </si>
  <si>
    <t>Start of linear fit &gt;&gt;&gt;&gt;&gt;&gt;&gt;&gt;&gt;&gt;&gt;&gt;&gt;&gt;&gt;&gt;&gt;&gt;&gt;&gt;&gt;</t>
  </si>
  <si>
    <t>IBVS 5871</t>
  </si>
  <si>
    <t>Best period by ToMcat</t>
  </si>
  <si>
    <t>2009-02-08</t>
  </si>
  <si>
    <t>IBVS 5920</t>
  </si>
  <si>
    <t>IBVS 5960</t>
  </si>
  <si>
    <t>Add cycle</t>
  </si>
  <si>
    <t>Old Cycle</t>
  </si>
  <si>
    <t>IBVS 6010</t>
  </si>
  <si>
    <t>.0164</t>
  </si>
  <si>
    <t>2012-03-16</t>
  </si>
  <si>
    <t>IBVS 6042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</si>
  <si>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</si>
  <si>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</si>
  <si>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</si>
  <si>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</si>
  <si>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</si>
  <si>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</si>
  <si>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</si>
  <si>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</si>
  <si>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</si>
  <si>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</si>
  <si>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</si>
  <si>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</si>
  <si>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2451575.217 </t>
  </si>
  <si>
    <t> 31.01.2000 17:12 </t>
  </si>
  <si>
    <t> 0.134 </t>
  </si>
  <si>
    <t>E </t>
  </si>
  <si>
    <t>?</t>
  </si>
  <si>
    <t> R.Diethelm </t>
  </si>
  <si>
    <t> BBS 122 </t>
  </si>
  <si>
    <t>2451879.3166 </t>
  </si>
  <si>
    <t> 30.11.2000 19:35 </t>
  </si>
  <si>
    <t> 0.1792 </t>
  </si>
  <si>
    <t> BBS 124 </t>
  </si>
  <si>
    <t>2453654.5647 </t>
  </si>
  <si>
    <t> 11.10.2005 01:33 </t>
  </si>
  <si>
    <t> 0.1418 </t>
  </si>
  <si>
    <t>C </t>
  </si>
  <si>
    <t>-I</t>
  </si>
  <si>
    <t> F.Agerer </t>
  </si>
  <si>
    <t>BAVM 178 </t>
  </si>
  <si>
    <t>2453670.246 </t>
  </si>
  <si>
    <t> 26.10.2005 17:54 </t>
  </si>
  <si>
    <t>26221.5</t>
  </si>
  <si>
    <t> 0.130 </t>
  </si>
  <si>
    <t>IBVS 5713 </t>
  </si>
  <si>
    <t>2454019.4230 </t>
  </si>
  <si>
    <t> 10.10.2006 22:09 </t>
  </si>
  <si>
    <t>26577.5</t>
  </si>
  <si>
    <t> 0.1348 </t>
  </si>
  <si>
    <t>BAVM 183 </t>
  </si>
  <si>
    <t>2454374.4781 </t>
  </si>
  <si>
    <t> 30.09.2007 23:28 </t>
  </si>
  <si>
    <t>26939.5</t>
  </si>
  <si>
    <t> 0.1329 </t>
  </si>
  <si>
    <t>BAVM 193 </t>
  </si>
  <si>
    <t>2454768.7611 </t>
  </si>
  <si>
    <t> 29.10.2008 06:15 </t>
  </si>
  <si>
    <t>27341.5</t>
  </si>
  <si>
    <t> 0.1259 </t>
  </si>
  <si>
    <t>IBVS 5871 </t>
  </si>
  <si>
    <t>2454800.638 </t>
  </si>
  <si>
    <t> 30.11.2008 03:18 </t>
  </si>
  <si>
    <t>27374</t>
  </si>
  <si>
    <t> 0.126 </t>
  </si>
  <si>
    <t>2455063.4971 </t>
  </si>
  <si>
    <t> 19.08.2009 23:55 </t>
  </si>
  <si>
    <t>27642</t>
  </si>
  <si>
    <t> 0.1253 </t>
  </si>
  <si>
    <t>BAVM 212 </t>
  </si>
  <si>
    <t>2455158.6342 </t>
  </si>
  <si>
    <t> 23.11.2009 03:13 </t>
  </si>
  <si>
    <t>27739</t>
  </si>
  <si>
    <t> 0.1228 </t>
  </si>
  <si>
    <t>IBVS 5920 </t>
  </si>
  <si>
    <t>2455511.7094 </t>
  </si>
  <si>
    <t> 11.11.2010 05:01 </t>
  </si>
  <si>
    <t>28099</t>
  </si>
  <si>
    <t> 0.1026 </t>
  </si>
  <si>
    <t>IBVS 5960 </t>
  </si>
  <si>
    <t>2455514.6531 </t>
  </si>
  <si>
    <t> 14.11.2010 03:40 </t>
  </si>
  <si>
    <t>28102</t>
  </si>
  <si>
    <t> 0.1038 </t>
  </si>
  <si>
    <t>BAVM 215 </t>
  </si>
  <si>
    <t>2455776.5360 </t>
  </si>
  <si>
    <t> 03.08.2011 00:51 </t>
  </si>
  <si>
    <t>28369</t>
  </si>
  <si>
    <t> 0.1076 </t>
  </si>
  <si>
    <t>BAVM 220 </t>
  </si>
  <si>
    <t>2455856.4737 </t>
  </si>
  <si>
    <t> 21.10.2011 23:22 </t>
  </si>
  <si>
    <t>28450.5</t>
  </si>
  <si>
    <t> 0.1084 </t>
  </si>
  <si>
    <t>BAVM 225 </t>
  </si>
  <si>
    <t>2456254.6716 </t>
  </si>
  <si>
    <t> 23.11.2012 04:07 </t>
  </si>
  <si>
    <t>28856.5</t>
  </si>
  <si>
    <t> 0.0931 </t>
  </si>
  <si>
    <t>IBVS 6042 </t>
  </si>
  <si>
    <t>s7</t>
  </si>
  <si>
    <t>BAD?</t>
  </si>
  <si>
    <t>CCD?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</si>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</sst>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trike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6" fillId="0" borderId="1" applyNumberFormat="0" applyFont="0" applyFill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9" fillId="0" borderId="0" xfId="0" applyFont="1" applyAlignment="1"/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>
      <alignment vertical="top"/>
    </xf>
    <xf numFmtId="0" fontId="14" fillId="0" borderId="0" xfId="0" applyFont="1" applyAlignment="1"/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6" fillId="0" borderId="0" xfId="0" applyFont="1" applyAlignment="1"/>
    <xf numFmtId="0" fontId="16" fillId="0" borderId="0" xfId="0" quotePrefix="1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/>
    <xf numFmtId="0" fontId="20" fillId="0" borderId="0" xfId="0" quotePrefix="1" applyFont="1" applyAlignment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23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23" fillId="2" borderId="11" xfId="7" applyFill="1" applyBorder="1" applyAlignment="1" applyProtection="1">
      <alignment horizontal="right" vertical="top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5" fillId="0" borderId="2" xfId="0" applyFont="1" applyBorder="1" applyAlignment="1">
      <alignment horizont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165" fontId="27" fillId="0" borderId="0" xfId="0" applyNumberFormat="1" applyFont="1" applyAlignment="1">
      <alignment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NN Cas - O-C Diagr.</a:t>
            </a:r>
          </a:p>
        </c:rich>
      </c:tx>
      <c:layout>
        <c:manualLayout>
          <c:xMode val="edge"/>
          <c:yMode val="edge"/>
          <c:x val="0.3725169039300551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3985154297808"/>
          <c:y val="0.15047044975517021"/>
          <c:w val="0.80960330350018717"/>
          <c:h val="0.6206906052400771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-26206</c:v>
                </c:pt>
                <c:pt idx="1">
                  <c:v>-2120</c:v>
                </c:pt>
                <c:pt idx="2">
                  <c:v>-1810</c:v>
                </c:pt>
                <c:pt idx="3">
                  <c:v>0</c:v>
                </c:pt>
                <c:pt idx="4">
                  <c:v>16</c:v>
                </c:pt>
                <c:pt idx="5">
                  <c:v>372</c:v>
                </c:pt>
                <c:pt idx="6">
                  <c:v>734</c:v>
                </c:pt>
                <c:pt idx="7">
                  <c:v>1136</c:v>
                </c:pt>
                <c:pt idx="8">
                  <c:v>1168.5</c:v>
                </c:pt>
                <c:pt idx="9">
                  <c:v>1436.5</c:v>
                </c:pt>
                <c:pt idx="10">
                  <c:v>1533.5</c:v>
                </c:pt>
                <c:pt idx="11">
                  <c:v>1893.5</c:v>
                </c:pt>
                <c:pt idx="12">
                  <c:v>1896.5</c:v>
                </c:pt>
                <c:pt idx="13">
                  <c:v>2163.5</c:v>
                </c:pt>
                <c:pt idx="14">
                  <c:v>2245</c:v>
                </c:pt>
                <c:pt idx="15">
                  <c:v>2651</c:v>
                </c:pt>
                <c:pt idx="16">
                  <c:v>5738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E0-4A89-B117-5D0CD7F39BA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6.6E-3</c:v>
                  </c:pt>
                  <c:pt idx="13">
                    <c:v>1.6400000000000001E-2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6.6E-3</c:v>
                  </c:pt>
                  <c:pt idx="13">
                    <c:v>1.6400000000000001E-2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-26206</c:v>
                </c:pt>
                <c:pt idx="1">
                  <c:v>-2120</c:v>
                </c:pt>
                <c:pt idx="2">
                  <c:v>-1810</c:v>
                </c:pt>
                <c:pt idx="3">
                  <c:v>0</c:v>
                </c:pt>
                <c:pt idx="4">
                  <c:v>16</c:v>
                </c:pt>
                <c:pt idx="5">
                  <c:v>372</c:v>
                </c:pt>
                <c:pt idx="6">
                  <c:v>734</c:v>
                </c:pt>
                <c:pt idx="7">
                  <c:v>1136</c:v>
                </c:pt>
                <c:pt idx="8">
                  <c:v>1168.5</c:v>
                </c:pt>
                <c:pt idx="9">
                  <c:v>1436.5</c:v>
                </c:pt>
                <c:pt idx="10">
                  <c:v>1533.5</c:v>
                </c:pt>
                <c:pt idx="11">
                  <c:v>1893.5</c:v>
                </c:pt>
                <c:pt idx="12">
                  <c:v>1896.5</c:v>
                </c:pt>
                <c:pt idx="13">
                  <c:v>2163.5</c:v>
                </c:pt>
                <c:pt idx="14">
                  <c:v>2245</c:v>
                </c:pt>
                <c:pt idx="15">
                  <c:v>2651</c:v>
                </c:pt>
                <c:pt idx="16">
                  <c:v>5738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E0-4A89-B117-5D0CD7F39BA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6.6E-3</c:v>
                  </c:pt>
                  <c:pt idx="13">
                    <c:v>1.6400000000000001E-2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6.6E-3</c:v>
                  </c:pt>
                  <c:pt idx="13">
                    <c:v>1.6400000000000001E-2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-26206</c:v>
                </c:pt>
                <c:pt idx="1">
                  <c:v>-2120</c:v>
                </c:pt>
                <c:pt idx="2">
                  <c:v>-1810</c:v>
                </c:pt>
                <c:pt idx="3">
                  <c:v>0</c:v>
                </c:pt>
                <c:pt idx="4">
                  <c:v>16</c:v>
                </c:pt>
                <c:pt idx="5">
                  <c:v>372</c:v>
                </c:pt>
                <c:pt idx="6">
                  <c:v>734</c:v>
                </c:pt>
                <c:pt idx="7">
                  <c:v>1136</c:v>
                </c:pt>
                <c:pt idx="8">
                  <c:v>1168.5</c:v>
                </c:pt>
                <c:pt idx="9">
                  <c:v>1436.5</c:v>
                </c:pt>
                <c:pt idx="10">
                  <c:v>1533.5</c:v>
                </c:pt>
                <c:pt idx="11">
                  <c:v>1893.5</c:v>
                </c:pt>
                <c:pt idx="12">
                  <c:v>1896.5</c:v>
                </c:pt>
                <c:pt idx="13">
                  <c:v>2163.5</c:v>
                </c:pt>
                <c:pt idx="14">
                  <c:v>2245</c:v>
                </c:pt>
                <c:pt idx="15">
                  <c:v>2651</c:v>
                </c:pt>
                <c:pt idx="16">
                  <c:v>5738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3">
                  <c:v>0</c:v>
                </c:pt>
                <c:pt idx="4">
                  <c:v>-1.1612000002060086E-2</c:v>
                </c:pt>
                <c:pt idx="5">
                  <c:v>-1.9039999970118515E-3</c:v>
                </c:pt>
                <c:pt idx="12">
                  <c:v>-1.207550000253832E-2</c:v>
                </c:pt>
                <c:pt idx="13">
                  <c:v>-4.6445000043604523E-3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E0-4A89-B117-5D0CD7F39BA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6.6E-3</c:v>
                  </c:pt>
                  <c:pt idx="13">
                    <c:v>1.6400000000000001E-2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6.6E-3</c:v>
                  </c:pt>
                  <c:pt idx="13">
                    <c:v>1.6400000000000001E-2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-26206</c:v>
                </c:pt>
                <c:pt idx="1">
                  <c:v>-2120</c:v>
                </c:pt>
                <c:pt idx="2">
                  <c:v>-1810</c:v>
                </c:pt>
                <c:pt idx="3">
                  <c:v>0</c:v>
                </c:pt>
                <c:pt idx="4">
                  <c:v>16</c:v>
                </c:pt>
                <c:pt idx="5">
                  <c:v>372</c:v>
                </c:pt>
                <c:pt idx="6">
                  <c:v>734</c:v>
                </c:pt>
                <c:pt idx="7">
                  <c:v>1136</c:v>
                </c:pt>
                <c:pt idx="8">
                  <c:v>1168.5</c:v>
                </c:pt>
                <c:pt idx="9">
                  <c:v>1436.5</c:v>
                </c:pt>
                <c:pt idx="10">
                  <c:v>1533.5</c:v>
                </c:pt>
                <c:pt idx="11">
                  <c:v>1893.5</c:v>
                </c:pt>
                <c:pt idx="12">
                  <c:v>1896.5</c:v>
                </c:pt>
                <c:pt idx="13">
                  <c:v>2163.5</c:v>
                </c:pt>
                <c:pt idx="14">
                  <c:v>2245</c:v>
                </c:pt>
                <c:pt idx="15">
                  <c:v>2651</c:v>
                </c:pt>
                <c:pt idx="16">
                  <c:v>5738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">
                  <c:v>-3.6860000007436611E-2</c:v>
                </c:pt>
                <c:pt idx="2">
                  <c:v>1.2569999998959247E-2</c:v>
                </c:pt>
                <c:pt idx="6">
                  <c:v>1.061999995727092E-3</c:v>
                </c:pt>
                <c:pt idx="7">
                  <c:v>-3.5200000274926424E-4</c:v>
                </c:pt>
                <c:pt idx="8">
                  <c:v>3.2049999572336674E-4</c:v>
                </c:pt>
                <c:pt idx="9">
                  <c:v>3.1444999985978939E-3</c:v>
                </c:pt>
                <c:pt idx="10">
                  <c:v>1.9654999996419065E-3</c:v>
                </c:pt>
                <c:pt idx="11">
                  <c:v>-1.3354500006244052E-2</c:v>
                </c:pt>
                <c:pt idx="14">
                  <c:v>-2.7150000023539178E-3</c:v>
                </c:pt>
                <c:pt idx="15">
                  <c:v>-1.2457000004360452E-2</c:v>
                </c:pt>
                <c:pt idx="16">
                  <c:v>-3.2365999999456108E-2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E0-4A89-B117-5D0CD7F39BA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6.6E-3</c:v>
                  </c:pt>
                  <c:pt idx="13">
                    <c:v>1.6400000000000001E-2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6.6E-3</c:v>
                  </c:pt>
                  <c:pt idx="13">
                    <c:v>1.6400000000000001E-2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-26206</c:v>
                </c:pt>
                <c:pt idx="1">
                  <c:v>-2120</c:v>
                </c:pt>
                <c:pt idx="2">
                  <c:v>-1810</c:v>
                </c:pt>
                <c:pt idx="3">
                  <c:v>0</c:v>
                </c:pt>
                <c:pt idx="4">
                  <c:v>16</c:v>
                </c:pt>
                <c:pt idx="5">
                  <c:v>372</c:v>
                </c:pt>
                <c:pt idx="6">
                  <c:v>734</c:v>
                </c:pt>
                <c:pt idx="7">
                  <c:v>1136</c:v>
                </c:pt>
                <c:pt idx="8">
                  <c:v>1168.5</c:v>
                </c:pt>
                <c:pt idx="9">
                  <c:v>1436.5</c:v>
                </c:pt>
                <c:pt idx="10">
                  <c:v>1533.5</c:v>
                </c:pt>
                <c:pt idx="11">
                  <c:v>1893.5</c:v>
                </c:pt>
                <c:pt idx="12">
                  <c:v>1896.5</c:v>
                </c:pt>
                <c:pt idx="13">
                  <c:v>2163.5</c:v>
                </c:pt>
                <c:pt idx="14">
                  <c:v>2245</c:v>
                </c:pt>
                <c:pt idx="15">
                  <c:v>2651</c:v>
                </c:pt>
                <c:pt idx="16">
                  <c:v>5738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6E0-4A89-B117-5D0CD7F39BA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6.6E-3</c:v>
                  </c:pt>
                  <c:pt idx="13">
                    <c:v>1.6400000000000001E-2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6.6E-3</c:v>
                  </c:pt>
                  <c:pt idx="13">
                    <c:v>1.6400000000000001E-2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-26206</c:v>
                </c:pt>
                <c:pt idx="1">
                  <c:v>-2120</c:v>
                </c:pt>
                <c:pt idx="2">
                  <c:v>-1810</c:v>
                </c:pt>
                <c:pt idx="3">
                  <c:v>0</c:v>
                </c:pt>
                <c:pt idx="4">
                  <c:v>16</c:v>
                </c:pt>
                <c:pt idx="5">
                  <c:v>372</c:v>
                </c:pt>
                <c:pt idx="6">
                  <c:v>734</c:v>
                </c:pt>
                <c:pt idx="7">
                  <c:v>1136</c:v>
                </c:pt>
                <c:pt idx="8">
                  <c:v>1168.5</c:v>
                </c:pt>
                <c:pt idx="9">
                  <c:v>1436.5</c:v>
                </c:pt>
                <c:pt idx="10">
                  <c:v>1533.5</c:v>
                </c:pt>
                <c:pt idx="11">
                  <c:v>1893.5</c:v>
                </c:pt>
                <c:pt idx="12">
                  <c:v>1896.5</c:v>
                </c:pt>
                <c:pt idx="13">
                  <c:v>2163.5</c:v>
                </c:pt>
                <c:pt idx="14">
                  <c:v>2245</c:v>
                </c:pt>
                <c:pt idx="15">
                  <c:v>2651</c:v>
                </c:pt>
                <c:pt idx="16">
                  <c:v>5738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6E0-4A89-B117-5D0CD7F39BA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6.6E-3</c:v>
                  </c:pt>
                  <c:pt idx="13">
                    <c:v>1.6400000000000001E-2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6.6E-3</c:v>
                  </c:pt>
                  <c:pt idx="13">
                    <c:v>1.6400000000000001E-2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-26206</c:v>
                </c:pt>
                <c:pt idx="1">
                  <c:v>-2120</c:v>
                </c:pt>
                <c:pt idx="2">
                  <c:v>-1810</c:v>
                </c:pt>
                <c:pt idx="3">
                  <c:v>0</c:v>
                </c:pt>
                <c:pt idx="4">
                  <c:v>16</c:v>
                </c:pt>
                <c:pt idx="5">
                  <c:v>372</c:v>
                </c:pt>
                <c:pt idx="6">
                  <c:v>734</c:v>
                </c:pt>
                <c:pt idx="7">
                  <c:v>1136</c:v>
                </c:pt>
                <c:pt idx="8">
                  <c:v>1168.5</c:v>
                </c:pt>
                <c:pt idx="9">
                  <c:v>1436.5</c:v>
                </c:pt>
                <c:pt idx="10">
                  <c:v>1533.5</c:v>
                </c:pt>
                <c:pt idx="11">
                  <c:v>1893.5</c:v>
                </c:pt>
                <c:pt idx="12">
                  <c:v>1896.5</c:v>
                </c:pt>
                <c:pt idx="13">
                  <c:v>2163.5</c:v>
                </c:pt>
                <c:pt idx="14">
                  <c:v>2245</c:v>
                </c:pt>
                <c:pt idx="15">
                  <c:v>2651</c:v>
                </c:pt>
                <c:pt idx="16">
                  <c:v>5738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6E0-4A89-B117-5D0CD7F39BA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-26206</c:v>
                </c:pt>
                <c:pt idx="1">
                  <c:v>-2120</c:v>
                </c:pt>
                <c:pt idx="2">
                  <c:v>-1810</c:v>
                </c:pt>
                <c:pt idx="3">
                  <c:v>0</c:v>
                </c:pt>
                <c:pt idx="4">
                  <c:v>16</c:v>
                </c:pt>
                <c:pt idx="5">
                  <c:v>372</c:v>
                </c:pt>
                <c:pt idx="6">
                  <c:v>734</c:v>
                </c:pt>
                <c:pt idx="7">
                  <c:v>1136</c:v>
                </c:pt>
                <c:pt idx="8">
                  <c:v>1168.5</c:v>
                </c:pt>
                <c:pt idx="9">
                  <c:v>1436.5</c:v>
                </c:pt>
                <c:pt idx="10">
                  <c:v>1533.5</c:v>
                </c:pt>
                <c:pt idx="11">
                  <c:v>1893.5</c:v>
                </c:pt>
                <c:pt idx="12">
                  <c:v>1896.5</c:v>
                </c:pt>
                <c:pt idx="13">
                  <c:v>2163.5</c:v>
                </c:pt>
                <c:pt idx="14">
                  <c:v>2245</c:v>
                </c:pt>
                <c:pt idx="15">
                  <c:v>2651</c:v>
                </c:pt>
                <c:pt idx="16">
                  <c:v>5738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4.2882664032896187E-2</c:v>
                </c:pt>
                <c:pt idx="1">
                  <c:v>-8.221824215419401E-4</c:v>
                </c:pt>
                <c:pt idx="2">
                  <c:v>-1.384687710958025E-3</c:v>
                </c:pt>
                <c:pt idx="3">
                  <c:v>-4.6689927878712945E-3</c:v>
                </c:pt>
                <c:pt idx="4">
                  <c:v>-4.6980253189379314E-3</c:v>
                </c:pt>
                <c:pt idx="5">
                  <c:v>-5.3439991351705964E-3</c:v>
                </c:pt>
                <c:pt idx="6">
                  <c:v>-6.0008601505532506E-3</c:v>
                </c:pt>
                <c:pt idx="7">
                  <c:v>-6.7303024936024962E-3</c:v>
                </c:pt>
                <c:pt idx="8">
                  <c:v>-6.7892748223316018E-3</c:v>
                </c:pt>
                <c:pt idx="9">
                  <c:v>-7.2755697176977649E-3</c:v>
                </c:pt>
                <c:pt idx="10">
                  <c:v>-7.4515794372892498E-3</c:v>
                </c:pt>
                <c:pt idx="11">
                  <c:v>-8.104811386288574E-3</c:v>
                </c:pt>
                <c:pt idx="12">
                  <c:v>-8.1102549858635686E-3</c:v>
                </c:pt>
                <c:pt idx="13">
                  <c:v>-8.5947353480380663E-3</c:v>
                </c:pt>
                <c:pt idx="14">
                  <c:v>-8.7426198031587479E-3</c:v>
                </c:pt>
                <c:pt idx="15">
                  <c:v>-9.4793202789746518E-3</c:v>
                </c:pt>
                <c:pt idx="16">
                  <c:v>-1.5080784241643858E-2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6E0-4A89-B117-5D0CD7F39BA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-26206</c:v>
                </c:pt>
                <c:pt idx="1">
                  <c:v>-2120</c:v>
                </c:pt>
                <c:pt idx="2">
                  <c:v>-1810</c:v>
                </c:pt>
                <c:pt idx="3">
                  <c:v>0</c:v>
                </c:pt>
                <c:pt idx="4">
                  <c:v>16</c:v>
                </c:pt>
                <c:pt idx="5">
                  <c:v>372</c:v>
                </c:pt>
                <c:pt idx="6">
                  <c:v>734</c:v>
                </c:pt>
                <c:pt idx="7">
                  <c:v>1136</c:v>
                </c:pt>
                <c:pt idx="8">
                  <c:v>1168.5</c:v>
                </c:pt>
                <c:pt idx="9">
                  <c:v>1436.5</c:v>
                </c:pt>
                <c:pt idx="10">
                  <c:v>1533.5</c:v>
                </c:pt>
                <c:pt idx="11">
                  <c:v>1893.5</c:v>
                </c:pt>
                <c:pt idx="12">
                  <c:v>1896.5</c:v>
                </c:pt>
                <c:pt idx="13">
                  <c:v>2163.5</c:v>
                </c:pt>
                <c:pt idx="14">
                  <c:v>2245</c:v>
                </c:pt>
                <c:pt idx="15">
                  <c:v>2651</c:v>
                </c:pt>
                <c:pt idx="16">
                  <c:v>5738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  <c:pt idx="0">
                  <c:v>-1.0458000000653556E-2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6E0-4A89-B117-5D0CD7F39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93400"/>
        <c:axId val="1"/>
      </c:scatterChart>
      <c:valAx>
        <c:axId val="882893400"/>
        <c:scaling>
          <c:orientation val="minMax"/>
          <c:max val="3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49041386382989"/>
              <c:y val="0.833857115822904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66771818099540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893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15249170012687"/>
          <c:y val="0.91849661425550644"/>
          <c:w val="0.77980201978064012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NN Cas - O-C Diagr.</a:t>
            </a:r>
          </a:p>
        </c:rich>
      </c:tx>
      <c:layout>
        <c:manualLayout>
          <c:xMode val="edge"/>
          <c:yMode val="edge"/>
          <c:x val="0.3725169039300551"/>
          <c:y val="3.6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3985154297808"/>
          <c:y val="0.16000052083502875"/>
          <c:w val="0.80463641206767067"/>
          <c:h val="0.596668608947294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26224.5</c:v>
                </c:pt>
                <c:pt idx="2">
                  <c:v>26240.5</c:v>
                </c:pt>
                <c:pt idx="3">
                  <c:v>26597</c:v>
                </c:pt>
                <c:pt idx="4">
                  <c:v>27361.5</c:v>
                </c:pt>
                <c:pt idx="5">
                  <c:v>27394</c:v>
                </c:pt>
                <c:pt idx="6">
                  <c:v>27759</c:v>
                </c:pt>
                <c:pt idx="7">
                  <c:v>28119.5</c:v>
                </c:pt>
                <c:pt idx="8">
                  <c:v>28389.5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16-4799-82CC-0EB087FB2C66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26224.5</c:v>
                </c:pt>
                <c:pt idx="2">
                  <c:v>26240.5</c:v>
                </c:pt>
                <c:pt idx="3">
                  <c:v>26597</c:v>
                </c:pt>
                <c:pt idx="4">
                  <c:v>27361.5</c:v>
                </c:pt>
                <c:pt idx="5">
                  <c:v>27394</c:v>
                </c:pt>
                <c:pt idx="6">
                  <c:v>27759</c:v>
                </c:pt>
                <c:pt idx="7">
                  <c:v>28119.5</c:v>
                </c:pt>
                <c:pt idx="8">
                  <c:v>28389.5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">
                  <c:v>2.7409684116719291E-4</c:v>
                </c:pt>
                <c:pt idx="2">
                  <c:v>-2.7359575324226171E-4</c:v>
                </c:pt>
                <c:pt idx="3">
                  <c:v>-0.23444249638123438</c:v>
                </c:pt>
                <c:pt idx="4">
                  <c:v>-0.19462755817221478</c:v>
                </c:pt>
                <c:pt idx="5">
                  <c:v>-0.17148068376263836</c:v>
                </c:pt>
                <c:pt idx="6">
                  <c:v>8.2568828918738291E-2</c:v>
                </c:pt>
                <c:pt idx="7">
                  <c:v>-0.17386199485190446</c:v>
                </c:pt>
                <c:pt idx="8">
                  <c:v>2.1558192609518301E-2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16-4799-82CC-0EB087FB2C66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26224.5</c:v>
                </c:pt>
                <c:pt idx="2">
                  <c:v>26240.5</c:v>
                </c:pt>
                <c:pt idx="3">
                  <c:v>26597</c:v>
                </c:pt>
                <c:pt idx="4">
                  <c:v>27361.5</c:v>
                </c:pt>
                <c:pt idx="5">
                  <c:v>27394</c:v>
                </c:pt>
                <c:pt idx="6">
                  <c:v>27759</c:v>
                </c:pt>
                <c:pt idx="7">
                  <c:v>28119.5</c:v>
                </c:pt>
                <c:pt idx="8">
                  <c:v>28389.5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16-4799-82CC-0EB087FB2C66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26224.5</c:v>
                </c:pt>
                <c:pt idx="2">
                  <c:v>26240.5</c:v>
                </c:pt>
                <c:pt idx="3">
                  <c:v>26597</c:v>
                </c:pt>
                <c:pt idx="4">
                  <c:v>27361.5</c:v>
                </c:pt>
                <c:pt idx="5">
                  <c:v>27394</c:v>
                </c:pt>
                <c:pt idx="6">
                  <c:v>27759</c:v>
                </c:pt>
                <c:pt idx="7">
                  <c:v>28119.5</c:v>
                </c:pt>
                <c:pt idx="8">
                  <c:v>28389.5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16-4799-82CC-0EB087FB2C66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26224.5</c:v>
                </c:pt>
                <c:pt idx="2">
                  <c:v>26240.5</c:v>
                </c:pt>
                <c:pt idx="3">
                  <c:v>26597</c:v>
                </c:pt>
                <c:pt idx="4">
                  <c:v>27361.5</c:v>
                </c:pt>
                <c:pt idx="5">
                  <c:v>27394</c:v>
                </c:pt>
                <c:pt idx="6">
                  <c:v>27759</c:v>
                </c:pt>
                <c:pt idx="7">
                  <c:v>28119.5</c:v>
                </c:pt>
                <c:pt idx="8">
                  <c:v>28389.5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616-4799-82CC-0EB087FB2C66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26224.5</c:v>
                </c:pt>
                <c:pt idx="2">
                  <c:v>26240.5</c:v>
                </c:pt>
                <c:pt idx="3">
                  <c:v>26597</c:v>
                </c:pt>
                <c:pt idx="4">
                  <c:v>27361.5</c:v>
                </c:pt>
                <c:pt idx="5">
                  <c:v>27394</c:v>
                </c:pt>
                <c:pt idx="6">
                  <c:v>27759</c:v>
                </c:pt>
                <c:pt idx="7">
                  <c:v>28119.5</c:v>
                </c:pt>
                <c:pt idx="8">
                  <c:v>28389.5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616-4799-82CC-0EB087FB2C66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26224.5</c:v>
                </c:pt>
                <c:pt idx="2">
                  <c:v>26240.5</c:v>
                </c:pt>
                <c:pt idx="3">
                  <c:v>26597</c:v>
                </c:pt>
                <c:pt idx="4">
                  <c:v>27361.5</c:v>
                </c:pt>
                <c:pt idx="5">
                  <c:v>27394</c:v>
                </c:pt>
                <c:pt idx="6">
                  <c:v>27759</c:v>
                </c:pt>
                <c:pt idx="7">
                  <c:v>28119.5</c:v>
                </c:pt>
                <c:pt idx="8">
                  <c:v>28389.5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616-4799-82CC-0EB087FB2C66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26224.5</c:v>
                </c:pt>
                <c:pt idx="2">
                  <c:v>26240.5</c:v>
                </c:pt>
                <c:pt idx="3">
                  <c:v>26597</c:v>
                </c:pt>
                <c:pt idx="4">
                  <c:v>27361.5</c:v>
                </c:pt>
                <c:pt idx="5">
                  <c:v>27394</c:v>
                </c:pt>
                <c:pt idx="6">
                  <c:v>27759</c:v>
                </c:pt>
                <c:pt idx="7">
                  <c:v>28119.5</c:v>
                </c:pt>
                <c:pt idx="8">
                  <c:v>28389.5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-0.24857562855409721</c:v>
                </c:pt>
                <c:pt idx="1">
                  <c:v>-9.0049371356716257E-2</c:v>
                </c:pt>
                <c:pt idx="2">
                  <c:v>-8.995265187244933E-2</c:v>
                </c:pt>
                <c:pt idx="3">
                  <c:v>-8.7797620863626802E-2</c:v>
                </c:pt>
                <c:pt idx="4">
                  <c:v>-8.3176243005997574E-2</c:v>
                </c:pt>
                <c:pt idx="5">
                  <c:v>-8.2979781553580378E-2</c:v>
                </c:pt>
                <c:pt idx="6">
                  <c:v>-8.0773368318741046E-2</c:v>
                </c:pt>
                <c:pt idx="7">
                  <c:v>-7.8594157438851786E-2</c:v>
                </c:pt>
                <c:pt idx="8">
                  <c:v>-7.6962016141847334E-2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16-4799-82CC-0EB087FB2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07832"/>
        <c:axId val="1"/>
      </c:scatterChart>
      <c:valAx>
        <c:axId val="882907832"/>
        <c:scaling>
          <c:orientation val="minMax"/>
          <c:min val="2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3478472475709"/>
              <c:y val="0.826669466316710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56667716535433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07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205315395178252"/>
          <c:y val="0.91333613298337712"/>
          <c:w val="0.9337755297144148"/>
          <c:h val="0.980003149606299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NN Cas - O-C Diagr.</a:t>
            </a:r>
          </a:p>
        </c:rich>
      </c:tx>
      <c:layout>
        <c:manualLayout>
          <c:xMode val="edge"/>
          <c:yMode val="edge"/>
          <c:x val="0.3758064516129032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96774193548387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26224.5</c:v>
                </c:pt>
                <c:pt idx="2">
                  <c:v>26240.5</c:v>
                </c:pt>
                <c:pt idx="3">
                  <c:v>26597</c:v>
                </c:pt>
                <c:pt idx="4">
                  <c:v>27361.5</c:v>
                </c:pt>
                <c:pt idx="5">
                  <c:v>27394</c:v>
                </c:pt>
                <c:pt idx="6">
                  <c:v>27759</c:v>
                </c:pt>
                <c:pt idx="7">
                  <c:v>28119.5</c:v>
                </c:pt>
                <c:pt idx="8">
                  <c:v>28389.5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61-4E77-8643-32567F56A20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26224.5</c:v>
                </c:pt>
                <c:pt idx="2">
                  <c:v>26240.5</c:v>
                </c:pt>
                <c:pt idx="3">
                  <c:v>26597</c:v>
                </c:pt>
                <c:pt idx="4">
                  <c:v>27361.5</c:v>
                </c:pt>
                <c:pt idx="5">
                  <c:v>27394</c:v>
                </c:pt>
                <c:pt idx="6">
                  <c:v>27759</c:v>
                </c:pt>
                <c:pt idx="7">
                  <c:v>28119.5</c:v>
                </c:pt>
                <c:pt idx="8">
                  <c:v>28389.5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">
                  <c:v>2.7409684116719291E-4</c:v>
                </c:pt>
                <c:pt idx="2">
                  <c:v>-2.7359575324226171E-4</c:v>
                </c:pt>
                <c:pt idx="3">
                  <c:v>-0.23444249638123438</c:v>
                </c:pt>
                <c:pt idx="4">
                  <c:v>-0.19462755817221478</c:v>
                </c:pt>
                <c:pt idx="5">
                  <c:v>-0.17148068376263836</c:v>
                </c:pt>
                <c:pt idx="6">
                  <c:v>8.2568828918738291E-2</c:v>
                </c:pt>
                <c:pt idx="7">
                  <c:v>-0.17386199485190446</c:v>
                </c:pt>
                <c:pt idx="8">
                  <c:v>2.1558192609518301E-2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61-4E77-8643-32567F56A20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26224.5</c:v>
                </c:pt>
                <c:pt idx="2">
                  <c:v>26240.5</c:v>
                </c:pt>
                <c:pt idx="3">
                  <c:v>26597</c:v>
                </c:pt>
                <c:pt idx="4">
                  <c:v>27361.5</c:v>
                </c:pt>
                <c:pt idx="5">
                  <c:v>27394</c:v>
                </c:pt>
                <c:pt idx="6">
                  <c:v>27759</c:v>
                </c:pt>
                <c:pt idx="7">
                  <c:v>28119.5</c:v>
                </c:pt>
                <c:pt idx="8">
                  <c:v>28389.5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61-4E77-8643-32567F56A20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26224.5</c:v>
                </c:pt>
                <c:pt idx="2">
                  <c:v>26240.5</c:v>
                </c:pt>
                <c:pt idx="3">
                  <c:v>26597</c:v>
                </c:pt>
                <c:pt idx="4">
                  <c:v>27361.5</c:v>
                </c:pt>
                <c:pt idx="5">
                  <c:v>27394</c:v>
                </c:pt>
                <c:pt idx="6">
                  <c:v>27759</c:v>
                </c:pt>
                <c:pt idx="7">
                  <c:v>28119.5</c:v>
                </c:pt>
                <c:pt idx="8">
                  <c:v>28389.5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61-4E77-8643-32567F56A20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26224.5</c:v>
                </c:pt>
                <c:pt idx="2">
                  <c:v>26240.5</c:v>
                </c:pt>
                <c:pt idx="3">
                  <c:v>26597</c:v>
                </c:pt>
                <c:pt idx="4">
                  <c:v>27361.5</c:v>
                </c:pt>
                <c:pt idx="5">
                  <c:v>27394</c:v>
                </c:pt>
                <c:pt idx="6">
                  <c:v>27759</c:v>
                </c:pt>
                <c:pt idx="7">
                  <c:v>28119.5</c:v>
                </c:pt>
                <c:pt idx="8">
                  <c:v>28389.5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761-4E77-8643-32567F56A20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26224.5</c:v>
                </c:pt>
                <c:pt idx="2">
                  <c:v>26240.5</c:v>
                </c:pt>
                <c:pt idx="3">
                  <c:v>26597</c:v>
                </c:pt>
                <c:pt idx="4">
                  <c:v>27361.5</c:v>
                </c:pt>
                <c:pt idx="5">
                  <c:v>27394</c:v>
                </c:pt>
                <c:pt idx="6">
                  <c:v>27759</c:v>
                </c:pt>
                <c:pt idx="7">
                  <c:v>28119.5</c:v>
                </c:pt>
                <c:pt idx="8">
                  <c:v>28389.5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61-4E77-8643-32567F56A20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26224.5</c:v>
                </c:pt>
                <c:pt idx="2">
                  <c:v>26240.5</c:v>
                </c:pt>
                <c:pt idx="3">
                  <c:v>26597</c:v>
                </c:pt>
                <c:pt idx="4">
                  <c:v>27361.5</c:v>
                </c:pt>
                <c:pt idx="5">
                  <c:v>27394</c:v>
                </c:pt>
                <c:pt idx="6">
                  <c:v>27759</c:v>
                </c:pt>
                <c:pt idx="7">
                  <c:v>28119.5</c:v>
                </c:pt>
                <c:pt idx="8">
                  <c:v>28389.5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761-4E77-8643-32567F56A20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26224.5</c:v>
                </c:pt>
                <c:pt idx="2">
                  <c:v>26240.5</c:v>
                </c:pt>
                <c:pt idx="3">
                  <c:v>26597</c:v>
                </c:pt>
                <c:pt idx="4">
                  <c:v>27361.5</c:v>
                </c:pt>
                <c:pt idx="5">
                  <c:v>27394</c:v>
                </c:pt>
                <c:pt idx="6">
                  <c:v>27759</c:v>
                </c:pt>
                <c:pt idx="7">
                  <c:v>28119.5</c:v>
                </c:pt>
                <c:pt idx="8">
                  <c:v>28389.5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-0.24857562855409721</c:v>
                </c:pt>
                <c:pt idx="1">
                  <c:v>-9.0049371356716257E-2</c:v>
                </c:pt>
                <c:pt idx="2">
                  <c:v>-8.995265187244933E-2</c:v>
                </c:pt>
                <c:pt idx="3">
                  <c:v>-8.7797620863626802E-2</c:v>
                </c:pt>
                <c:pt idx="4">
                  <c:v>-8.3176243005997574E-2</c:v>
                </c:pt>
                <c:pt idx="5">
                  <c:v>-8.2979781553580378E-2</c:v>
                </c:pt>
                <c:pt idx="6">
                  <c:v>-8.0773368318741046E-2</c:v>
                </c:pt>
                <c:pt idx="7">
                  <c:v>-7.8594157438851786E-2</c:v>
                </c:pt>
                <c:pt idx="8">
                  <c:v>-7.6962016141847334E-2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761-4E77-8643-32567F56A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04224"/>
        <c:axId val="1"/>
      </c:scatterChart>
      <c:valAx>
        <c:axId val="882904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04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0161290322580644"/>
          <c:y val="0.92073298764483702"/>
          <c:w val="0.92419354838709666"/>
          <c:h val="0.981708597400934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NN Cas - O-C Diagr.</a:t>
            </a:r>
          </a:p>
        </c:rich>
      </c:tx>
      <c:layout>
        <c:manualLayout>
          <c:xMode val="edge"/>
          <c:yMode val="edge"/>
          <c:x val="0.3725169039300551"/>
          <c:y val="3.45911949685534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364254873317592"/>
          <c:y val="0.15094385976765112"/>
          <c:w val="0.75165623678749482"/>
          <c:h val="0.61949875779640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(2)'!$F$21:$F$998</c:f>
              <c:numCache>
                <c:formatCode>General</c:formatCode>
                <c:ptCount val="978"/>
                <c:pt idx="0">
                  <c:v>-26614</c:v>
                </c:pt>
                <c:pt idx="1">
                  <c:v>-2495.5</c:v>
                </c:pt>
                <c:pt idx="2">
                  <c:v>-2185</c:v>
                </c:pt>
                <c:pt idx="3">
                  <c:v>-372.5</c:v>
                </c:pt>
                <c:pt idx="4">
                  <c:v>-356.5</c:v>
                </c:pt>
                <c:pt idx="5">
                  <c:v>0</c:v>
                </c:pt>
                <c:pt idx="6">
                  <c:v>362.5</c:v>
                </c:pt>
                <c:pt idx="7">
                  <c:v>765</c:v>
                </c:pt>
                <c:pt idx="8">
                  <c:v>797.5</c:v>
                </c:pt>
                <c:pt idx="9">
                  <c:v>1066</c:v>
                </c:pt>
                <c:pt idx="10">
                  <c:v>1163</c:v>
                </c:pt>
                <c:pt idx="11">
                  <c:v>1523.5</c:v>
                </c:pt>
                <c:pt idx="12">
                  <c:v>1794</c:v>
                </c:pt>
                <c:pt idx="13">
                  <c:v>1875.5</c:v>
                </c:pt>
              </c:numCache>
            </c:numRef>
          </c:xVal>
          <c:yVal>
            <c:numRef>
              <c:f>'A (2)'!$H$21:$H$998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F8-417A-BEFA-FDE88E1C8547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-26614</c:v>
                </c:pt>
                <c:pt idx="1">
                  <c:v>-2495.5</c:v>
                </c:pt>
                <c:pt idx="2">
                  <c:v>-2185</c:v>
                </c:pt>
                <c:pt idx="3">
                  <c:v>-372.5</c:v>
                </c:pt>
                <c:pt idx="4">
                  <c:v>-356.5</c:v>
                </c:pt>
                <c:pt idx="5">
                  <c:v>0</c:v>
                </c:pt>
                <c:pt idx="6">
                  <c:v>362.5</c:v>
                </c:pt>
                <c:pt idx="7">
                  <c:v>765</c:v>
                </c:pt>
                <c:pt idx="8">
                  <c:v>797.5</c:v>
                </c:pt>
                <c:pt idx="9">
                  <c:v>1066</c:v>
                </c:pt>
                <c:pt idx="10">
                  <c:v>1163</c:v>
                </c:pt>
                <c:pt idx="11">
                  <c:v>1523.5</c:v>
                </c:pt>
                <c:pt idx="12">
                  <c:v>1794</c:v>
                </c:pt>
                <c:pt idx="13">
                  <c:v>1875.5</c:v>
                </c:pt>
              </c:numCache>
            </c:numRef>
          </c:xVal>
          <c:yVal>
            <c:numRef>
              <c:f>'A (2)'!$I$21:$I$998</c:f>
              <c:numCache>
                <c:formatCode>General</c:formatCode>
                <c:ptCount val="978"/>
                <c:pt idx="1">
                  <c:v>6.9081107503734529E-2</c:v>
                </c:pt>
                <c:pt idx="2">
                  <c:v>4.2261958165909164E-2</c:v>
                </c:pt>
                <c:pt idx="3">
                  <c:v>-4.7578749145031907E-3</c:v>
                </c:pt>
                <c:pt idx="4">
                  <c:v>4.9714120759745128E-3</c:v>
                </c:pt>
                <c:pt idx="5">
                  <c:v>-2.1353716147132218E-4</c:v>
                </c:pt>
                <c:pt idx="6">
                  <c:v>-4.1375037835678086E-3</c:v>
                </c:pt>
                <c:pt idx="7">
                  <c:v>4.0911747084464878E-2</c:v>
                </c:pt>
                <c:pt idx="8">
                  <c:v>8.4933736274251714E-2</c:v>
                </c:pt>
                <c:pt idx="9">
                  <c:v>-4.4512291409773752E-2</c:v>
                </c:pt>
                <c:pt idx="10">
                  <c:v>8.3690260973526165E-2</c:v>
                </c:pt>
                <c:pt idx="11">
                  <c:v>5.8812633484194521E-2</c:v>
                </c:pt>
                <c:pt idx="12">
                  <c:v>-6.2079733332211617E-2</c:v>
                </c:pt>
                <c:pt idx="13">
                  <c:v>4.8556947280303575E-2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F8-417A-BEFA-FDE88E1C8547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-26614</c:v>
                </c:pt>
                <c:pt idx="1">
                  <c:v>-2495.5</c:v>
                </c:pt>
                <c:pt idx="2">
                  <c:v>-2185</c:v>
                </c:pt>
                <c:pt idx="3">
                  <c:v>-372.5</c:v>
                </c:pt>
                <c:pt idx="4">
                  <c:v>-356.5</c:v>
                </c:pt>
                <c:pt idx="5">
                  <c:v>0</c:v>
                </c:pt>
                <c:pt idx="6">
                  <c:v>362.5</c:v>
                </c:pt>
                <c:pt idx="7">
                  <c:v>765</c:v>
                </c:pt>
                <c:pt idx="8">
                  <c:v>797.5</c:v>
                </c:pt>
                <c:pt idx="9">
                  <c:v>1066</c:v>
                </c:pt>
                <c:pt idx="10">
                  <c:v>1163</c:v>
                </c:pt>
                <c:pt idx="11">
                  <c:v>1523.5</c:v>
                </c:pt>
                <c:pt idx="12">
                  <c:v>1794</c:v>
                </c:pt>
                <c:pt idx="13">
                  <c:v>1875.5</c:v>
                </c:pt>
              </c:numCache>
            </c:numRef>
          </c:xVal>
          <c:yVal>
            <c:numRef>
              <c:f>'A (2)'!$J$21:$J$998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F8-417A-BEFA-FDE88E1C8547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-26614</c:v>
                </c:pt>
                <c:pt idx="1">
                  <c:v>-2495.5</c:v>
                </c:pt>
                <c:pt idx="2">
                  <c:v>-2185</c:v>
                </c:pt>
                <c:pt idx="3">
                  <c:v>-372.5</c:v>
                </c:pt>
                <c:pt idx="4">
                  <c:v>-356.5</c:v>
                </c:pt>
                <c:pt idx="5">
                  <c:v>0</c:v>
                </c:pt>
                <c:pt idx="6">
                  <c:v>362.5</c:v>
                </c:pt>
                <c:pt idx="7">
                  <c:v>765</c:v>
                </c:pt>
                <c:pt idx="8">
                  <c:v>797.5</c:v>
                </c:pt>
                <c:pt idx="9">
                  <c:v>1066</c:v>
                </c:pt>
                <c:pt idx="10">
                  <c:v>1163</c:v>
                </c:pt>
                <c:pt idx="11">
                  <c:v>1523.5</c:v>
                </c:pt>
                <c:pt idx="12">
                  <c:v>1794</c:v>
                </c:pt>
                <c:pt idx="13">
                  <c:v>1875.5</c:v>
                </c:pt>
              </c:numCache>
            </c:numRef>
          </c:xVal>
          <c:yVal>
            <c:numRef>
              <c:f>'A (2)'!$K$21:$K$998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F8-417A-BEFA-FDE88E1C8547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-26614</c:v>
                </c:pt>
                <c:pt idx="1">
                  <c:v>-2495.5</c:v>
                </c:pt>
                <c:pt idx="2">
                  <c:v>-2185</c:v>
                </c:pt>
                <c:pt idx="3">
                  <c:v>-372.5</c:v>
                </c:pt>
                <c:pt idx="4">
                  <c:v>-356.5</c:v>
                </c:pt>
                <c:pt idx="5">
                  <c:v>0</c:v>
                </c:pt>
                <c:pt idx="6">
                  <c:v>362.5</c:v>
                </c:pt>
                <c:pt idx="7">
                  <c:v>765</c:v>
                </c:pt>
                <c:pt idx="8">
                  <c:v>797.5</c:v>
                </c:pt>
                <c:pt idx="9">
                  <c:v>1066</c:v>
                </c:pt>
                <c:pt idx="10">
                  <c:v>1163</c:v>
                </c:pt>
                <c:pt idx="11">
                  <c:v>1523.5</c:v>
                </c:pt>
                <c:pt idx="12">
                  <c:v>1794</c:v>
                </c:pt>
                <c:pt idx="13">
                  <c:v>1875.5</c:v>
                </c:pt>
              </c:numCache>
            </c:numRef>
          </c:xVal>
          <c:yVal>
            <c:numRef>
              <c:f>'A (2)'!$L$21:$L$998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F8-417A-BEFA-FDE88E1C8547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-26614</c:v>
                </c:pt>
                <c:pt idx="1">
                  <c:v>-2495.5</c:v>
                </c:pt>
                <c:pt idx="2">
                  <c:v>-2185</c:v>
                </c:pt>
                <c:pt idx="3">
                  <c:v>-372.5</c:v>
                </c:pt>
                <c:pt idx="4">
                  <c:v>-356.5</c:v>
                </c:pt>
                <c:pt idx="5">
                  <c:v>0</c:v>
                </c:pt>
                <c:pt idx="6">
                  <c:v>362.5</c:v>
                </c:pt>
                <c:pt idx="7">
                  <c:v>765</c:v>
                </c:pt>
                <c:pt idx="8">
                  <c:v>797.5</c:v>
                </c:pt>
                <c:pt idx="9">
                  <c:v>1066</c:v>
                </c:pt>
                <c:pt idx="10">
                  <c:v>1163</c:v>
                </c:pt>
                <c:pt idx="11">
                  <c:v>1523.5</c:v>
                </c:pt>
                <c:pt idx="12">
                  <c:v>1794</c:v>
                </c:pt>
                <c:pt idx="13">
                  <c:v>1875.5</c:v>
                </c:pt>
              </c:numCache>
            </c:numRef>
          </c:xVal>
          <c:yVal>
            <c:numRef>
              <c:f>'A (2)'!$M$21:$M$998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F8-417A-BEFA-FDE88E1C8547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-26614</c:v>
                </c:pt>
                <c:pt idx="1">
                  <c:v>-2495.5</c:v>
                </c:pt>
                <c:pt idx="2">
                  <c:v>-2185</c:v>
                </c:pt>
                <c:pt idx="3">
                  <c:v>-372.5</c:v>
                </c:pt>
                <c:pt idx="4">
                  <c:v>-356.5</c:v>
                </c:pt>
                <c:pt idx="5">
                  <c:v>0</c:v>
                </c:pt>
                <c:pt idx="6">
                  <c:v>362.5</c:v>
                </c:pt>
                <c:pt idx="7">
                  <c:v>765</c:v>
                </c:pt>
                <c:pt idx="8">
                  <c:v>797.5</c:v>
                </c:pt>
                <c:pt idx="9">
                  <c:v>1066</c:v>
                </c:pt>
                <c:pt idx="10">
                  <c:v>1163</c:v>
                </c:pt>
                <c:pt idx="11">
                  <c:v>1523.5</c:v>
                </c:pt>
                <c:pt idx="12">
                  <c:v>1794</c:v>
                </c:pt>
                <c:pt idx="13">
                  <c:v>1875.5</c:v>
                </c:pt>
              </c:numCache>
            </c:numRef>
          </c:xVal>
          <c:yVal>
            <c:numRef>
              <c:f>'A (2)'!$N$21:$N$998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F8-417A-BEFA-FDE88E1C8547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(2)'!$F$21:$F$998</c:f>
              <c:numCache>
                <c:formatCode>General</c:formatCode>
                <c:ptCount val="978"/>
                <c:pt idx="0">
                  <c:v>-26614</c:v>
                </c:pt>
                <c:pt idx="1">
                  <c:v>-2495.5</c:v>
                </c:pt>
                <c:pt idx="2">
                  <c:v>-2185</c:v>
                </c:pt>
                <c:pt idx="3">
                  <c:v>-372.5</c:v>
                </c:pt>
                <c:pt idx="4">
                  <c:v>-356.5</c:v>
                </c:pt>
                <c:pt idx="5">
                  <c:v>0</c:v>
                </c:pt>
                <c:pt idx="6">
                  <c:v>362.5</c:v>
                </c:pt>
                <c:pt idx="7">
                  <c:v>765</c:v>
                </c:pt>
                <c:pt idx="8">
                  <c:v>797.5</c:v>
                </c:pt>
                <c:pt idx="9">
                  <c:v>1066</c:v>
                </c:pt>
                <c:pt idx="10">
                  <c:v>1163</c:v>
                </c:pt>
                <c:pt idx="11">
                  <c:v>1523.5</c:v>
                </c:pt>
                <c:pt idx="12">
                  <c:v>1794</c:v>
                </c:pt>
                <c:pt idx="13">
                  <c:v>1875.5</c:v>
                </c:pt>
              </c:numCache>
            </c:numRef>
          </c:xVal>
          <c:yVal>
            <c:numRef>
              <c:f>'A (2)'!$O$21:$O$998</c:f>
              <c:numCache>
                <c:formatCode>General</c:formatCode>
                <c:ptCount val="978"/>
                <c:pt idx="0">
                  <c:v>0.19336827380631672</c:v>
                </c:pt>
                <c:pt idx="1">
                  <c:v>4.198858054997074E-2</c:v>
                </c:pt>
                <c:pt idx="2">
                  <c:v>4.0039728226812357E-2</c:v>
                </c:pt>
                <c:pt idx="3">
                  <c:v>2.8663577387119714E-2</c:v>
                </c:pt>
                <c:pt idx="4">
                  <c:v>2.8563153434879668E-2</c:v>
                </c:pt>
                <c:pt idx="5">
                  <c:v>2.6325582249031157E-2</c:v>
                </c:pt>
                <c:pt idx="6">
                  <c:v>2.405035208109263E-2</c:v>
                </c:pt>
                <c:pt idx="7">
                  <c:v>2.1524062032553984E-2</c:v>
                </c:pt>
                <c:pt idx="8">
                  <c:v>2.1320075879566393E-2</c:v>
                </c:pt>
                <c:pt idx="9">
                  <c:v>1.9634836431038132E-2</c:v>
                </c:pt>
                <c:pt idx="10">
                  <c:v>1.9026016220582857E-2</c:v>
                </c:pt>
                <c:pt idx="11">
                  <c:v>1.6763339046674333E-2</c:v>
                </c:pt>
                <c:pt idx="12">
                  <c:v>1.5065546604116065E-2</c:v>
                </c:pt>
                <c:pt idx="13">
                  <c:v>1.4554012097393335E-2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F8-417A-BEFA-FDE88E1C8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96680"/>
        <c:axId val="1"/>
      </c:scatterChart>
      <c:valAx>
        <c:axId val="882896680"/>
        <c:scaling>
          <c:orientation val="minMax"/>
          <c:max val="800"/>
          <c:min val="-4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794754132554625"/>
              <c:y val="0.833335974512619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6478086465606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896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351010759416662"/>
          <c:y val="0.9182419650373892"/>
          <c:w val="0.74172237576263234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NN Cas - O-C Diagr.</a:t>
            </a:r>
          </a:p>
        </c:rich>
      </c:tx>
      <c:layout>
        <c:manualLayout>
          <c:xMode val="edge"/>
          <c:yMode val="edge"/>
          <c:x val="0.3758064516129032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34168126798494"/>
          <c:w val="0.80645161290322576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(2)'!$F$21:$F$998</c:f>
              <c:numCache>
                <c:formatCode>General</c:formatCode>
                <c:ptCount val="978"/>
                <c:pt idx="0">
                  <c:v>-26614</c:v>
                </c:pt>
                <c:pt idx="1">
                  <c:v>-2495.5</c:v>
                </c:pt>
                <c:pt idx="2">
                  <c:v>-2185</c:v>
                </c:pt>
                <c:pt idx="3">
                  <c:v>-372.5</c:v>
                </c:pt>
                <c:pt idx="4">
                  <c:v>-356.5</c:v>
                </c:pt>
                <c:pt idx="5">
                  <c:v>0</c:v>
                </c:pt>
                <c:pt idx="6">
                  <c:v>362.5</c:v>
                </c:pt>
                <c:pt idx="7">
                  <c:v>765</c:v>
                </c:pt>
                <c:pt idx="8">
                  <c:v>797.5</c:v>
                </c:pt>
                <c:pt idx="9">
                  <c:v>1066</c:v>
                </c:pt>
                <c:pt idx="10">
                  <c:v>1163</c:v>
                </c:pt>
                <c:pt idx="11">
                  <c:v>1523.5</c:v>
                </c:pt>
                <c:pt idx="12">
                  <c:v>1794</c:v>
                </c:pt>
                <c:pt idx="13">
                  <c:v>1875.5</c:v>
                </c:pt>
              </c:numCache>
            </c:numRef>
          </c:xVal>
          <c:yVal>
            <c:numRef>
              <c:f>'A (2)'!$H$21:$H$998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7A-457F-8170-F15B3DF18DAE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-26614</c:v>
                </c:pt>
                <c:pt idx="1">
                  <c:v>-2495.5</c:v>
                </c:pt>
                <c:pt idx="2">
                  <c:v>-2185</c:v>
                </c:pt>
                <c:pt idx="3">
                  <c:v>-372.5</c:v>
                </c:pt>
                <c:pt idx="4">
                  <c:v>-356.5</c:v>
                </c:pt>
                <c:pt idx="5">
                  <c:v>0</c:v>
                </c:pt>
                <c:pt idx="6">
                  <c:v>362.5</c:v>
                </c:pt>
                <c:pt idx="7">
                  <c:v>765</c:v>
                </c:pt>
                <c:pt idx="8">
                  <c:v>797.5</c:v>
                </c:pt>
                <c:pt idx="9">
                  <c:v>1066</c:v>
                </c:pt>
                <c:pt idx="10">
                  <c:v>1163</c:v>
                </c:pt>
                <c:pt idx="11">
                  <c:v>1523.5</c:v>
                </c:pt>
                <c:pt idx="12">
                  <c:v>1794</c:v>
                </c:pt>
                <c:pt idx="13">
                  <c:v>1875.5</c:v>
                </c:pt>
              </c:numCache>
            </c:numRef>
          </c:xVal>
          <c:yVal>
            <c:numRef>
              <c:f>'A (2)'!$I$21:$I$998</c:f>
              <c:numCache>
                <c:formatCode>General</c:formatCode>
                <c:ptCount val="978"/>
                <c:pt idx="1">
                  <c:v>6.9081107503734529E-2</c:v>
                </c:pt>
                <c:pt idx="2">
                  <c:v>4.2261958165909164E-2</c:v>
                </c:pt>
                <c:pt idx="3">
                  <c:v>-4.7578749145031907E-3</c:v>
                </c:pt>
                <c:pt idx="4">
                  <c:v>4.9714120759745128E-3</c:v>
                </c:pt>
                <c:pt idx="5">
                  <c:v>-2.1353716147132218E-4</c:v>
                </c:pt>
                <c:pt idx="6">
                  <c:v>-4.1375037835678086E-3</c:v>
                </c:pt>
                <c:pt idx="7">
                  <c:v>4.0911747084464878E-2</c:v>
                </c:pt>
                <c:pt idx="8">
                  <c:v>8.4933736274251714E-2</c:v>
                </c:pt>
                <c:pt idx="9">
                  <c:v>-4.4512291409773752E-2</c:v>
                </c:pt>
                <c:pt idx="10">
                  <c:v>8.3690260973526165E-2</c:v>
                </c:pt>
                <c:pt idx="11">
                  <c:v>5.8812633484194521E-2</c:v>
                </c:pt>
                <c:pt idx="12">
                  <c:v>-6.2079733332211617E-2</c:v>
                </c:pt>
                <c:pt idx="13">
                  <c:v>4.8556947280303575E-2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7A-457F-8170-F15B3DF18DAE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-26614</c:v>
                </c:pt>
                <c:pt idx="1">
                  <c:v>-2495.5</c:v>
                </c:pt>
                <c:pt idx="2">
                  <c:v>-2185</c:v>
                </c:pt>
                <c:pt idx="3">
                  <c:v>-372.5</c:v>
                </c:pt>
                <c:pt idx="4">
                  <c:v>-356.5</c:v>
                </c:pt>
                <c:pt idx="5">
                  <c:v>0</c:v>
                </c:pt>
                <c:pt idx="6">
                  <c:v>362.5</c:v>
                </c:pt>
                <c:pt idx="7">
                  <c:v>765</c:v>
                </c:pt>
                <c:pt idx="8">
                  <c:v>797.5</c:v>
                </c:pt>
                <c:pt idx="9">
                  <c:v>1066</c:v>
                </c:pt>
                <c:pt idx="10">
                  <c:v>1163</c:v>
                </c:pt>
                <c:pt idx="11">
                  <c:v>1523.5</c:v>
                </c:pt>
                <c:pt idx="12">
                  <c:v>1794</c:v>
                </c:pt>
                <c:pt idx="13">
                  <c:v>1875.5</c:v>
                </c:pt>
              </c:numCache>
            </c:numRef>
          </c:xVal>
          <c:yVal>
            <c:numRef>
              <c:f>'A (2)'!$J$21:$J$998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7A-457F-8170-F15B3DF18DAE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-26614</c:v>
                </c:pt>
                <c:pt idx="1">
                  <c:v>-2495.5</c:v>
                </c:pt>
                <c:pt idx="2">
                  <c:v>-2185</c:v>
                </c:pt>
                <c:pt idx="3">
                  <c:v>-372.5</c:v>
                </c:pt>
                <c:pt idx="4">
                  <c:v>-356.5</c:v>
                </c:pt>
                <c:pt idx="5">
                  <c:v>0</c:v>
                </c:pt>
                <c:pt idx="6">
                  <c:v>362.5</c:v>
                </c:pt>
                <c:pt idx="7">
                  <c:v>765</c:v>
                </c:pt>
                <c:pt idx="8">
                  <c:v>797.5</c:v>
                </c:pt>
                <c:pt idx="9">
                  <c:v>1066</c:v>
                </c:pt>
                <c:pt idx="10">
                  <c:v>1163</c:v>
                </c:pt>
                <c:pt idx="11">
                  <c:v>1523.5</c:v>
                </c:pt>
                <c:pt idx="12">
                  <c:v>1794</c:v>
                </c:pt>
                <c:pt idx="13">
                  <c:v>1875.5</c:v>
                </c:pt>
              </c:numCache>
            </c:numRef>
          </c:xVal>
          <c:yVal>
            <c:numRef>
              <c:f>'A (2)'!$K$21:$K$998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7A-457F-8170-F15B3DF18DAE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-26614</c:v>
                </c:pt>
                <c:pt idx="1">
                  <c:v>-2495.5</c:v>
                </c:pt>
                <c:pt idx="2">
                  <c:v>-2185</c:v>
                </c:pt>
                <c:pt idx="3">
                  <c:v>-372.5</c:v>
                </c:pt>
                <c:pt idx="4">
                  <c:v>-356.5</c:v>
                </c:pt>
                <c:pt idx="5">
                  <c:v>0</c:v>
                </c:pt>
                <c:pt idx="6">
                  <c:v>362.5</c:v>
                </c:pt>
                <c:pt idx="7">
                  <c:v>765</c:v>
                </c:pt>
                <c:pt idx="8">
                  <c:v>797.5</c:v>
                </c:pt>
                <c:pt idx="9">
                  <c:v>1066</c:v>
                </c:pt>
                <c:pt idx="10">
                  <c:v>1163</c:v>
                </c:pt>
                <c:pt idx="11">
                  <c:v>1523.5</c:v>
                </c:pt>
                <c:pt idx="12">
                  <c:v>1794</c:v>
                </c:pt>
                <c:pt idx="13">
                  <c:v>1875.5</c:v>
                </c:pt>
              </c:numCache>
            </c:numRef>
          </c:xVal>
          <c:yVal>
            <c:numRef>
              <c:f>'A (2)'!$L$21:$L$998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7A-457F-8170-F15B3DF18DAE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-26614</c:v>
                </c:pt>
                <c:pt idx="1">
                  <c:v>-2495.5</c:v>
                </c:pt>
                <c:pt idx="2">
                  <c:v>-2185</c:v>
                </c:pt>
                <c:pt idx="3">
                  <c:v>-372.5</c:v>
                </c:pt>
                <c:pt idx="4">
                  <c:v>-356.5</c:v>
                </c:pt>
                <c:pt idx="5">
                  <c:v>0</c:v>
                </c:pt>
                <c:pt idx="6">
                  <c:v>362.5</c:v>
                </c:pt>
                <c:pt idx="7">
                  <c:v>765</c:v>
                </c:pt>
                <c:pt idx="8">
                  <c:v>797.5</c:v>
                </c:pt>
                <c:pt idx="9">
                  <c:v>1066</c:v>
                </c:pt>
                <c:pt idx="10">
                  <c:v>1163</c:v>
                </c:pt>
                <c:pt idx="11">
                  <c:v>1523.5</c:v>
                </c:pt>
                <c:pt idx="12">
                  <c:v>1794</c:v>
                </c:pt>
                <c:pt idx="13">
                  <c:v>1875.5</c:v>
                </c:pt>
              </c:numCache>
            </c:numRef>
          </c:xVal>
          <c:yVal>
            <c:numRef>
              <c:f>'A (2)'!$M$21:$M$998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7A-457F-8170-F15B3DF18DAE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(2)'!$D$21:$D$998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1.8E-3</c:v>
                  </c:pt>
                  <c:pt idx="4">
                    <c:v>8.0000000000000002E-3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2E-3</c:v>
                  </c:pt>
                  <c:pt idx="9">
                    <c:v>0</c:v>
                  </c:pt>
                  <c:pt idx="10">
                    <c:v>5.0000000000000001E-4</c:v>
                  </c:pt>
                  <c:pt idx="11">
                    <c:v>2.8E-3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(2)'!$F$21:$F$998</c:f>
              <c:numCache>
                <c:formatCode>General</c:formatCode>
                <c:ptCount val="978"/>
                <c:pt idx="0">
                  <c:v>-26614</c:v>
                </c:pt>
                <c:pt idx="1">
                  <c:v>-2495.5</c:v>
                </c:pt>
                <c:pt idx="2">
                  <c:v>-2185</c:v>
                </c:pt>
                <c:pt idx="3">
                  <c:v>-372.5</c:v>
                </c:pt>
                <c:pt idx="4">
                  <c:v>-356.5</c:v>
                </c:pt>
                <c:pt idx="5">
                  <c:v>0</c:v>
                </c:pt>
                <c:pt idx="6">
                  <c:v>362.5</c:v>
                </c:pt>
                <c:pt idx="7">
                  <c:v>765</c:v>
                </c:pt>
                <c:pt idx="8">
                  <c:v>797.5</c:v>
                </c:pt>
                <c:pt idx="9">
                  <c:v>1066</c:v>
                </c:pt>
                <c:pt idx="10">
                  <c:v>1163</c:v>
                </c:pt>
                <c:pt idx="11">
                  <c:v>1523.5</c:v>
                </c:pt>
                <c:pt idx="12">
                  <c:v>1794</c:v>
                </c:pt>
                <c:pt idx="13">
                  <c:v>1875.5</c:v>
                </c:pt>
              </c:numCache>
            </c:numRef>
          </c:xVal>
          <c:yVal>
            <c:numRef>
              <c:f>'A (2)'!$N$21:$N$998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7A-457F-8170-F15B3DF18DAE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(2)'!$F$21:$F$998</c:f>
              <c:numCache>
                <c:formatCode>General</c:formatCode>
                <c:ptCount val="978"/>
                <c:pt idx="0">
                  <c:v>-26614</c:v>
                </c:pt>
                <c:pt idx="1">
                  <c:v>-2495.5</c:v>
                </c:pt>
                <c:pt idx="2">
                  <c:v>-2185</c:v>
                </c:pt>
                <c:pt idx="3">
                  <c:v>-372.5</c:v>
                </c:pt>
                <c:pt idx="4">
                  <c:v>-356.5</c:v>
                </c:pt>
                <c:pt idx="5">
                  <c:v>0</c:v>
                </c:pt>
                <c:pt idx="6">
                  <c:v>362.5</c:v>
                </c:pt>
                <c:pt idx="7">
                  <c:v>765</c:v>
                </c:pt>
                <c:pt idx="8">
                  <c:v>797.5</c:v>
                </c:pt>
                <c:pt idx="9">
                  <c:v>1066</c:v>
                </c:pt>
                <c:pt idx="10">
                  <c:v>1163</c:v>
                </c:pt>
                <c:pt idx="11">
                  <c:v>1523.5</c:v>
                </c:pt>
                <c:pt idx="12">
                  <c:v>1794</c:v>
                </c:pt>
                <c:pt idx="13">
                  <c:v>1875.5</c:v>
                </c:pt>
              </c:numCache>
            </c:numRef>
          </c:xVal>
          <c:yVal>
            <c:numRef>
              <c:f>'A (2)'!$O$21:$O$998</c:f>
              <c:numCache>
                <c:formatCode>General</c:formatCode>
                <c:ptCount val="978"/>
                <c:pt idx="0">
                  <c:v>0.19336827380631672</c:v>
                </c:pt>
                <c:pt idx="1">
                  <c:v>4.198858054997074E-2</c:v>
                </c:pt>
                <c:pt idx="2">
                  <c:v>4.0039728226812357E-2</c:v>
                </c:pt>
                <c:pt idx="3">
                  <c:v>2.8663577387119714E-2</c:v>
                </c:pt>
                <c:pt idx="4">
                  <c:v>2.8563153434879668E-2</c:v>
                </c:pt>
                <c:pt idx="5">
                  <c:v>2.6325582249031157E-2</c:v>
                </c:pt>
                <c:pt idx="6">
                  <c:v>2.405035208109263E-2</c:v>
                </c:pt>
                <c:pt idx="7">
                  <c:v>2.1524062032553984E-2</c:v>
                </c:pt>
                <c:pt idx="8">
                  <c:v>2.1320075879566393E-2</c:v>
                </c:pt>
                <c:pt idx="9">
                  <c:v>1.9634836431038132E-2</c:v>
                </c:pt>
                <c:pt idx="10">
                  <c:v>1.9026016220582857E-2</c:v>
                </c:pt>
                <c:pt idx="11">
                  <c:v>1.6763339046674333E-2</c:v>
                </c:pt>
                <c:pt idx="12">
                  <c:v>1.5065546604116065E-2</c:v>
                </c:pt>
                <c:pt idx="13">
                  <c:v>1.4554012097393335E-2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7A-457F-8170-F15B3DF18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894056"/>
        <c:axId val="1"/>
      </c:scatterChart>
      <c:valAx>
        <c:axId val="882894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894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073298764483702"/>
          <c:w val="0.7225806451612903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NN Cas - O-C Diagr.</a:t>
            </a:r>
          </a:p>
        </c:rich>
      </c:tx>
      <c:layout>
        <c:manualLayout>
          <c:xMode val="edge"/>
          <c:yMode val="edge"/>
          <c:x val="0.3725169039300551"/>
          <c:y val="3.45911949685534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3985154297808"/>
          <c:y val="0.15094385976765112"/>
          <c:w val="0.80960330350018717"/>
          <c:h val="0.61949875779640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-49171</c:v>
                </c:pt>
                <c:pt idx="1">
                  <c:v>0</c:v>
                </c:pt>
                <c:pt idx="2">
                  <c:v>30</c:v>
                </c:pt>
                <c:pt idx="3">
                  <c:v>698</c:v>
                </c:pt>
                <c:pt idx="4">
                  <c:v>2131.5</c:v>
                </c:pt>
                <c:pt idx="5">
                  <c:v>2192.5</c:v>
                </c:pt>
                <c:pt idx="6">
                  <c:v>2877.5</c:v>
                </c:pt>
                <c:pt idx="7">
                  <c:v>3553</c:v>
                </c:pt>
                <c:pt idx="8">
                  <c:v>4059.5</c:v>
                </c:pt>
              </c:numCache>
            </c:numRef>
          </c:xVal>
          <c:yVal>
            <c:numRef>
              <c:f>'A (3)'!$H$21:$H$995</c:f>
              <c:numCache>
                <c:formatCode>General</c:formatCode>
                <c:ptCount val="975"/>
                <c:pt idx="0">
                  <c:v>-2.9382999997324077E-2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9F-4AEC-BA56-55E1B651B119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-49171</c:v>
                </c:pt>
                <c:pt idx="1">
                  <c:v>0</c:v>
                </c:pt>
                <c:pt idx="2">
                  <c:v>30</c:v>
                </c:pt>
                <c:pt idx="3">
                  <c:v>698</c:v>
                </c:pt>
                <c:pt idx="4">
                  <c:v>2131.5</c:v>
                </c:pt>
                <c:pt idx="5">
                  <c:v>2192.5</c:v>
                </c:pt>
                <c:pt idx="6">
                  <c:v>2877.5</c:v>
                </c:pt>
                <c:pt idx="7">
                  <c:v>3553</c:v>
                </c:pt>
                <c:pt idx="8">
                  <c:v>4059.5</c:v>
                </c:pt>
              </c:numCache>
            </c:numRef>
          </c:xVal>
          <c:yVal>
            <c:numRef>
              <c:f>'A (3)'!$I$21:$I$995</c:f>
              <c:numCache>
                <c:formatCode>General</c:formatCode>
                <c:ptCount val="975"/>
                <c:pt idx="1">
                  <c:v>0</c:v>
                </c:pt>
                <c:pt idx="2">
                  <c:v>-5.1000000530621037E-4</c:v>
                </c:pt>
                <c:pt idx="3">
                  <c:v>-5.1460000031511299E-3</c:v>
                </c:pt>
                <c:pt idx="4">
                  <c:v>3.7995000020600855E-3</c:v>
                </c:pt>
                <c:pt idx="5">
                  <c:v>-5.6475000019418076E-3</c:v>
                </c:pt>
                <c:pt idx="6">
                  <c:v>-7.7442500005417969E-2</c:v>
                </c:pt>
                <c:pt idx="7">
                  <c:v>-0.10433100000227569</c:v>
                </c:pt>
                <c:pt idx="8">
                  <c:v>-3.8956500000494998E-2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9F-4AEC-BA56-55E1B651B119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-49171</c:v>
                </c:pt>
                <c:pt idx="1">
                  <c:v>0</c:v>
                </c:pt>
                <c:pt idx="2">
                  <c:v>30</c:v>
                </c:pt>
                <c:pt idx="3">
                  <c:v>698</c:v>
                </c:pt>
                <c:pt idx="4">
                  <c:v>2131.5</c:v>
                </c:pt>
                <c:pt idx="5">
                  <c:v>2192.5</c:v>
                </c:pt>
                <c:pt idx="6">
                  <c:v>2877.5</c:v>
                </c:pt>
                <c:pt idx="7">
                  <c:v>3553</c:v>
                </c:pt>
                <c:pt idx="8">
                  <c:v>4059.5</c:v>
                </c:pt>
              </c:numCache>
            </c:numRef>
          </c:xVal>
          <c:yVal>
            <c:numRef>
              <c:f>'A (3)'!$J$21:$J$995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9F-4AEC-BA56-55E1B651B119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-49171</c:v>
                </c:pt>
                <c:pt idx="1">
                  <c:v>0</c:v>
                </c:pt>
                <c:pt idx="2">
                  <c:v>30</c:v>
                </c:pt>
                <c:pt idx="3">
                  <c:v>698</c:v>
                </c:pt>
                <c:pt idx="4">
                  <c:v>2131.5</c:v>
                </c:pt>
                <c:pt idx="5">
                  <c:v>2192.5</c:v>
                </c:pt>
                <c:pt idx="6">
                  <c:v>2877.5</c:v>
                </c:pt>
                <c:pt idx="7">
                  <c:v>3553</c:v>
                </c:pt>
                <c:pt idx="8">
                  <c:v>4059.5</c:v>
                </c:pt>
              </c:numCache>
            </c:numRef>
          </c:xVal>
          <c:yVal>
            <c:numRef>
              <c:f>'A (3)'!$K$21:$K$995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9F-4AEC-BA56-55E1B651B119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-49171</c:v>
                </c:pt>
                <c:pt idx="1">
                  <c:v>0</c:v>
                </c:pt>
                <c:pt idx="2">
                  <c:v>30</c:v>
                </c:pt>
                <c:pt idx="3">
                  <c:v>698</c:v>
                </c:pt>
                <c:pt idx="4">
                  <c:v>2131.5</c:v>
                </c:pt>
                <c:pt idx="5">
                  <c:v>2192.5</c:v>
                </c:pt>
                <c:pt idx="6">
                  <c:v>2877.5</c:v>
                </c:pt>
                <c:pt idx="7">
                  <c:v>3553</c:v>
                </c:pt>
                <c:pt idx="8">
                  <c:v>4059.5</c:v>
                </c:pt>
              </c:numCache>
            </c:numRef>
          </c:xVal>
          <c:yVal>
            <c:numRef>
              <c:f>'A (3)'!$L$21:$L$995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9F-4AEC-BA56-55E1B651B119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-49171</c:v>
                </c:pt>
                <c:pt idx="1">
                  <c:v>0</c:v>
                </c:pt>
                <c:pt idx="2">
                  <c:v>30</c:v>
                </c:pt>
                <c:pt idx="3">
                  <c:v>698</c:v>
                </c:pt>
                <c:pt idx="4">
                  <c:v>2131.5</c:v>
                </c:pt>
                <c:pt idx="5">
                  <c:v>2192.5</c:v>
                </c:pt>
                <c:pt idx="6">
                  <c:v>2877.5</c:v>
                </c:pt>
                <c:pt idx="7">
                  <c:v>3553</c:v>
                </c:pt>
                <c:pt idx="8">
                  <c:v>4059.5</c:v>
                </c:pt>
              </c:numCache>
            </c:numRef>
          </c:xVal>
          <c:yVal>
            <c:numRef>
              <c:f>'A (3)'!$M$21:$M$995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9F-4AEC-BA56-55E1B651B119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-49171</c:v>
                </c:pt>
                <c:pt idx="1">
                  <c:v>0</c:v>
                </c:pt>
                <c:pt idx="2">
                  <c:v>30</c:v>
                </c:pt>
                <c:pt idx="3">
                  <c:v>698</c:v>
                </c:pt>
                <c:pt idx="4">
                  <c:v>2131.5</c:v>
                </c:pt>
                <c:pt idx="5">
                  <c:v>2192.5</c:v>
                </c:pt>
                <c:pt idx="6">
                  <c:v>2877.5</c:v>
                </c:pt>
                <c:pt idx="7">
                  <c:v>3553</c:v>
                </c:pt>
                <c:pt idx="8">
                  <c:v>4059.5</c:v>
                </c:pt>
              </c:numCache>
            </c:numRef>
          </c:xVal>
          <c:yVal>
            <c:numRef>
              <c:f>'A (3)'!$N$21:$N$995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9F-4AEC-BA56-55E1B651B119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-49171</c:v>
                </c:pt>
                <c:pt idx="1">
                  <c:v>0</c:v>
                </c:pt>
                <c:pt idx="2">
                  <c:v>30</c:v>
                </c:pt>
                <c:pt idx="3">
                  <c:v>698</c:v>
                </c:pt>
                <c:pt idx="4">
                  <c:v>2131.5</c:v>
                </c:pt>
                <c:pt idx="5">
                  <c:v>2192.5</c:v>
                </c:pt>
                <c:pt idx="6">
                  <c:v>2877.5</c:v>
                </c:pt>
                <c:pt idx="7">
                  <c:v>3553</c:v>
                </c:pt>
                <c:pt idx="8">
                  <c:v>4059.5</c:v>
                </c:pt>
              </c:numCache>
            </c:numRef>
          </c:xVal>
          <c:yVal>
            <c:numRef>
              <c:f>'A (3)'!$O$21:$O$995</c:f>
              <c:numCache>
                <c:formatCode>General</c:formatCode>
                <c:ptCount val="975"/>
                <c:pt idx="0">
                  <c:v>1.1679103746518453</c:v>
                </c:pt>
                <c:pt idx="1">
                  <c:v>1.7580726971716601E-2</c:v>
                </c:pt>
                <c:pt idx="2">
                  <c:v>1.6878892772078526E-2</c:v>
                </c:pt>
                <c:pt idx="3">
                  <c:v>1.251384593470687E-3</c:v>
                </c:pt>
                <c:pt idx="4">
                  <c:v>-3.2284592912568744E-2</c:v>
                </c:pt>
                <c:pt idx="5">
                  <c:v>-3.3711655785166161E-2</c:v>
                </c:pt>
                <c:pt idx="6">
                  <c:v>-4.9736870010235579E-2</c:v>
                </c:pt>
                <c:pt idx="7">
                  <c:v>-6.5539836738752938E-2</c:v>
                </c:pt>
                <c:pt idx="8">
                  <c:v>-7.7389137475975797E-2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9F-4AEC-BA56-55E1B651B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07504"/>
        <c:axId val="1"/>
      </c:scatterChart>
      <c:valAx>
        <c:axId val="882907504"/>
        <c:scaling>
          <c:orientation val="minMax"/>
          <c:max val="4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49041386382989"/>
              <c:y val="0.833335974512619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6478086465606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07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53644122299282"/>
          <c:y val="0.9182419650373892"/>
          <c:w val="0.93708678799256051"/>
          <c:h val="0.981135376945806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NN Cas - O-C Diagr.</a:t>
            </a:r>
          </a:p>
        </c:rich>
      </c:tx>
      <c:layout>
        <c:manualLayout>
          <c:xMode val="edge"/>
          <c:yMode val="edge"/>
          <c:x val="0.3758064516129032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634168126798494"/>
          <c:w val="0.8161290322580645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-49171</c:v>
                </c:pt>
                <c:pt idx="1">
                  <c:v>0</c:v>
                </c:pt>
                <c:pt idx="2">
                  <c:v>30</c:v>
                </c:pt>
                <c:pt idx="3">
                  <c:v>698</c:v>
                </c:pt>
                <c:pt idx="4">
                  <c:v>2131.5</c:v>
                </c:pt>
                <c:pt idx="5">
                  <c:v>2192.5</c:v>
                </c:pt>
                <c:pt idx="6">
                  <c:v>2877.5</c:v>
                </c:pt>
                <c:pt idx="7">
                  <c:v>3553</c:v>
                </c:pt>
                <c:pt idx="8">
                  <c:v>4059.5</c:v>
                </c:pt>
              </c:numCache>
            </c:numRef>
          </c:xVal>
          <c:yVal>
            <c:numRef>
              <c:f>'A (3)'!$H$21:$H$995</c:f>
              <c:numCache>
                <c:formatCode>General</c:formatCode>
                <c:ptCount val="975"/>
                <c:pt idx="0">
                  <c:v>-2.9382999997324077E-2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1A-4A6C-8F7A-C2905DF03F6C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-49171</c:v>
                </c:pt>
                <c:pt idx="1">
                  <c:v>0</c:v>
                </c:pt>
                <c:pt idx="2">
                  <c:v>30</c:v>
                </c:pt>
                <c:pt idx="3">
                  <c:v>698</c:v>
                </c:pt>
                <c:pt idx="4">
                  <c:v>2131.5</c:v>
                </c:pt>
                <c:pt idx="5">
                  <c:v>2192.5</c:v>
                </c:pt>
                <c:pt idx="6">
                  <c:v>2877.5</c:v>
                </c:pt>
                <c:pt idx="7">
                  <c:v>3553</c:v>
                </c:pt>
                <c:pt idx="8">
                  <c:v>4059.5</c:v>
                </c:pt>
              </c:numCache>
            </c:numRef>
          </c:xVal>
          <c:yVal>
            <c:numRef>
              <c:f>'A (3)'!$I$21:$I$995</c:f>
              <c:numCache>
                <c:formatCode>General</c:formatCode>
                <c:ptCount val="975"/>
                <c:pt idx="1">
                  <c:v>0</c:v>
                </c:pt>
                <c:pt idx="2">
                  <c:v>-5.1000000530621037E-4</c:v>
                </c:pt>
                <c:pt idx="3">
                  <c:v>-5.1460000031511299E-3</c:v>
                </c:pt>
                <c:pt idx="4">
                  <c:v>3.7995000020600855E-3</c:v>
                </c:pt>
                <c:pt idx="5">
                  <c:v>-5.6475000019418076E-3</c:v>
                </c:pt>
                <c:pt idx="6">
                  <c:v>-7.7442500005417969E-2</c:v>
                </c:pt>
                <c:pt idx="7">
                  <c:v>-0.10433100000227569</c:v>
                </c:pt>
                <c:pt idx="8">
                  <c:v>-3.8956500000494998E-2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1A-4A6C-8F7A-C2905DF03F6C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-49171</c:v>
                </c:pt>
                <c:pt idx="1">
                  <c:v>0</c:v>
                </c:pt>
                <c:pt idx="2">
                  <c:v>30</c:v>
                </c:pt>
                <c:pt idx="3">
                  <c:v>698</c:v>
                </c:pt>
                <c:pt idx="4">
                  <c:v>2131.5</c:v>
                </c:pt>
                <c:pt idx="5">
                  <c:v>2192.5</c:v>
                </c:pt>
                <c:pt idx="6">
                  <c:v>2877.5</c:v>
                </c:pt>
                <c:pt idx="7">
                  <c:v>3553</c:v>
                </c:pt>
                <c:pt idx="8">
                  <c:v>4059.5</c:v>
                </c:pt>
              </c:numCache>
            </c:numRef>
          </c:xVal>
          <c:yVal>
            <c:numRef>
              <c:f>'A (3)'!$J$21:$J$995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1A-4A6C-8F7A-C2905DF03F6C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-49171</c:v>
                </c:pt>
                <c:pt idx="1">
                  <c:v>0</c:v>
                </c:pt>
                <c:pt idx="2">
                  <c:v>30</c:v>
                </c:pt>
                <c:pt idx="3">
                  <c:v>698</c:v>
                </c:pt>
                <c:pt idx="4">
                  <c:v>2131.5</c:v>
                </c:pt>
                <c:pt idx="5">
                  <c:v>2192.5</c:v>
                </c:pt>
                <c:pt idx="6">
                  <c:v>2877.5</c:v>
                </c:pt>
                <c:pt idx="7">
                  <c:v>3553</c:v>
                </c:pt>
                <c:pt idx="8">
                  <c:v>4059.5</c:v>
                </c:pt>
              </c:numCache>
            </c:numRef>
          </c:xVal>
          <c:yVal>
            <c:numRef>
              <c:f>'A (3)'!$K$21:$K$995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1A-4A6C-8F7A-C2905DF03F6C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-49171</c:v>
                </c:pt>
                <c:pt idx="1">
                  <c:v>0</c:v>
                </c:pt>
                <c:pt idx="2">
                  <c:v>30</c:v>
                </c:pt>
                <c:pt idx="3">
                  <c:v>698</c:v>
                </c:pt>
                <c:pt idx="4">
                  <c:v>2131.5</c:v>
                </c:pt>
                <c:pt idx="5">
                  <c:v>2192.5</c:v>
                </c:pt>
                <c:pt idx="6">
                  <c:v>2877.5</c:v>
                </c:pt>
                <c:pt idx="7">
                  <c:v>3553</c:v>
                </c:pt>
                <c:pt idx="8">
                  <c:v>4059.5</c:v>
                </c:pt>
              </c:numCache>
            </c:numRef>
          </c:xVal>
          <c:yVal>
            <c:numRef>
              <c:f>'A (3)'!$L$21:$L$995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1A-4A6C-8F7A-C2905DF03F6C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-49171</c:v>
                </c:pt>
                <c:pt idx="1">
                  <c:v>0</c:v>
                </c:pt>
                <c:pt idx="2">
                  <c:v>30</c:v>
                </c:pt>
                <c:pt idx="3">
                  <c:v>698</c:v>
                </c:pt>
                <c:pt idx="4">
                  <c:v>2131.5</c:v>
                </c:pt>
                <c:pt idx="5">
                  <c:v>2192.5</c:v>
                </c:pt>
                <c:pt idx="6">
                  <c:v>2877.5</c:v>
                </c:pt>
                <c:pt idx="7">
                  <c:v>3553</c:v>
                </c:pt>
                <c:pt idx="8">
                  <c:v>4059.5</c:v>
                </c:pt>
              </c:numCache>
            </c:numRef>
          </c:xVal>
          <c:yVal>
            <c:numRef>
              <c:f>'A (3)'!$M$21:$M$995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1A-4A6C-8F7A-C2905DF03F6C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plus>
            <c:minus>
              <c:numRef>
                <c:f>'A (3)'!$D$21:$D$995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1.8E-3</c:v>
                  </c:pt>
                  <c:pt idx="2">
                    <c:v>8.0000000000000002E-3</c:v>
                  </c:pt>
                  <c:pt idx="3">
                    <c:v>2.0000000000000001E-4</c:v>
                  </c:pt>
                  <c:pt idx="4">
                    <c:v>5.9999999999999995E-4</c:v>
                  </c:pt>
                  <c:pt idx="5">
                    <c:v>2E-3</c:v>
                  </c:pt>
                  <c:pt idx="6">
                    <c:v>5.0000000000000001E-4</c:v>
                  </c:pt>
                  <c:pt idx="7">
                    <c:v>2.8E-3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(3)'!$F$21:$F$995</c:f>
              <c:numCache>
                <c:formatCode>General</c:formatCode>
                <c:ptCount val="975"/>
                <c:pt idx="0">
                  <c:v>-49171</c:v>
                </c:pt>
                <c:pt idx="1">
                  <c:v>0</c:v>
                </c:pt>
                <c:pt idx="2">
                  <c:v>30</c:v>
                </c:pt>
                <c:pt idx="3">
                  <c:v>698</c:v>
                </c:pt>
                <c:pt idx="4">
                  <c:v>2131.5</c:v>
                </c:pt>
                <c:pt idx="5">
                  <c:v>2192.5</c:v>
                </c:pt>
                <c:pt idx="6">
                  <c:v>2877.5</c:v>
                </c:pt>
                <c:pt idx="7">
                  <c:v>3553</c:v>
                </c:pt>
                <c:pt idx="8">
                  <c:v>4059.5</c:v>
                </c:pt>
              </c:numCache>
            </c:numRef>
          </c:xVal>
          <c:yVal>
            <c:numRef>
              <c:f>'A (3)'!$N$21:$N$995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1A-4A6C-8F7A-C2905DF03F6C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(3)'!$F$21:$F$995</c:f>
              <c:numCache>
                <c:formatCode>General</c:formatCode>
                <c:ptCount val="975"/>
                <c:pt idx="0">
                  <c:v>-49171</c:v>
                </c:pt>
                <c:pt idx="1">
                  <c:v>0</c:v>
                </c:pt>
                <c:pt idx="2">
                  <c:v>30</c:v>
                </c:pt>
                <c:pt idx="3">
                  <c:v>698</c:v>
                </c:pt>
                <c:pt idx="4">
                  <c:v>2131.5</c:v>
                </c:pt>
                <c:pt idx="5">
                  <c:v>2192.5</c:v>
                </c:pt>
                <c:pt idx="6">
                  <c:v>2877.5</c:v>
                </c:pt>
                <c:pt idx="7">
                  <c:v>3553</c:v>
                </c:pt>
                <c:pt idx="8">
                  <c:v>4059.5</c:v>
                </c:pt>
              </c:numCache>
            </c:numRef>
          </c:xVal>
          <c:yVal>
            <c:numRef>
              <c:f>'A (3)'!$O$21:$O$995</c:f>
              <c:numCache>
                <c:formatCode>General</c:formatCode>
                <c:ptCount val="975"/>
                <c:pt idx="0">
                  <c:v>1.1679103746518453</c:v>
                </c:pt>
                <c:pt idx="1">
                  <c:v>1.7580726971716601E-2</c:v>
                </c:pt>
                <c:pt idx="2">
                  <c:v>1.6878892772078526E-2</c:v>
                </c:pt>
                <c:pt idx="3">
                  <c:v>1.251384593470687E-3</c:v>
                </c:pt>
                <c:pt idx="4">
                  <c:v>-3.2284592912568744E-2</c:v>
                </c:pt>
                <c:pt idx="5">
                  <c:v>-3.3711655785166161E-2</c:v>
                </c:pt>
                <c:pt idx="6">
                  <c:v>-4.9736870010235579E-2</c:v>
                </c:pt>
                <c:pt idx="7">
                  <c:v>-6.5539836738752938E-2</c:v>
                </c:pt>
                <c:pt idx="8">
                  <c:v>-7.7389137475975797E-2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1A-4A6C-8F7A-C2905DF03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2903240"/>
        <c:axId val="1"/>
      </c:scatterChart>
      <c:valAx>
        <c:axId val="882903240"/>
        <c:scaling>
          <c:orientation val="minMax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74193548387093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2903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516129032258064"/>
          <c:y val="0.92073298764483702"/>
          <c:w val="0.91774193548387095"/>
          <c:h val="0.981708597400934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200025</xdr:colOff>
      <xdr:row>17</xdr:row>
      <xdr:rowOff>133350</xdr:rowOff>
    </xdr:to>
    <xdr:graphicFrame macro="">
      <xdr:nvGraphicFramePr>
        <xdr:cNvPr id="58372" name="Chart 1">
          <a:extLst>
            <a:ext uri="{FF2B5EF4-FFF2-40B4-BE49-F238E27FC236}">
              <a16:creationId xmlns:a16="http://schemas.microsoft.com/office/drawing/2014/main" id="{FF344AE0-6297-23AA-8C42-DFD709053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19050</xdr:rowOff>
    </xdr:from>
    <xdr:to>
      <xdr:col>15</xdr:col>
      <xdr:colOff>114300</xdr:colOff>
      <xdr:row>16</xdr:row>
      <xdr:rowOff>152400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AFAB835A-A0F0-4AFB-4092-BCB77E18C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209550</xdr:colOff>
      <xdr:row>0</xdr:row>
      <xdr:rowOff>0</xdr:rowOff>
    </xdr:from>
    <xdr:to>
      <xdr:col>27</xdr:col>
      <xdr:colOff>628650</xdr:colOff>
      <xdr:row>18</xdr:row>
      <xdr:rowOff>47625</xdr:rowOff>
    </xdr:to>
    <xdr:graphicFrame macro="">
      <xdr:nvGraphicFramePr>
        <xdr:cNvPr id="52228" name="Chart 2">
          <a:extLst>
            <a:ext uri="{FF2B5EF4-FFF2-40B4-BE49-F238E27FC236}">
              <a16:creationId xmlns:a16="http://schemas.microsoft.com/office/drawing/2014/main" id="{CF4BF8CD-716C-2567-19D0-74A54DBD99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38100</xdr:rowOff>
    </xdr:from>
    <xdr:to>
      <xdr:col>15</xdr:col>
      <xdr:colOff>104775</xdr:colOff>
      <xdr:row>17</xdr:row>
      <xdr:rowOff>171450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3B1F69AC-0B27-7805-410F-63C11CA3C5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209550</xdr:colOff>
      <xdr:row>1</xdr:row>
      <xdr:rowOff>9525</xdr:rowOff>
    </xdr:from>
    <xdr:to>
      <xdr:col>26</xdr:col>
      <xdr:colOff>628650</xdr:colOff>
      <xdr:row>19</xdr:row>
      <xdr:rowOff>142875</xdr:rowOff>
    </xdr:to>
    <xdr:graphicFrame macro="">
      <xdr:nvGraphicFramePr>
        <xdr:cNvPr id="54276" name="Chart 2">
          <a:extLst>
            <a:ext uri="{FF2B5EF4-FFF2-40B4-BE49-F238E27FC236}">
              <a16:creationId xmlns:a16="http://schemas.microsoft.com/office/drawing/2014/main" id="{D46577AE-18DD-EA99-CE61-CDAD9BA92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38100</xdr:rowOff>
    </xdr:from>
    <xdr:to>
      <xdr:col>15</xdr:col>
      <xdr:colOff>104775</xdr:colOff>
      <xdr:row>17</xdr:row>
      <xdr:rowOff>171450</xdr:rowOff>
    </xdr:to>
    <xdr:graphicFrame macro="">
      <xdr:nvGraphicFramePr>
        <xdr:cNvPr id="56323" name="Chart 1">
          <a:extLst>
            <a:ext uri="{FF2B5EF4-FFF2-40B4-BE49-F238E27FC236}">
              <a16:creationId xmlns:a16="http://schemas.microsoft.com/office/drawing/2014/main" id="{D2FE3F22-8BB0-DFC2-E35C-A401D1CF1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57150</xdr:colOff>
      <xdr:row>0</xdr:row>
      <xdr:rowOff>0</xdr:rowOff>
    </xdr:from>
    <xdr:to>
      <xdr:col>26</xdr:col>
      <xdr:colOff>476250</xdr:colOff>
      <xdr:row>18</xdr:row>
      <xdr:rowOff>47625</xdr:rowOff>
    </xdr:to>
    <xdr:graphicFrame macro="">
      <xdr:nvGraphicFramePr>
        <xdr:cNvPr id="56324" name="Chart 2">
          <a:extLst>
            <a:ext uri="{FF2B5EF4-FFF2-40B4-BE49-F238E27FC236}">
              <a16:creationId xmlns:a16="http://schemas.microsoft.com/office/drawing/2014/main" id="{143A57AE-BB62-F64E-1DA6-5643E4B47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20" TargetMode="External"/><Relationship Id="rId13" Type="http://schemas.openxmlformats.org/officeDocument/2006/relationships/hyperlink" Target="http://www.konkoly.hu/cgi-bin/IBVS?6042" TargetMode="External"/><Relationship Id="rId3" Type="http://schemas.openxmlformats.org/officeDocument/2006/relationships/hyperlink" Target="http://www.bav-astro.de/sfs/BAVM_link.php?BAVMnr=183" TargetMode="External"/><Relationship Id="rId7" Type="http://schemas.openxmlformats.org/officeDocument/2006/relationships/hyperlink" Target="http://www.bav-astro.de/sfs/BAVM_link.php?BAVMnr=212" TargetMode="External"/><Relationship Id="rId12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konkoly.hu/cgi-bin/IBVS?5713" TargetMode="External"/><Relationship Id="rId1" Type="http://schemas.openxmlformats.org/officeDocument/2006/relationships/hyperlink" Target="http://www.bav-astro.de/sfs/BAVM_link.php?BAVMnr=178" TargetMode="External"/><Relationship Id="rId6" Type="http://schemas.openxmlformats.org/officeDocument/2006/relationships/hyperlink" Target="http://www.konkoly.hu/cgi-bin/IBVS?5871" TargetMode="External"/><Relationship Id="rId11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konkoly.hu/cgi-bin/IBVS?5871" TargetMode="External"/><Relationship Id="rId10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bav-astro.de/sfs/BAVM_link.php?BAVMnr=193" TargetMode="External"/><Relationship Id="rId9" Type="http://schemas.openxmlformats.org/officeDocument/2006/relationships/hyperlink" Target="http://www.konkoly.hu/cgi-bin/IBVS?596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2"/>
  </sheetPr>
  <dimension ref="A1:U6936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6.425781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 x14ac:dyDescent="0.3">
      <c r="A1" s="1" t="s">
        <v>37</v>
      </c>
      <c r="C1" s="19" t="s">
        <v>39</v>
      </c>
    </row>
    <row r="2" spans="1:6" x14ac:dyDescent="0.2">
      <c r="A2" t="s">
        <v>25</v>
      </c>
      <c r="B2" s="18" t="s">
        <v>38</v>
      </c>
      <c r="C2" s="13"/>
    </row>
    <row r="3" spans="1:6" ht="13.5" thickBot="1" x14ac:dyDescent="0.25">
      <c r="C3" s="14"/>
    </row>
    <row r="4" spans="1:6" ht="14.25" thickTop="1" thickBot="1" x14ac:dyDescent="0.25">
      <c r="A4" s="4" t="s">
        <v>0</v>
      </c>
      <c r="C4" s="51">
        <v>27951.526000000002</v>
      </c>
      <c r="D4" s="52">
        <v>0.98082069999999999</v>
      </c>
    </row>
    <row r="5" spans="1:6" ht="13.5" thickTop="1" x14ac:dyDescent="0.2">
      <c r="A5" s="20" t="s">
        <v>40</v>
      </c>
      <c r="B5" s="18"/>
      <c r="C5" s="21">
        <v>-9.5</v>
      </c>
      <c r="D5" s="18" t="s">
        <v>41</v>
      </c>
    </row>
    <row r="6" spans="1:6" x14ac:dyDescent="0.2">
      <c r="A6" s="4" t="s">
        <v>1</v>
      </c>
    </row>
    <row r="7" spans="1:6" x14ac:dyDescent="0.2">
      <c r="A7" t="s">
        <v>2</v>
      </c>
      <c r="C7">
        <v>53654.564700000003</v>
      </c>
      <c r="D7" s="39" t="s">
        <v>50</v>
      </c>
    </row>
    <row r="8" spans="1:6" x14ac:dyDescent="0.2">
      <c r="A8" t="s">
        <v>3</v>
      </c>
      <c r="C8">
        <v>0.98080699999999998</v>
      </c>
      <c r="D8" s="40" t="s">
        <v>58</v>
      </c>
    </row>
    <row r="9" spans="1:6" x14ac:dyDescent="0.2">
      <c r="A9" s="35" t="s">
        <v>48</v>
      </c>
      <c r="B9" s="36">
        <v>21</v>
      </c>
      <c r="C9" s="34" t="str">
        <f>"F"&amp;B9</f>
        <v>F21</v>
      </c>
      <c r="D9" s="14" t="str">
        <f>"G"&amp;B9</f>
        <v>G21</v>
      </c>
    </row>
    <row r="10" spans="1:6" ht="13.5" thickBot="1" x14ac:dyDescent="0.25">
      <c r="A10" s="18"/>
      <c r="B10" s="18"/>
      <c r="C10" s="3" t="s">
        <v>21</v>
      </c>
      <c r="D10" s="3" t="s">
        <v>22</v>
      </c>
      <c r="E10" s="18"/>
    </row>
    <row r="11" spans="1:6" x14ac:dyDescent="0.2">
      <c r="A11" s="18" t="s">
        <v>16</v>
      </c>
      <c r="B11" s="18"/>
      <c r="C11" s="33">
        <f ca="1">INTERCEPT(INDIRECT($D$9):G988,INDIRECT($C$9):F988)</f>
        <v>-4.6689927878712945E-3</v>
      </c>
      <c r="D11" s="22"/>
      <c r="E11" s="18"/>
    </row>
    <row r="12" spans="1:6" x14ac:dyDescent="0.2">
      <c r="A12" s="18" t="s">
        <v>17</v>
      </c>
      <c r="B12" s="18"/>
      <c r="C12" s="33">
        <f ca="1">SLOPE(INDIRECT($D$9):G988,INDIRECT($C$9):F988)</f>
        <v>-1.8145331916647897E-6</v>
      </c>
      <c r="D12" s="22"/>
      <c r="E12" s="18"/>
    </row>
    <row r="13" spans="1:6" x14ac:dyDescent="0.2">
      <c r="A13" s="18" t="s">
        <v>20</v>
      </c>
      <c r="B13" s="18"/>
      <c r="C13" s="22" t="s">
        <v>14</v>
      </c>
    </row>
    <row r="14" spans="1:6" x14ac:dyDescent="0.2">
      <c r="A14" s="18"/>
      <c r="B14" s="18"/>
      <c r="C14" s="18"/>
    </row>
    <row r="15" spans="1:6" x14ac:dyDescent="0.2">
      <c r="A15" s="23" t="s">
        <v>18</v>
      </c>
      <c r="B15" s="18"/>
      <c r="C15" s="24">
        <f ca="1">(C7+C11)+(C8+C12)*INT(MAX(F21:F3529))</f>
        <v>59282.420185215757</v>
      </c>
      <c r="E15" s="25" t="s">
        <v>54</v>
      </c>
      <c r="F15" s="21">
        <v>1</v>
      </c>
    </row>
    <row r="16" spans="1:6" x14ac:dyDescent="0.2">
      <c r="A16" s="27" t="s">
        <v>4</v>
      </c>
      <c r="B16" s="18"/>
      <c r="C16" s="28">
        <f ca="1">+C8+C12</f>
        <v>0.98080518546680828</v>
      </c>
      <c r="E16" s="25" t="s">
        <v>42</v>
      </c>
      <c r="F16" s="26">
        <f ca="1">NOW()+15018.5+$C$5/24</f>
        <v>59970.805337499994</v>
      </c>
    </row>
    <row r="17" spans="1:21" ht="13.5" thickBot="1" x14ac:dyDescent="0.25">
      <c r="A17" s="25" t="s">
        <v>31</v>
      </c>
      <c r="B17" s="18"/>
      <c r="C17" s="18">
        <f>COUNT(C21:C2187)</f>
        <v>17</v>
      </c>
      <c r="E17" s="25" t="s">
        <v>55</v>
      </c>
      <c r="F17" s="26">
        <f ca="1">ROUND(2*(F16-$C$7)/$C$8,0)/2+F15</f>
        <v>6441</v>
      </c>
    </row>
    <row r="18" spans="1:21" ht="14.25" thickTop="1" thickBot="1" x14ac:dyDescent="0.25">
      <c r="A18" s="27" t="s">
        <v>5</v>
      </c>
      <c r="B18" s="18"/>
      <c r="C18" s="30">
        <f ca="1">+C15</f>
        <v>59282.420185215757</v>
      </c>
      <c r="D18" s="31">
        <f ca="1">+C16</f>
        <v>0.98080518546680828</v>
      </c>
      <c r="E18" s="25" t="s">
        <v>43</v>
      </c>
      <c r="F18" s="14">
        <f ca="1">ROUND(2*(F16-$C$15)/$C$16,0)/2+F15</f>
        <v>703</v>
      </c>
      <c r="S18">
        <f ca="1">SQRT(SUM(S22:S26)/(COUNT(S22:S26)-1))</f>
        <v>1.9842465440804709E-2</v>
      </c>
    </row>
    <row r="19" spans="1:21" ht="13.5" thickTop="1" x14ac:dyDescent="0.2">
      <c r="E19" s="25" t="s">
        <v>44</v>
      </c>
      <c r="F19" s="29">
        <f ca="1">+$C$15+$C$16*F18-15018.5-$C$5/24</f>
        <v>44953.822063932261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68</v>
      </c>
      <c r="I20" s="6" t="s">
        <v>71</v>
      </c>
      <c r="J20" s="6" t="s">
        <v>65</v>
      </c>
      <c r="K20" s="6" t="s">
        <v>63</v>
      </c>
      <c r="L20" s="6" t="s">
        <v>27</v>
      </c>
      <c r="M20" s="6" t="s">
        <v>28</v>
      </c>
      <c r="N20" s="6" t="s">
        <v>149</v>
      </c>
      <c r="O20" s="6" t="s">
        <v>24</v>
      </c>
      <c r="P20" s="5" t="s">
        <v>23</v>
      </c>
      <c r="Q20" s="3" t="s">
        <v>15</v>
      </c>
      <c r="R20" s="22"/>
      <c r="U20" s="72" t="s">
        <v>150</v>
      </c>
    </row>
    <row r="21" spans="1:21" x14ac:dyDescent="0.2">
      <c r="A21" t="s">
        <v>12</v>
      </c>
      <c r="C21" s="9">
        <v>27951.526000000002</v>
      </c>
      <c r="D21" s="9" t="s">
        <v>14</v>
      </c>
      <c r="E21">
        <f t="shared" ref="E21:E36" si="0">+(C21-C$7)/C$8</f>
        <v>-26206.010662648208</v>
      </c>
      <c r="F21">
        <f t="shared" ref="F21:F36" si="1">ROUND(2*E21,0)/2</f>
        <v>-26206</v>
      </c>
      <c r="H21" s="14"/>
      <c r="O21">
        <f t="shared" ref="O21:O36" ca="1" si="2">+C$11+C$12*$F21</f>
        <v>4.2882664032896187E-2</v>
      </c>
      <c r="Q21" s="2">
        <f t="shared" ref="Q21:Q36" si="3">+C21-15018.5</f>
        <v>12933.026000000002</v>
      </c>
      <c r="R21" s="2"/>
      <c r="U21">
        <f>+C21-(C$7+F21*C$8)</f>
        <v>-1.0458000000653556E-2</v>
      </c>
    </row>
    <row r="22" spans="1:21" x14ac:dyDescent="0.2">
      <c r="A22" s="70" t="s">
        <v>78</v>
      </c>
      <c r="B22" s="71" t="s">
        <v>34</v>
      </c>
      <c r="C22" s="70">
        <v>51575.216999999997</v>
      </c>
      <c r="D22" s="70" t="s">
        <v>71</v>
      </c>
      <c r="E22">
        <f t="shared" si="0"/>
        <v>-2120.0375812978555</v>
      </c>
      <c r="F22">
        <f t="shared" si="1"/>
        <v>-2120</v>
      </c>
      <c r="G22">
        <f t="shared" ref="G22:G36" si="4">+C22-(C$7+F22*C$8)</f>
        <v>-3.6860000007436611E-2</v>
      </c>
      <c r="K22">
        <f>+G22</f>
        <v>-3.6860000007436611E-2</v>
      </c>
      <c r="O22">
        <f t="shared" ca="1" si="2"/>
        <v>-8.221824215419401E-4</v>
      </c>
      <c r="Q22" s="2">
        <f t="shared" si="3"/>
        <v>36556.716999999997</v>
      </c>
      <c r="R22" s="2"/>
      <c r="S22">
        <f t="shared" ref="S22:S36" ca="1" si="5">+(O22-G22)^2</f>
        <v>1.2987242963542194E-3</v>
      </c>
    </row>
    <row r="23" spans="1:21" x14ac:dyDescent="0.2">
      <c r="A23" s="70" t="s">
        <v>82</v>
      </c>
      <c r="B23" s="71" t="s">
        <v>34</v>
      </c>
      <c r="C23" s="70">
        <v>51879.316599999998</v>
      </c>
      <c r="D23" s="70" t="s">
        <v>71</v>
      </c>
      <c r="E23">
        <f t="shared" si="0"/>
        <v>-1809.9871840229571</v>
      </c>
      <c r="F23">
        <f t="shared" si="1"/>
        <v>-1810</v>
      </c>
      <c r="G23">
        <f t="shared" si="4"/>
        <v>1.2569999998959247E-2</v>
      </c>
      <c r="K23">
        <f>+G23</f>
        <v>1.2569999998959247E-2</v>
      </c>
      <c r="O23">
        <f t="shared" ca="1" si="2"/>
        <v>-1.384687710958025E-3</v>
      </c>
      <c r="Q23" s="2">
        <f t="shared" si="3"/>
        <v>36860.816599999998</v>
      </c>
      <c r="R23" s="2"/>
      <c r="S23">
        <f t="shared" ca="1" si="5"/>
        <v>1.9473330908131614E-4</v>
      </c>
    </row>
    <row r="24" spans="1:21" x14ac:dyDescent="0.2">
      <c r="A24" s="10" t="s">
        <v>32</v>
      </c>
      <c r="B24" s="11"/>
      <c r="C24" s="12">
        <v>53654.564700000003</v>
      </c>
      <c r="D24" s="12">
        <v>1.8E-3</v>
      </c>
      <c r="E24">
        <f t="shared" si="0"/>
        <v>0</v>
      </c>
      <c r="F24">
        <f t="shared" si="1"/>
        <v>0</v>
      </c>
      <c r="G24">
        <f t="shared" si="4"/>
        <v>0</v>
      </c>
      <c r="J24">
        <f>+G24</f>
        <v>0</v>
      </c>
      <c r="O24">
        <f t="shared" ca="1" si="2"/>
        <v>-4.6689927878712945E-3</v>
      </c>
      <c r="Q24" s="2">
        <f t="shared" si="3"/>
        <v>38636.064700000003</v>
      </c>
      <c r="R24" s="2" t="s">
        <v>65</v>
      </c>
      <c r="S24">
        <f t="shared" ca="1" si="5"/>
        <v>2.1799493653194165E-5</v>
      </c>
    </row>
    <row r="25" spans="1:21" x14ac:dyDescent="0.2">
      <c r="A25" s="15" t="s">
        <v>33</v>
      </c>
      <c r="B25" s="16" t="s">
        <v>34</v>
      </c>
      <c r="C25" s="17">
        <v>53670.245999999999</v>
      </c>
      <c r="D25" s="17">
        <v>8.0000000000000002E-3</v>
      </c>
      <c r="E25">
        <f t="shared" si="0"/>
        <v>15.988160769648417</v>
      </c>
      <c r="F25">
        <f t="shared" si="1"/>
        <v>16</v>
      </c>
      <c r="G25">
        <f t="shared" si="4"/>
        <v>-1.1612000002060086E-2</v>
      </c>
      <c r="J25">
        <f>+G25</f>
        <v>-1.1612000002060086E-2</v>
      </c>
      <c r="O25">
        <f t="shared" ca="1" si="2"/>
        <v>-4.6980253189379314E-3</v>
      </c>
      <c r="Q25" s="2">
        <f t="shared" si="3"/>
        <v>38651.745999999999</v>
      </c>
      <c r="R25" s="2" t="s">
        <v>65</v>
      </c>
      <c r="S25">
        <f t="shared" ca="1" si="5"/>
        <v>4.780304591885409E-5</v>
      </c>
    </row>
    <row r="26" spans="1:21" x14ac:dyDescent="0.2">
      <c r="A26" s="10" t="s">
        <v>46</v>
      </c>
      <c r="B26" s="11" t="s">
        <v>47</v>
      </c>
      <c r="C26" s="12">
        <v>54019.423000000003</v>
      </c>
      <c r="D26" s="12">
        <v>2.0000000000000001E-4</v>
      </c>
      <c r="E26">
        <f t="shared" si="0"/>
        <v>371.99805874142402</v>
      </c>
      <c r="F26">
        <f t="shared" si="1"/>
        <v>372</v>
      </c>
      <c r="G26">
        <f t="shared" si="4"/>
        <v>-1.9039999970118515E-3</v>
      </c>
      <c r="J26">
        <f>+G26</f>
        <v>-1.9039999970118515E-3</v>
      </c>
      <c r="O26">
        <f t="shared" ca="1" si="2"/>
        <v>-5.3439991351705964E-3</v>
      </c>
      <c r="Q26" s="2">
        <f t="shared" si="3"/>
        <v>39000.923000000003</v>
      </c>
      <c r="R26" s="2" t="s">
        <v>65</v>
      </c>
      <c r="S26">
        <f t="shared" ca="1" si="5"/>
        <v>1.1833594070532908E-5</v>
      </c>
    </row>
    <row r="27" spans="1:21" x14ac:dyDescent="0.2">
      <c r="A27" s="70" t="s">
        <v>104</v>
      </c>
      <c r="B27" s="71" t="s">
        <v>34</v>
      </c>
      <c r="C27" s="70">
        <v>54374.4781</v>
      </c>
      <c r="D27" s="70" t="s">
        <v>71</v>
      </c>
      <c r="E27">
        <f t="shared" si="0"/>
        <v>734.00108278182927</v>
      </c>
      <c r="F27">
        <f t="shared" si="1"/>
        <v>734</v>
      </c>
      <c r="G27">
        <f t="shared" si="4"/>
        <v>1.061999995727092E-3</v>
      </c>
      <c r="K27">
        <f t="shared" ref="K27:K32" si="6">+G27</f>
        <v>1.061999995727092E-3</v>
      </c>
      <c r="O27">
        <f t="shared" ca="1" si="2"/>
        <v>-6.0008601505532506E-3</v>
      </c>
      <c r="Q27" s="2">
        <f t="shared" si="3"/>
        <v>39355.9781</v>
      </c>
      <c r="R27" s="2"/>
      <c r="S27">
        <f t="shared" ca="1" si="5"/>
        <v>4.9883993445915182E-5</v>
      </c>
    </row>
    <row r="28" spans="1:21" x14ac:dyDescent="0.2">
      <c r="A28" s="12" t="s">
        <v>49</v>
      </c>
      <c r="B28" s="41" t="s">
        <v>34</v>
      </c>
      <c r="C28" s="12">
        <v>54768.761100000003</v>
      </c>
      <c r="D28" s="12">
        <v>5.9999999999999995E-4</v>
      </c>
      <c r="E28">
        <f t="shared" si="0"/>
        <v>1135.9996411118607</v>
      </c>
      <c r="F28">
        <f t="shared" si="1"/>
        <v>1136</v>
      </c>
      <c r="G28">
        <f t="shared" si="4"/>
        <v>-3.5200000274926424E-4</v>
      </c>
      <c r="K28">
        <f t="shared" si="6"/>
        <v>-3.5200000274926424E-4</v>
      </c>
      <c r="O28">
        <f t="shared" ca="1" si="2"/>
        <v>-6.7303024936024962E-3</v>
      </c>
      <c r="Q28" s="2">
        <f t="shared" si="3"/>
        <v>39750.261100000003</v>
      </c>
      <c r="R28" s="2" t="s">
        <v>63</v>
      </c>
      <c r="S28">
        <f t="shared" ca="1" si="5"/>
        <v>4.0682742664824543E-5</v>
      </c>
    </row>
    <row r="29" spans="1:21" x14ac:dyDescent="0.2">
      <c r="A29" s="12" t="s">
        <v>49</v>
      </c>
      <c r="B29" s="41" t="s">
        <v>47</v>
      </c>
      <c r="C29" s="12">
        <v>54800.637999999999</v>
      </c>
      <c r="D29" s="12">
        <v>2E-3</v>
      </c>
      <c r="E29">
        <f t="shared" si="0"/>
        <v>1168.5003267717261</v>
      </c>
      <c r="F29">
        <f t="shared" si="1"/>
        <v>1168.5</v>
      </c>
      <c r="G29">
        <f t="shared" si="4"/>
        <v>3.2049999572336674E-4</v>
      </c>
      <c r="K29">
        <f t="shared" si="6"/>
        <v>3.2049999572336674E-4</v>
      </c>
      <c r="O29">
        <f t="shared" ca="1" si="2"/>
        <v>-6.7892748223316018E-3</v>
      </c>
      <c r="Q29" s="2">
        <f t="shared" si="3"/>
        <v>39782.137999999999</v>
      </c>
      <c r="R29" s="2" t="s">
        <v>63</v>
      </c>
      <c r="S29">
        <f t="shared" ca="1" si="5"/>
        <v>5.0548897963448557E-5</v>
      </c>
    </row>
    <row r="30" spans="1:21" x14ac:dyDescent="0.2">
      <c r="A30" s="70" t="s">
        <v>118</v>
      </c>
      <c r="B30" s="71" t="s">
        <v>47</v>
      </c>
      <c r="C30" s="70">
        <v>55063.497100000001</v>
      </c>
      <c r="D30" s="70" t="s">
        <v>71</v>
      </c>
      <c r="E30">
        <f t="shared" si="0"/>
        <v>1436.503206033397</v>
      </c>
      <c r="F30">
        <f t="shared" si="1"/>
        <v>1436.5</v>
      </c>
      <c r="G30">
        <f t="shared" si="4"/>
        <v>3.1444999985978939E-3</v>
      </c>
      <c r="K30">
        <f t="shared" si="6"/>
        <v>3.1444999985978939E-3</v>
      </c>
      <c r="O30">
        <f t="shared" ca="1" si="2"/>
        <v>-7.2755697176977649E-3</v>
      </c>
      <c r="Q30" s="2">
        <f t="shared" si="3"/>
        <v>40044.997100000001</v>
      </c>
      <c r="R30" s="2"/>
      <c r="S30">
        <f t="shared" ca="1" si="5"/>
        <v>1.0857785289246188E-4</v>
      </c>
    </row>
    <row r="31" spans="1:21" x14ac:dyDescent="0.2">
      <c r="A31" s="42" t="s">
        <v>52</v>
      </c>
      <c r="B31" s="43" t="s">
        <v>47</v>
      </c>
      <c r="C31" s="42">
        <v>55158.6342</v>
      </c>
      <c r="D31" s="42">
        <v>5.0000000000000001E-4</v>
      </c>
      <c r="E31">
        <f t="shared" si="0"/>
        <v>1533.5020039620413</v>
      </c>
      <c r="F31">
        <f t="shared" si="1"/>
        <v>1533.5</v>
      </c>
      <c r="G31">
        <f t="shared" si="4"/>
        <v>1.9654999996419065E-3</v>
      </c>
      <c r="K31">
        <f t="shared" si="6"/>
        <v>1.9654999996419065E-3</v>
      </c>
      <c r="O31">
        <f t="shared" ca="1" si="2"/>
        <v>-7.4515794372892498E-3</v>
      </c>
      <c r="Q31" s="2">
        <f t="shared" si="3"/>
        <v>40140.1342</v>
      </c>
      <c r="R31" s="2" t="s">
        <v>63</v>
      </c>
      <c r="S31">
        <f t="shared" ca="1" si="5"/>
        <v>8.8681385121471619E-5</v>
      </c>
    </row>
    <row r="32" spans="1:21" x14ac:dyDescent="0.2">
      <c r="A32" s="15" t="s">
        <v>53</v>
      </c>
      <c r="B32" s="16" t="s">
        <v>47</v>
      </c>
      <c r="C32" s="17">
        <v>55511.7094</v>
      </c>
      <c r="D32" s="17">
        <v>2.8E-3</v>
      </c>
      <c r="E32">
        <f t="shared" si="0"/>
        <v>1893.4863841713989</v>
      </c>
      <c r="F32">
        <f t="shared" si="1"/>
        <v>1893.5</v>
      </c>
      <c r="G32">
        <f t="shared" si="4"/>
        <v>-1.3354500006244052E-2</v>
      </c>
      <c r="K32">
        <f t="shared" si="6"/>
        <v>-1.3354500006244052E-2</v>
      </c>
      <c r="O32">
        <f t="shared" ca="1" si="2"/>
        <v>-8.104811386288574E-3</v>
      </c>
      <c r="Q32" s="2">
        <f t="shared" si="3"/>
        <v>40493.2094</v>
      </c>
      <c r="R32" s="2" t="s">
        <v>151</v>
      </c>
      <c r="S32">
        <f t="shared" ca="1" si="5"/>
        <v>2.7559230606490052E-5</v>
      </c>
    </row>
    <row r="33" spans="1:19" x14ac:dyDescent="0.2">
      <c r="A33" s="55" t="s">
        <v>60</v>
      </c>
      <c r="B33" s="55"/>
      <c r="C33" s="56">
        <v>55514.653100000003</v>
      </c>
      <c r="D33" s="56">
        <v>6.6E-3</v>
      </c>
      <c r="E33">
        <f t="shared" si="0"/>
        <v>1896.4876881996158</v>
      </c>
      <c r="F33">
        <f t="shared" si="1"/>
        <v>1896.5</v>
      </c>
      <c r="G33">
        <f t="shared" si="4"/>
        <v>-1.207550000253832E-2</v>
      </c>
      <c r="J33">
        <f>+G33</f>
        <v>-1.207550000253832E-2</v>
      </c>
      <c r="O33">
        <f t="shared" ca="1" si="2"/>
        <v>-8.1102549858635686E-3</v>
      </c>
      <c r="Q33" s="2">
        <f t="shared" si="3"/>
        <v>40496.153100000003</v>
      </c>
      <c r="R33" s="2" t="s">
        <v>65</v>
      </c>
      <c r="S33">
        <f t="shared" ca="1" si="5"/>
        <v>1.5723168042263947E-5</v>
      </c>
    </row>
    <row r="34" spans="1:19" x14ac:dyDescent="0.2">
      <c r="A34" s="53" t="s">
        <v>56</v>
      </c>
      <c r="B34" s="54" t="s">
        <v>47</v>
      </c>
      <c r="C34" s="53">
        <v>55776.536</v>
      </c>
      <c r="D34" s="53">
        <v>1.6400000000000001E-2</v>
      </c>
      <c r="E34">
        <f t="shared" si="0"/>
        <v>2163.495264613729</v>
      </c>
      <c r="F34">
        <f t="shared" si="1"/>
        <v>2163.5</v>
      </c>
      <c r="G34">
        <f t="shared" si="4"/>
        <v>-4.6445000043604523E-3</v>
      </c>
      <c r="J34">
        <f>+G34</f>
        <v>-4.6445000043604523E-3</v>
      </c>
      <c r="O34">
        <f t="shared" ca="1" si="2"/>
        <v>-8.5947353480380663E-3</v>
      </c>
      <c r="Q34" s="2">
        <f t="shared" si="3"/>
        <v>40758.036</v>
      </c>
      <c r="R34" s="2" t="s">
        <v>65</v>
      </c>
      <c r="S34">
        <f t="shared" ca="1" si="5"/>
        <v>1.5604359270439799E-5</v>
      </c>
    </row>
    <row r="35" spans="1:19" x14ac:dyDescent="0.2">
      <c r="A35" s="70" t="s">
        <v>143</v>
      </c>
      <c r="B35" s="71" t="s">
        <v>34</v>
      </c>
      <c r="C35" s="70">
        <v>55856.473700000002</v>
      </c>
      <c r="D35" s="70" t="s">
        <v>71</v>
      </c>
      <c r="E35">
        <f t="shared" si="0"/>
        <v>2244.9972318713058</v>
      </c>
      <c r="F35">
        <f t="shared" si="1"/>
        <v>2245</v>
      </c>
      <c r="G35">
        <f t="shared" si="4"/>
        <v>-2.7150000023539178E-3</v>
      </c>
      <c r="K35">
        <f>+G35</f>
        <v>-2.7150000023539178E-3</v>
      </c>
      <c r="O35">
        <f t="shared" ca="1" si="2"/>
        <v>-8.7426198031587479E-3</v>
      </c>
      <c r="Q35" s="2">
        <f t="shared" si="3"/>
        <v>40837.973700000002</v>
      </c>
      <c r="R35" s="2"/>
      <c r="S35">
        <f t="shared" ca="1" si="5"/>
        <v>3.6332200463054458E-5</v>
      </c>
    </row>
    <row r="36" spans="1:19" x14ac:dyDescent="0.2">
      <c r="A36" s="44" t="s">
        <v>59</v>
      </c>
      <c r="B36" s="45" t="s">
        <v>34</v>
      </c>
      <c r="C36" s="46">
        <v>56254.671600000001</v>
      </c>
      <c r="D36" s="46">
        <v>4.0000000000000002E-4</v>
      </c>
      <c r="E36">
        <f t="shared" si="0"/>
        <v>2650.9872992342011</v>
      </c>
      <c r="F36">
        <f t="shared" si="1"/>
        <v>2651</v>
      </c>
      <c r="G36">
        <f t="shared" si="4"/>
        <v>-1.2457000004360452E-2</v>
      </c>
      <c r="K36">
        <f>+G36</f>
        <v>-1.2457000004360452E-2</v>
      </c>
      <c r="O36">
        <f t="shared" ca="1" si="2"/>
        <v>-9.4793202789746518E-3</v>
      </c>
      <c r="Q36" s="2">
        <f t="shared" si="3"/>
        <v>41236.171600000001</v>
      </c>
      <c r="R36" s="2" t="s">
        <v>63</v>
      </c>
      <c r="S36">
        <f t="shared" ca="1" si="5"/>
        <v>8.866576546973657E-6</v>
      </c>
    </row>
    <row r="37" spans="1:19" x14ac:dyDescent="0.2">
      <c r="A37" s="73" t="s">
        <v>152</v>
      </c>
      <c r="B37" s="74" t="s">
        <v>34</v>
      </c>
      <c r="C37" s="75">
        <v>59282.402900000001</v>
      </c>
      <c r="D37" s="73">
        <v>4.0000000000000002E-4</v>
      </c>
      <c r="E37">
        <f t="shared" ref="E37" si="7">+(C37-C$7)/C$8</f>
        <v>5737.9670006433462</v>
      </c>
      <c r="F37">
        <f t="shared" ref="F37" si="8">ROUND(2*E37,0)/2</f>
        <v>5738</v>
      </c>
      <c r="G37">
        <f t="shared" ref="G37" si="9">+C37-(C$7+F37*C$8)</f>
        <v>-3.2365999999456108E-2</v>
      </c>
      <c r="K37">
        <f>+G37</f>
        <v>-3.2365999999456108E-2</v>
      </c>
      <c r="O37">
        <f t="shared" ref="O37" ca="1" si="10">+C$11+C$12*$F37</f>
        <v>-1.5080784241643858E-2</v>
      </c>
      <c r="Q37" s="2">
        <f t="shared" ref="Q37" si="11">+C37-15018.5</f>
        <v>44263.902900000001</v>
      </c>
      <c r="R37" s="2" t="s">
        <v>63</v>
      </c>
      <c r="S37">
        <f t="shared" ref="S37" ca="1" si="12">+(O37-G37)^2</f>
        <v>2.9877868379412091E-4</v>
      </c>
    </row>
    <row r="38" spans="1:19" x14ac:dyDescent="0.2">
      <c r="B38" s="22"/>
      <c r="C38" s="9"/>
      <c r="D38" s="9"/>
    </row>
    <row r="39" spans="1:19" x14ac:dyDescent="0.2">
      <c r="C39" s="9"/>
      <c r="D39" s="9"/>
    </row>
    <row r="40" spans="1:19" x14ac:dyDescent="0.2">
      <c r="C40" s="9"/>
      <c r="D40" s="9"/>
    </row>
    <row r="41" spans="1:19" x14ac:dyDescent="0.2">
      <c r="C41" s="9"/>
      <c r="D41" s="9"/>
    </row>
    <row r="42" spans="1:19" x14ac:dyDescent="0.2">
      <c r="C42" s="9"/>
      <c r="D42" s="9"/>
    </row>
    <row r="43" spans="1:19" x14ac:dyDescent="0.2">
      <c r="C43" s="9"/>
      <c r="D43" s="9"/>
    </row>
    <row r="44" spans="1:19" x14ac:dyDescent="0.2">
      <c r="C44" s="9"/>
      <c r="D44" s="9"/>
    </row>
    <row r="45" spans="1:19" x14ac:dyDescent="0.2">
      <c r="C45" s="9"/>
      <c r="D45" s="9"/>
    </row>
    <row r="46" spans="1:19" x14ac:dyDescent="0.2">
      <c r="C46" s="9"/>
      <c r="D46" s="9"/>
    </row>
    <row r="47" spans="1:19" x14ac:dyDescent="0.2">
      <c r="C47" s="9"/>
      <c r="D47" s="9"/>
    </row>
    <row r="48" spans="1:19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workbookViewId="0">
      <selection activeCell="A30" sqref="A30:D34"/>
    </sheetView>
  </sheetViews>
  <sheetFormatPr defaultColWidth="10.28515625" defaultRowHeight="12.75" x14ac:dyDescent="0.2"/>
  <cols>
    <col min="1" max="1" width="14.42578125" customWidth="1"/>
    <col min="2" max="2" width="6.4257812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 x14ac:dyDescent="0.3">
      <c r="A1" s="1" t="s">
        <v>37</v>
      </c>
      <c r="C1" s="19" t="s">
        <v>39</v>
      </c>
    </row>
    <row r="2" spans="1:5" x14ac:dyDescent="0.2">
      <c r="A2" t="s">
        <v>25</v>
      </c>
      <c r="B2" s="18" t="s">
        <v>38</v>
      </c>
      <c r="C2" s="13" t="s">
        <v>35</v>
      </c>
    </row>
    <row r="3" spans="1:5" ht="13.5" thickBot="1" x14ac:dyDescent="0.25">
      <c r="C3" s="14" t="s">
        <v>36</v>
      </c>
    </row>
    <row r="4" spans="1:5" ht="14.25" thickTop="1" thickBot="1" x14ac:dyDescent="0.25">
      <c r="A4" s="4" t="s">
        <v>0</v>
      </c>
      <c r="C4" s="7">
        <v>27951.526000000002</v>
      </c>
      <c r="D4" s="8">
        <v>0.98082069999999999</v>
      </c>
    </row>
    <row r="6" spans="1:5" x14ac:dyDescent="0.2">
      <c r="A6" s="4" t="s">
        <v>1</v>
      </c>
    </row>
    <row r="7" spans="1:5" x14ac:dyDescent="0.2">
      <c r="A7" t="s">
        <v>2</v>
      </c>
      <c r="C7">
        <f>+C4</f>
        <v>27951.526000000002</v>
      </c>
    </row>
    <row r="8" spans="1:5" x14ac:dyDescent="0.2">
      <c r="A8" t="s">
        <v>3</v>
      </c>
      <c r="C8">
        <v>0.98011548078717081</v>
      </c>
    </row>
    <row r="9" spans="1:5" x14ac:dyDescent="0.2">
      <c r="A9" s="20" t="s">
        <v>40</v>
      </c>
      <c r="B9" s="18"/>
      <c r="C9" s="21">
        <v>8</v>
      </c>
      <c r="D9" s="18" t="s">
        <v>41</v>
      </c>
      <c r="E9" s="18"/>
    </row>
    <row r="10" spans="1:5" ht="13.5" thickBot="1" x14ac:dyDescent="0.25">
      <c r="A10" s="18"/>
      <c r="B10" s="18"/>
      <c r="C10" s="3" t="s">
        <v>21</v>
      </c>
      <c r="D10" s="3" t="s">
        <v>22</v>
      </c>
      <c r="E10" s="18"/>
    </row>
    <row r="11" spans="1:5" x14ac:dyDescent="0.2">
      <c r="A11" s="18" t="s">
        <v>16</v>
      </c>
      <c r="B11" s="18"/>
      <c r="C11" s="18">
        <f>INTERCEPT(G21:G998,F21:F998)</f>
        <v>-0.24857562855409721</v>
      </c>
      <c r="D11" s="22"/>
      <c r="E11" s="18"/>
    </row>
    <row r="12" spans="1:5" x14ac:dyDescent="0.2">
      <c r="A12" s="18" t="s">
        <v>17</v>
      </c>
      <c r="B12" s="18"/>
      <c r="C12" s="18">
        <f>SLOPE(G21:G998,F21:F998)</f>
        <v>6.0449677666830998E-6</v>
      </c>
      <c r="D12" s="22"/>
      <c r="E12" s="18"/>
    </row>
    <row r="13" spans="1:5" x14ac:dyDescent="0.2">
      <c r="A13" s="18" t="s">
        <v>20</v>
      </c>
      <c r="B13" s="18"/>
      <c r="C13" s="22" t="s">
        <v>14</v>
      </c>
      <c r="D13" s="22"/>
      <c r="E13" s="18"/>
    </row>
    <row r="14" spans="1:5" x14ac:dyDescent="0.2">
      <c r="A14" s="18"/>
      <c r="B14" s="18"/>
      <c r="C14" s="18"/>
      <c r="D14" s="18"/>
      <c r="E14" s="18"/>
    </row>
    <row r="15" spans="1:5" x14ac:dyDescent="0.2">
      <c r="A15" s="23" t="s">
        <v>18</v>
      </c>
      <c r="B15" s="18"/>
      <c r="C15" s="24">
        <f>(C7+C11)+(C8+C12)*INT(MAX(F21:F3533))</f>
        <v>55775.947419028365</v>
      </c>
      <c r="D15" s="25" t="s">
        <v>42</v>
      </c>
      <c r="E15" s="26">
        <f ca="1">TODAY()+15018.5-B9/24</f>
        <v>59970.5</v>
      </c>
    </row>
    <row r="16" spans="1:5" x14ac:dyDescent="0.2">
      <c r="A16" s="27" t="s">
        <v>4</v>
      </c>
      <c r="B16" s="18"/>
      <c r="C16" s="28">
        <f>+C8+C12</f>
        <v>0.98012152575493749</v>
      </c>
      <c r="D16" s="25" t="s">
        <v>43</v>
      </c>
      <c r="E16" s="26">
        <f ca="1">ROUND(2*(E15-C15)/C16,0)/2+1</f>
        <v>4280.5</v>
      </c>
    </row>
    <row r="17" spans="1:18" ht="13.5" thickBot="1" x14ac:dyDescent="0.25">
      <c r="A17" s="25" t="s">
        <v>31</v>
      </c>
      <c r="B17" s="18"/>
      <c r="C17" s="18">
        <f>COUNT(C21:C2191)</f>
        <v>14</v>
      </c>
      <c r="D17" s="25" t="s">
        <v>44</v>
      </c>
      <c r="E17" s="29">
        <f ca="1">+C15+C16*E16-15018.5-C9/24</f>
        <v>44952.524276689037</v>
      </c>
    </row>
    <row r="18" spans="1:18" ht="14.25" thickTop="1" thickBot="1" x14ac:dyDescent="0.25">
      <c r="A18" s="27" t="s">
        <v>5</v>
      </c>
      <c r="B18" s="18"/>
      <c r="C18" s="30">
        <f>+C15</f>
        <v>55775.947419028365</v>
      </c>
      <c r="D18" s="31">
        <f>+C16</f>
        <v>0.98012152575493749</v>
      </c>
      <c r="E18" s="32" t="s">
        <v>45</v>
      </c>
      <c r="R18">
        <f>SQRT(SUM(R22:R26)/(COUNT(R22:R26)-1))</f>
        <v>0.12037357151114743</v>
      </c>
    </row>
    <row r="19" spans="1:18" ht="13.5" thickTop="1" x14ac:dyDescent="0.2">
      <c r="F19">
        <v>19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12</v>
      </c>
      <c r="I20" s="6" t="s">
        <v>30</v>
      </c>
      <c r="J20" s="6" t="s">
        <v>19</v>
      </c>
      <c r="K20" s="6" t="s">
        <v>26</v>
      </c>
      <c r="L20" s="6" t="s">
        <v>27</v>
      </c>
      <c r="M20" s="6" t="s">
        <v>28</v>
      </c>
      <c r="N20" s="6" t="s">
        <v>29</v>
      </c>
      <c r="O20" s="6" t="s">
        <v>24</v>
      </c>
      <c r="P20" s="5" t="s">
        <v>23</v>
      </c>
      <c r="Q20" s="3" t="s">
        <v>15</v>
      </c>
    </row>
    <row r="21" spans="1:18" x14ac:dyDescent="0.2">
      <c r="A21" t="s">
        <v>12</v>
      </c>
      <c r="C21" s="9">
        <v>27951.526000000002</v>
      </c>
      <c r="D21" s="9" t="s">
        <v>14</v>
      </c>
      <c r="E21">
        <f>+(C21-C$7)/C$8</f>
        <v>0</v>
      </c>
      <c r="F21">
        <f>ROUND(2*E21,0)/2</f>
        <v>0</v>
      </c>
      <c r="H21" s="14">
        <v>0</v>
      </c>
      <c r="O21">
        <f>+C$11+C$12*$F21</f>
        <v>-0.24857562855409721</v>
      </c>
      <c r="Q21" s="2">
        <f>+C21-15018.5</f>
        <v>12933.026000000002</v>
      </c>
    </row>
    <row r="22" spans="1:18" x14ac:dyDescent="0.2">
      <c r="A22" s="10" t="s">
        <v>32</v>
      </c>
      <c r="B22" s="11"/>
      <c r="C22" s="12">
        <v>53654.564700000003</v>
      </c>
      <c r="D22" s="12">
        <v>1.8E-3</v>
      </c>
      <c r="E22">
        <f t="shared" ref="E22:E29" si="0">+(C22-C$7)/C$8</f>
        <v>26224.500279657699</v>
      </c>
      <c r="F22">
        <f t="shared" ref="F22:F29" si="1">ROUND(2*E22,0)/2</f>
        <v>26224.5</v>
      </c>
      <c r="G22">
        <f t="shared" ref="G22:G29" si="2">+C22-(C$7+F22*C$8)</f>
        <v>2.7409684116719291E-4</v>
      </c>
      <c r="I22">
        <f t="shared" ref="I22:I29" si="3">+G22</f>
        <v>2.7409684116719291E-4</v>
      </c>
      <c r="O22">
        <f t="shared" ref="O22:O29" si="4">+C$11+C$12*$F22</f>
        <v>-9.0049371356716257E-2</v>
      </c>
      <c r="Q22" s="2">
        <f t="shared" ref="Q22:Q29" si="5">+C22-15018.5</f>
        <v>38636.064700000003</v>
      </c>
      <c r="R22">
        <f t="shared" ref="R22:R29" si="6">+(O22-G22)^2</f>
        <v>8.1583289072940622E-3</v>
      </c>
    </row>
    <row r="23" spans="1:18" x14ac:dyDescent="0.2">
      <c r="A23" s="15" t="s">
        <v>33</v>
      </c>
      <c r="B23" s="16" t="s">
        <v>34</v>
      </c>
      <c r="C23" s="17">
        <v>53670.245999999999</v>
      </c>
      <c r="D23" s="17">
        <v>8.0000000000000002E-3</v>
      </c>
      <c r="E23">
        <f t="shared" si="0"/>
        <v>26240.49972085355</v>
      </c>
      <c r="F23">
        <f t="shared" si="1"/>
        <v>26240.5</v>
      </c>
      <c r="G23">
        <f t="shared" si="2"/>
        <v>-2.7359575324226171E-4</v>
      </c>
      <c r="I23">
        <f t="shared" si="3"/>
        <v>-2.7359575324226171E-4</v>
      </c>
      <c r="O23">
        <f t="shared" si="4"/>
        <v>-8.995265187244933E-2</v>
      </c>
      <c r="Q23" s="2">
        <f t="shared" si="5"/>
        <v>38651.745999999999</v>
      </c>
      <c r="R23">
        <f t="shared" si="6"/>
        <v>8.0423331064318898E-3</v>
      </c>
    </row>
    <row r="24" spans="1:18" x14ac:dyDescent="0.2">
      <c r="A24" s="10" t="s">
        <v>46</v>
      </c>
      <c r="B24" s="11" t="s">
        <v>47</v>
      </c>
      <c r="C24" s="12">
        <v>54019.423000000003</v>
      </c>
      <c r="D24" s="12">
        <v>2.0000000000000001E-4</v>
      </c>
      <c r="E24">
        <f t="shared" si="0"/>
        <v>26596.760801149481</v>
      </c>
      <c r="F24">
        <f t="shared" si="1"/>
        <v>26597</v>
      </c>
      <c r="G24">
        <f t="shared" si="2"/>
        <v>-0.23444249638123438</v>
      </c>
      <c r="I24">
        <f t="shared" si="3"/>
        <v>-0.23444249638123438</v>
      </c>
      <c r="O24">
        <f t="shared" si="4"/>
        <v>-8.7797620863626802E-2</v>
      </c>
      <c r="Q24" s="2">
        <f t="shared" si="5"/>
        <v>39000.923000000003</v>
      </c>
      <c r="R24">
        <f t="shared" si="6"/>
        <v>2.1504719515574623E-2</v>
      </c>
    </row>
    <row r="25" spans="1:18" x14ac:dyDescent="0.2">
      <c r="A25" s="12" t="s">
        <v>49</v>
      </c>
      <c r="B25" s="41" t="s">
        <v>34</v>
      </c>
      <c r="C25" s="12">
        <v>54768.761100000003</v>
      </c>
      <c r="D25" s="12">
        <v>5.9999999999999995E-4</v>
      </c>
      <c r="E25">
        <f t="shared" si="0"/>
        <v>27361.301423850568</v>
      </c>
      <c r="F25">
        <f t="shared" si="1"/>
        <v>27361.5</v>
      </c>
      <c r="G25">
        <f t="shared" si="2"/>
        <v>-0.19462755817221478</v>
      </c>
      <c r="I25">
        <f t="shared" si="3"/>
        <v>-0.19462755817221478</v>
      </c>
      <c r="O25">
        <f t="shared" si="4"/>
        <v>-8.3176243005997574E-2</v>
      </c>
      <c r="Q25" s="2">
        <f t="shared" si="5"/>
        <v>39750.261100000003</v>
      </c>
      <c r="R25">
        <f t="shared" si="6"/>
        <v>1.2421395652279477E-2</v>
      </c>
    </row>
    <row r="26" spans="1:18" x14ac:dyDescent="0.2">
      <c r="A26" s="12" t="s">
        <v>49</v>
      </c>
      <c r="B26" s="41" t="s">
        <v>47</v>
      </c>
      <c r="C26" s="12">
        <v>54800.637999999999</v>
      </c>
      <c r="D26" s="12">
        <v>2E-3</v>
      </c>
      <c r="E26">
        <f t="shared" si="0"/>
        <v>27393.825040327265</v>
      </c>
      <c r="F26">
        <f t="shared" si="1"/>
        <v>27394</v>
      </c>
      <c r="G26">
        <f t="shared" si="2"/>
        <v>-0.17148068376263836</v>
      </c>
      <c r="I26">
        <f t="shared" si="3"/>
        <v>-0.17148068376263836</v>
      </c>
      <c r="O26">
        <f t="shared" si="4"/>
        <v>-8.2979781553580378E-2</v>
      </c>
      <c r="Q26" s="2">
        <f t="shared" si="5"/>
        <v>39782.137999999999</v>
      </c>
      <c r="R26">
        <f t="shared" si="6"/>
        <v>7.8324096918172444E-3</v>
      </c>
    </row>
    <row r="27" spans="1:18" x14ac:dyDescent="0.2">
      <c r="A27" s="42" t="s">
        <v>52</v>
      </c>
      <c r="B27" s="43" t="s">
        <v>47</v>
      </c>
      <c r="C27" s="42">
        <v>55158.6342</v>
      </c>
      <c r="D27" s="42">
        <v>5.0000000000000001E-4</v>
      </c>
      <c r="E27">
        <f t="shared" si="0"/>
        <v>27759.084243979964</v>
      </c>
      <c r="F27">
        <f t="shared" si="1"/>
        <v>27759</v>
      </c>
      <c r="G27">
        <f t="shared" si="2"/>
        <v>8.2568828918738291E-2</v>
      </c>
      <c r="I27">
        <f t="shared" si="3"/>
        <v>8.2568828918738291E-2</v>
      </c>
      <c r="O27">
        <f t="shared" si="4"/>
        <v>-8.0773368318741046E-2</v>
      </c>
      <c r="Q27" s="2">
        <f t="shared" si="5"/>
        <v>40140.1342</v>
      </c>
      <c r="R27">
        <f t="shared" si="6"/>
        <v>2.6680673398367601E-2</v>
      </c>
    </row>
    <row r="28" spans="1:18" x14ac:dyDescent="0.2">
      <c r="A28" s="44" t="s">
        <v>53</v>
      </c>
      <c r="B28" s="45" t="s">
        <v>47</v>
      </c>
      <c r="C28" s="46">
        <v>55511.7094</v>
      </c>
      <c r="D28" s="46">
        <v>2.8E-3</v>
      </c>
      <c r="E28">
        <f t="shared" si="0"/>
        <v>28119.32261070429</v>
      </c>
      <c r="F28">
        <f t="shared" si="1"/>
        <v>28119.5</v>
      </c>
      <c r="G28">
        <f t="shared" si="2"/>
        <v>-0.17386199485190446</v>
      </c>
      <c r="I28">
        <f t="shared" si="3"/>
        <v>-0.17386199485190446</v>
      </c>
      <c r="O28">
        <f t="shared" si="4"/>
        <v>-7.8594157438851786E-2</v>
      </c>
      <c r="Q28" s="2">
        <f t="shared" si="5"/>
        <v>40493.2094</v>
      </c>
      <c r="R28">
        <f t="shared" si="6"/>
        <v>9.0759608453598387E-3</v>
      </c>
    </row>
    <row r="29" spans="1:18" x14ac:dyDescent="0.2">
      <c r="A29" s="47" t="s">
        <v>56</v>
      </c>
      <c r="B29" s="48" t="s">
        <v>47</v>
      </c>
      <c r="C29" s="47">
        <v>55776.536</v>
      </c>
      <c r="D29" s="47" t="s">
        <v>57</v>
      </c>
      <c r="E29">
        <f t="shared" si="0"/>
        <v>28389.521995563824</v>
      </c>
      <c r="F29">
        <f t="shared" si="1"/>
        <v>28389.5</v>
      </c>
      <c r="G29">
        <f t="shared" si="2"/>
        <v>2.1558192609518301E-2</v>
      </c>
      <c r="I29">
        <f t="shared" si="3"/>
        <v>2.1558192609518301E-2</v>
      </c>
      <c r="O29">
        <f t="shared" si="4"/>
        <v>-7.6962016141847334E-2</v>
      </c>
      <c r="Q29" s="2">
        <f t="shared" si="5"/>
        <v>40758.036</v>
      </c>
      <c r="R29">
        <f t="shared" si="6"/>
        <v>9.7062315324126618E-3</v>
      </c>
    </row>
    <row r="30" spans="1:18" x14ac:dyDescent="0.2">
      <c r="A30" s="70" t="s">
        <v>78</v>
      </c>
      <c r="B30" s="71" t="s">
        <v>34</v>
      </c>
      <c r="C30" s="70">
        <v>51575.216999999997</v>
      </c>
      <c r="D30" s="70" t="s">
        <v>71</v>
      </c>
      <c r="Q30" s="2"/>
    </row>
    <row r="31" spans="1:18" x14ac:dyDescent="0.2">
      <c r="A31" s="70" t="s">
        <v>82</v>
      </c>
      <c r="B31" s="71" t="s">
        <v>34</v>
      </c>
      <c r="C31" s="70">
        <v>51879.316599999998</v>
      </c>
      <c r="D31" s="70" t="s">
        <v>71</v>
      </c>
      <c r="Q31" s="2"/>
    </row>
    <row r="32" spans="1:18" x14ac:dyDescent="0.2">
      <c r="A32" s="70" t="s">
        <v>104</v>
      </c>
      <c r="B32" s="71" t="s">
        <v>34</v>
      </c>
      <c r="C32" s="70">
        <v>54374.4781</v>
      </c>
      <c r="D32" s="70" t="s">
        <v>71</v>
      </c>
      <c r="Q32" s="2"/>
    </row>
    <row r="33" spans="1:17" x14ac:dyDescent="0.2">
      <c r="A33" s="70" t="s">
        <v>118</v>
      </c>
      <c r="B33" s="71" t="s">
        <v>47</v>
      </c>
      <c r="C33" s="70">
        <v>55063.497100000001</v>
      </c>
      <c r="D33" s="70" t="s">
        <v>71</v>
      </c>
      <c r="Q33" s="2"/>
    </row>
    <row r="34" spans="1:17" x14ac:dyDescent="0.2">
      <c r="A34" s="70" t="s">
        <v>143</v>
      </c>
      <c r="B34" s="71" t="s">
        <v>34</v>
      </c>
      <c r="C34" s="70">
        <v>55856.473700000002</v>
      </c>
      <c r="D34" s="70" t="s">
        <v>71</v>
      </c>
    </row>
    <row r="35" spans="1:17" x14ac:dyDescent="0.2">
      <c r="C35" s="9"/>
      <c r="D35" s="9"/>
    </row>
    <row r="36" spans="1:17" x14ac:dyDescent="0.2">
      <c r="C36" s="9"/>
      <c r="D36" s="9"/>
    </row>
    <row r="37" spans="1:17" x14ac:dyDescent="0.2">
      <c r="C37" s="9"/>
      <c r="D37" s="9"/>
    </row>
    <row r="38" spans="1:17" x14ac:dyDescent="0.2">
      <c r="C38" s="9"/>
      <c r="D38" s="9"/>
    </row>
    <row r="39" spans="1:17" x14ac:dyDescent="0.2">
      <c r="C39" s="9"/>
      <c r="D39" s="9"/>
    </row>
    <row r="40" spans="1:17" x14ac:dyDescent="0.2">
      <c r="C40" s="9"/>
      <c r="D40" s="9"/>
    </row>
    <row r="41" spans="1:17" x14ac:dyDescent="0.2">
      <c r="C41" s="9"/>
      <c r="D41" s="9"/>
    </row>
    <row r="42" spans="1:17" x14ac:dyDescent="0.2">
      <c r="C42" s="9"/>
      <c r="D42" s="9"/>
    </row>
    <row r="43" spans="1:17" x14ac:dyDescent="0.2">
      <c r="C43" s="9"/>
      <c r="D43" s="9"/>
    </row>
    <row r="44" spans="1:17" x14ac:dyDescent="0.2">
      <c r="C44" s="9"/>
      <c r="D44" s="9"/>
    </row>
    <row r="45" spans="1:17" x14ac:dyDescent="0.2">
      <c r="C45" s="9"/>
      <c r="D45" s="9"/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39"/>
  <sheetViews>
    <sheetView workbookViewId="0">
      <selection activeCell="E39" sqref="E39"/>
    </sheetView>
  </sheetViews>
  <sheetFormatPr defaultColWidth="10.28515625" defaultRowHeight="12.75" x14ac:dyDescent="0.2"/>
  <cols>
    <col min="1" max="1" width="14.42578125" customWidth="1"/>
    <col min="2" max="2" width="6.4257812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  <c r="C1" s="19" t="s">
        <v>39</v>
      </c>
    </row>
    <row r="2" spans="1:7" x14ac:dyDescent="0.2">
      <c r="A2" t="s">
        <v>25</v>
      </c>
      <c r="B2" s="18" t="s">
        <v>38</v>
      </c>
      <c r="C2" s="13"/>
    </row>
    <row r="3" spans="1:7" ht="13.5" thickBot="1" x14ac:dyDescent="0.25">
      <c r="C3" s="14"/>
    </row>
    <row r="4" spans="1:7" ht="14.25" thickTop="1" thickBot="1" x14ac:dyDescent="0.25">
      <c r="A4" s="4" t="s">
        <v>0</v>
      </c>
      <c r="C4" s="37">
        <v>27951.526000000002</v>
      </c>
      <c r="D4" s="38">
        <v>0.98082069999999999</v>
      </c>
    </row>
    <row r="6" spans="1:7" x14ac:dyDescent="0.2">
      <c r="A6" s="4" t="s">
        <v>1</v>
      </c>
    </row>
    <row r="7" spans="1:7" x14ac:dyDescent="0.2">
      <c r="A7" t="s">
        <v>2</v>
      </c>
      <c r="C7">
        <v>54019.423213537164</v>
      </c>
    </row>
    <row r="8" spans="1:7" x14ac:dyDescent="0.2">
      <c r="A8" t="s">
        <v>3</v>
      </c>
      <c r="C8">
        <v>0.97947316956308128</v>
      </c>
    </row>
    <row r="9" spans="1:7" x14ac:dyDescent="0.2">
      <c r="A9" s="20" t="s">
        <v>40</v>
      </c>
      <c r="B9" s="18"/>
      <c r="C9" s="21">
        <v>8</v>
      </c>
      <c r="D9" s="18" t="s">
        <v>41</v>
      </c>
      <c r="E9" s="18"/>
    </row>
    <row r="10" spans="1:7" ht="13.5" thickBot="1" x14ac:dyDescent="0.25">
      <c r="A10" s="18"/>
      <c r="B10" s="18"/>
      <c r="C10" s="3" t="s">
        <v>21</v>
      </c>
      <c r="D10" s="3" t="s">
        <v>22</v>
      </c>
      <c r="E10" s="18"/>
    </row>
    <row r="11" spans="1:7" x14ac:dyDescent="0.2">
      <c r="A11" s="18" t="s">
        <v>16</v>
      </c>
      <c r="B11" s="18"/>
      <c r="C11" s="33">
        <f ca="1">INTERCEPT(INDIRECT($G$11):G991,INDIRECT($F$11):F991)</f>
        <v>2.6325582249031157E-2</v>
      </c>
      <c r="D11" s="22"/>
      <c r="E11" s="18"/>
      <c r="F11" s="34" t="str">
        <f>"F"&amp;E19</f>
        <v>F21</v>
      </c>
      <c r="G11" s="14" t="str">
        <f>"G"&amp;E19</f>
        <v>G21</v>
      </c>
    </row>
    <row r="12" spans="1:7" x14ac:dyDescent="0.2">
      <c r="A12" s="18" t="s">
        <v>17</v>
      </c>
      <c r="B12" s="18"/>
      <c r="C12" s="33">
        <f ca="1">SLOPE(INDIRECT($G$11):G991,INDIRECT($F$11):F991)</f>
        <v>-6.2764970150028382E-6</v>
      </c>
      <c r="D12" s="22"/>
      <c r="E12" s="18"/>
    </row>
    <row r="13" spans="1:7" x14ac:dyDescent="0.2">
      <c r="A13" s="18" t="s">
        <v>20</v>
      </c>
      <c r="B13" s="18"/>
      <c r="C13" s="22" t="s">
        <v>14</v>
      </c>
      <c r="D13" s="22"/>
      <c r="E13" s="18"/>
    </row>
    <row r="14" spans="1:7" x14ac:dyDescent="0.2">
      <c r="A14" s="18"/>
      <c r="B14" s="18"/>
      <c r="C14" s="18"/>
      <c r="D14" s="18"/>
      <c r="E14" s="18"/>
    </row>
    <row r="15" spans="1:7" x14ac:dyDescent="0.2">
      <c r="A15" s="23" t="s">
        <v>18</v>
      </c>
      <c r="B15" s="18"/>
      <c r="C15" s="24">
        <f ca="1">(C7+C11)+(C8+C12)*INT(MAX(F21:F3532))</f>
        <v>55855.949963618288</v>
      </c>
      <c r="D15" s="25" t="s">
        <v>42</v>
      </c>
      <c r="E15" s="26">
        <f ca="1">TODAY()+15018.5-B9/24</f>
        <v>59970.5</v>
      </c>
    </row>
    <row r="16" spans="1:7" x14ac:dyDescent="0.2">
      <c r="A16" s="27" t="s">
        <v>4</v>
      </c>
      <c r="B16" s="18"/>
      <c r="C16" s="28">
        <f ca="1">+C8+C12</f>
        <v>0.97946689306606627</v>
      </c>
      <c r="D16" s="25" t="s">
        <v>43</v>
      </c>
      <c r="E16" s="26">
        <f ca="1">ROUND(2*(E15-C15)/C16,0)/2+1</f>
        <v>4202</v>
      </c>
    </row>
    <row r="17" spans="1:18" ht="13.5" thickBot="1" x14ac:dyDescent="0.25">
      <c r="A17" s="25" t="s">
        <v>31</v>
      </c>
      <c r="B17" s="18"/>
      <c r="C17" s="18">
        <f>COUNT(C21:C2190)</f>
        <v>14</v>
      </c>
      <c r="D17" s="25" t="s">
        <v>44</v>
      </c>
      <c r="E17" s="29">
        <f ca="1">+C15+C16*E16-15018.5-C9/24</f>
        <v>44952.836514948562</v>
      </c>
    </row>
    <row r="18" spans="1:18" ht="14.25" thickTop="1" thickBot="1" x14ac:dyDescent="0.25">
      <c r="A18" s="27" t="s">
        <v>5</v>
      </c>
      <c r="B18" s="18"/>
      <c r="C18" s="30">
        <f ca="1">+C15</f>
        <v>55855.949963618288</v>
      </c>
      <c r="D18" s="31">
        <f ca="1">+C16</f>
        <v>0.97946689306606627</v>
      </c>
      <c r="E18" s="32" t="s">
        <v>45</v>
      </c>
      <c r="R18">
        <f ca="1">SQRT(SUM(R22:R26)/(COUNT(R22:R26)-1))</f>
        <v>2.7914297035850088E-2</v>
      </c>
    </row>
    <row r="19" spans="1:18" ht="13.5" thickTop="1" x14ac:dyDescent="0.2">
      <c r="A19" s="35" t="s">
        <v>48</v>
      </c>
      <c r="E19" s="36">
        <v>21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12</v>
      </c>
      <c r="I20" s="6" t="s">
        <v>30</v>
      </c>
      <c r="J20" s="6" t="s">
        <v>19</v>
      </c>
      <c r="K20" s="6" t="s">
        <v>26</v>
      </c>
      <c r="L20" s="6" t="s">
        <v>27</v>
      </c>
      <c r="M20" s="6" t="s">
        <v>28</v>
      </c>
      <c r="N20" s="6" t="s">
        <v>29</v>
      </c>
      <c r="O20" s="6" t="s">
        <v>24</v>
      </c>
      <c r="P20" s="5" t="s">
        <v>23</v>
      </c>
      <c r="Q20" s="3" t="s">
        <v>15</v>
      </c>
    </row>
    <row r="21" spans="1:18" x14ac:dyDescent="0.2">
      <c r="A21" t="s">
        <v>12</v>
      </c>
      <c r="C21" s="9">
        <v>27951.526000000002</v>
      </c>
      <c r="D21" s="9" t="s">
        <v>14</v>
      </c>
      <c r="E21">
        <f>+(C21-C$7)/C$8</f>
        <v>-26614.202434116094</v>
      </c>
      <c r="F21">
        <f>ROUND(2*E21,0)/2</f>
        <v>-26614</v>
      </c>
      <c r="H21" s="14"/>
      <c r="O21">
        <f ca="1">+C$11+C$12*$F21</f>
        <v>0.19336827380631672</v>
      </c>
      <c r="Q21" s="2">
        <f>+C21-15018.5</f>
        <v>12933.026000000002</v>
      </c>
    </row>
    <row r="22" spans="1:18" x14ac:dyDescent="0.2">
      <c r="A22" s="70" t="s">
        <v>78</v>
      </c>
      <c r="B22" s="71" t="s">
        <v>34</v>
      </c>
      <c r="C22" s="70">
        <v>51575.216999999997</v>
      </c>
      <c r="D22" s="70" t="s">
        <v>71</v>
      </c>
      <c r="E22">
        <f>+(C22-C$7)/C$8</f>
        <v>-2495.4294711589364</v>
      </c>
      <c r="F22">
        <f>ROUND(2*E22,0)/2</f>
        <v>-2495.5</v>
      </c>
      <c r="G22">
        <f>+C22-(C$7+F22*C$8)</f>
        <v>6.9081107503734529E-2</v>
      </c>
      <c r="I22">
        <f>+G22</f>
        <v>6.9081107503734529E-2</v>
      </c>
      <c r="O22">
        <f ca="1">+C$11+C$12*$F22</f>
        <v>4.198858054997074E-2</v>
      </c>
      <c r="Q22" s="2">
        <f>+C22-15018.5</f>
        <v>36556.716999999997</v>
      </c>
      <c r="R22">
        <f ca="1">+(O22-G22)^2</f>
        <v>7.3400501674041746E-4</v>
      </c>
    </row>
    <row r="23" spans="1:18" x14ac:dyDescent="0.2">
      <c r="A23" s="70" t="s">
        <v>82</v>
      </c>
      <c r="B23" s="71" t="s">
        <v>34</v>
      </c>
      <c r="C23" s="70">
        <v>51879.316599999998</v>
      </c>
      <c r="D23" s="70" t="s">
        <v>71</v>
      </c>
      <c r="E23">
        <f>+(C23-C$7)/C$8</f>
        <v>-2184.9568523574917</v>
      </c>
      <c r="F23">
        <f>ROUND(2*E23,0)/2</f>
        <v>-2185</v>
      </c>
      <c r="G23">
        <f>+C23-(C$7+F23*C$8)</f>
        <v>4.2261958165909164E-2</v>
      </c>
      <c r="I23">
        <f>+G23</f>
        <v>4.2261958165909164E-2</v>
      </c>
      <c r="O23">
        <f ca="1">+C$11+C$12*$F23</f>
        <v>4.0039728226812357E-2</v>
      </c>
      <c r="Q23" s="2">
        <f>+C23-15018.5</f>
        <v>36860.816599999998</v>
      </c>
      <c r="R23">
        <f ca="1">+(O23-G23)^2</f>
        <v>4.9383059022181959E-6</v>
      </c>
    </row>
    <row r="24" spans="1:18" x14ac:dyDescent="0.2">
      <c r="A24" s="10" t="s">
        <v>32</v>
      </c>
      <c r="B24" s="11"/>
      <c r="C24" s="12">
        <v>53654.564700000003</v>
      </c>
      <c r="D24" s="12">
        <v>1.8E-3</v>
      </c>
      <c r="E24">
        <f>+(C24-C$7)/C$8</f>
        <v>-372.50485758575263</v>
      </c>
      <c r="F24">
        <f>ROUND(2*E24,0)/2</f>
        <v>-372.5</v>
      </c>
      <c r="G24">
        <f>+C24-(C$7+F24*C$8)</f>
        <v>-4.7578749145031907E-3</v>
      </c>
      <c r="I24">
        <f>+G24</f>
        <v>-4.7578749145031907E-3</v>
      </c>
      <c r="O24">
        <f ca="1">+C$11+C$12*$F24</f>
        <v>2.8663577387119714E-2</v>
      </c>
      <c r="Q24" s="2">
        <f>+C24-15018.5</f>
        <v>38636.064700000003</v>
      </c>
      <c r="R24">
        <f ca="1">+(O24-G24)^2</f>
        <v>1.1169934739496548E-3</v>
      </c>
    </row>
    <row r="25" spans="1:18" x14ac:dyDescent="0.2">
      <c r="A25" s="15" t="s">
        <v>33</v>
      </c>
      <c r="B25" s="16" t="s">
        <v>34</v>
      </c>
      <c r="C25" s="17">
        <v>53670.245999999999</v>
      </c>
      <c r="D25" s="17">
        <v>8.0000000000000002E-3</v>
      </c>
      <c r="E25">
        <f>+(C25-C$7)/C$8</f>
        <v>-356.49492440198651</v>
      </c>
      <c r="F25">
        <f>ROUND(2*E25,0)/2</f>
        <v>-356.5</v>
      </c>
      <c r="G25">
        <f>+C25-(C$7+F25*C$8)</f>
        <v>4.9714120759745128E-3</v>
      </c>
      <c r="I25">
        <f>+G25</f>
        <v>4.9714120759745128E-3</v>
      </c>
      <c r="O25">
        <f ca="1">+C$11+C$12*$F25</f>
        <v>2.8563153434879668E-2</v>
      </c>
      <c r="Q25" s="2">
        <f>+C25-15018.5</f>
        <v>38651.745999999999</v>
      </c>
      <c r="R25">
        <f ca="1">+(O25-G25)^2</f>
        <v>5.5657026034547602E-4</v>
      </c>
    </row>
    <row r="26" spans="1:18" x14ac:dyDescent="0.2">
      <c r="A26" s="10" t="s">
        <v>46</v>
      </c>
      <c r="B26" s="11" t="s">
        <v>47</v>
      </c>
      <c r="C26" s="12">
        <v>54019.423000000003</v>
      </c>
      <c r="D26" s="12">
        <v>2.0000000000000001E-4</v>
      </c>
      <c r="E26">
        <f>+(C26-C$7)/C$8</f>
        <v>-2.1801226221089426E-4</v>
      </c>
      <c r="F26">
        <f>ROUND(2*E26,0)/2</f>
        <v>0</v>
      </c>
      <c r="G26">
        <f>+C26-(C$7+F26*C$8)</f>
        <v>-2.1353716147132218E-4</v>
      </c>
      <c r="I26">
        <f>+G26</f>
        <v>-2.1353716147132218E-4</v>
      </c>
      <c r="O26">
        <f ca="1">+C$11+C$12*$F26</f>
        <v>2.6325582249031157E-2</v>
      </c>
      <c r="Q26" s="2">
        <f>+C26-15018.5</f>
        <v>39000.923000000003</v>
      </c>
      <c r="R26">
        <f ca="1">+(O26-G26)^2</f>
        <v>7.0432485908490943E-4</v>
      </c>
    </row>
    <row r="27" spans="1:18" x14ac:dyDescent="0.2">
      <c r="A27" s="70" t="s">
        <v>104</v>
      </c>
      <c r="B27" s="71" t="s">
        <v>34</v>
      </c>
      <c r="C27" s="70">
        <v>54374.4781</v>
      </c>
      <c r="D27" s="70" t="s">
        <v>71</v>
      </c>
      <c r="E27">
        <f>+(C27-C$7)/C$8</f>
        <v>362.49577578650519</v>
      </c>
      <c r="F27">
        <f>ROUND(2*E27,0)/2</f>
        <v>362.5</v>
      </c>
      <c r="G27">
        <f>+C27-(C$7+F27*C$8)</f>
        <v>-4.1375037835678086E-3</v>
      </c>
      <c r="I27">
        <f>+G27</f>
        <v>-4.1375037835678086E-3</v>
      </c>
      <c r="O27">
        <f ca="1">+C$11+C$12*$F27</f>
        <v>2.405035208109263E-2</v>
      </c>
      <c r="Q27" s="2">
        <f>+C27-15018.5</f>
        <v>39355.9781</v>
      </c>
      <c r="R27">
        <f ca="1">+(O27-G27)^2</f>
        <v>7.9455521824687181E-4</v>
      </c>
    </row>
    <row r="28" spans="1:18" x14ac:dyDescent="0.2">
      <c r="A28" s="12" t="s">
        <v>49</v>
      </c>
      <c r="B28" s="41" t="s">
        <v>34</v>
      </c>
      <c r="C28" s="12">
        <v>54768.761100000003</v>
      </c>
      <c r="D28" s="12">
        <v>5.9999999999999995E-4</v>
      </c>
      <c r="E28">
        <f>+(C28-C$7)/C$8</f>
        <v>765.04176913503454</v>
      </c>
      <c r="F28">
        <f>ROUND(2*E28,0)/2</f>
        <v>765</v>
      </c>
      <c r="G28">
        <f>+C28-(C$7+F28*C$8)</f>
        <v>4.0911747084464878E-2</v>
      </c>
      <c r="I28">
        <f>+G28</f>
        <v>4.0911747084464878E-2</v>
      </c>
      <c r="O28">
        <f ca="1">+C$11+C$12*$F28</f>
        <v>2.1524062032553984E-2</v>
      </c>
      <c r="Q28" s="2">
        <f>+C28-15018.5</f>
        <v>39750.261100000003</v>
      </c>
      <c r="R28">
        <f ca="1">+(O28-G28)^2</f>
        <v>3.7588233167208912E-4</v>
      </c>
    </row>
    <row r="29" spans="1:18" x14ac:dyDescent="0.2">
      <c r="A29" s="12" t="s">
        <v>49</v>
      </c>
      <c r="B29" s="41" t="s">
        <v>47</v>
      </c>
      <c r="C29" s="12">
        <v>54800.637999999999</v>
      </c>
      <c r="D29" s="12">
        <v>2E-3</v>
      </c>
      <c r="E29">
        <f>+(C29-C$7)/C$8</f>
        <v>797.58671369356205</v>
      </c>
      <c r="F29">
        <f>ROUND(2*E29,0)/2</f>
        <v>797.5</v>
      </c>
      <c r="G29">
        <f>+C29-(C$7+F29*C$8)</f>
        <v>8.4933736274251714E-2</v>
      </c>
      <c r="I29">
        <f>+G29</f>
        <v>8.4933736274251714E-2</v>
      </c>
      <c r="O29">
        <f ca="1">+C$11+C$12*$F29</f>
        <v>2.1320075879566393E-2</v>
      </c>
      <c r="Q29" s="2">
        <f>+C29-15018.5</f>
        <v>39782.137999999999</v>
      </c>
      <c r="R29">
        <f ca="1">+(O29-G29)^2</f>
        <v>4.0466977888103566E-3</v>
      </c>
    </row>
    <row r="30" spans="1:18" x14ac:dyDescent="0.2">
      <c r="A30" s="70" t="s">
        <v>118</v>
      </c>
      <c r="B30" s="71" t="s">
        <v>47</v>
      </c>
      <c r="C30" s="70">
        <v>55063.497100000001</v>
      </c>
      <c r="D30" s="70" t="s">
        <v>71</v>
      </c>
      <c r="E30">
        <f>+(C30-C$7)/C$8</f>
        <v>1065.9545548639908</v>
      </c>
      <c r="F30">
        <f>ROUND(2*E30,0)/2</f>
        <v>1066</v>
      </c>
      <c r="G30">
        <f>+C30-(C$7+F30*C$8)</f>
        <v>-4.4512291409773752E-2</v>
      </c>
      <c r="I30">
        <f>+G30</f>
        <v>-4.4512291409773752E-2</v>
      </c>
      <c r="O30">
        <f ca="1">+C$11+C$12*$F30</f>
        <v>1.9634836431038132E-2</v>
      </c>
      <c r="Q30" s="2">
        <f>+C30-15018.5</f>
        <v>40044.997100000001</v>
      </c>
      <c r="R30">
        <f ca="1">+(O30-G30)^2</f>
        <v>4.114854010225464E-3</v>
      </c>
    </row>
    <row r="31" spans="1:18" x14ac:dyDescent="0.2">
      <c r="A31" s="42" t="s">
        <v>52</v>
      </c>
      <c r="B31" s="43" t="s">
        <v>47</v>
      </c>
      <c r="C31" s="42">
        <v>55158.6342</v>
      </c>
      <c r="D31" s="42">
        <v>5.0000000000000001E-4</v>
      </c>
      <c r="E31">
        <f>+(C31-C$7)/C$8</f>
        <v>1163.085444158731</v>
      </c>
      <c r="F31">
        <f>ROUND(2*E31,0)/2</f>
        <v>1163</v>
      </c>
      <c r="G31">
        <f>+C31-(C$7+F31*C$8)</f>
        <v>8.3690260973526165E-2</v>
      </c>
      <c r="I31">
        <f>+G31</f>
        <v>8.3690260973526165E-2</v>
      </c>
      <c r="O31">
        <f ca="1">+C$11+C$12*$F31</f>
        <v>1.9026016220582857E-2</v>
      </c>
      <c r="Q31" s="2">
        <f>+C31-15018.5</f>
        <v>40140.1342</v>
      </c>
      <c r="R31">
        <f ca="1">+(O31-G31)^2</f>
        <v>4.181464549468555E-3</v>
      </c>
    </row>
    <row r="32" spans="1:18" x14ac:dyDescent="0.2">
      <c r="A32" s="44" t="s">
        <v>53</v>
      </c>
      <c r="B32" s="45" t="s">
        <v>47</v>
      </c>
      <c r="C32" s="46">
        <v>55511.7094</v>
      </c>
      <c r="D32" s="46">
        <v>2.8E-3</v>
      </c>
      <c r="E32">
        <f>+(C32-C$7)/C$8</f>
        <v>1523.5600451705152</v>
      </c>
      <c r="F32">
        <f>ROUND(2*E32,0)/2</f>
        <v>1523.5</v>
      </c>
      <c r="G32">
        <f>+C32-(C$7+F32*C$8)</f>
        <v>5.8812633484194521E-2</v>
      </c>
      <c r="I32">
        <f>+G32</f>
        <v>5.8812633484194521E-2</v>
      </c>
      <c r="O32">
        <f ca="1">+C$11+C$12*$F32</f>
        <v>1.6763339046674333E-2</v>
      </c>
      <c r="Q32" s="2">
        <f>+C32-15018.5</f>
        <v>40493.2094</v>
      </c>
      <c r="R32">
        <f ca="1">+(O32-G32)^2</f>
        <v>1.7681431626932662E-3</v>
      </c>
    </row>
    <row r="33" spans="1:18" x14ac:dyDescent="0.2">
      <c r="A33" s="47" t="s">
        <v>56</v>
      </c>
      <c r="B33" s="48" t="s">
        <v>47</v>
      </c>
      <c r="C33" s="47">
        <v>55776.536</v>
      </c>
      <c r="D33" s="47" t="s">
        <v>57</v>
      </c>
      <c r="E33">
        <f>+(C33-C$7)/C$8</f>
        <v>1793.9366192609855</v>
      </c>
      <c r="F33">
        <f>ROUND(2*E33,0)/2</f>
        <v>1794</v>
      </c>
      <c r="G33">
        <f>+C33-(C$7+F33*C$8)</f>
        <v>-6.2079733332211617E-2</v>
      </c>
      <c r="I33">
        <f>+G33</f>
        <v>-6.2079733332211617E-2</v>
      </c>
      <c r="O33">
        <f ca="1">+C$11+C$12*$F33</f>
        <v>1.5065546604116065E-2</v>
      </c>
      <c r="Q33" s="2">
        <f>+C33-15018.5</f>
        <v>40758.036</v>
      </c>
      <c r="R33">
        <f ca="1">+(O33-G33)^2</f>
        <v>5.9513942164543619E-3</v>
      </c>
    </row>
    <row r="34" spans="1:18" x14ac:dyDescent="0.2">
      <c r="A34" s="70" t="s">
        <v>143</v>
      </c>
      <c r="B34" s="71" t="s">
        <v>34</v>
      </c>
      <c r="C34" s="70">
        <v>55856.473700000002</v>
      </c>
      <c r="D34" s="70" t="s">
        <v>71</v>
      </c>
      <c r="E34">
        <f>+(C34-C$7)/C$8</f>
        <v>1875.5495745557798</v>
      </c>
      <c r="F34">
        <f>ROUND(2*E34,0)/2</f>
        <v>1875.5</v>
      </c>
      <c r="G34">
        <f>+C34-(C$7+F34*C$8)</f>
        <v>4.8556947280303575E-2</v>
      </c>
      <c r="I34">
        <f>+G34</f>
        <v>4.8556947280303575E-2</v>
      </c>
      <c r="O34">
        <f ca="1">+C$11+C$12*$F34</f>
        <v>1.4554012097393335E-2</v>
      </c>
      <c r="Q34" s="2">
        <f>+C34-15018.5</f>
        <v>40837.973700000002</v>
      </c>
      <c r="R34">
        <f ca="1">+(O34-G34)^2</f>
        <v>1.1561996010531952E-3</v>
      </c>
    </row>
    <row r="35" spans="1:18" x14ac:dyDescent="0.2">
      <c r="C35" s="9"/>
      <c r="D35" s="9"/>
    </row>
    <row r="36" spans="1:18" x14ac:dyDescent="0.2">
      <c r="C36" s="9"/>
      <c r="D36" s="9"/>
    </row>
    <row r="37" spans="1:18" x14ac:dyDescent="0.2">
      <c r="C37" s="9"/>
      <c r="D37" s="9"/>
    </row>
    <row r="38" spans="1:18" x14ac:dyDescent="0.2">
      <c r="C38" s="9"/>
      <c r="D38" s="9"/>
    </row>
    <row r="39" spans="1:18" x14ac:dyDescent="0.2">
      <c r="C39" s="9"/>
      <c r="D39" s="9"/>
    </row>
    <row r="40" spans="1:18" x14ac:dyDescent="0.2">
      <c r="C40" s="9"/>
      <c r="D40" s="9"/>
    </row>
    <row r="41" spans="1:18" x14ac:dyDescent="0.2">
      <c r="C41" s="9"/>
      <c r="D41" s="9"/>
    </row>
    <row r="42" spans="1:18" x14ac:dyDescent="0.2">
      <c r="C42" s="9"/>
      <c r="D42" s="9"/>
    </row>
    <row r="43" spans="1:18" x14ac:dyDescent="0.2">
      <c r="C43" s="9"/>
      <c r="D43" s="9"/>
    </row>
    <row r="44" spans="1:18" x14ac:dyDescent="0.2">
      <c r="C44" s="9"/>
      <c r="D44" s="9"/>
    </row>
    <row r="45" spans="1:18" x14ac:dyDescent="0.2">
      <c r="C45" s="9"/>
      <c r="D45" s="9"/>
    </row>
    <row r="46" spans="1:18" x14ac:dyDescent="0.2">
      <c r="C46" s="9"/>
      <c r="D46" s="9"/>
    </row>
    <row r="47" spans="1:18" x14ac:dyDescent="0.2">
      <c r="C47" s="9"/>
      <c r="D47" s="9"/>
    </row>
    <row r="48" spans="1:18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sortState xmlns:xlrd2="http://schemas.microsoft.com/office/spreadsheetml/2017/richdata2" ref="A21:R34">
    <sortCondition ref="C21:C34"/>
  </sortState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77"/>
  <sheetViews>
    <sheetView topLeftCell="A3" workbookViewId="0">
      <selection activeCell="A21" sqref="A21:D25"/>
    </sheetView>
  </sheetViews>
  <sheetFormatPr defaultRowHeight="12.75" x14ac:dyDescent="0.2"/>
  <cols>
    <col min="1" max="1" width="19.7109375" style="9" customWidth="1"/>
    <col min="2" max="2" width="4.42578125" style="18" customWidth="1"/>
    <col min="3" max="3" width="12.7109375" style="9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9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57" t="s">
        <v>61</v>
      </c>
      <c r="I1" s="58" t="s">
        <v>62</v>
      </c>
      <c r="J1" s="59" t="s">
        <v>63</v>
      </c>
    </row>
    <row r="2" spans="1:16" x14ac:dyDescent="0.2">
      <c r="I2" s="60" t="s">
        <v>64</v>
      </c>
      <c r="J2" s="61" t="s">
        <v>65</v>
      </c>
    </row>
    <row r="3" spans="1:16" x14ac:dyDescent="0.2">
      <c r="A3" s="62" t="s">
        <v>66</v>
      </c>
      <c r="I3" s="60" t="s">
        <v>67</v>
      </c>
      <c r="J3" s="61" t="s">
        <v>68</v>
      </c>
    </row>
    <row r="4" spans="1:16" x14ac:dyDescent="0.2">
      <c r="I4" s="60" t="s">
        <v>69</v>
      </c>
      <c r="J4" s="61" t="s">
        <v>68</v>
      </c>
    </row>
    <row r="5" spans="1:16" ht="13.5" thickBot="1" x14ac:dyDescent="0.25">
      <c r="I5" s="63" t="s">
        <v>70</v>
      </c>
      <c r="J5" s="64" t="s">
        <v>71</v>
      </c>
    </row>
    <row r="10" spans="1:16" ht="13.5" thickBot="1" x14ac:dyDescent="0.25"/>
    <row r="11" spans="1:16" ht="12.75" customHeight="1" thickBot="1" x14ac:dyDescent="0.25">
      <c r="A11" s="9" t="str">
        <f t="shared" ref="A11:A25" si="0">P11</f>
        <v>BAVM 178 </v>
      </c>
      <c r="B11" s="22" t="str">
        <f t="shared" ref="B11:B25" si="1">IF(H11=INT(H11),"I","II")</f>
        <v>II</v>
      </c>
      <c r="C11" s="9">
        <f t="shared" ref="C11:C25" si="2">1*G11</f>
        <v>53654.564700000003</v>
      </c>
      <c r="D11" s="18" t="str">
        <f t="shared" ref="D11:D25" si="3">VLOOKUP(F11,I$1:J$5,2,FALSE)</f>
        <v>vis</v>
      </c>
      <c r="E11" s="65">
        <f>VLOOKUP(C11,Active!C$21:E$973,3,FALSE)</f>
        <v>0</v>
      </c>
      <c r="F11" s="22" t="s">
        <v>70</v>
      </c>
      <c r="G11" s="18" t="str">
        <f t="shared" ref="G11:G25" si="4">MID(I11,3,LEN(I11)-3)</f>
        <v>53654.5647</v>
      </c>
      <c r="H11" s="9">
        <f t="shared" ref="H11:H25" si="5">1*K11</f>
        <v>26205.5</v>
      </c>
      <c r="I11" s="66" t="s">
        <v>83</v>
      </c>
      <c r="J11" s="67" t="s">
        <v>84</v>
      </c>
      <c r="K11" s="66">
        <v>26205.5</v>
      </c>
      <c r="L11" s="66" t="s">
        <v>85</v>
      </c>
      <c r="M11" s="67" t="s">
        <v>86</v>
      </c>
      <c r="N11" s="67" t="s">
        <v>87</v>
      </c>
      <c r="O11" s="68" t="s">
        <v>88</v>
      </c>
      <c r="P11" s="69" t="s">
        <v>89</v>
      </c>
    </row>
    <row r="12" spans="1:16" ht="12.75" customHeight="1" thickBot="1" x14ac:dyDescent="0.25">
      <c r="A12" s="9" t="str">
        <f t="shared" si="0"/>
        <v>IBVS 5713 </v>
      </c>
      <c r="B12" s="22" t="str">
        <f t="shared" si="1"/>
        <v>II</v>
      </c>
      <c r="C12" s="9">
        <f t="shared" si="2"/>
        <v>53670.245999999999</v>
      </c>
      <c r="D12" s="18" t="str">
        <f t="shared" si="3"/>
        <v>vis</v>
      </c>
      <c r="E12" s="65">
        <f>VLOOKUP(C12,Active!C$21:E$973,3,FALSE)</f>
        <v>15.988160769648417</v>
      </c>
      <c r="F12" s="22" t="s">
        <v>70</v>
      </c>
      <c r="G12" s="18" t="str">
        <f t="shared" si="4"/>
        <v>53670.246</v>
      </c>
      <c r="H12" s="9">
        <f t="shared" si="5"/>
        <v>26221.5</v>
      </c>
      <c r="I12" s="66" t="s">
        <v>90</v>
      </c>
      <c r="J12" s="67" t="s">
        <v>91</v>
      </c>
      <c r="K12" s="66" t="s">
        <v>92</v>
      </c>
      <c r="L12" s="66" t="s">
        <v>93</v>
      </c>
      <c r="M12" s="67" t="s">
        <v>75</v>
      </c>
      <c r="N12" s="67" t="s">
        <v>76</v>
      </c>
      <c r="O12" s="68" t="s">
        <v>77</v>
      </c>
      <c r="P12" s="69" t="s">
        <v>94</v>
      </c>
    </row>
    <row r="13" spans="1:16" ht="12.75" customHeight="1" thickBot="1" x14ac:dyDescent="0.25">
      <c r="A13" s="9" t="str">
        <f t="shared" si="0"/>
        <v>BAVM 183 </v>
      </c>
      <c r="B13" s="22" t="str">
        <f t="shared" si="1"/>
        <v>II</v>
      </c>
      <c r="C13" s="9">
        <f t="shared" si="2"/>
        <v>54019.423000000003</v>
      </c>
      <c r="D13" s="18" t="str">
        <f t="shared" si="3"/>
        <v>vis</v>
      </c>
      <c r="E13" s="65">
        <f>VLOOKUP(C13,Active!C$21:E$973,3,FALSE)</f>
        <v>371.99805874142402</v>
      </c>
      <c r="F13" s="22" t="s">
        <v>70</v>
      </c>
      <c r="G13" s="18" t="str">
        <f t="shared" si="4"/>
        <v>54019.4230</v>
      </c>
      <c r="H13" s="9">
        <f t="shared" si="5"/>
        <v>26577.5</v>
      </c>
      <c r="I13" s="66" t="s">
        <v>95</v>
      </c>
      <c r="J13" s="67" t="s">
        <v>96</v>
      </c>
      <c r="K13" s="66" t="s">
        <v>97</v>
      </c>
      <c r="L13" s="66" t="s">
        <v>98</v>
      </c>
      <c r="M13" s="67" t="s">
        <v>86</v>
      </c>
      <c r="N13" s="67" t="s">
        <v>87</v>
      </c>
      <c r="O13" s="68" t="s">
        <v>88</v>
      </c>
      <c r="P13" s="69" t="s">
        <v>99</v>
      </c>
    </row>
    <row r="14" spans="1:16" ht="12.75" customHeight="1" thickBot="1" x14ac:dyDescent="0.25">
      <c r="A14" s="9" t="str">
        <f t="shared" si="0"/>
        <v>IBVS 5871 </v>
      </c>
      <c r="B14" s="22" t="str">
        <f t="shared" si="1"/>
        <v>II</v>
      </c>
      <c r="C14" s="9">
        <f t="shared" si="2"/>
        <v>54768.761100000003</v>
      </c>
      <c r="D14" s="18" t="str">
        <f t="shared" si="3"/>
        <v>vis</v>
      </c>
      <c r="E14" s="65">
        <f>VLOOKUP(C14,Active!C$21:E$973,3,FALSE)</f>
        <v>1135.9996411118607</v>
      </c>
      <c r="F14" s="22" t="s">
        <v>70</v>
      </c>
      <c r="G14" s="18" t="str">
        <f t="shared" si="4"/>
        <v>54768.7611</v>
      </c>
      <c r="H14" s="9">
        <f t="shared" si="5"/>
        <v>27341.5</v>
      </c>
      <c r="I14" s="66" t="s">
        <v>105</v>
      </c>
      <c r="J14" s="67" t="s">
        <v>106</v>
      </c>
      <c r="K14" s="66" t="s">
        <v>107</v>
      </c>
      <c r="L14" s="66" t="s">
        <v>108</v>
      </c>
      <c r="M14" s="67" t="s">
        <v>86</v>
      </c>
      <c r="N14" s="67" t="s">
        <v>70</v>
      </c>
      <c r="O14" s="68" t="s">
        <v>77</v>
      </c>
      <c r="P14" s="69" t="s">
        <v>109</v>
      </c>
    </row>
    <row r="15" spans="1:16" ht="12.75" customHeight="1" thickBot="1" x14ac:dyDescent="0.25">
      <c r="A15" s="9" t="str">
        <f t="shared" si="0"/>
        <v>IBVS 5871 </v>
      </c>
      <c r="B15" s="22" t="str">
        <f t="shared" si="1"/>
        <v>I</v>
      </c>
      <c r="C15" s="9">
        <f t="shared" si="2"/>
        <v>54800.637999999999</v>
      </c>
      <c r="D15" s="18" t="str">
        <f t="shared" si="3"/>
        <v>vis</v>
      </c>
      <c r="E15" s="65">
        <f>VLOOKUP(C15,Active!C$21:E$973,3,FALSE)</f>
        <v>1168.5003267717261</v>
      </c>
      <c r="F15" s="22" t="s">
        <v>70</v>
      </c>
      <c r="G15" s="18" t="str">
        <f t="shared" si="4"/>
        <v>54800.638</v>
      </c>
      <c r="H15" s="9">
        <f t="shared" si="5"/>
        <v>27374</v>
      </c>
      <c r="I15" s="66" t="s">
        <v>110</v>
      </c>
      <c r="J15" s="67" t="s">
        <v>111</v>
      </c>
      <c r="K15" s="66" t="s">
        <v>112</v>
      </c>
      <c r="L15" s="66" t="s">
        <v>113</v>
      </c>
      <c r="M15" s="67" t="s">
        <v>86</v>
      </c>
      <c r="N15" s="67" t="s">
        <v>70</v>
      </c>
      <c r="O15" s="68" t="s">
        <v>77</v>
      </c>
      <c r="P15" s="69" t="s">
        <v>109</v>
      </c>
    </row>
    <row r="16" spans="1:16" ht="12.75" customHeight="1" thickBot="1" x14ac:dyDescent="0.25">
      <c r="A16" s="9" t="str">
        <f t="shared" si="0"/>
        <v>IBVS 5920 </v>
      </c>
      <c r="B16" s="22" t="str">
        <f t="shared" si="1"/>
        <v>I</v>
      </c>
      <c r="C16" s="9">
        <f t="shared" si="2"/>
        <v>55158.6342</v>
      </c>
      <c r="D16" s="18" t="str">
        <f t="shared" si="3"/>
        <v>vis</v>
      </c>
      <c r="E16" s="65">
        <f>VLOOKUP(C16,Active!C$21:E$973,3,FALSE)</f>
        <v>1533.5020039620413</v>
      </c>
      <c r="F16" s="22" t="s">
        <v>70</v>
      </c>
      <c r="G16" s="18" t="str">
        <f t="shared" si="4"/>
        <v>55158.6342</v>
      </c>
      <c r="H16" s="9">
        <f t="shared" si="5"/>
        <v>27739</v>
      </c>
      <c r="I16" s="66" t="s">
        <v>119</v>
      </c>
      <c r="J16" s="67" t="s">
        <v>120</v>
      </c>
      <c r="K16" s="66" t="s">
        <v>121</v>
      </c>
      <c r="L16" s="66" t="s">
        <v>122</v>
      </c>
      <c r="M16" s="67" t="s">
        <v>86</v>
      </c>
      <c r="N16" s="67" t="s">
        <v>70</v>
      </c>
      <c r="O16" s="68" t="s">
        <v>77</v>
      </c>
      <c r="P16" s="69" t="s">
        <v>123</v>
      </c>
    </row>
    <row r="17" spans="1:16" ht="12.75" customHeight="1" thickBot="1" x14ac:dyDescent="0.25">
      <c r="A17" s="9" t="str">
        <f t="shared" si="0"/>
        <v>IBVS 5960 </v>
      </c>
      <c r="B17" s="22" t="str">
        <f t="shared" si="1"/>
        <v>I</v>
      </c>
      <c r="C17" s="9">
        <f t="shared" si="2"/>
        <v>55511.7094</v>
      </c>
      <c r="D17" s="18" t="str">
        <f t="shared" si="3"/>
        <v>vis</v>
      </c>
      <c r="E17" s="65">
        <f>VLOOKUP(C17,Active!C$21:E$973,3,FALSE)</f>
        <v>1893.4863841713989</v>
      </c>
      <c r="F17" s="22" t="s">
        <v>70</v>
      </c>
      <c r="G17" s="18" t="str">
        <f t="shared" si="4"/>
        <v>55511.7094</v>
      </c>
      <c r="H17" s="9">
        <f t="shared" si="5"/>
        <v>28099</v>
      </c>
      <c r="I17" s="66" t="s">
        <v>124</v>
      </c>
      <c r="J17" s="67" t="s">
        <v>125</v>
      </c>
      <c r="K17" s="66" t="s">
        <v>126</v>
      </c>
      <c r="L17" s="66" t="s">
        <v>127</v>
      </c>
      <c r="M17" s="67" t="s">
        <v>86</v>
      </c>
      <c r="N17" s="67" t="s">
        <v>70</v>
      </c>
      <c r="O17" s="68" t="s">
        <v>77</v>
      </c>
      <c r="P17" s="69" t="s">
        <v>128</v>
      </c>
    </row>
    <row r="18" spans="1:16" ht="12.75" customHeight="1" thickBot="1" x14ac:dyDescent="0.25">
      <c r="A18" s="9" t="str">
        <f t="shared" si="0"/>
        <v>BAVM 215 </v>
      </c>
      <c r="B18" s="22" t="str">
        <f t="shared" si="1"/>
        <v>I</v>
      </c>
      <c r="C18" s="9">
        <f t="shared" si="2"/>
        <v>55514.653100000003</v>
      </c>
      <c r="D18" s="18" t="str">
        <f t="shared" si="3"/>
        <v>vis</v>
      </c>
      <c r="E18" s="65">
        <f>VLOOKUP(C18,Active!C$21:E$973,3,FALSE)</f>
        <v>1896.4876881996158</v>
      </c>
      <c r="F18" s="22" t="s">
        <v>70</v>
      </c>
      <c r="G18" s="18" t="str">
        <f t="shared" si="4"/>
        <v>55514.6531</v>
      </c>
      <c r="H18" s="9">
        <f t="shared" si="5"/>
        <v>28102</v>
      </c>
      <c r="I18" s="66" t="s">
        <v>129</v>
      </c>
      <c r="J18" s="67" t="s">
        <v>130</v>
      </c>
      <c r="K18" s="66" t="s">
        <v>131</v>
      </c>
      <c r="L18" s="66" t="s">
        <v>132</v>
      </c>
      <c r="M18" s="67" t="s">
        <v>86</v>
      </c>
      <c r="N18" s="67" t="s">
        <v>87</v>
      </c>
      <c r="O18" s="68" t="s">
        <v>88</v>
      </c>
      <c r="P18" s="69" t="s">
        <v>133</v>
      </c>
    </row>
    <row r="19" spans="1:16" ht="12.75" customHeight="1" thickBot="1" x14ac:dyDescent="0.25">
      <c r="A19" s="9" t="str">
        <f t="shared" si="0"/>
        <v>BAVM 220 </v>
      </c>
      <c r="B19" s="22" t="str">
        <f t="shared" si="1"/>
        <v>I</v>
      </c>
      <c r="C19" s="9">
        <f t="shared" si="2"/>
        <v>55776.536</v>
      </c>
      <c r="D19" s="18" t="str">
        <f t="shared" si="3"/>
        <v>vis</v>
      </c>
      <c r="E19" s="65">
        <f>VLOOKUP(C19,Active!C$21:E$973,3,FALSE)</f>
        <v>2163.495264613729</v>
      </c>
      <c r="F19" s="22" t="s">
        <v>70</v>
      </c>
      <c r="G19" s="18" t="str">
        <f t="shared" si="4"/>
        <v>55776.5360</v>
      </c>
      <c r="H19" s="9">
        <f t="shared" si="5"/>
        <v>28369</v>
      </c>
      <c r="I19" s="66" t="s">
        <v>134</v>
      </c>
      <c r="J19" s="67" t="s">
        <v>135</v>
      </c>
      <c r="K19" s="66" t="s">
        <v>136</v>
      </c>
      <c r="L19" s="66" t="s">
        <v>137</v>
      </c>
      <c r="M19" s="67" t="s">
        <v>86</v>
      </c>
      <c r="N19" s="67" t="s">
        <v>87</v>
      </c>
      <c r="O19" s="68" t="s">
        <v>88</v>
      </c>
      <c r="P19" s="69" t="s">
        <v>138</v>
      </c>
    </row>
    <row r="20" spans="1:16" ht="12.75" customHeight="1" thickBot="1" x14ac:dyDescent="0.25">
      <c r="A20" s="9" t="str">
        <f t="shared" si="0"/>
        <v>IBVS 6042 </v>
      </c>
      <c r="B20" s="22" t="str">
        <f t="shared" si="1"/>
        <v>II</v>
      </c>
      <c r="C20" s="9">
        <f t="shared" si="2"/>
        <v>56254.671600000001</v>
      </c>
      <c r="D20" s="18" t="str">
        <f t="shared" si="3"/>
        <v>vis</v>
      </c>
      <c r="E20" s="65">
        <f>VLOOKUP(C20,Active!C$21:E$973,3,FALSE)</f>
        <v>2650.9872992342011</v>
      </c>
      <c r="F20" s="22" t="s">
        <v>70</v>
      </c>
      <c r="G20" s="18" t="str">
        <f t="shared" si="4"/>
        <v>56254.6716</v>
      </c>
      <c r="H20" s="9">
        <f t="shared" si="5"/>
        <v>28856.5</v>
      </c>
      <c r="I20" s="66" t="s">
        <v>144</v>
      </c>
      <c r="J20" s="67" t="s">
        <v>145</v>
      </c>
      <c r="K20" s="66" t="s">
        <v>146</v>
      </c>
      <c r="L20" s="66" t="s">
        <v>147</v>
      </c>
      <c r="M20" s="67" t="s">
        <v>86</v>
      </c>
      <c r="N20" s="67" t="s">
        <v>70</v>
      </c>
      <c r="O20" s="68" t="s">
        <v>77</v>
      </c>
      <c r="P20" s="69" t="s">
        <v>148</v>
      </c>
    </row>
    <row r="21" spans="1:16" ht="12.75" customHeight="1" thickBot="1" x14ac:dyDescent="0.25">
      <c r="A21" s="9" t="str">
        <f t="shared" si="0"/>
        <v> BBS 122 </v>
      </c>
      <c r="B21" s="22" t="str">
        <f t="shared" si="1"/>
        <v>II</v>
      </c>
      <c r="C21" s="9">
        <f t="shared" si="2"/>
        <v>51575.216999999997</v>
      </c>
      <c r="D21" s="18" t="str">
        <f t="shared" si="3"/>
        <v>vis</v>
      </c>
      <c r="E21" s="65">
        <f>VLOOKUP(C21,Active!C$21:E$973,3,FALSE)</f>
        <v>-2120.0375812978555</v>
      </c>
      <c r="F21" s="22" t="s">
        <v>70</v>
      </c>
      <c r="G21" s="18" t="str">
        <f t="shared" si="4"/>
        <v>51575.217</v>
      </c>
      <c r="H21" s="9">
        <f t="shared" si="5"/>
        <v>24085.5</v>
      </c>
      <c r="I21" s="66" t="s">
        <v>72</v>
      </c>
      <c r="J21" s="67" t="s">
        <v>73</v>
      </c>
      <c r="K21" s="66">
        <v>24085.5</v>
      </c>
      <c r="L21" s="66" t="s">
        <v>74</v>
      </c>
      <c r="M21" s="67" t="s">
        <v>75</v>
      </c>
      <c r="N21" s="67" t="s">
        <v>76</v>
      </c>
      <c r="O21" s="68" t="s">
        <v>77</v>
      </c>
      <c r="P21" s="68" t="s">
        <v>78</v>
      </c>
    </row>
    <row r="22" spans="1:16" ht="12.75" customHeight="1" thickBot="1" x14ac:dyDescent="0.25">
      <c r="A22" s="9" t="str">
        <f t="shared" si="0"/>
        <v> BBS 124 </v>
      </c>
      <c r="B22" s="22" t="str">
        <f t="shared" si="1"/>
        <v>II</v>
      </c>
      <c r="C22" s="9">
        <f t="shared" si="2"/>
        <v>51879.316599999998</v>
      </c>
      <c r="D22" s="18" t="str">
        <f t="shared" si="3"/>
        <v>vis</v>
      </c>
      <c r="E22" s="65">
        <f>VLOOKUP(C22,Active!C$21:E$973,3,FALSE)</f>
        <v>-1809.9871840229571</v>
      </c>
      <c r="F22" s="22" t="s">
        <v>70</v>
      </c>
      <c r="G22" s="18" t="str">
        <f t="shared" si="4"/>
        <v>51879.3166</v>
      </c>
      <c r="H22" s="9">
        <f t="shared" si="5"/>
        <v>24395.5</v>
      </c>
      <c r="I22" s="66" t="s">
        <v>79</v>
      </c>
      <c r="J22" s="67" t="s">
        <v>80</v>
      </c>
      <c r="K22" s="66">
        <v>24395.5</v>
      </c>
      <c r="L22" s="66" t="s">
        <v>81</v>
      </c>
      <c r="M22" s="67" t="s">
        <v>75</v>
      </c>
      <c r="N22" s="67" t="s">
        <v>76</v>
      </c>
      <c r="O22" s="68" t="s">
        <v>77</v>
      </c>
      <c r="P22" s="68" t="s">
        <v>82</v>
      </c>
    </row>
    <row r="23" spans="1:16" ht="12.75" customHeight="1" thickBot="1" x14ac:dyDescent="0.25">
      <c r="A23" s="9" t="str">
        <f t="shared" si="0"/>
        <v>BAVM 193 </v>
      </c>
      <c r="B23" s="22" t="str">
        <f t="shared" si="1"/>
        <v>II</v>
      </c>
      <c r="C23" s="9">
        <f t="shared" si="2"/>
        <v>54374.4781</v>
      </c>
      <c r="D23" s="18" t="str">
        <f t="shared" si="3"/>
        <v>vis</v>
      </c>
      <c r="E23" s="65">
        <f>VLOOKUP(C23,Active!C$21:E$973,3,FALSE)</f>
        <v>734.00108278182927</v>
      </c>
      <c r="F23" s="22" t="s">
        <v>70</v>
      </c>
      <c r="G23" s="18" t="str">
        <f t="shared" si="4"/>
        <v>54374.4781</v>
      </c>
      <c r="H23" s="9">
        <f t="shared" si="5"/>
        <v>26939.5</v>
      </c>
      <c r="I23" s="66" t="s">
        <v>100</v>
      </c>
      <c r="J23" s="67" t="s">
        <v>101</v>
      </c>
      <c r="K23" s="66" t="s">
        <v>102</v>
      </c>
      <c r="L23" s="66" t="s">
        <v>103</v>
      </c>
      <c r="M23" s="67" t="s">
        <v>86</v>
      </c>
      <c r="N23" s="67" t="s">
        <v>87</v>
      </c>
      <c r="O23" s="68" t="s">
        <v>88</v>
      </c>
      <c r="P23" s="69" t="s">
        <v>104</v>
      </c>
    </row>
    <row r="24" spans="1:16" ht="12.75" customHeight="1" thickBot="1" x14ac:dyDescent="0.25">
      <c r="A24" s="9" t="str">
        <f t="shared" si="0"/>
        <v>BAVM 212 </v>
      </c>
      <c r="B24" s="22" t="str">
        <f t="shared" si="1"/>
        <v>I</v>
      </c>
      <c r="C24" s="9">
        <f t="shared" si="2"/>
        <v>55063.497100000001</v>
      </c>
      <c r="D24" s="18" t="str">
        <f t="shared" si="3"/>
        <v>vis</v>
      </c>
      <c r="E24" s="65">
        <f>VLOOKUP(C24,Active!C$21:E$973,3,FALSE)</f>
        <v>1436.503206033397</v>
      </c>
      <c r="F24" s="22" t="s">
        <v>70</v>
      </c>
      <c r="G24" s="18" t="str">
        <f t="shared" si="4"/>
        <v>55063.4971</v>
      </c>
      <c r="H24" s="9">
        <f t="shared" si="5"/>
        <v>27642</v>
      </c>
      <c r="I24" s="66" t="s">
        <v>114</v>
      </c>
      <c r="J24" s="67" t="s">
        <v>115</v>
      </c>
      <c r="K24" s="66" t="s">
        <v>116</v>
      </c>
      <c r="L24" s="66" t="s">
        <v>117</v>
      </c>
      <c r="M24" s="67" t="s">
        <v>86</v>
      </c>
      <c r="N24" s="67" t="s">
        <v>87</v>
      </c>
      <c r="O24" s="68" t="s">
        <v>88</v>
      </c>
      <c r="P24" s="69" t="s">
        <v>118</v>
      </c>
    </row>
    <row r="25" spans="1:16" ht="12.75" customHeight="1" thickBot="1" x14ac:dyDescent="0.25">
      <c r="A25" s="9" t="str">
        <f t="shared" si="0"/>
        <v>BAVM 225 </v>
      </c>
      <c r="B25" s="22" t="str">
        <f t="shared" si="1"/>
        <v>II</v>
      </c>
      <c r="C25" s="9">
        <f t="shared" si="2"/>
        <v>55856.473700000002</v>
      </c>
      <c r="D25" s="18" t="str">
        <f t="shared" si="3"/>
        <v>vis</v>
      </c>
      <c r="E25" s="65">
        <f>VLOOKUP(C25,Active!C$21:E$973,3,FALSE)</f>
        <v>2244.9972318713058</v>
      </c>
      <c r="F25" s="22" t="s">
        <v>70</v>
      </c>
      <c r="G25" s="18" t="str">
        <f t="shared" si="4"/>
        <v>55856.4737</v>
      </c>
      <c r="H25" s="9">
        <f t="shared" si="5"/>
        <v>28450.5</v>
      </c>
      <c r="I25" s="66" t="s">
        <v>139</v>
      </c>
      <c r="J25" s="67" t="s">
        <v>140</v>
      </c>
      <c r="K25" s="66" t="s">
        <v>141</v>
      </c>
      <c r="L25" s="66" t="s">
        <v>142</v>
      </c>
      <c r="M25" s="67" t="s">
        <v>86</v>
      </c>
      <c r="N25" s="67" t="s">
        <v>87</v>
      </c>
      <c r="O25" s="68" t="s">
        <v>88</v>
      </c>
      <c r="P25" s="69" t="s">
        <v>143</v>
      </c>
    </row>
    <row r="26" spans="1:16" x14ac:dyDescent="0.2">
      <c r="B26" s="22"/>
      <c r="F26" s="22"/>
    </row>
    <row r="27" spans="1:16" x14ac:dyDescent="0.2">
      <c r="B27" s="22"/>
      <c r="F27" s="22"/>
    </row>
    <row r="28" spans="1:16" x14ac:dyDescent="0.2">
      <c r="B28" s="22"/>
      <c r="F28" s="22"/>
    </row>
    <row r="29" spans="1:16" x14ac:dyDescent="0.2">
      <c r="B29" s="22"/>
      <c r="F29" s="22"/>
    </row>
    <row r="30" spans="1:16" x14ac:dyDescent="0.2">
      <c r="B30" s="22"/>
      <c r="F30" s="22"/>
    </row>
    <row r="31" spans="1:16" x14ac:dyDescent="0.2">
      <c r="B31" s="22"/>
      <c r="F31" s="22"/>
    </row>
    <row r="32" spans="1:16" x14ac:dyDescent="0.2">
      <c r="B32" s="22"/>
      <c r="F32" s="22"/>
    </row>
    <row r="33" spans="2:6" x14ac:dyDescent="0.2">
      <c r="B33" s="22"/>
      <c r="F33" s="22"/>
    </row>
    <row r="34" spans="2:6" x14ac:dyDescent="0.2">
      <c r="B34" s="22"/>
      <c r="F34" s="22"/>
    </row>
    <row r="35" spans="2:6" x14ac:dyDescent="0.2">
      <c r="B35" s="22"/>
      <c r="F35" s="22"/>
    </row>
    <row r="36" spans="2:6" x14ac:dyDescent="0.2">
      <c r="B36" s="22"/>
      <c r="F36" s="22"/>
    </row>
    <row r="37" spans="2:6" x14ac:dyDescent="0.2">
      <c r="B37" s="22"/>
      <c r="F37" s="22"/>
    </row>
    <row r="38" spans="2:6" x14ac:dyDescent="0.2">
      <c r="B38" s="22"/>
      <c r="F38" s="22"/>
    </row>
    <row r="39" spans="2:6" x14ac:dyDescent="0.2">
      <c r="B39" s="22"/>
      <c r="F39" s="22"/>
    </row>
    <row r="40" spans="2:6" x14ac:dyDescent="0.2">
      <c r="B40" s="22"/>
      <c r="F40" s="22"/>
    </row>
    <row r="41" spans="2:6" x14ac:dyDescent="0.2">
      <c r="B41" s="22"/>
      <c r="F41" s="22"/>
    </row>
    <row r="42" spans="2:6" x14ac:dyDescent="0.2">
      <c r="B42" s="22"/>
      <c r="F42" s="22"/>
    </row>
    <row r="43" spans="2:6" x14ac:dyDescent="0.2">
      <c r="B43" s="22"/>
      <c r="F43" s="22"/>
    </row>
    <row r="44" spans="2:6" x14ac:dyDescent="0.2">
      <c r="B44" s="22"/>
      <c r="F44" s="22"/>
    </row>
    <row r="45" spans="2:6" x14ac:dyDescent="0.2">
      <c r="B45" s="22"/>
      <c r="F45" s="22"/>
    </row>
    <row r="46" spans="2:6" x14ac:dyDescent="0.2">
      <c r="B46" s="22"/>
      <c r="F46" s="22"/>
    </row>
    <row r="47" spans="2:6" x14ac:dyDescent="0.2">
      <c r="B47" s="22"/>
      <c r="F47" s="22"/>
    </row>
    <row r="48" spans="2:6" x14ac:dyDescent="0.2">
      <c r="B48" s="22"/>
      <c r="F48" s="22"/>
    </row>
    <row r="49" spans="2:6" x14ac:dyDescent="0.2">
      <c r="B49" s="22"/>
      <c r="F49" s="22"/>
    </row>
    <row r="50" spans="2:6" x14ac:dyDescent="0.2">
      <c r="B50" s="22"/>
      <c r="F50" s="22"/>
    </row>
    <row r="51" spans="2:6" x14ac:dyDescent="0.2">
      <c r="B51" s="22"/>
      <c r="F51" s="22"/>
    </row>
    <row r="52" spans="2:6" x14ac:dyDescent="0.2">
      <c r="B52" s="22"/>
      <c r="F52" s="22"/>
    </row>
    <row r="53" spans="2:6" x14ac:dyDescent="0.2">
      <c r="B53" s="22"/>
      <c r="F53" s="22"/>
    </row>
    <row r="54" spans="2:6" x14ac:dyDescent="0.2">
      <c r="B54" s="22"/>
      <c r="F54" s="22"/>
    </row>
    <row r="55" spans="2:6" x14ac:dyDescent="0.2">
      <c r="B55" s="22"/>
      <c r="F55" s="22"/>
    </row>
    <row r="56" spans="2:6" x14ac:dyDescent="0.2">
      <c r="B56" s="22"/>
      <c r="F56" s="22"/>
    </row>
    <row r="57" spans="2:6" x14ac:dyDescent="0.2">
      <c r="B57" s="22"/>
      <c r="F57" s="22"/>
    </row>
    <row r="58" spans="2:6" x14ac:dyDescent="0.2">
      <c r="B58" s="22"/>
      <c r="F58" s="22"/>
    </row>
    <row r="59" spans="2:6" x14ac:dyDescent="0.2">
      <c r="B59" s="22"/>
      <c r="F59" s="22"/>
    </row>
    <row r="60" spans="2:6" x14ac:dyDescent="0.2">
      <c r="B60" s="22"/>
      <c r="F60" s="22"/>
    </row>
    <row r="61" spans="2:6" x14ac:dyDescent="0.2">
      <c r="B61" s="22"/>
      <c r="F61" s="22"/>
    </row>
    <row r="62" spans="2:6" x14ac:dyDescent="0.2">
      <c r="B62" s="22"/>
      <c r="F62" s="22"/>
    </row>
    <row r="63" spans="2:6" x14ac:dyDescent="0.2">
      <c r="B63" s="22"/>
      <c r="F63" s="22"/>
    </row>
    <row r="64" spans="2:6" x14ac:dyDescent="0.2">
      <c r="B64" s="22"/>
      <c r="F64" s="22"/>
    </row>
    <row r="65" spans="2:6" x14ac:dyDescent="0.2">
      <c r="B65" s="22"/>
      <c r="F65" s="22"/>
    </row>
    <row r="66" spans="2:6" x14ac:dyDescent="0.2">
      <c r="B66" s="22"/>
      <c r="F66" s="22"/>
    </row>
    <row r="67" spans="2:6" x14ac:dyDescent="0.2">
      <c r="B67" s="22"/>
      <c r="F67" s="22"/>
    </row>
    <row r="68" spans="2:6" x14ac:dyDescent="0.2">
      <c r="B68" s="22"/>
      <c r="F68" s="22"/>
    </row>
    <row r="69" spans="2:6" x14ac:dyDescent="0.2">
      <c r="B69" s="22"/>
      <c r="F69" s="22"/>
    </row>
    <row r="70" spans="2:6" x14ac:dyDescent="0.2">
      <c r="B70" s="22"/>
      <c r="F70" s="22"/>
    </row>
    <row r="71" spans="2:6" x14ac:dyDescent="0.2">
      <c r="B71" s="22"/>
      <c r="F71" s="22"/>
    </row>
    <row r="72" spans="2:6" x14ac:dyDescent="0.2">
      <c r="B72" s="22"/>
      <c r="F72" s="22"/>
    </row>
    <row r="73" spans="2:6" x14ac:dyDescent="0.2">
      <c r="B73" s="22"/>
      <c r="F73" s="22"/>
    </row>
    <row r="74" spans="2:6" x14ac:dyDescent="0.2">
      <c r="B74" s="22"/>
      <c r="F74" s="22"/>
    </row>
    <row r="75" spans="2:6" x14ac:dyDescent="0.2">
      <c r="B75" s="22"/>
      <c r="F75" s="22"/>
    </row>
    <row r="76" spans="2:6" x14ac:dyDescent="0.2">
      <c r="B76" s="22"/>
      <c r="F76" s="22"/>
    </row>
    <row r="77" spans="2:6" x14ac:dyDescent="0.2">
      <c r="B77" s="22"/>
      <c r="F77" s="22"/>
    </row>
    <row r="78" spans="2:6" x14ac:dyDescent="0.2">
      <c r="B78" s="22"/>
      <c r="F78" s="22"/>
    </row>
    <row r="79" spans="2:6" x14ac:dyDescent="0.2">
      <c r="B79" s="22"/>
      <c r="F79" s="22"/>
    </row>
    <row r="80" spans="2:6" x14ac:dyDescent="0.2">
      <c r="B80" s="22"/>
      <c r="F80" s="22"/>
    </row>
    <row r="81" spans="2:6" x14ac:dyDescent="0.2">
      <c r="B81" s="22"/>
      <c r="F81" s="22"/>
    </row>
    <row r="82" spans="2:6" x14ac:dyDescent="0.2">
      <c r="B82" s="22"/>
      <c r="F82" s="22"/>
    </row>
    <row r="83" spans="2:6" x14ac:dyDescent="0.2">
      <c r="B83" s="22"/>
      <c r="F83" s="22"/>
    </row>
    <row r="84" spans="2:6" x14ac:dyDescent="0.2">
      <c r="B84" s="22"/>
      <c r="F84" s="22"/>
    </row>
    <row r="85" spans="2:6" x14ac:dyDescent="0.2">
      <c r="B85" s="22"/>
      <c r="F85" s="22"/>
    </row>
    <row r="86" spans="2:6" x14ac:dyDescent="0.2">
      <c r="B86" s="22"/>
      <c r="F86" s="22"/>
    </row>
    <row r="87" spans="2:6" x14ac:dyDescent="0.2">
      <c r="B87" s="22"/>
      <c r="F87" s="22"/>
    </row>
    <row r="88" spans="2:6" x14ac:dyDescent="0.2">
      <c r="B88" s="22"/>
      <c r="F88" s="22"/>
    </row>
    <row r="89" spans="2:6" x14ac:dyDescent="0.2">
      <c r="B89" s="22"/>
      <c r="F89" s="22"/>
    </row>
    <row r="90" spans="2:6" x14ac:dyDescent="0.2">
      <c r="B90" s="22"/>
      <c r="F90" s="22"/>
    </row>
    <row r="91" spans="2:6" x14ac:dyDescent="0.2">
      <c r="B91" s="22"/>
      <c r="F91" s="22"/>
    </row>
    <row r="92" spans="2:6" x14ac:dyDescent="0.2">
      <c r="B92" s="22"/>
      <c r="F92" s="22"/>
    </row>
    <row r="93" spans="2:6" x14ac:dyDescent="0.2">
      <c r="B93" s="22"/>
      <c r="F93" s="22"/>
    </row>
    <row r="94" spans="2:6" x14ac:dyDescent="0.2">
      <c r="B94" s="22"/>
      <c r="F94" s="22"/>
    </row>
    <row r="95" spans="2:6" x14ac:dyDescent="0.2">
      <c r="B95" s="22"/>
      <c r="F95" s="22"/>
    </row>
    <row r="96" spans="2:6" x14ac:dyDescent="0.2">
      <c r="B96" s="22"/>
      <c r="F96" s="22"/>
    </row>
    <row r="97" spans="2:6" x14ac:dyDescent="0.2">
      <c r="B97" s="22"/>
      <c r="F97" s="22"/>
    </row>
    <row r="98" spans="2:6" x14ac:dyDescent="0.2">
      <c r="B98" s="22"/>
      <c r="F98" s="22"/>
    </row>
    <row r="99" spans="2:6" x14ac:dyDescent="0.2">
      <c r="B99" s="22"/>
      <c r="F99" s="22"/>
    </row>
    <row r="100" spans="2:6" x14ac:dyDescent="0.2">
      <c r="B100" s="22"/>
      <c r="F100" s="22"/>
    </row>
    <row r="101" spans="2:6" x14ac:dyDescent="0.2">
      <c r="B101" s="22"/>
      <c r="F101" s="22"/>
    </row>
    <row r="102" spans="2:6" x14ac:dyDescent="0.2">
      <c r="B102" s="22"/>
      <c r="F102" s="22"/>
    </row>
    <row r="103" spans="2:6" x14ac:dyDescent="0.2">
      <c r="B103" s="22"/>
      <c r="F103" s="22"/>
    </row>
    <row r="104" spans="2:6" x14ac:dyDescent="0.2">
      <c r="B104" s="22"/>
      <c r="F104" s="22"/>
    </row>
    <row r="105" spans="2:6" x14ac:dyDescent="0.2">
      <c r="B105" s="22"/>
      <c r="F105" s="22"/>
    </row>
    <row r="106" spans="2:6" x14ac:dyDescent="0.2">
      <c r="B106" s="22"/>
      <c r="F106" s="22"/>
    </row>
    <row r="107" spans="2:6" x14ac:dyDescent="0.2">
      <c r="B107" s="22"/>
      <c r="F107" s="22"/>
    </row>
    <row r="108" spans="2:6" x14ac:dyDescent="0.2">
      <c r="B108" s="22"/>
      <c r="F108" s="22"/>
    </row>
    <row r="109" spans="2:6" x14ac:dyDescent="0.2">
      <c r="B109" s="22"/>
      <c r="F109" s="22"/>
    </row>
    <row r="110" spans="2:6" x14ac:dyDescent="0.2">
      <c r="B110" s="22"/>
      <c r="F110" s="22"/>
    </row>
    <row r="111" spans="2:6" x14ac:dyDescent="0.2">
      <c r="B111" s="22"/>
      <c r="F111" s="22"/>
    </row>
    <row r="112" spans="2:6" x14ac:dyDescent="0.2">
      <c r="B112" s="22"/>
      <c r="F112" s="22"/>
    </row>
    <row r="113" spans="2:6" x14ac:dyDescent="0.2">
      <c r="B113" s="22"/>
      <c r="F113" s="22"/>
    </row>
    <row r="114" spans="2:6" x14ac:dyDescent="0.2">
      <c r="B114" s="22"/>
      <c r="F114" s="22"/>
    </row>
    <row r="115" spans="2:6" x14ac:dyDescent="0.2">
      <c r="B115" s="22"/>
      <c r="F115" s="22"/>
    </row>
    <row r="116" spans="2:6" x14ac:dyDescent="0.2">
      <c r="B116" s="22"/>
      <c r="F116" s="22"/>
    </row>
    <row r="117" spans="2:6" x14ac:dyDescent="0.2">
      <c r="B117" s="22"/>
      <c r="F117" s="22"/>
    </row>
    <row r="118" spans="2:6" x14ac:dyDescent="0.2">
      <c r="B118" s="22"/>
      <c r="F118" s="22"/>
    </row>
    <row r="119" spans="2:6" x14ac:dyDescent="0.2">
      <c r="B119" s="22"/>
      <c r="F119" s="22"/>
    </row>
    <row r="120" spans="2:6" x14ac:dyDescent="0.2">
      <c r="B120" s="22"/>
      <c r="F120" s="22"/>
    </row>
    <row r="121" spans="2:6" x14ac:dyDescent="0.2">
      <c r="B121" s="22"/>
      <c r="F121" s="22"/>
    </row>
    <row r="122" spans="2:6" x14ac:dyDescent="0.2">
      <c r="B122" s="22"/>
      <c r="F122" s="22"/>
    </row>
    <row r="123" spans="2:6" x14ac:dyDescent="0.2">
      <c r="B123" s="22"/>
      <c r="F123" s="22"/>
    </row>
    <row r="124" spans="2:6" x14ac:dyDescent="0.2">
      <c r="B124" s="22"/>
      <c r="F124" s="22"/>
    </row>
    <row r="125" spans="2:6" x14ac:dyDescent="0.2">
      <c r="B125" s="22"/>
      <c r="F125" s="22"/>
    </row>
    <row r="126" spans="2:6" x14ac:dyDescent="0.2">
      <c r="B126" s="22"/>
      <c r="F126" s="22"/>
    </row>
    <row r="127" spans="2:6" x14ac:dyDescent="0.2">
      <c r="B127" s="22"/>
      <c r="F127" s="22"/>
    </row>
    <row r="128" spans="2:6" x14ac:dyDescent="0.2">
      <c r="B128" s="22"/>
      <c r="F128" s="22"/>
    </row>
    <row r="129" spans="2:6" x14ac:dyDescent="0.2">
      <c r="B129" s="22"/>
      <c r="F129" s="22"/>
    </row>
    <row r="130" spans="2:6" x14ac:dyDescent="0.2">
      <c r="B130" s="22"/>
      <c r="F130" s="22"/>
    </row>
    <row r="131" spans="2:6" x14ac:dyDescent="0.2">
      <c r="B131" s="22"/>
      <c r="F131" s="22"/>
    </row>
    <row r="132" spans="2:6" x14ac:dyDescent="0.2">
      <c r="B132" s="22"/>
      <c r="F132" s="22"/>
    </row>
    <row r="133" spans="2:6" x14ac:dyDescent="0.2">
      <c r="B133" s="22"/>
      <c r="F133" s="22"/>
    </row>
    <row r="134" spans="2:6" x14ac:dyDescent="0.2">
      <c r="B134" s="22"/>
      <c r="F134" s="22"/>
    </row>
    <row r="135" spans="2:6" x14ac:dyDescent="0.2">
      <c r="B135" s="22"/>
      <c r="F135" s="22"/>
    </row>
    <row r="136" spans="2:6" x14ac:dyDescent="0.2">
      <c r="B136" s="22"/>
      <c r="F136" s="22"/>
    </row>
    <row r="137" spans="2:6" x14ac:dyDescent="0.2">
      <c r="B137" s="22"/>
      <c r="F137" s="22"/>
    </row>
    <row r="138" spans="2:6" x14ac:dyDescent="0.2">
      <c r="B138" s="22"/>
      <c r="F138" s="22"/>
    </row>
    <row r="139" spans="2:6" x14ac:dyDescent="0.2">
      <c r="B139" s="22"/>
      <c r="F139" s="22"/>
    </row>
    <row r="140" spans="2:6" x14ac:dyDescent="0.2">
      <c r="B140" s="22"/>
      <c r="F140" s="22"/>
    </row>
    <row r="141" spans="2:6" x14ac:dyDescent="0.2">
      <c r="B141" s="22"/>
      <c r="F141" s="22"/>
    </row>
    <row r="142" spans="2:6" x14ac:dyDescent="0.2">
      <c r="B142" s="22"/>
      <c r="F142" s="22"/>
    </row>
    <row r="143" spans="2:6" x14ac:dyDescent="0.2">
      <c r="B143" s="22"/>
      <c r="F143" s="22"/>
    </row>
    <row r="144" spans="2:6" x14ac:dyDescent="0.2">
      <c r="B144" s="22"/>
      <c r="F144" s="22"/>
    </row>
    <row r="145" spans="2:6" x14ac:dyDescent="0.2">
      <c r="B145" s="22"/>
      <c r="F145" s="22"/>
    </row>
    <row r="146" spans="2:6" x14ac:dyDescent="0.2">
      <c r="B146" s="22"/>
      <c r="F146" s="22"/>
    </row>
    <row r="147" spans="2:6" x14ac:dyDescent="0.2">
      <c r="B147" s="22"/>
      <c r="F147" s="22"/>
    </row>
    <row r="148" spans="2:6" x14ac:dyDescent="0.2">
      <c r="B148" s="22"/>
      <c r="F148" s="22"/>
    </row>
    <row r="149" spans="2:6" x14ac:dyDescent="0.2">
      <c r="B149" s="22"/>
      <c r="F149" s="22"/>
    </row>
    <row r="150" spans="2:6" x14ac:dyDescent="0.2">
      <c r="B150" s="22"/>
      <c r="F150" s="22"/>
    </row>
    <row r="151" spans="2:6" x14ac:dyDescent="0.2">
      <c r="B151" s="22"/>
      <c r="F151" s="22"/>
    </row>
    <row r="152" spans="2:6" x14ac:dyDescent="0.2">
      <c r="B152" s="22"/>
      <c r="F152" s="22"/>
    </row>
    <row r="153" spans="2:6" x14ac:dyDescent="0.2">
      <c r="B153" s="22"/>
      <c r="F153" s="22"/>
    </row>
    <row r="154" spans="2:6" x14ac:dyDescent="0.2">
      <c r="B154" s="22"/>
      <c r="F154" s="22"/>
    </row>
    <row r="155" spans="2:6" x14ac:dyDescent="0.2">
      <c r="B155" s="22"/>
      <c r="F155" s="22"/>
    </row>
    <row r="156" spans="2:6" x14ac:dyDescent="0.2">
      <c r="B156" s="22"/>
      <c r="F156" s="22"/>
    </row>
    <row r="157" spans="2:6" x14ac:dyDescent="0.2">
      <c r="B157" s="22"/>
      <c r="F157" s="22"/>
    </row>
    <row r="158" spans="2:6" x14ac:dyDescent="0.2">
      <c r="B158" s="22"/>
      <c r="F158" s="22"/>
    </row>
    <row r="159" spans="2:6" x14ac:dyDescent="0.2">
      <c r="B159" s="22"/>
      <c r="F159" s="22"/>
    </row>
    <row r="160" spans="2:6" x14ac:dyDescent="0.2">
      <c r="B160" s="22"/>
      <c r="F160" s="22"/>
    </row>
    <row r="161" spans="2:6" x14ac:dyDescent="0.2">
      <c r="B161" s="22"/>
      <c r="F161" s="22"/>
    </row>
    <row r="162" spans="2:6" x14ac:dyDescent="0.2">
      <c r="B162" s="22"/>
      <c r="F162" s="22"/>
    </row>
    <row r="163" spans="2:6" x14ac:dyDescent="0.2">
      <c r="B163" s="22"/>
      <c r="F163" s="22"/>
    </row>
    <row r="164" spans="2:6" x14ac:dyDescent="0.2">
      <c r="B164" s="22"/>
      <c r="F164" s="22"/>
    </row>
    <row r="165" spans="2:6" x14ac:dyDescent="0.2">
      <c r="B165" s="22"/>
      <c r="F165" s="22"/>
    </row>
    <row r="166" spans="2:6" x14ac:dyDescent="0.2">
      <c r="B166" s="22"/>
      <c r="F166" s="22"/>
    </row>
    <row r="167" spans="2:6" x14ac:dyDescent="0.2">
      <c r="B167" s="22"/>
      <c r="F167" s="22"/>
    </row>
    <row r="168" spans="2:6" x14ac:dyDescent="0.2">
      <c r="B168" s="22"/>
      <c r="F168" s="22"/>
    </row>
    <row r="169" spans="2:6" x14ac:dyDescent="0.2">
      <c r="B169" s="22"/>
      <c r="F169" s="22"/>
    </row>
    <row r="170" spans="2:6" x14ac:dyDescent="0.2">
      <c r="B170" s="22"/>
      <c r="F170" s="22"/>
    </row>
    <row r="171" spans="2:6" x14ac:dyDescent="0.2">
      <c r="B171" s="22"/>
      <c r="F171" s="22"/>
    </row>
    <row r="172" spans="2:6" x14ac:dyDescent="0.2">
      <c r="B172" s="22"/>
      <c r="F172" s="22"/>
    </row>
    <row r="173" spans="2:6" x14ac:dyDescent="0.2">
      <c r="B173" s="22"/>
      <c r="F173" s="22"/>
    </row>
    <row r="174" spans="2:6" x14ac:dyDescent="0.2">
      <c r="B174" s="22"/>
      <c r="F174" s="22"/>
    </row>
    <row r="175" spans="2:6" x14ac:dyDescent="0.2">
      <c r="B175" s="22"/>
      <c r="F175" s="22"/>
    </row>
    <row r="176" spans="2:6" x14ac:dyDescent="0.2">
      <c r="B176" s="22"/>
      <c r="F176" s="22"/>
    </row>
    <row r="177" spans="2:6" x14ac:dyDescent="0.2">
      <c r="B177" s="22"/>
      <c r="F177" s="22"/>
    </row>
    <row r="178" spans="2:6" x14ac:dyDescent="0.2">
      <c r="B178" s="22"/>
      <c r="F178" s="22"/>
    </row>
    <row r="179" spans="2:6" x14ac:dyDescent="0.2">
      <c r="B179" s="22"/>
      <c r="F179" s="22"/>
    </row>
    <row r="180" spans="2:6" x14ac:dyDescent="0.2">
      <c r="B180" s="22"/>
      <c r="F180" s="22"/>
    </row>
    <row r="181" spans="2:6" x14ac:dyDescent="0.2">
      <c r="B181" s="22"/>
      <c r="F181" s="22"/>
    </row>
    <row r="182" spans="2:6" x14ac:dyDescent="0.2">
      <c r="B182" s="22"/>
      <c r="F182" s="22"/>
    </row>
    <row r="183" spans="2:6" x14ac:dyDescent="0.2">
      <c r="B183" s="22"/>
      <c r="F183" s="22"/>
    </row>
    <row r="184" spans="2:6" x14ac:dyDescent="0.2">
      <c r="B184" s="22"/>
      <c r="F184" s="22"/>
    </row>
    <row r="185" spans="2:6" x14ac:dyDescent="0.2">
      <c r="B185" s="22"/>
      <c r="F185" s="22"/>
    </row>
    <row r="186" spans="2:6" x14ac:dyDescent="0.2">
      <c r="B186" s="22"/>
      <c r="F186" s="22"/>
    </row>
    <row r="187" spans="2:6" x14ac:dyDescent="0.2">
      <c r="B187" s="22"/>
      <c r="F187" s="22"/>
    </row>
    <row r="188" spans="2:6" x14ac:dyDescent="0.2">
      <c r="B188" s="22"/>
      <c r="F188" s="22"/>
    </row>
    <row r="189" spans="2:6" x14ac:dyDescent="0.2">
      <c r="B189" s="22"/>
      <c r="F189" s="22"/>
    </row>
    <row r="190" spans="2:6" x14ac:dyDescent="0.2">
      <c r="B190" s="22"/>
      <c r="F190" s="22"/>
    </row>
    <row r="191" spans="2:6" x14ac:dyDescent="0.2">
      <c r="B191" s="22"/>
      <c r="F191" s="22"/>
    </row>
    <row r="192" spans="2:6" x14ac:dyDescent="0.2">
      <c r="B192" s="22"/>
      <c r="F192" s="22"/>
    </row>
    <row r="193" spans="2:6" x14ac:dyDescent="0.2">
      <c r="B193" s="22"/>
      <c r="F193" s="22"/>
    </row>
    <row r="194" spans="2:6" x14ac:dyDescent="0.2">
      <c r="B194" s="22"/>
      <c r="F194" s="22"/>
    </row>
    <row r="195" spans="2:6" x14ac:dyDescent="0.2">
      <c r="B195" s="22"/>
      <c r="F195" s="22"/>
    </row>
    <row r="196" spans="2:6" x14ac:dyDescent="0.2">
      <c r="B196" s="22"/>
      <c r="F196" s="22"/>
    </row>
    <row r="197" spans="2:6" x14ac:dyDescent="0.2">
      <c r="B197" s="22"/>
      <c r="F197" s="22"/>
    </row>
    <row r="198" spans="2:6" x14ac:dyDescent="0.2">
      <c r="B198" s="22"/>
      <c r="F198" s="22"/>
    </row>
    <row r="199" spans="2:6" x14ac:dyDescent="0.2">
      <c r="B199" s="22"/>
      <c r="F199" s="22"/>
    </row>
    <row r="200" spans="2:6" x14ac:dyDescent="0.2">
      <c r="B200" s="22"/>
      <c r="F200" s="22"/>
    </row>
    <row r="201" spans="2:6" x14ac:dyDescent="0.2">
      <c r="B201" s="22"/>
      <c r="F201" s="22"/>
    </row>
    <row r="202" spans="2:6" x14ac:dyDescent="0.2">
      <c r="B202" s="22"/>
      <c r="F202" s="22"/>
    </row>
    <row r="203" spans="2:6" x14ac:dyDescent="0.2">
      <c r="B203" s="22"/>
      <c r="F203" s="22"/>
    </row>
    <row r="204" spans="2:6" x14ac:dyDescent="0.2">
      <c r="B204" s="22"/>
      <c r="F204" s="22"/>
    </row>
    <row r="205" spans="2:6" x14ac:dyDescent="0.2">
      <c r="B205" s="22"/>
      <c r="F205" s="22"/>
    </row>
    <row r="206" spans="2:6" x14ac:dyDescent="0.2">
      <c r="B206" s="22"/>
      <c r="F206" s="22"/>
    </row>
    <row r="207" spans="2:6" x14ac:dyDescent="0.2">
      <c r="B207" s="22"/>
      <c r="F207" s="22"/>
    </row>
    <row r="208" spans="2:6" x14ac:dyDescent="0.2">
      <c r="B208" s="22"/>
      <c r="F208" s="22"/>
    </row>
    <row r="209" spans="2:6" x14ac:dyDescent="0.2">
      <c r="B209" s="22"/>
      <c r="F209" s="22"/>
    </row>
    <row r="210" spans="2:6" x14ac:dyDescent="0.2">
      <c r="B210" s="22"/>
      <c r="F210" s="22"/>
    </row>
    <row r="211" spans="2:6" x14ac:dyDescent="0.2">
      <c r="B211" s="22"/>
      <c r="F211" s="22"/>
    </row>
    <row r="212" spans="2:6" x14ac:dyDescent="0.2">
      <c r="B212" s="22"/>
      <c r="F212" s="22"/>
    </row>
    <row r="213" spans="2:6" x14ac:dyDescent="0.2">
      <c r="B213" s="22"/>
      <c r="F213" s="22"/>
    </row>
    <row r="214" spans="2:6" x14ac:dyDescent="0.2">
      <c r="B214" s="22"/>
      <c r="F214" s="22"/>
    </row>
    <row r="215" spans="2:6" x14ac:dyDescent="0.2">
      <c r="B215" s="22"/>
      <c r="F215" s="22"/>
    </row>
    <row r="216" spans="2:6" x14ac:dyDescent="0.2">
      <c r="B216" s="22"/>
      <c r="F216" s="22"/>
    </row>
    <row r="217" spans="2:6" x14ac:dyDescent="0.2">
      <c r="B217" s="22"/>
      <c r="F217" s="22"/>
    </row>
    <row r="218" spans="2:6" x14ac:dyDescent="0.2">
      <c r="B218" s="22"/>
      <c r="F218" s="22"/>
    </row>
    <row r="219" spans="2:6" x14ac:dyDescent="0.2">
      <c r="B219" s="22"/>
      <c r="F219" s="22"/>
    </row>
    <row r="220" spans="2:6" x14ac:dyDescent="0.2">
      <c r="B220" s="22"/>
      <c r="F220" s="22"/>
    </row>
    <row r="221" spans="2:6" x14ac:dyDescent="0.2">
      <c r="B221" s="22"/>
      <c r="F221" s="22"/>
    </row>
    <row r="222" spans="2:6" x14ac:dyDescent="0.2">
      <c r="B222" s="22"/>
      <c r="F222" s="22"/>
    </row>
    <row r="223" spans="2:6" x14ac:dyDescent="0.2">
      <c r="B223" s="22"/>
      <c r="F223" s="22"/>
    </row>
    <row r="224" spans="2:6" x14ac:dyDescent="0.2">
      <c r="B224" s="22"/>
      <c r="F224" s="22"/>
    </row>
    <row r="225" spans="2:6" x14ac:dyDescent="0.2">
      <c r="B225" s="22"/>
      <c r="F225" s="22"/>
    </row>
    <row r="226" spans="2:6" x14ac:dyDescent="0.2">
      <c r="B226" s="22"/>
      <c r="F226" s="22"/>
    </row>
    <row r="227" spans="2:6" x14ac:dyDescent="0.2">
      <c r="B227" s="22"/>
      <c r="F227" s="22"/>
    </row>
    <row r="228" spans="2:6" x14ac:dyDescent="0.2">
      <c r="B228" s="22"/>
      <c r="F228" s="22"/>
    </row>
    <row r="229" spans="2:6" x14ac:dyDescent="0.2">
      <c r="B229" s="22"/>
      <c r="F229" s="22"/>
    </row>
    <row r="230" spans="2:6" x14ac:dyDescent="0.2">
      <c r="B230" s="22"/>
      <c r="F230" s="22"/>
    </row>
    <row r="231" spans="2:6" x14ac:dyDescent="0.2">
      <c r="B231" s="22"/>
      <c r="F231" s="22"/>
    </row>
    <row r="232" spans="2:6" x14ac:dyDescent="0.2">
      <c r="B232" s="22"/>
      <c r="F232" s="22"/>
    </row>
    <row r="233" spans="2:6" x14ac:dyDescent="0.2">
      <c r="B233" s="22"/>
      <c r="F233" s="22"/>
    </row>
    <row r="234" spans="2:6" x14ac:dyDescent="0.2">
      <c r="B234" s="22"/>
      <c r="F234" s="22"/>
    </row>
    <row r="235" spans="2:6" x14ac:dyDescent="0.2">
      <c r="B235" s="22"/>
      <c r="F235" s="22"/>
    </row>
    <row r="236" spans="2:6" x14ac:dyDescent="0.2">
      <c r="B236" s="22"/>
      <c r="F236" s="22"/>
    </row>
    <row r="237" spans="2:6" x14ac:dyDescent="0.2">
      <c r="B237" s="22"/>
      <c r="F237" s="22"/>
    </row>
    <row r="238" spans="2:6" x14ac:dyDescent="0.2">
      <c r="B238" s="22"/>
      <c r="F238" s="22"/>
    </row>
    <row r="239" spans="2:6" x14ac:dyDescent="0.2">
      <c r="B239" s="22"/>
      <c r="F239" s="22"/>
    </row>
    <row r="240" spans="2:6" x14ac:dyDescent="0.2">
      <c r="B240" s="22"/>
      <c r="F240" s="22"/>
    </row>
    <row r="241" spans="2:6" x14ac:dyDescent="0.2">
      <c r="B241" s="22"/>
      <c r="F241" s="22"/>
    </row>
    <row r="242" spans="2:6" x14ac:dyDescent="0.2">
      <c r="B242" s="22"/>
      <c r="F242" s="22"/>
    </row>
    <row r="243" spans="2:6" x14ac:dyDescent="0.2">
      <c r="B243" s="22"/>
      <c r="F243" s="22"/>
    </row>
    <row r="244" spans="2:6" x14ac:dyDescent="0.2">
      <c r="B244" s="22"/>
      <c r="F244" s="22"/>
    </row>
    <row r="245" spans="2:6" x14ac:dyDescent="0.2">
      <c r="B245" s="22"/>
      <c r="F245" s="22"/>
    </row>
    <row r="246" spans="2:6" x14ac:dyDescent="0.2">
      <c r="B246" s="22"/>
      <c r="F246" s="22"/>
    </row>
    <row r="247" spans="2:6" x14ac:dyDescent="0.2">
      <c r="B247" s="22"/>
      <c r="F247" s="22"/>
    </row>
    <row r="248" spans="2:6" x14ac:dyDescent="0.2">
      <c r="B248" s="22"/>
      <c r="F248" s="22"/>
    </row>
    <row r="249" spans="2:6" x14ac:dyDescent="0.2">
      <c r="B249" s="22"/>
      <c r="F249" s="22"/>
    </row>
    <row r="250" spans="2:6" x14ac:dyDescent="0.2">
      <c r="B250" s="22"/>
      <c r="F250" s="22"/>
    </row>
    <row r="251" spans="2:6" x14ac:dyDescent="0.2">
      <c r="B251" s="22"/>
      <c r="F251" s="22"/>
    </row>
    <row r="252" spans="2:6" x14ac:dyDescent="0.2">
      <c r="B252" s="22"/>
      <c r="F252" s="22"/>
    </row>
    <row r="253" spans="2:6" x14ac:dyDescent="0.2">
      <c r="B253" s="22"/>
      <c r="F253" s="22"/>
    </row>
    <row r="254" spans="2:6" x14ac:dyDescent="0.2">
      <c r="B254" s="22"/>
      <c r="F254" s="22"/>
    </row>
    <row r="255" spans="2:6" x14ac:dyDescent="0.2">
      <c r="B255" s="22"/>
      <c r="F255" s="22"/>
    </row>
    <row r="256" spans="2:6" x14ac:dyDescent="0.2">
      <c r="B256" s="22"/>
      <c r="F256" s="22"/>
    </row>
    <row r="257" spans="2:6" x14ac:dyDescent="0.2">
      <c r="B257" s="22"/>
      <c r="F257" s="22"/>
    </row>
    <row r="258" spans="2:6" x14ac:dyDescent="0.2">
      <c r="B258" s="22"/>
      <c r="F258" s="22"/>
    </row>
    <row r="259" spans="2:6" x14ac:dyDescent="0.2">
      <c r="B259" s="22"/>
      <c r="F259" s="22"/>
    </row>
    <row r="260" spans="2:6" x14ac:dyDescent="0.2">
      <c r="B260" s="22"/>
      <c r="F260" s="22"/>
    </row>
    <row r="261" spans="2:6" x14ac:dyDescent="0.2">
      <c r="B261" s="22"/>
      <c r="F261" s="22"/>
    </row>
    <row r="262" spans="2:6" x14ac:dyDescent="0.2">
      <c r="B262" s="22"/>
      <c r="F262" s="22"/>
    </row>
    <row r="263" spans="2:6" x14ac:dyDescent="0.2">
      <c r="B263" s="22"/>
      <c r="F263" s="22"/>
    </row>
    <row r="264" spans="2:6" x14ac:dyDescent="0.2">
      <c r="B264" s="22"/>
      <c r="F264" s="22"/>
    </row>
    <row r="265" spans="2:6" x14ac:dyDescent="0.2">
      <c r="B265" s="22"/>
      <c r="F265" s="22"/>
    </row>
    <row r="266" spans="2:6" x14ac:dyDescent="0.2">
      <c r="B266" s="22"/>
      <c r="F266" s="22"/>
    </row>
    <row r="267" spans="2:6" x14ac:dyDescent="0.2">
      <c r="B267" s="22"/>
      <c r="F267" s="22"/>
    </row>
    <row r="268" spans="2:6" x14ac:dyDescent="0.2">
      <c r="B268" s="22"/>
      <c r="F268" s="22"/>
    </row>
    <row r="269" spans="2:6" x14ac:dyDescent="0.2">
      <c r="B269" s="22"/>
      <c r="F269" s="22"/>
    </row>
    <row r="270" spans="2:6" x14ac:dyDescent="0.2">
      <c r="B270" s="22"/>
      <c r="F270" s="22"/>
    </row>
    <row r="271" spans="2:6" x14ac:dyDescent="0.2">
      <c r="B271" s="22"/>
      <c r="F271" s="22"/>
    </row>
    <row r="272" spans="2:6" x14ac:dyDescent="0.2">
      <c r="B272" s="22"/>
      <c r="F272" s="22"/>
    </row>
    <row r="273" spans="2:6" x14ac:dyDescent="0.2">
      <c r="B273" s="22"/>
      <c r="F273" s="22"/>
    </row>
    <row r="274" spans="2:6" x14ac:dyDescent="0.2">
      <c r="B274" s="22"/>
      <c r="F274" s="22"/>
    </row>
    <row r="275" spans="2:6" x14ac:dyDescent="0.2">
      <c r="B275" s="22"/>
      <c r="F275" s="22"/>
    </row>
    <row r="276" spans="2:6" x14ac:dyDescent="0.2">
      <c r="B276" s="22"/>
      <c r="F276" s="22"/>
    </row>
    <row r="277" spans="2:6" x14ac:dyDescent="0.2">
      <c r="B277" s="22"/>
      <c r="F277" s="22"/>
    </row>
    <row r="278" spans="2:6" x14ac:dyDescent="0.2">
      <c r="B278" s="22"/>
      <c r="F278" s="22"/>
    </row>
    <row r="279" spans="2:6" x14ac:dyDescent="0.2">
      <c r="B279" s="22"/>
      <c r="F279" s="22"/>
    </row>
    <row r="280" spans="2:6" x14ac:dyDescent="0.2">
      <c r="B280" s="22"/>
      <c r="F280" s="22"/>
    </row>
    <row r="281" spans="2:6" x14ac:dyDescent="0.2">
      <c r="B281" s="22"/>
      <c r="F281" s="22"/>
    </row>
    <row r="282" spans="2:6" x14ac:dyDescent="0.2">
      <c r="B282" s="22"/>
      <c r="F282" s="22"/>
    </row>
    <row r="283" spans="2:6" x14ac:dyDescent="0.2">
      <c r="B283" s="22"/>
      <c r="F283" s="22"/>
    </row>
    <row r="284" spans="2:6" x14ac:dyDescent="0.2">
      <c r="B284" s="22"/>
      <c r="F284" s="22"/>
    </row>
    <row r="285" spans="2:6" x14ac:dyDescent="0.2">
      <c r="B285" s="22"/>
      <c r="F285" s="22"/>
    </row>
    <row r="286" spans="2:6" x14ac:dyDescent="0.2">
      <c r="B286" s="22"/>
      <c r="F286" s="22"/>
    </row>
    <row r="287" spans="2:6" x14ac:dyDescent="0.2">
      <c r="B287" s="22"/>
      <c r="F287" s="22"/>
    </row>
    <row r="288" spans="2:6" x14ac:dyDescent="0.2">
      <c r="B288" s="22"/>
      <c r="F288" s="22"/>
    </row>
    <row r="289" spans="2:6" x14ac:dyDescent="0.2">
      <c r="B289" s="22"/>
      <c r="F289" s="22"/>
    </row>
    <row r="290" spans="2:6" x14ac:dyDescent="0.2">
      <c r="B290" s="22"/>
      <c r="F290" s="22"/>
    </row>
    <row r="291" spans="2:6" x14ac:dyDescent="0.2">
      <c r="B291" s="22"/>
      <c r="F291" s="22"/>
    </row>
    <row r="292" spans="2:6" x14ac:dyDescent="0.2">
      <c r="B292" s="22"/>
      <c r="F292" s="22"/>
    </row>
    <row r="293" spans="2:6" x14ac:dyDescent="0.2">
      <c r="B293" s="22"/>
      <c r="F293" s="22"/>
    </row>
    <row r="294" spans="2:6" x14ac:dyDescent="0.2">
      <c r="B294" s="22"/>
      <c r="F294" s="22"/>
    </row>
    <row r="295" spans="2:6" x14ac:dyDescent="0.2">
      <c r="B295" s="22"/>
      <c r="F295" s="22"/>
    </row>
    <row r="296" spans="2:6" x14ac:dyDescent="0.2">
      <c r="B296" s="22"/>
      <c r="F296" s="22"/>
    </row>
    <row r="297" spans="2:6" x14ac:dyDescent="0.2">
      <c r="B297" s="22"/>
      <c r="F297" s="22"/>
    </row>
    <row r="298" spans="2:6" x14ac:dyDescent="0.2">
      <c r="B298" s="22"/>
      <c r="F298" s="22"/>
    </row>
    <row r="299" spans="2:6" x14ac:dyDescent="0.2">
      <c r="B299" s="22"/>
      <c r="F299" s="22"/>
    </row>
    <row r="300" spans="2:6" x14ac:dyDescent="0.2">
      <c r="B300" s="22"/>
      <c r="F300" s="22"/>
    </row>
    <row r="301" spans="2:6" x14ac:dyDescent="0.2">
      <c r="B301" s="22"/>
      <c r="F301" s="22"/>
    </row>
    <row r="302" spans="2:6" x14ac:dyDescent="0.2">
      <c r="B302" s="22"/>
      <c r="F302" s="22"/>
    </row>
    <row r="303" spans="2:6" x14ac:dyDescent="0.2">
      <c r="B303" s="22"/>
      <c r="F303" s="22"/>
    </row>
    <row r="304" spans="2:6" x14ac:dyDescent="0.2">
      <c r="B304" s="22"/>
      <c r="F304" s="22"/>
    </row>
    <row r="305" spans="2:6" x14ac:dyDescent="0.2">
      <c r="B305" s="22"/>
      <c r="F305" s="22"/>
    </row>
    <row r="306" spans="2:6" x14ac:dyDescent="0.2">
      <c r="B306" s="22"/>
      <c r="F306" s="22"/>
    </row>
    <row r="307" spans="2:6" x14ac:dyDescent="0.2">
      <c r="B307" s="22"/>
      <c r="F307" s="22"/>
    </row>
    <row r="308" spans="2:6" x14ac:dyDescent="0.2">
      <c r="B308" s="22"/>
      <c r="F308" s="22"/>
    </row>
    <row r="309" spans="2:6" x14ac:dyDescent="0.2">
      <c r="B309" s="22"/>
      <c r="F309" s="22"/>
    </row>
    <row r="310" spans="2:6" x14ac:dyDescent="0.2">
      <c r="B310" s="22"/>
      <c r="F310" s="22"/>
    </row>
    <row r="311" spans="2:6" x14ac:dyDescent="0.2">
      <c r="B311" s="22"/>
      <c r="F311" s="22"/>
    </row>
    <row r="312" spans="2:6" x14ac:dyDescent="0.2">
      <c r="B312" s="22"/>
      <c r="F312" s="22"/>
    </row>
    <row r="313" spans="2:6" x14ac:dyDescent="0.2">
      <c r="B313" s="22"/>
      <c r="F313" s="22"/>
    </row>
    <row r="314" spans="2:6" x14ac:dyDescent="0.2">
      <c r="B314" s="22"/>
      <c r="F314" s="22"/>
    </row>
    <row r="315" spans="2:6" x14ac:dyDescent="0.2">
      <c r="B315" s="22"/>
      <c r="F315" s="22"/>
    </row>
    <row r="316" spans="2:6" x14ac:dyDescent="0.2">
      <c r="B316" s="22"/>
      <c r="F316" s="22"/>
    </row>
    <row r="317" spans="2:6" x14ac:dyDescent="0.2">
      <c r="B317" s="22"/>
      <c r="F317" s="22"/>
    </row>
    <row r="318" spans="2:6" x14ac:dyDescent="0.2">
      <c r="B318" s="22"/>
      <c r="F318" s="22"/>
    </row>
    <row r="319" spans="2:6" x14ac:dyDescent="0.2">
      <c r="B319" s="22"/>
      <c r="F319" s="22"/>
    </row>
    <row r="320" spans="2:6" x14ac:dyDescent="0.2">
      <c r="B320" s="22"/>
      <c r="F320" s="22"/>
    </row>
    <row r="321" spans="2:6" x14ac:dyDescent="0.2">
      <c r="B321" s="22"/>
      <c r="F321" s="22"/>
    </row>
    <row r="322" spans="2:6" x14ac:dyDescent="0.2">
      <c r="B322" s="22"/>
      <c r="F322" s="22"/>
    </row>
    <row r="323" spans="2:6" x14ac:dyDescent="0.2">
      <c r="B323" s="22"/>
      <c r="F323" s="22"/>
    </row>
    <row r="324" spans="2:6" x14ac:dyDescent="0.2">
      <c r="B324" s="22"/>
      <c r="F324" s="22"/>
    </row>
    <row r="325" spans="2:6" x14ac:dyDescent="0.2">
      <c r="B325" s="22"/>
      <c r="F325" s="22"/>
    </row>
    <row r="326" spans="2:6" x14ac:dyDescent="0.2">
      <c r="B326" s="22"/>
      <c r="F326" s="22"/>
    </row>
    <row r="327" spans="2:6" x14ac:dyDescent="0.2">
      <c r="B327" s="22"/>
      <c r="F327" s="22"/>
    </row>
    <row r="328" spans="2:6" x14ac:dyDescent="0.2">
      <c r="B328" s="22"/>
      <c r="F328" s="22"/>
    </row>
    <row r="329" spans="2:6" x14ac:dyDescent="0.2">
      <c r="B329" s="22"/>
      <c r="F329" s="22"/>
    </row>
    <row r="330" spans="2:6" x14ac:dyDescent="0.2">
      <c r="B330" s="22"/>
      <c r="F330" s="22"/>
    </row>
    <row r="331" spans="2:6" x14ac:dyDescent="0.2">
      <c r="B331" s="22"/>
      <c r="F331" s="22"/>
    </row>
    <row r="332" spans="2:6" x14ac:dyDescent="0.2">
      <c r="B332" s="22"/>
      <c r="F332" s="22"/>
    </row>
    <row r="333" spans="2:6" x14ac:dyDescent="0.2">
      <c r="B333" s="22"/>
      <c r="F333" s="22"/>
    </row>
    <row r="334" spans="2:6" x14ac:dyDescent="0.2">
      <c r="B334" s="22"/>
      <c r="F334" s="22"/>
    </row>
    <row r="335" spans="2:6" x14ac:dyDescent="0.2">
      <c r="B335" s="22"/>
      <c r="F335" s="22"/>
    </row>
    <row r="336" spans="2:6" x14ac:dyDescent="0.2">
      <c r="B336" s="22"/>
      <c r="F336" s="22"/>
    </row>
    <row r="337" spans="2:6" x14ac:dyDescent="0.2">
      <c r="B337" s="22"/>
      <c r="F337" s="22"/>
    </row>
    <row r="338" spans="2:6" x14ac:dyDescent="0.2">
      <c r="B338" s="22"/>
      <c r="F338" s="22"/>
    </row>
    <row r="339" spans="2:6" x14ac:dyDescent="0.2">
      <c r="B339" s="22"/>
      <c r="F339" s="22"/>
    </row>
    <row r="340" spans="2:6" x14ac:dyDescent="0.2">
      <c r="B340" s="22"/>
      <c r="F340" s="22"/>
    </row>
    <row r="341" spans="2:6" x14ac:dyDescent="0.2">
      <c r="B341" s="22"/>
      <c r="F341" s="22"/>
    </row>
    <row r="342" spans="2:6" x14ac:dyDescent="0.2">
      <c r="B342" s="22"/>
      <c r="F342" s="22"/>
    </row>
    <row r="343" spans="2:6" x14ac:dyDescent="0.2">
      <c r="B343" s="22"/>
      <c r="F343" s="22"/>
    </row>
    <row r="344" spans="2:6" x14ac:dyDescent="0.2">
      <c r="B344" s="22"/>
      <c r="F344" s="22"/>
    </row>
    <row r="345" spans="2:6" x14ac:dyDescent="0.2">
      <c r="B345" s="22"/>
      <c r="F345" s="22"/>
    </row>
    <row r="346" spans="2:6" x14ac:dyDescent="0.2">
      <c r="B346" s="22"/>
      <c r="F346" s="22"/>
    </row>
    <row r="347" spans="2:6" x14ac:dyDescent="0.2">
      <c r="B347" s="22"/>
      <c r="F347" s="22"/>
    </row>
    <row r="348" spans="2:6" x14ac:dyDescent="0.2">
      <c r="B348" s="22"/>
      <c r="F348" s="22"/>
    </row>
    <row r="349" spans="2:6" x14ac:dyDescent="0.2">
      <c r="B349" s="22"/>
      <c r="F349" s="22"/>
    </row>
    <row r="350" spans="2:6" x14ac:dyDescent="0.2">
      <c r="B350" s="22"/>
      <c r="F350" s="22"/>
    </row>
    <row r="351" spans="2:6" x14ac:dyDescent="0.2">
      <c r="B351" s="22"/>
      <c r="F351" s="22"/>
    </row>
    <row r="352" spans="2:6" x14ac:dyDescent="0.2">
      <c r="B352" s="22"/>
      <c r="F352" s="22"/>
    </row>
    <row r="353" spans="2:6" x14ac:dyDescent="0.2">
      <c r="B353" s="22"/>
      <c r="F353" s="22"/>
    </row>
    <row r="354" spans="2:6" x14ac:dyDescent="0.2">
      <c r="B354" s="22"/>
      <c r="F354" s="22"/>
    </row>
    <row r="355" spans="2:6" x14ac:dyDescent="0.2">
      <c r="B355" s="22"/>
      <c r="F355" s="22"/>
    </row>
    <row r="356" spans="2:6" x14ac:dyDescent="0.2">
      <c r="B356" s="22"/>
      <c r="F356" s="22"/>
    </row>
    <row r="357" spans="2:6" x14ac:dyDescent="0.2">
      <c r="B357" s="22"/>
      <c r="F357" s="22"/>
    </row>
    <row r="358" spans="2:6" x14ac:dyDescent="0.2">
      <c r="B358" s="22"/>
      <c r="F358" s="22"/>
    </row>
    <row r="359" spans="2:6" x14ac:dyDescent="0.2">
      <c r="B359" s="22"/>
      <c r="F359" s="22"/>
    </row>
    <row r="360" spans="2:6" x14ac:dyDescent="0.2">
      <c r="B360" s="22"/>
      <c r="F360" s="22"/>
    </row>
    <row r="361" spans="2:6" x14ac:dyDescent="0.2">
      <c r="B361" s="22"/>
      <c r="F361" s="22"/>
    </row>
    <row r="362" spans="2:6" x14ac:dyDescent="0.2">
      <c r="B362" s="22"/>
      <c r="F362" s="22"/>
    </row>
    <row r="363" spans="2:6" x14ac:dyDescent="0.2">
      <c r="B363" s="22"/>
      <c r="F363" s="22"/>
    </row>
    <row r="364" spans="2:6" x14ac:dyDescent="0.2">
      <c r="B364" s="22"/>
      <c r="F364" s="22"/>
    </row>
    <row r="365" spans="2:6" x14ac:dyDescent="0.2">
      <c r="B365" s="22"/>
      <c r="F365" s="22"/>
    </row>
    <row r="366" spans="2:6" x14ac:dyDescent="0.2">
      <c r="B366" s="22"/>
      <c r="F366" s="22"/>
    </row>
    <row r="367" spans="2:6" x14ac:dyDescent="0.2">
      <c r="B367" s="22"/>
      <c r="F367" s="22"/>
    </row>
    <row r="368" spans="2:6" x14ac:dyDescent="0.2">
      <c r="B368" s="22"/>
      <c r="F368" s="22"/>
    </row>
    <row r="369" spans="2:6" x14ac:dyDescent="0.2">
      <c r="B369" s="22"/>
      <c r="F369" s="22"/>
    </row>
    <row r="370" spans="2:6" x14ac:dyDescent="0.2">
      <c r="B370" s="22"/>
      <c r="F370" s="22"/>
    </row>
    <row r="371" spans="2:6" x14ac:dyDescent="0.2">
      <c r="B371" s="22"/>
      <c r="F371" s="22"/>
    </row>
    <row r="372" spans="2:6" x14ac:dyDescent="0.2">
      <c r="B372" s="22"/>
      <c r="F372" s="22"/>
    </row>
    <row r="373" spans="2:6" x14ac:dyDescent="0.2">
      <c r="B373" s="22"/>
      <c r="F373" s="22"/>
    </row>
    <row r="374" spans="2:6" x14ac:dyDescent="0.2">
      <c r="B374" s="22"/>
      <c r="F374" s="22"/>
    </row>
    <row r="375" spans="2:6" x14ac:dyDescent="0.2">
      <c r="B375" s="22"/>
      <c r="F375" s="22"/>
    </row>
    <row r="376" spans="2:6" x14ac:dyDescent="0.2">
      <c r="B376" s="22"/>
      <c r="F376" s="22"/>
    </row>
    <row r="377" spans="2:6" x14ac:dyDescent="0.2">
      <c r="B377" s="22"/>
      <c r="F377" s="22"/>
    </row>
    <row r="378" spans="2:6" x14ac:dyDescent="0.2">
      <c r="B378" s="22"/>
      <c r="F378" s="22"/>
    </row>
    <row r="379" spans="2:6" x14ac:dyDescent="0.2">
      <c r="B379" s="22"/>
      <c r="F379" s="22"/>
    </row>
    <row r="380" spans="2:6" x14ac:dyDescent="0.2">
      <c r="B380" s="22"/>
      <c r="F380" s="22"/>
    </row>
    <row r="381" spans="2:6" x14ac:dyDescent="0.2">
      <c r="B381" s="22"/>
      <c r="F381" s="22"/>
    </row>
    <row r="382" spans="2:6" x14ac:dyDescent="0.2">
      <c r="B382" s="22"/>
      <c r="F382" s="22"/>
    </row>
    <row r="383" spans="2:6" x14ac:dyDescent="0.2">
      <c r="B383" s="22"/>
      <c r="F383" s="22"/>
    </row>
    <row r="384" spans="2:6" x14ac:dyDescent="0.2">
      <c r="B384" s="22"/>
      <c r="F384" s="22"/>
    </row>
    <row r="385" spans="2:6" x14ac:dyDescent="0.2">
      <c r="B385" s="22"/>
      <c r="F385" s="22"/>
    </row>
    <row r="386" spans="2:6" x14ac:dyDescent="0.2">
      <c r="B386" s="22"/>
      <c r="F386" s="22"/>
    </row>
    <row r="387" spans="2:6" x14ac:dyDescent="0.2">
      <c r="B387" s="22"/>
      <c r="F387" s="22"/>
    </row>
    <row r="388" spans="2:6" x14ac:dyDescent="0.2">
      <c r="B388" s="22"/>
      <c r="F388" s="22"/>
    </row>
    <row r="389" spans="2:6" x14ac:dyDescent="0.2">
      <c r="B389" s="22"/>
      <c r="F389" s="22"/>
    </row>
    <row r="390" spans="2:6" x14ac:dyDescent="0.2">
      <c r="B390" s="22"/>
      <c r="F390" s="22"/>
    </row>
    <row r="391" spans="2:6" x14ac:dyDescent="0.2">
      <c r="B391" s="22"/>
      <c r="F391" s="22"/>
    </row>
    <row r="392" spans="2:6" x14ac:dyDescent="0.2">
      <c r="B392" s="22"/>
      <c r="F392" s="22"/>
    </row>
    <row r="393" spans="2:6" x14ac:dyDescent="0.2">
      <c r="B393" s="22"/>
      <c r="F393" s="22"/>
    </row>
    <row r="394" spans="2:6" x14ac:dyDescent="0.2">
      <c r="B394" s="22"/>
      <c r="F394" s="22"/>
    </row>
    <row r="395" spans="2:6" x14ac:dyDescent="0.2">
      <c r="B395" s="22"/>
      <c r="F395" s="22"/>
    </row>
    <row r="396" spans="2:6" x14ac:dyDescent="0.2">
      <c r="B396" s="22"/>
      <c r="F396" s="22"/>
    </row>
    <row r="397" spans="2:6" x14ac:dyDescent="0.2">
      <c r="B397" s="22"/>
      <c r="F397" s="22"/>
    </row>
    <row r="398" spans="2:6" x14ac:dyDescent="0.2">
      <c r="B398" s="22"/>
      <c r="F398" s="22"/>
    </row>
    <row r="399" spans="2:6" x14ac:dyDescent="0.2">
      <c r="B399" s="22"/>
      <c r="F399" s="22"/>
    </row>
    <row r="400" spans="2:6" x14ac:dyDescent="0.2">
      <c r="B400" s="22"/>
      <c r="F400" s="22"/>
    </row>
    <row r="401" spans="2:6" x14ac:dyDescent="0.2">
      <c r="B401" s="22"/>
      <c r="F401" s="22"/>
    </row>
    <row r="402" spans="2:6" x14ac:dyDescent="0.2">
      <c r="B402" s="22"/>
      <c r="F402" s="22"/>
    </row>
    <row r="403" spans="2:6" x14ac:dyDescent="0.2">
      <c r="B403" s="22"/>
      <c r="F403" s="22"/>
    </row>
    <row r="404" spans="2:6" x14ac:dyDescent="0.2">
      <c r="B404" s="22"/>
      <c r="F404" s="22"/>
    </row>
    <row r="405" spans="2:6" x14ac:dyDescent="0.2">
      <c r="B405" s="22"/>
      <c r="F405" s="22"/>
    </row>
    <row r="406" spans="2:6" x14ac:dyDescent="0.2">
      <c r="B406" s="22"/>
      <c r="F406" s="22"/>
    </row>
    <row r="407" spans="2:6" x14ac:dyDescent="0.2">
      <c r="B407" s="22"/>
      <c r="F407" s="22"/>
    </row>
    <row r="408" spans="2:6" x14ac:dyDescent="0.2">
      <c r="B408" s="22"/>
      <c r="F408" s="22"/>
    </row>
    <row r="409" spans="2:6" x14ac:dyDescent="0.2">
      <c r="B409" s="22"/>
      <c r="F409" s="22"/>
    </row>
    <row r="410" spans="2:6" x14ac:dyDescent="0.2">
      <c r="B410" s="22"/>
      <c r="F410" s="22"/>
    </row>
    <row r="411" spans="2:6" x14ac:dyDescent="0.2">
      <c r="B411" s="22"/>
      <c r="F411" s="22"/>
    </row>
    <row r="412" spans="2:6" x14ac:dyDescent="0.2">
      <c r="B412" s="22"/>
      <c r="F412" s="22"/>
    </row>
    <row r="413" spans="2:6" x14ac:dyDescent="0.2">
      <c r="B413" s="22"/>
      <c r="F413" s="22"/>
    </row>
    <row r="414" spans="2:6" x14ac:dyDescent="0.2">
      <c r="B414" s="22"/>
      <c r="F414" s="22"/>
    </row>
    <row r="415" spans="2:6" x14ac:dyDescent="0.2">
      <c r="B415" s="22"/>
      <c r="F415" s="22"/>
    </row>
    <row r="416" spans="2:6" x14ac:dyDescent="0.2">
      <c r="B416" s="22"/>
      <c r="F416" s="22"/>
    </row>
    <row r="417" spans="2:6" x14ac:dyDescent="0.2">
      <c r="B417" s="22"/>
      <c r="F417" s="22"/>
    </row>
    <row r="418" spans="2:6" x14ac:dyDescent="0.2">
      <c r="B418" s="22"/>
      <c r="F418" s="22"/>
    </row>
    <row r="419" spans="2:6" x14ac:dyDescent="0.2">
      <c r="B419" s="22"/>
      <c r="F419" s="22"/>
    </row>
    <row r="420" spans="2:6" x14ac:dyDescent="0.2">
      <c r="B420" s="22"/>
      <c r="F420" s="22"/>
    </row>
    <row r="421" spans="2:6" x14ac:dyDescent="0.2">
      <c r="B421" s="22"/>
      <c r="F421" s="22"/>
    </row>
    <row r="422" spans="2:6" x14ac:dyDescent="0.2">
      <c r="B422" s="22"/>
      <c r="F422" s="22"/>
    </row>
    <row r="423" spans="2:6" x14ac:dyDescent="0.2">
      <c r="B423" s="22"/>
      <c r="F423" s="22"/>
    </row>
    <row r="424" spans="2:6" x14ac:dyDescent="0.2">
      <c r="B424" s="22"/>
      <c r="F424" s="22"/>
    </row>
    <row r="425" spans="2:6" x14ac:dyDescent="0.2">
      <c r="B425" s="22"/>
      <c r="F425" s="22"/>
    </row>
    <row r="426" spans="2:6" x14ac:dyDescent="0.2">
      <c r="B426" s="22"/>
      <c r="F426" s="22"/>
    </row>
    <row r="427" spans="2:6" x14ac:dyDescent="0.2">
      <c r="B427" s="22"/>
      <c r="F427" s="22"/>
    </row>
    <row r="428" spans="2:6" x14ac:dyDescent="0.2">
      <c r="B428" s="22"/>
      <c r="F428" s="22"/>
    </row>
    <row r="429" spans="2:6" x14ac:dyDescent="0.2">
      <c r="B429" s="22"/>
      <c r="F429" s="22"/>
    </row>
    <row r="430" spans="2:6" x14ac:dyDescent="0.2">
      <c r="B430" s="22"/>
      <c r="F430" s="22"/>
    </row>
    <row r="431" spans="2:6" x14ac:dyDescent="0.2">
      <c r="B431" s="22"/>
      <c r="F431" s="22"/>
    </row>
    <row r="432" spans="2:6" x14ac:dyDescent="0.2">
      <c r="B432" s="22"/>
      <c r="F432" s="22"/>
    </row>
    <row r="433" spans="2:6" x14ac:dyDescent="0.2">
      <c r="B433" s="22"/>
      <c r="F433" s="22"/>
    </row>
    <row r="434" spans="2:6" x14ac:dyDescent="0.2">
      <c r="B434" s="22"/>
      <c r="F434" s="22"/>
    </row>
    <row r="435" spans="2:6" x14ac:dyDescent="0.2">
      <c r="B435" s="22"/>
      <c r="F435" s="22"/>
    </row>
    <row r="436" spans="2:6" x14ac:dyDescent="0.2">
      <c r="B436" s="22"/>
      <c r="F436" s="22"/>
    </row>
    <row r="437" spans="2:6" x14ac:dyDescent="0.2">
      <c r="B437" s="22"/>
      <c r="F437" s="22"/>
    </row>
    <row r="438" spans="2:6" x14ac:dyDescent="0.2">
      <c r="B438" s="22"/>
      <c r="F438" s="22"/>
    </row>
    <row r="439" spans="2:6" x14ac:dyDescent="0.2">
      <c r="B439" s="22"/>
      <c r="F439" s="22"/>
    </row>
    <row r="440" spans="2:6" x14ac:dyDescent="0.2">
      <c r="B440" s="22"/>
      <c r="F440" s="22"/>
    </row>
    <row r="441" spans="2:6" x14ac:dyDescent="0.2">
      <c r="B441" s="22"/>
      <c r="F441" s="22"/>
    </row>
    <row r="442" spans="2:6" x14ac:dyDescent="0.2">
      <c r="B442" s="22"/>
      <c r="F442" s="22"/>
    </row>
    <row r="443" spans="2:6" x14ac:dyDescent="0.2">
      <c r="B443" s="22"/>
      <c r="F443" s="22"/>
    </row>
    <row r="444" spans="2:6" x14ac:dyDescent="0.2">
      <c r="B444" s="22"/>
      <c r="F444" s="22"/>
    </row>
    <row r="445" spans="2:6" x14ac:dyDescent="0.2">
      <c r="B445" s="22"/>
      <c r="F445" s="22"/>
    </row>
    <row r="446" spans="2:6" x14ac:dyDescent="0.2">
      <c r="B446" s="22"/>
      <c r="F446" s="22"/>
    </row>
    <row r="447" spans="2:6" x14ac:dyDescent="0.2">
      <c r="B447" s="22"/>
      <c r="F447" s="22"/>
    </row>
    <row r="448" spans="2:6" x14ac:dyDescent="0.2">
      <c r="B448" s="22"/>
      <c r="F448" s="22"/>
    </row>
    <row r="449" spans="2:6" x14ac:dyDescent="0.2">
      <c r="B449" s="22"/>
      <c r="F449" s="22"/>
    </row>
    <row r="450" spans="2:6" x14ac:dyDescent="0.2">
      <c r="B450" s="22"/>
      <c r="F450" s="22"/>
    </row>
    <row r="451" spans="2:6" x14ac:dyDescent="0.2">
      <c r="B451" s="22"/>
      <c r="F451" s="22"/>
    </row>
    <row r="452" spans="2:6" x14ac:dyDescent="0.2">
      <c r="B452" s="22"/>
      <c r="F452" s="22"/>
    </row>
    <row r="453" spans="2:6" x14ac:dyDescent="0.2">
      <c r="B453" s="22"/>
      <c r="F453" s="22"/>
    </row>
    <row r="454" spans="2:6" x14ac:dyDescent="0.2">
      <c r="B454" s="22"/>
      <c r="F454" s="22"/>
    </row>
    <row r="455" spans="2:6" x14ac:dyDescent="0.2">
      <c r="B455" s="22"/>
      <c r="F455" s="22"/>
    </row>
    <row r="456" spans="2:6" x14ac:dyDescent="0.2">
      <c r="B456" s="22"/>
      <c r="F456" s="22"/>
    </row>
    <row r="457" spans="2:6" x14ac:dyDescent="0.2">
      <c r="B457" s="22"/>
      <c r="F457" s="22"/>
    </row>
    <row r="458" spans="2:6" x14ac:dyDescent="0.2">
      <c r="B458" s="22"/>
      <c r="F458" s="22"/>
    </row>
    <row r="459" spans="2:6" x14ac:dyDescent="0.2">
      <c r="B459" s="22"/>
      <c r="F459" s="22"/>
    </row>
    <row r="460" spans="2:6" x14ac:dyDescent="0.2">
      <c r="B460" s="22"/>
      <c r="F460" s="22"/>
    </row>
    <row r="461" spans="2:6" x14ac:dyDescent="0.2">
      <c r="B461" s="22"/>
      <c r="F461" s="22"/>
    </row>
    <row r="462" spans="2:6" x14ac:dyDescent="0.2">
      <c r="B462" s="22"/>
      <c r="F462" s="22"/>
    </row>
    <row r="463" spans="2:6" x14ac:dyDescent="0.2">
      <c r="B463" s="22"/>
      <c r="F463" s="22"/>
    </row>
    <row r="464" spans="2:6" x14ac:dyDescent="0.2">
      <c r="B464" s="22"/>
      <c r="F464" s="22"/>
    </row>
    <row r="465" spans="2:6" x14ac:dyDescent="0.2">
      <c r="B465" s="22"/>
      <c r="F465" s="22"/>
    </row>
    <row r="466" spans="2:6" x14ac:dyDescent="0.2">
      <c r="B466" s="22"/>
      <c r="F466" s="22"/>
    </row>
    <row r="467" spans="2:6" x14ac:dyDescent="0.2">
      <c r="B467" s="22"/>
      <c r="F467" s="22"/>
    </row>
    <row r="468" spans="2:6" x14ac:dyDescent="0.2">
      <c r="B468" s="22"/>
      <c r="F468" s="22"/>
    </row>
    <row r="469" spans="2:6" x14ac:dyDescent="0.2">
      <c r="B469" s="22"/>
      <c r="F469" s="22"/>
    </row>
    <row r="470" spans="2:6" x14ac:dyDescent="0.2">
      <c r="B470" s="22"/>
      <c r="F470" s="22"/>
    </row>
    <row r="471" spans="2:6" x14ac:dyDescent="0.2">
      <c r="B471" s="22"/>
      <c r="F471" s="22"/>
    </row>
    <row r="472" spans="2:6" x14ac:dyDescent="0.2">
      <c r="B472" s="22"/>
      <c r="F472" s="22"/>
    </row>
    <row r="473" spans="2:6" x14ac:dyDescent="0.2">
      <c r="B473" s="22"/>
      <c r="F473" s="22"/>
    </row>
    <row r="474" spans="2:6" x14ac:dyDescent="0.2">
      <c r="B474" s="22"/>
      <c r="F474" s="22"/>
    </row>
    <row r="475" spans="2:6" x14ac:dyDescent="0.2">
      <c r="B475" s="22"/>
      <c r="F475" s="22"/>
    </row>
    <row r="476" spans="2:6" x14ac:dyDescent="0.2">
      <c r="B476" s="22"/>
      <c r="F476" s="22"/>
    </row>
    <row r="477" spans="2:6" x14ac:dyDescent="0.2">
      <c r="B477" s="22"/>
      <c r="F477" s="22"/>
    </row>
    <row r="478" spans="2:6" x14ac:dyDescent="0.2">
      <c r="B478" s="22"/>
      <c r="F478" s="22"/>
    </row>
    <row r="479" spans="2:6" x14ac:dyDescent="0.2">
      <c r="B479" s="22"/>
      <c r="F479" s="22"/>
    </row>
    <row r="480" spans="2:6" x14ac:dyDescent="0.2">
      <c r="B480" s="22"/>
      <c r="F480" s="22"/>
    </row>
    <row r="481" spans="2:6" x14ac:dyDescent="0.2">
      <c r="B481" s="22"/>
      <c r="F481" s="22"/>
    </row>
    <row r="482" spans="2:6" x14ac:dyDescent="0.2">
      <c r="B482" s="22"/>
      <c r="F482" s="22"/>
    </row>
    <row r="483" spans="2:6" x14ac:dyDescent="0.2">
      <c r="B483" s="22"/>
      <c r="F483" s="22"/>
    </row>
    <row r="484" spans="2:6" x14ac:dyDescent="0.2">
      <c r="B484" s="22"/>
      <c r="F484" s="22"/>
    </row>
    <row r="485" spans="2:6" x14ac:dyDescent="0.2">
      <c r="B485" s="22"/>
      <c r="F485" s="22"/>
    </row>
    <row r="486" spans="2:6" x14ac:dyDescent="0.2">
      <c r="B486" s="22"/>
      <c r="F486" s="22"/>
    </row>
    <row r="487" spans="2:6" x14ac:dyDescent="0.2">
      <c r="B487" s="22"/>
      <c r="F487" s="22"/>
    </row>
    <row r="488" spans="2:6" x14ac:dyDescent="0.2">
      <c r="B488" s="22"/>
      <c r="F488" s="22"/>
    </row>
    <row r="489" spans="2:6" x14ac:dyDescent="0.2">
      <c r="B489" s="22"/>
      <c r="F489" s="22"/>
    </row>
    <row r="490" spans="2:6" x14ac:dyDescent="0.2">
      <c r="B490" s="22"/>
      <c r="F490" s="22"/>
    </row>
    <row r="491" spans="2:6" x14ac:dyDescent="0.2">
      <c r="B491" s="22"/>
      <c r="F491" s="22"/>
    </row>
    <row r="492" spans="2:6" x14ac:dyDescent="0.2">
      <c r="B492" s="22"/>
      <c r="F492" s="22"/>
    </row>
    <row r="493" spans="2:6" x14ac:dyDescent="0.2">
      <c r="B493" s="22"/>
      <c r="F493" s="22"/>
    </row>
    <row r="494" spans="2:6" x14ac:dyDescent="0.2">
      <c r="B494" s="22"/>
      <c r="F494" s="22"/>
    </row>
    <row r="495" spans="2:6" x14ac:dyDescent="0.2">
      <c r="B495" s="22"/>
      <c r="F495" s="22"/>
    </row>
    <row r="496" spans="2:6" x14ac:dyDescent="0.2">
      <c r="B496" s="22"/>
      <c r="F496" s="22"/>
    </row>
    <row r="497" spans="2:6" x14ac:dyDescent="0.2">
      <c r="B497" s="22"/>
      <c r="F497" s="22"/>
    </row>
    <row r="498" spans="2:6" x14ac:dyDescent="0.2">
      <c r="B498" s="22"/>
      <c r="F498" s="22"/>
    </row>
    <row r="499" spans="2:6" x14ac:dyDescent="0.2">
      <c r="B499" s="22"/>
      <c r="F499" s="22"/>
    </row>
    <row r="500" spans="2:6" x14ac:dyDescent="0.2">
      <c r="B500" s="22"/>
      <c r="F500" s="22"/>
    </row>
    <row r="501" spans="2:6" x14ac:dyDescent="0.2">
      <c r="B501" s="22"/>
      <c r="F501" s="22"/>
    </row>
    <row r="502" spans="2:6" x14ac:dyDescent="0.2">
      <c r="B502" s="22"/>
      <c r="F502" s="22"/>
    </row>
    <row r="503" spans="2:6" x14ac:dyDescent="0.2">
      <c r="B503" s="22"/>
      <c r="F503" s="22"/>
    </row>
    <row r="504" spans="2:6" x14ac:dyDescent="0.2">
      <c r="B504" s="22"/>
      <c r="F504" s="22"/>
    </row>
    <row r="505" spans="2:6" x14ac:dyDescent="0.2">
      <c r="B505" s="22"/>
      <c r="F505" s="22"/>
    </row>
    <row r="506" spans="2:6" x14ac:dyDescent="0.2">
      <c r="B506" s="22"/>
      <c r="F506" s="22"/>
    </row>
    <row r="507" spans="2:6" x14ac:dyDescent="0.2">
      <c r="B507" s="22"/>
      <c r="F507" s="22"/>
    </row>
    <row r="508" spans="2:6" x14ac:dyDescent="0.2">
      <c r="B508" s="22"/>
      <c r="F508" s="22"/>
    </row>
    <row r="509" spans="2:6" x14ac:dyDescent="0.2">
      <c r="B509" s="22"/>
      <c r="F509" s="22"/>
    </row>
    <row r="510" spans="2:6" x14ac:dyDescent="0.2">
      <c r="B510" s="22"/>
      <c r="F510" s="22"/>
    </row>
    <row r="511" spans="2:6" x14ac:dyDescent="0.2">
      <c r="B511" s="22"/>
      <c r="F511" s="22"/>
    </row>
    <row r="512" spans="2:6" x14ac:dyDescent="0.2">
      <c r="B512" s="22"/>
      <c r="F512" s="22"/>
    </row>
    <row r="513" spans="2:6" x14ac:dyDescent="0.2">
      <c r="B513" s="22"/>
      <c r="F513" s="22"/>
    </row>
    <row r="514" spans="2:6" x14ac:dyDescent="0.2">
      <c r="B514" s="22"/>
      <c r="F514" s="22"/>
    </row>
    <row r="515" spans="2:6" x14ac:dyDescent="0.2">
      <c r="B515" s="22"/>
      <c r="F515" s="22"/>
    </row>
    <row r="516" spans="2:6" x14ac:dyDescent="0.2">
      <c r="B516" s="22"/>
      <c r="F516" s="22"/>
    </row>
    <row r="517" spans="2:6" x14ac:dyDescent="0.2">
      <c r="B517" s="22"/>
      <c r="F517" s="22"/>
    </row>
    <row r="518" spans="2:6" x14ac:dyDescent="0.2">
      <c r="B518" s="22"/>
      <c r="F518" s="22"/>
    </row>
    <row r="519" spans="2:6" x14ac:dyDescent="0.2">
      <c r="B519" s="22"/>
      <c r="F519" s="22"/>
    </row>
    <row r="520" spans="2:6" x14ac:dyDescent="0.2">
      <c r="B520" s="22"/>
      <c r="F520" s="22"/>
    </row>
    <row r="521" spans="2:6" x14ac:dyDescent="0.2">
      <c r="B521" s="22"/>
      <c r="F521" s="22"/>
    </row>
    <row r="522" spans="2:6" x14ac:dyDescent="0.2">
      <c r="B522" s="22"/>
      <c r="F522" s="22"/>
    </row>
    <row r="523" spans="2:6" x14ac:dyDescent="0.2">
      <c r="B523" s="22"/>
      <c r="F523" s="22"/>
    </row>
    <row r="524" spans="2:6" x14ac:dyDescent="0.2">
      <c r="B524" s="22"/>
      <c r="F524" s="22"/>
    </row>
    <row r="525" spans="2:6" x14ac:dyDescent="0.2">
      <c r="B525" s="22"/>
      <c r="F525" s="22"/>
    </row>
    <row r="526" spans="2:6" x14ac:dyDescent="0.2">
      <c r="B526" s="22"/>
      <c r="F526" s="22"/>
    </row>
    <row r="527" spans="2:6" x14ac:dyDescent="0.2">
      <c r="B527" s="22"/>
      <c r="F527" s="22"/>
    </row>
    <row r="528" spans="2:6" x14ac:dyDescent="0.2">
      <c r="B528" s="22"/>
      <c r="F528" s="22"/>
    </row>
    <row r="529" spans="2:6" x14ac:dyDescent="0.2">
      <c r="B529" s="22"/>
      <c r="F529" s="22"/>
    </row>
    <row r="530" spans="2:6" x14ac:dyDescent="0.2">
      <c r="B530" s="22"/>
      <c r="F530" s="22"/>
    </row>
    <row r="531" spans="2:6" x14ac:dyDescent="0.2">
      <c r="B531" s="22"/>
      <c r="F531" s="22"/>
    </row>
    <row r="532" spans="2:6" x14ac:dyDescent="0.2">
      <c r="B532" s="22"/>
      <c r="F532" s="22"/>
    </row>
    <row r="533" spans="2:6" x14ac:dyDescent="0.2">
      <c r="B533" s="22"/>
      <c r="F533" s="22"/>
    </row>
    <row r="534" spans="2:6" x14ac:dyDescent="0.2">
      <c r="B534" s="22"/>
      <c r="F534" s="22"/>
    </row>
    <row r="535" spans="2:6" x14ac:dyDescent="0.2">
      <c r="B535" s="22"/>
      <c r="F535" s="22"/>
    </row>
    <row r="536" spans="2:6" x14ac:dyDescent="0.2">
      <c r="B536" s="22"/>
      <c r="F536" s="22"/>
    </row>
    <row r="537" spans="2:6" x14ac:dyDescent="0.2">
      <c r="B537" s="22"/>
      <c r="F537" s="22"/>
    </row>
    <row r="538" spans="2:6" x14ac:dyDescent="0.2">
      <c r="B538" s="22"/>
      <c r="F538" s="22"/>
    </row>
    <row r="539" spans="2:6" x14ac:dyDescent="0.2">
      <c r="B539" s="22"/>
      <c r="F539" s="22"/>
    </row>
    <row r="540" spans="2:6" x14ac:dyDescent="0.2">
      <c r="B540" s="22"/>
      <c r="F540" s="22"/>
    </row>
    <row r="541" spans="2:6" x14ac:dyDescent="0.2">
      <c r="B541" s="22"/>
      <c r="F541" s="22"/>
    </row>
    <row r="542" spans="2:6" x14ac:dyDescent="0.2">
      <c r="B542" s="22"/>
      <c r="F542" s="22"/>
    </row>
    <row r="543" spans="2:6" x14ac:dyDescent="0.2">
      <c r="B543" s="22"/>
      <c r="F543" s="22"/>
    </row>
    <row r="544" spans="2:6" x14ac:dyDescent="0.2">
      <c r="B544" s="22"/>
      <c r="F544" s="22"/>
    </row>
    <row r="545" spans="2:6" x14ac:dyDescent="0.2">
      <c r="B545" s="22"/>
      <c r="F545" s="22"/>
    </row>
    <row r="546" spans="2:6" x14ac:dyDescent="0.2">
      <c r="B546" s="22"/>
      <c r="F546" s="22"/>
    </row>
    <row r="547" spans="2:6" x14ac:dyDescent="0.2">
      <c r="B547" s="22"/>
      <c r="F547" s="22"/>
    </row>
    <row r="548" spans="2:6" x14ac:dyDescent="0.2">
      <c r="B548" s="22"/>
      <c r="F548" s="22"/>
    </row>
    <row r="549" spans="2:6" x14ac:dyDescent="0.2">
      <c r="B549" s="22"/>
      <c r="F549" s="22"/>
    </row>
    <row r="550" spans="2:6" x14ac:dyDescent="0.2">
      <c r="B550" s="22"/>
      <c r="F550" s="22"/>
    </row>
    <row r="551" spans="2:6" x14ac:dyDescent="0.2">
      <c r="B551" s="22"/>
      <c r="F551" s="22"/>
    </row>
    <row r="552" spans="2:6" x14ac:dyDescent="0.2">
      <c r="B552" s="22"/>
      <c r="F552" s="22"/>
    </row>
    <row r="553" spans="2:6" x14ac:dyDescent="0.2">
      <c r="B553" s="22"/>
      <c r="F553" s="22"/>
    </row>
    <row r="554" spans="2:6" x14ac:dyDescent="0.2">
      <c r="B554" s="22"/>
      <c r="F554" s="22"/>
    </row>
    <row r="555" spans="2:6" x14ac:dyDescent="0.2">
      <c r="B555" s="22"/>
      <c r="F555" s="22"/>
    </row>
    <row r="556" spans="2:6" x14ac:dyDescent="0.2">
      <c r="B556" s="22"/>
      <c r="F556" s="22"/>
    </row>
    <row r="557" spans="2:6" x14ac:dyDescent="0.2">
      <c r="B557" s="22"/>
      <c r="F557" s="22"/>
    </row>
    <row r="558" spans="2:6" x14ac:dyDescent="0.2">
      <c r="B558" s="22"/>
      <c r="F558" s="22"/>
    </row>
    <row r="559" spans="2:6" x14ac:dyDescent="0.2">
      <c r="B559" s="22"/>
      <c r="F559" s="22"/>
    </row>
    <row r="560" spans="2:6" x14ac:dyDescent="0.2">
      <c r="B560" s="22"/>
      <c r="F560" s="22"/>
    </row>
    <row r="561" spans="2:6" x14ac:dyDescent="0.2">
      <c r="B561" s="22"/>
      <c r="F561" s="22"/>
    </row>
    <row r="562" spans="2:6" x14ac:dyDescent="0.2">
      <c r="B562" s="22"/>
      <c r="F562" s="22"/>
    </row>
    <row r="563" spans="2:6" x14ac:dyDescent="0.2">
      <c r="B563" s="22"/>
      <c r="F563" s="22"/>
    </row>
    <row r="564" spans="2:6" x14ac:dyDescent="0.2">
      <c r="B564" s="22"/>
      <c r="F564" s="22"/>
    </row>
    <row r="565" spans="2:6" x14ac:dyDescent="0.2">
      <c r="B565" s="22"/>
      <c r="F565" s="22"/>
    </row>
    <row r="566" spans="2:6" x14ac:dyDescent="0.2">
      <c r="B566" s="22"/>
      <c r="F566" s="22"/>
    </row>
    <row r="567" spans="2:6" x14ac:dyDescent="0.2">
      <c r="B567" s="22"/>
      <c r="F567" s="22"/>
    </row>
    <row r="568" spans="2:6" x14ac:dyDescent="0.2">
      <c r="B568" s="22"/>
      <c r="F568" s="22"/>
    </row>
    <row r="569" spans="2:6" x14ac:dyDescent="0.2">
      <c r="B569" s="22"/>
      <c r="F569" s="22"/>
    </row>
    <row r="570" spans="2:6" x14ac:dyDescent="0.2">
      <c r="B570" s="22"/>
      <c r="F570" s="22"/>
    </row>
    <row r="571" spans="2:6" x14ac:dyDescent="0.2">
      <c r="B571" s="22"/>
      <c r="F571" s="22"/>
    </row>
    <row r="572" spans="2:6" x14ac:dyDescent="0.2">
      <c r="B572" s="22"/>
      <c r="F572" s="22"/>
    </row>
    <row r="573" spans="2:6" x14ac:dyDescent="0.2">
      <c r="B573" s="22"/>
      <c r="F573" s="22"/>
    </row>
    <row r="574" spans="2:6" x14ac:dyDescent="0.2">
      <c r="B574" s="22"/>
      <c r="F574" s="22"/>
    </row>
    <row r="575" spans="2:6" x14ac:dyDescent="0.2">
      <c r="B575" s="22"/>
      <c r="F575" s="22"/>
    </row>
    <row r="576" spans="2:6" x14ac:dyDescent="0.2">
      <c r="B576" s="22"/>
      <c r="F576" s="22"/>
    </row>
    <row r="577" spans="2:6" x14ac:dyDescent="0.2">
      <c r="B577" s="22"/>
      <c r="F577" s="22"/>
    </row>
    <row r="578" spans="2:6" x14ac:dyDescent="0.2">
      <c r="B578" s="22"/>
      <c r="F578" s="22"/>
    </row>
    <row r="579" spans="2:6" x14ac:dyDescent="0.2">
      <c r="B579" s="22"/>
      <c r="F579" s="22"/>
    </row>
    <row r="580" spans="2:6" x14ac:dyDescent="0.2">
      <c r="B580" s="22"/>
      <c r="F580" s="22"/>
    </row>
    <row r="581" spans="2:6" x14ac:dyDescent="0.2">
      <c r="B581" s="22"/>
      <c r="F581" s="22"/>
    </row>
    <row r="582" spans="2:6" x14ac:dyDescent="0.2">
      <c r="B582" s="22"/>
      <c r="F582" s="22"/>
    </row>
    <row r="583" spans="2:6" x14ac:dyDescent="0.2">
      <c r="B583" s="22"/>
      <c r="F583" s="22"/>
    </row>
    <row r="584" spans="2:6" x14ac:dyDescent="0.2">
      <c r="B584" s="22"/>
      <c r="F584" s="22"/>
    </row>
    <row r="585" spans="2:6" x14ac:dyDescent="0.2">
      <c r="B585" s="22"/>
      <c r="F585" s="22"/>
    </row>
    <row r="586" spans="2:6" x14ac:dyDescent="0.2">
      <c r="B586" s="22"/>
      <c r="F586" s="22"/>
    </row>
    <row r="587" spans="2:6" x14ac:dyDescent="0.2">
      <c r="B587" s="22"/>
      <c r="F587" s="22"/>
    </row>
    <row r="588" spans="2:6" x14ac:dyDescent="0.2">
      <c r="B588" s="22"/>
      <c r="F588" s="22"/>
    </row>
    <row r="589" spans="2:6" x14ac:dyDescent="0.2">
      <c r="B589" s="22"/>
      <c r="F589" s="22"/>
    </row>
    <row r="590" spans="2:6" x14ac:dyDescent="0.2">
      <c r="B590" s="22"/>
      <c r="F590" s="22"/>
    </row>
    <row r="591" spans="2:6" x14ac:dyDescent="0.2">
      <c r="B591" s="22"/>
      <c r="F591" s="22"/>
    </row>
    <row r="592" spans="2:6" x14ac:dyDescent="0.2">
      <c r="B592" s="22"/>
      <c r="F592" s="22"/>
    </row>
    <row r="593" spans="2:6" x14ac:dyDescent="0.2">
      <c r="B593" s="22"/>
      <c r="F593" s="22"/>
    </row>
    <row r="594" spans="2:6" x14ac:dyDescent="0.2">
      <c r="B594" s="22"/>
      <c r="F594" s="22"/>
    </row>
    <row r="595" spans="2:6" x14ac:dyDescent="0.2">
      <c r="B595" s="22"/>
      <c r="F595" s="22"/>
    </row>
    <row r="596" spans="2:6" x14ac:dyDescent="0.2">
      <c r="B596" s="22"/>
      <c r="F596" s="22"/>
    </row>
    <row r="597" spans="2:6" x14ac:dyDescent="0.2">
      <c r="B597" s="22"/>
      <c r="F597" s="22"/>
    </row>
    <row r="598" spans="2:6" x14ac:dyDescent="0.2">
      <c r="B598" s="22"/>
      <c r="F598" s="22"/>
    </row>
    <row r="599" spans="2:6" x14ac:dyDescent="0.2">
      <c r="B599" s="22"/>
      <c r="F599" s="22"/>
    </row>
    <row r="600" spans="2:6" x14ac:dyDescent="0.2">
      <c r="B600" s="22"/>
      <c r="F600" s="22"/>
    </row>
    <row r="601" spans="2:6" x14ac:dyDescent="0.2">
      <c r="B601" s="22"/>
      <c r="F601" s="22"/>
    </row>
    <row r="602" spans="2:6" x14ac:dyDescent="0.2">
      <c r="B602" s="22"/>
      <c r="F602" s="22"/>
    </row>
    <row r="603" spans="2:6" x14ac:dyDescent="0.2">
      <c r="B603" s="22"/>
      <c r="F603" s="22"/>
    </row>
    <row r="604" spans="2:6" x14ac:dyDescent="0.2">
      <c r="B604" s="22"/>
      <c r="F604" s="22"/>
    </row>
    <row r="605" spans="2:6" x14ac:dyDescent="0.2">
      <c r="B605" s="22"/>
      <c r="F605" s="22"/>
    </row>
    <row r="606" spans="2:6" x14ac:dyDescent="0.2">
      <c r="B606" s="22"/>
      <c r="F606" s="22"/>
    </row>
    <row r="607" spans="2:6" x14ac:dyDescent="0.2">
      <c r="B607" s="22"/>
      <c r="F607" s="22"/>
    </row>
    <row r="608" spans="2:6" x14ac:dyDescent="0.2">
      <c r="B608" s="22"/>
      <c r="F608" s="22"/>
    </row>
    <row r="609" spans="2:6" x14ac:dyDescent="0.2">
      <c r="B609" s="22"/>
      <c r="F609" s="22"/>
    </row>
    <row r="610" spans="2:6" x14ac:dyDescent="0.2">
      <c r="B610" s="22"/>
      <c r="F610" s="22"/>
    </row>
    <row r="611" spans="2:6" x14ac:dyDescent="0.2">
      <c r="B611" s="22"/>
      <c r="F611" s="22"/>
    </row>
    <row r="612" spans="2:6" x14ac:dyDescent="0.2">
      <c r="B612" s="22"/>
      <c r="F612" s="22"/>
    </row>
    <row r="613" spans="2:6" x14ac:dyDescent="0.2">
      <c r="B613" s="22"/>
      <c r="F613" s="22"/>
    </row>
    <row r="614" spans="2:6" x14ac:dyDescent="0.2">
      <c r="B614" s="22"/>
      <c r="F614" s="22"/>
    </row>
    <row r="615" spans="2:6" x14ac:dyDescent="0.2">
      <c r="B615" s="22"/>
      <c r="F615" s="22"/>
    </row>
    <row r="616" spans="2:6" x14ac:dyDescent="0.2">
      <c r="B616" s="22"/>
      <c r="F616" s="22"/>
    </row>
    <row r="617" spans="2:6" x14ac:dyDescent="0.2">
      <c r="B617" s="22"/>
      <c r="F617" s="22"/>
    </row>
    <row r="618" spans="2:6" x14ac:dyDescent="0.2">
      <c r="B618" s="22"/>
      <c r="F618" s="22"/>
    </row>
    <row r="619" spans="2:6" x14ac:dyDescent="0.2">
      <c r="B619" s="22"/>
      <c r="F619" s="22"/>
    </row>
    <row r="620" spans="2:6" x14ac:dyDescent="0.2">
      <c r="B620" s="22"/>
      <c r="F620" s="22"/>
    </row>
    <row r="621" spans="2:6" x14ac:dyDescent="0.2">
      <c r="B621" s="22"/>
      <c r="F621" s="22"/>
    </row>
    <row r="622" spans="2:6" x14ac:dyDescent="0.2">
      <c r="B622" s="22"/>
      <c r="F622" s="22"/>
    </row>
    <row r="623" spans="2:6" x14ac:dyDescent="0.2">
      <c r="B623" s="22"/>
      <c r="F623" s="22"/>
    </row>
    <row r="624" spans="2:6" x14ac:dyDescent="0.2">
      <c r="B624" s="22"/>
      <c r="F624" s="22"/>
    </row>
    <row r="625" spans="2:6" x14ac:dyDescent="0.2">
      <c r="B625" s="22"/>
      <c r="F625" s="22"/>
    </row>
    <row r="626" spans="2:6" x14ac:dyDescent="0.2">
      <c r="B626" s="22"/>
      <c r="F626" s="22"/>
    </row>
    <row r="627" spans="2:6" x14ac:dyDescent="0.2">
      <c r="B627" s="22"/>
      <c r="F627" s="22"/>
    </row>
    <row r="628" spans="2:6" x14ac:dyDescent="0.2">
      <c r="B628" s="22"/>
      <c r="F628" s="22"/>
    </row>
    <row r="629" spans="2:6" x14ac:dyDescent="0.2">
      <c r="B629" s="22"/>
      <c r="F629" s="22"/>
    </row>
    <row r="630" spans="2:6" x14ac:dyDescent="0.2">
      <c r="B630" s="22"/>
      <c r="F630" s="22"/>
    </row>
    <row r="631" spans="2:6" x14ac:dyDescent="0.2">
      <c r="B631" s="22"/>
      <c r="F631" s="22"/>
    </row>
    <row r="632" spans="2:6" x14ac:dyDescent="0.2">
      <c r="B632" s="22"/>
      <c r="F632" s="22"/>
    </row>
    <row r="633" spans="2:6" x14ac:dyDescent="0.2">
      <c r="B633" s="22"/>
      <c r="F633" s="22"/>
    </row>
    <row r="634" spans="2:6" x14ac:dyDescent="0.2">
      <c r="B634" s="22"/>
      <c r="F634" s="22"/>
    </row>
    <row r="635" spans="2:6" x14ac:dyDescent="0.2">
      <c r="B635" s="22"/>
      <c r="F635" s="22"/>
    </row>
    <row r="636" spans="2:6" x14ac:dyDescent="0.2">
      <c r="B636" s="22"/>
      <c r="F636" s="22"/>
    </row>
    <row r="637" spans="2:6" x14ac:dyDescent="0.2">
      <c r="B637" s="22"/>
      <c r="F637" s="22"/>
    </row>
    <row r="638" spans="2:6" x14ac:dyDescent="0.2">
      <c r="B638" s="22"/>
      <c r="F638" s="22"/>
    </row>
    <row r="639" spans="2:6" x14ac:dyDescent="0.2">
      <c r="B639" s="22"/>
      <c r="F639" s="22"/>
    </row>
    <row r="640" spans="2:6" x14ac:dyDescent="0.2">
      <c r="B640" s="22"/>
      <c r="F640" s="22"/>
    </row>
    <row r="641" spans="2:6" x14ac:dyDescent="0.2">
      <c r="B641" s="22"/>
      <c r="F641" s="22"/>
    </row>
    <row r="642" spans="2:6" x14ac:dyDescent="0.2">
      <c r="B642" s="22"/>
      <c r="F642" s="22"/>
    </row>
    <row r="643" spans="2:6" x14ac:dyDescent="0.2">
      <c r="B643" s="22"/>
      <c r="F643" s="22"/>
    </row>
    <row r="644" spans="2:6" x14ac:dyDescent="0.2">
      <c r="B644" s="22"/>
      <c r="F644" s="22"/>
    </row>
    <row r="645" spans="2:6" x14ac:dyDescent="0.2">
      <c r="B645" s="22"/>
      <c r="F645" s="22"/>
    </row>
    <row r="646" spans="2:6" x14ac:dyDescent="0.2">
      <c r="B646" s="22"/>
      <c r="F646" s="22"/>
    </row>
    <row r="647" spans="2:6" x14ac:dyDescent="0.2">
      <c r="B647" s="22"/>
      <c r="F647" s="22"/>
    </row>
    <row r="648" spans="2:6" x14ac:dyDescent="0.2">
      <c r="B648" s="22"/>
      <c r="F648" s="22"/>
    </row>
    <row r="649" spans="2:6" x14ac:dyDescent="0.2">
      <c r="B649" s="22"/>
      <c r="F649" s="22"/>
    </row>
    <row r="650" spans="2:6" x14ac:dyDescent="0.2">
      <c r="B650" s="22"/>
      <c r="F650" s="22"/>
    </row>
    <row r="651" spans="2:6" x14ac:dyDescent="0.2">
      <c r="B651" s="22"/>
      <c r="F651" s="22"/>
    </row>
    <row r="652" spans="2:6" x14ac:dyDescent="0.2">
      <c r="B652" s="22"/>
      <c r="F652" s="22"/>
    </row>
    <row r="653" spans="2:6" x14ac:dyDescent="0.2">
      <c r="B653" s="22"/>
      <c r="F653" s="22"/>
    </row>
    <row r="654" spans="2:6" x14ac:dyDescent="0.2">
      <c r="B654" s="22"/>
      <c r="F654" s="22"/>
    </row>
    <row r="655" spans="2:6" x14ac:dyDescent="0.2">
      <c r="B655" s="22"/>
      <c r="F655" s="22"/>
    </row>
    <row r="656" spans="2:6" x14ac:dyDescent="0.2">
      <c r="B656" s="22"/>
      <c r="F656" s="22"/>
    </row>
    <row r="657" spans="2:6" x14ac:dyDescent="0.2">
      <c r="B657" s="22"/>
      <c r="F657" s="22"/>
    </row>
    <row r="658" spans="2:6" x14ac:dyDescent="0.2">
      <c r="B658" s="22"/>
      <c r="F658" s="22"/>
    </row>
    <row r="659" spans="2:6" x14ac:dyDescent="0.2">
      <c r="B659" s="22"/>
      <c r="F659" s="22"/>
    </row>
    <row r="660" spans="2:6" x14ac:dyDescent="0.2">
      <c r="B660" s="22"/>
      <c r="F660" s="22"/>
    </row>
    <row r="661" spans="2:6" x14ac:dyDescent="0.2">
      <c r="B661" s="22"/>
      <c r="F661" s="22"/>
    </row>
    <row r="662" spans="2:6" x14ac:dyDescent="0.2">
      <c r="B662" s="22"/>
      <c r="F662" s="22"/>
    </row>
    <row r="663" spans="2:6" x14ac:dyDescent="0.2">
      <c r="B663" s="22"/>
      <c r="F663" s="22"/>
    </row>
    <row r="664" spans="2:6" x14ac:dyDescent="0.2">
      <c r="B664" s="22"/>
      <c r="F664" s="22"/>
    </row>
    <row r="665" spans="2:6" x14ac:dyDescent="0.2">
      <c r="B665" s="22"/>
      <c r="F665" s="22"/>
    </row>
    <row r="666" spans="2:6" x14ac:dyDescent="0.2">
      <c r="B666" s="22"/>
      <c r="F666" s="22"/>
    </row>
    <row r="667" spans="2:6" x14ac:dyDescent="0.2">
      <c r="B667" s="22"/>
      <c r="F667" s="22"/>
    </row>
    <row r="668" spans="2:6" x14ac:dyDescent="0.2">
      <c r="B668" s="22"/>
      <c r="F668" s="22"/>
    </row>
    <row r="669" spans="2:6" x14ac:dyDescent="0.2">
      <c r="B669" s="22"/>
      <c r="F669" s="22"/>
    </row>
    <row r="670" spans="2:6" x14ac:dyDescent="0.2">
      <c r="B670" s="22"/>
      <c r="F670" s="22"/>
    </row>
    <row r="671" spans="2:6" x14ac:dyDescent="0.2">
      <c r="B671" s="22"/>
      <c r="F671" s="22"/>
    </row>
    <row r="672" spans="2:6" x14ac:dyDescent="0.2">
      <c r="B672" s="22"/>
      <c r="F672" s="22"/>
    </row>
    <row r="673" spans="2:6" x14ac:dyDescent="0.2">
      <c r="B673" s="22"/>
      <c r="F673" s="22"/>
    </row>
    <row r="674" spans="2:6" x14ac:dyDescent="0.2">
      <c r="B674" s="22"/>
      <c r="F674" s="22"/>
    </row>
    <row r="675" spans="2:6" x14ac:dyDescent="0.2">
      <c r="B675" s="22"/>
      <c r="F675" s="22"/>
    </row>
    <row r="676" spans="2:6" x14ac:dyDescent="0.2">
      <c r="B676" s="22"/>
      <c r="F676" s="22"/>
    </row>
    <row r="677" spans="2:6" x14ac:dyDescent="0.2">
      <c r="B677" s="22"/>
      <c r="F677" s="22"/>
    </row>
    <row r="678" spans="2:6" x14ac:dyDescent="0.2">
      <c r="B678" s="22"/>
      <c r="F678" s="22"/>
    </row>
    <row r="679" spans="2:6" x14ac:dyDescent="0.2">
      <c r="B679" s="22"/>
      <c r="F679" s="22"/>
    </row>
    <row r="680" spans="2:6" x14ac:dyDescent="0.2">
      <c r="B680" s="22"/>
      <c r="F680" s="22"/>
    </row>
    <row r="681" spans="2:6" x14ac:dyDescent="0.2">
      <c r="B681" s="22"/>
      <c r="F681" s="22"/>
    </row>
    <row r="682" spans="2:6" x14ac:dyDescent="0.2">
      <c r="B682" s="22"/>
      <c r="F682" s="22"/>
    </row>
    <row r="683" spans="2:6" x14ac:dyDescent="0.2">
      <c r="B683" s="22"/>
      <c r="F683" s="22"/>
    </row>
    <row r="684" spans="2:6" x14ac:dyDescent="0.2">
      <c r="B684" s="22"/>
      <c r="F684" s="22"/>
    </row>
    <row r="685" spans="2:6" x14ac:dyDescent="0.2">
      <c r="B685" s="22"/>
      <c r="F685" s="22"/>
    </row>
    <row r="686" spans="2:6" x14ac:dyDescent="0.2">
      <c r="B686" s="22"/>
      <c r="F686" s="22"/>
    </row>
    <row r="687" spans="2:6" x14ac:dyDescent="0.2">
      <c r="B687" s="22"/>
      <c r="F687" s="22"/>
    </row>
    <row r="688" spans="2:6" x14ac:dyDescent="0.2">
      <c r="B688" s="22"/>
      <c r="F688" s="22"/>
    </row>
    <row r="689" spans="2:6" x14ac:dyDescent="0.2">
      <c r="B689" s="22"/>
      <c r="F689" s="22"/>
    </row>
    <row r="690" spans="2:6" x14ac:dyDescent="0.2">
      <c r="B690" s="22"/>
      <c r="F690" s="22"/>
    </row>
    <row r="691" spans="2:6" x14ac:dyDescent="0.2">
      <c r="B691" s="22"/>
      <c r="F691" s="22"/>
    </row>
    <row r="692" spans="2:6" x14ac:dyDescent="0.2">
      <c r="B692" s="22"/>
      <c r="F692" s="22"/>
    </row>
    <row r="693" spans="2:6" x14ac:dyDescent="0.2">
      <c r="B693" s="22"/>
      <c r="F693" s="22"/>
    </row>
    <row r="694" spans="2:6" x14ac:dyDescent="0.2">
      <c r="B694" s="22"/>
      <c r="F694" s="22"/>
    </row>
    <row r="695" spans="2:6" x14ac:dyDescent="0.2">
      <c r="B695" s="22"/>
      <c r="F695" s="22"/>
    </row>
    <row r="696" spans="2:6" x14ac:dyDescent="0.2">
      <c r="B696" s="22"/>
      <c r="F696" s="22"/>
    </row>
    <row r="697" spans="2:6" x14ac:dyDescent="0.2">
      <c r="B697" s="22"/>
      <c r="F697" s="22"/>
    </row>
    <row r="698" spans="2:6" x14ac:dyDescent="0.2">
      <c r="B698" s="22"/>
      <c r="F698" s="22"/>
    </row>
    <row r="699" spans="2:6" x14ac:dyDescent="0.2">
      <c r="B699" s="22"/>
      <c r="F699" s="22"/>
    </row>
    <row r="700" spans="2:6" x14ac:dyDescent="0.2">
      <c r="B700" s="22"/>
      <c r="F700" s="22"/>
    </row>
    <row r="701" spans="2:6" x14ac:dyDescent="0.2">
      <c r="B701" s="22"/>
      <c r="F701" s="22"/>
    </row>
    <row r="702" spans="2:6" x14ac:dyDescent="0.2">
      <c r="B702" s="22"/>
      <c r="F702" s="22"/>
    </row>
    <row r="703" spans="2:6" x14ac:dyDescent="0.2">
      <c r="B703" s="22"/>
      <c r="F703" s="22"/>
    </row>
    <row r="704" spans="2:6" x14ac:dyDescent="0.2">
      <c r="B704" s="22"/>
      <c r="F704" s="22"/>
    </row>
    <row r="705" spans="2:6" x14ac:dyDescent="0.2">
      <c r="B705" s="22"/>
      <c r="F705" s="22"/>
    </row>
    <row r="706" spans="2:6" x14ac:dyDescent="0.2">
      <c r="B706" s="22"/>
      <c r="F706" s="22"/>
    </row>
    <row r="707" spans="2:6" x14ac:dyDescent="0.2">
      <c r="B707" s="22"/>
      <c r="F707" s="22"/>
    </row>
    <row r="708" spans="2:6" x14ac:dyDescent="0.2">
      <c r="B708" s="22"/>
      <c r="F708" s="22"/>
    </row>
    <row r="709" spans="2:6" x14ac:dyDescent="0.2">
      <c r="B709" s="22"/>
      <c r="F709" s="22"/>
    </row>
    <row r="710" spans="2:6" x14ac:dyDescent="0.2">
      <c r="B710" s="22"/>
      <c r="F710" s="22"/>
    </row>
    <row r="711" spans="2:6" x14ac:dyDescent="0.2">
      <c r="B711" s="22"/>
      <c r="F711" s="22"/>
    </row>
    <row r="712" spans="2:6" x14ac:dyDescent="0.2">
      <c r="B712" s="22"/>
      <c r="F712" s="22"/>
    </row>
    <row r="713" spans="2:6" x14ac:dyDescent="0.2">
      <c r="B713" s="22"/>
      <c r="F713" s="22"/>
    </row>
    <row r="714" spans="2:6" x14ac:dyDescent="0.2">
      <c r="B714" s="22"/>
      <c r="F714" s="22"/>
    </row>
    <row r="715" spans="2:6" x14ac:dyDescent="0.2">
      <c r="B715" s="22"/>
      <c r="F715" s="22"/>
    </row>
    <row r="716" spans="2:6" x14ac:dyDescent="0.2">
      <c r="B716" s="22"/>
      <c r="F716" s="22"/>
    </row>
    <row r="717" spans="2:6" x14ac:dyDescent="0.2">
      <c r="B717" s="22"/>
      <c r="F717" s="22"/>
    </row>
    <row r="718" spans="2:6" x14ac:dyDescent="0.2">
      <c r="B718" s="22"/>
      <c r="F718" s="22"/>
    </row>
    <row r="719" spans="2:6" x14ac:dyDescent="0.2">
      <c r="B719" s="22"/>
      <c r="F719" s="22"/>
    </row>
    <row r="720" spans="2:6" x14ac:dyDescent="0.2">
      <c r="B720" s="22"/>
      <c r="F720" s="22"/>
    </row>
    <row r="721" spans="2:6" x14ac:dyDescent="0.2">
      <c r="B721" s="22"/>
      <c r="F721" s="22"/>
    </row>
    <row r="722" spans="2:6" x14ac:dyDescent="0.2">
      <c r="B722" s="22"/>
      <c r="F722" s="22"/>
    </row>
    <row r="723" spans="2:6" x14ac:dyDescent="0.2">
      <c r="B723" s="22"/>
      <c r="F723" s="22"/>
    </row>
    <row r="724" spans="2:6" x14ac:dyDescent="0.2">
      <c r="B724" s="22"/>
      <c r="F724" s="22"/>
    </row>
    <row r="725" spans="2:6" x14ac:dyDescent="0.2">
      <c r="B725" s="22"/>
      <c r="F725" s="22"/>
    </row>
    <row r="726" spans="2:6" x14ac:dyDescent="0.2">
      <c r="B726" s="22"/>
      <c r="F726" s="22"/>
    </row>
    <row r="727" spans="2:6" x14ac:dyDescent="0.2">
      <c r="B727" s="22"/>
      <c r="F727" s="22"/>
    </row>
    <row r="728" spans="2:6" x14ac:dyDescent="0.2">
      <c r="B728" s="22"/>
      <c r="F728" s="22"/>
    </row>
    <row r="729" spans="2:6" x14ac:dyDescent="0.2">
      <c r="B729" s="22"/>
      <c r="F729" s="22"/>
    </row>
    <row r="730" spans="2:6" x14ac:dyDescent="0.2">
      <c r="B730" s="22"/>
      <c r="F730" s="22"/>
    </row>
    <row r="731" spans="2:6" x14ac:dyDescent="0.2">
      <c r="B731" s="22"/>
      <c r="F731" s="22"/>
    </row>
    <row r="732" spans="2:6" x14ac:dyDescent="0.2">
      <c r="B732" s="22"/>
      <c r="F732" s="22"/>
    </row>
    <row r="733" spans="2:6" x14ac:dyDescent="0.2">
      <c r="B733" s="22"/>
      <c r="F733" s="22"/>
    </row>
    <row r="734" spans="2:6" x14ac:dyDescent="0.2">
      <c r="B734" s="22"/>
      <c r="F734" s="22"/>
    </row>
    <row r="735" spans="2:6" x14ac:dyDescent="0.2">
      <c r="B735" s="22"/>
      <c r="F735" s="22"/>
    </row>
    <row r="736" spans="2:6" x14ac:dyDescent="0.2">
      <c r="B736" s="22"/>
      <c r="F736" s="22"/>
    </row>
    <row r="737" spans="2:6" x14ac:dyDescent="0.2">
      <c r="B737" s="22"/>
      <c r="F737" s="22"/>
    </row>
    <row r="738" spans="2:6" x14ac:dyDescent="0.2">
      <c r="B738" s="22"/>
      <c r="F738" s="22"/>
    </row>
    <row r="739" spans="2:6" x14ac:dyDescent="0.2">
      <c r="B739" s="22"/>
      <c r="F739" s="22"/>
    </row>
    <row r="740" spans="2:6" x14ac:dyDescent="0.2">
      <c r="B740" s="22"/>
      <c r="F740" s="22"/>
    </row>
    <row r="741" spans="2:6" x14ac:dyDescent="0.2">
      <c r="B741" s="22"/>
      <c r="F741" s="22"/>
    </row>
    <row r="742" spans="2:6" x14ac:dyDescent="0.2">
      <c r="B742" s="22"/>
      <c r="F742" s="22"/>
    </row>
    <row r="743" spans="2:6" x14ac:dyDescent="0.2">
      <c r="B743" s="22"/>
      <c r="F743" s="22"/>
    </row>
    <row r="744" spans="2:6" x14ac:dyDescent="0.2">
      <c r="B744" s="22"/>
      <c r="F744" s="22"/>
    </row>
    <row r="745" spans="2:6" x14ac:dyDescent="0.2">
      <c r="B745" s="22"/>
      <c r="F745" s="22"/>
    </row>
    <row r="746" spans="2:6" x14ac:dyDescent="0.2">
      <c r="B746" s="22"/>
      <c r="F746" s="22"/>
    </row>
    <row r="747" spans="2:6" x14ac:dyDescent="0.2">
      <c r="B747" s="22"/>
      <c r="F747" s="22"/>
    </row>
    <row r="748" spans="2:6" x14ac:dyDescent="0.2">
      <c r="B748" s="22"/>
      <c r="F748" s="22"/>
    </row>
    <row r="749" spans="2:6" x14ac:dyDescent="0.2">
      <c r="B749" s="22"/>
      <c r="F749" s="22"/>
    </row>
    <row r="750" spans="2:6" x14ac:dyDescent="0.2">
      <c r="B750" s="22"/>
      <c r="F750" s="22"/>
    </row>
    <row r="751" spans="2:6" x14ac:dyDescent="0.2">
      <c r="B751" s="22"/>
      <c r="F751" s="22"/>
    </row>
    <row r="752" spans="2:6" x14ac:dyDescent="0.2">
      <c r="B752" s="22"/>
      <c r="F752" s="22"/>
    </row>
    <row r="753" spans="2:6" x14ac:dyDescent="0.2">
      <c r="B753" s="22"/>
      <c r="F753" s="22"/>
    </row>
    <row r="754" spans="2:6" x14ac:dyDescent="0.2">
      <c r="B754" s="22"/>
      <c r="F754" s="22"/>
    </row>
    <row r="755" spans="2:6" x14ac:dyDescent="0.2">
      <c r="B755" s="22"/>
      <c r="F755" s="22"/>
    </row>
    <row r="756" spans="2:6" x14ac:dyDescent="0.2">
      <c r="B756" s="22"/>
      <c r="F756" s="22"/>
    </row>
    <row r="757" spans="2:6" x14ac:dyDescent="0.2">
      <c r="B757" s="22"/>
      <c r="F757" s="22"/>
    </row>
    <row r="758" spans="2:6" x14ac:dyDescent="0.2">
      <c r="B758" s="22"/>
      <c r="F758" s="22"/>
    </row>
    <row r="759" spans="2:6" x14ac:dyDescent="0.2">
      <c r="B759" s="22"/>
      <c r="F759" s="22"/>
    </row>
    <row r="760" spans="2:6" x14ac:dyDescent="0.2">
      <c r="B760" s="22"/>
      <c r="F760" s="22"/>
    </row>
    <row r="761" spans="2:6" x14ac:dyDescent="0.2">
      <c r="B761" s="22"/>
      <c r="F761" s="22"/>
    </row>
    <row r="762" spans="2:6" x14ac:dyDescent="0.2">
      <c r="B762" s="22"/>
      <c r="F762" s="22"/>
    </row>
    <row r="763" spans="2:6" x14ac:dyDescent="0.2">
      <c r="B763" s="22"/>
      <c r="F763" s="22"/>
    </row>
    <row r="764" spans="2:6" x14ac:dyDescent="0.2">
      <c r="B764" s="22"/>
      <c r="F764" s="22"/>
    </row>
    <row r="765" spans="2:6" x14ac:dyDescent="0.2">
      <c r="B765" s="22"/>
      <c r="F765" s="22"/>
    </row>
    <row r="766" spans="2:6" x14ac:dyDescent="0.2">
      <c r="B766" s="22"/>
      <c r="F766" s="22"/>
    </row>
    <row r="767" spans="2:6" x14ac:dyDescent="0.2">
      <c r="B767" s="22"/>
      <c r="F767" s="22"/>
    </row>
    <row r="768" spans="2:6" x14ac:dyDescent="0.2">
      <c r="B768" s="22"/>
      <c r="F768" s="22"/>
    </row>
    <row r="769" spans="2:6" x14ac:dyDescent="0.2">
      <c r="B769" s="22"/>
      <c r="F769" s="22"/>
    </row>
    <row r="770" spans="2:6" x14ac:dyDescent="0.2">
      <c r="B770" s="22"/>
      <c r="F770" s="22"/>
    </row>
    <row r="771" spans="2:6" x14ac:dyDescent="0.2">
      <c r="B771" s="22"/>
      <c r="F771" s="22"/>
    </row>
    <row r="772" spans="2:6" x14ac:dyDescent="0.2">
      <c r="B772" s="22"/>
      <c r="F772" s="22"/>
    </row>
    <row r="773" spans="2:6" x14ac:dyDescent="0.2">
      <c r="B773" s="22"/>
      <c r="F773" s="22"/>
    </row>
    <row r="774" spans="2:6" x14ac:dyDescent="0.2">
      <c r="B774" s="22"/>
      <c r="F774" s="22"/>
    </row>
    <row r="775" spans="2:6" x14ac:dyDescent="0.2">
      <c r="B775" s="22"/>
      <c r="F775" s="22"/>
    </row>
    <row r="776" spans="2:6" x14ac:dyDescent="0.2">
      <c r="B776" s="22"/>
      <c r="F776" s="22"/>
    </row>
    <row r="777" spans="2:6" x14ac:dyDescent="0.2">
      <c r="B777" s="22"/>
      <c r="F777" s="22"/>
    </row>
  </sheetData>
  <phoneticPr fontId="8" type="noConversion"/>
  <hyperlinks>
    <hyperlink ref="P11" r:id="rId1" display="http://www.bav-astro.de/sfs/BAVM_link.php?BAVMnr=178" xr:uid="{00000000-0004-0000-0200-000000000000}"/>
    <hyperlink ref="P12" r:id="rId2" display="http://www.konkoly.hu/cgi-bin/IBVS?5713" xr:uid="{00000000-0004-0000-0200-000001000000}"/>
    <hyperlink ref="P13" r:id="rId3" display="http://www.bav-astro.de/sfs/BAVM_link.php?BAVMnr=183" xr:uid="{00000000-0004-0000-0200-000002000000}"/>
    <hyperlink ref="P23" r:id="rId4" display="http://www.bav-astro.de/sfs/BAVM_link.php?BAVMnr=193" xr:uid="{00000000-0004-0000-0200-000003000000}"/>
    <hyperlink ref="P14" r:id="rId5" display="http://www.konkoly.hu/cgi-bin/IBVS?5871" xr:uid="{00000000-0004-0000-0200-000004000000}"/>
    <hyperlink ref="P15" r:id="rId6" display="http://www.konkoly.hu/cgi-bin/IBVS?5871" xr:uid="{00000000-0004-0000-0200-000005000000}"/>
    <hyperlink ref="P24" r:id="rId7" display="http://www.bav-astro.de/sfs/BAVM_link.php?BAVMnr=212" xr:uid="{00000000-0004-0000-0200-000006000000}"/>
    <hyperlink ref="P16" r:id="rId8" display="http://www.konkoly.hu/cgi-bin/IBVS?5920" xr:uid="{00000000-0004-0000-0200-000007000000}"/>
    <hyperlink ref="P17" r:id="rId9" display="http://www.konkoly.hu/cgi-bin/IBVS?5960" xr:uid="{00000000-0004-0000-0200-000008000000}"/>
    <hyperlink ref="P18" r:id="rId10" display="http://www.bav-astro.de/sfs/BAVM_link.php?BAVMnr=215" xr:uid="{00000000-0004-0000-0200-000009000000}"/>
    <hyperlink ref="P19" r:id="rId11" display="http://www.bav-astro.de/sfs/BAVM_link.php?BAVMnr=220" xr:uid="{00000000-0004-0000-0200-00000A000000}"/>
    <hyperlink ref="P25" r:id="rId12" display="http://www.bav-astro.de/sfs/BAVM_link.php?BAVMnr=225" xr:uid="{00000000-0004-0000-0200-00000B000000}"/>
    <hyperlink ref="P20" r:id="rId13" display="http://www.konkoly.hu/cgi-bin/IBVS?6042" xr:uid="{00000000-0004-0000-0200-00000C000000}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936"/>
  <sheetViews>
    <sheetView workbookViewId="0">
      <selection activeCell="A30" sqref="A30:D34"/>
    </sheetView>
  </sheetViews>
  <sheetFormatPr defaultColWidth="10.28515625" defaultRowHeight="12.75" x14ac:dyDescent="0.2"/>
  <cols>
    <col min="1" max="1" width="14.42578125" customWidth="1"/>
    <col min="2" max="2" width="6.4257812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  <c r="C1" s="19" t="s">
        <v>39</v>
      </c>
    </row>
    <row r="2" spans="1:7" x14ac:dyDescent="0.2">
      <c r="A2" t="s">
        <v>25</v>
      </c>
      <c r="B2" s="18" t="s">
        <v>38</v>
      </c>
      <c r="C2" s="13"/>
    </row>
    <row r="3" spans="1:7" ht="13.5" thickBot="1" x14ac:dyDescent="0.25">
      <c r="C3" s="14"/>
    </row>
    <row r="4" spans="1:7" ht="14.25" thickTop="1" thickBot="1" x14ac:dyDescent="0.25">
      <c r="A4" s="4" t="s">
        <v>0</v>
      </c>
      <c r="C4" s="37">
        <v>27951.526000000002</v>
      </c>
      <c r="D4" s="38">
        <v>0.98082069999999999</v>
      </c>
    </row>
    <row r="6" spans="1:7" x14ac:dyDescent="0.2">
      <c r="A6" s="4" t="s">
        <v>1</v>
      </c>
    </row>
    <row r="7" spans="1:7" x14ac:dyDescent="0.2">
      <c r="A7" t="s">
        <v>2</v>
      </c>
      <c r="C7">
        <v>53654.564700000003</v>
      </c>
      <c r="D7" s="49" t="s">
        <v>50</v>
      </c>
    </row>
    <row r="8" spans="1:7" x14ac:dyDescent="0.2">
      <c r="A8" t="s">
        <v>3</v>
      </c>
      <c r="C8">
        <v>0.52272700000000005</v>
      </c>
      <c r="D8" s="50" t="s">
        <v>51</v>
      </c>
    </row>
    <row r="9" spans="1:7" x14ac:dyDescent="0.2">
      <c r="A9" s="20" t="s">
        <v>40</v>
      </c>
      <c r="B9" s="18"/>
      <c r="C9" s="21">
        <v>8</v>
      </c>
      <c r="D9" s="18" t="s">
        <v>41</v>
      </c>
      <c r="E9" s="18"/>
    </row>
    <row r="10" spans="1:7" ht="13.5" thickBot="1" x14ac:dyDescent="0.25">
      <c r="A10" s="18"/>
      <c r="B10" s="18"/>
      <c r="C10" s="3" t="s">
        <v>21</v>
      </c>
      <c r="D10" s="3" t="s">
        <v>22</v>
      </c>
      <c r="E10" s="18"/>
    </row>
    <row r="11" spans="1:7" x14ac:dyDescent="0.2">
      <c r="A11" s="18" t="s">
        <v>16</v>
      </c>
      <c r="B11" s="18"/>
      <c r="C11" s="33">
        <f ca="1">INTERCEPT(INDIRECT($G$11):G988,INDIRECT($F$11):F988)</f>
        <v>1.7580726971716601E-2</v>
      </c>
      <c r="D11" s="22"/>
      <c r="E11" s="18"/>
      <c r="F11" s="34" t="str">
        <f>"F"&amp;E19</f>
        <v>F26</v>
      </c>
      <c r="G11" s="14" t="str">
        <f>"G"&amp;E19</f>
        <v>G26</v>
      </c>
    </row>
    <row r="12" spans="1:7" x14ac:dyDescent="0.2">
      <c r="A12" s="18" t="s">
        <v>17</v>
      </c>
      <c r="B12" s="18"/>
      <c r="C12" s="33">
        <f ca="1">SLOPE(INDIRECT($G$11):G988,INDIRECT($F$11):F988)</f>
        <v>-2.339447332126922E-5</v>
      </c>
      <c r="D12" s="22"/>
      <c r="E12" s="18"/>
    </row>
    <row r="13" spans="1:7" x14ac:dyDescent="0.2">
      <c r="A13" s="18" t="s">
        <v>20</v>
      </c>
      <c r="B13" s="18"/>
      <c r="C13" s="22" t="s">
        <v>14</v>
      </c>
      <c r="D13" s="25" t="s">
        <v>54</v>
      </c>
      <c r="E13" s="21">
        <v>1</v>
      </c>
    </row>
    <row r="14" spans="1:7" x14ac:dyDescent="0.2">
      <c r="A14" s="18"/>
      <c r="B14" s="18"/>
      <c r="C14" s="18"/>
      <c r="D14" s="25" t="s">
        <v>42</v>
      </c>
      <c r="E14" s="26">
        <f ca="1">NOW()+15018.5+$C$9/24</f>
        <v>59971.534504166666</v>
      </c>
    </row>
    <row r="15" spans="1:7" x14ac:dyDescent="0.2">
      <c r="A15" s="23" t="s">
        <v>18</v>
      </c>
      <c r="B15" s="18"/>
      <c r="C15" s="24">
        <f ca="1">(C7+C11)+(C8+C12)*INT(MAX(F21:F3529))</f>
        <v>55776.236215559758</v>
      </c>
      <c r="D15" s="25" t="s">
        <v>55</v>
      </c>
      <c r="E15" s="26">
        <f ca="1">ROUND(2*(E14-$C$7)/$C$8,0)/2+E13</f>
        <v>12085.5</v>
      </c>
    </row>
    <row r="16" spans="1:7" x14ac:dyDescent="0.2">
      <c r="A16" s="27" t="s">
        <v>4</v>
      </c>
      <c r="B16" s="18"/>
      <c r="C16" s="28">
        <f ca="1">+C8+C12</f>
        <v>0.52270360552667883</v>
      </c>
      <c r="D16" s="25" t="s">
        <v>43</v>
      </c>
      <c r="E16" s="14">
        <f ca="1">ROUND(2*(E14-$C$15)/$C$16,0)/2+E13</f>
        <v>8027</v>
      </c>
    </row>
    <row r="17" spans="1:18" ht="13.5" thickBot="1" x14ac:dyDescent="0.25">
      <c r="A17" s="25" t="s">
        <v>31</v>
      </c>
      <c r="B17" s="18"/>
      <c r="C17" s="18">
        <f>COUNT(C21:C2187)</f>
        <v>14</v>
      </c>
      <c r="D17" s="25" t="s">
        <v>44</v>
      </c>
      <c r="E17" s="29">
        <f ca="1">+$C$15+$C$16*E16-15018.5-$C$9/24</f>
        <v>44953.144723789075</v>
      </c>
    </row>
    <row r="18" spans="1:18" ht="14.25" thickTop="1" thickBot="1" x14ac:dyDescent="0.25">
      <c r="A18" s="27" t="s">
        <v>5</v>
      </c>
      <c r="B18" s="18"/>
      <c r="C18" s="30">
        <f ca="1">+C15</f>
        <v>55776.236215559758</v>
      </c>
      <c r="D18" s="31">
        <f ca="1">+C16</f>
        <v>0.52270360552667883</v>
      </c>
      <c r="E18" s="32" t="s">
        <v>45</v>
      </c>
      <c r="R18">
        <f ca="1">SQRT(SUM(R22:R26)/(COUNT(R22:R26)-1))</f>
        <v>2.6182249157831971E-2</v>
      </c>
    </row>
    <row r="19" spans="1:18" ht="13.5" thickTop="1" x14ac:dyDescent="0.2">
      <c r="A19" s="35" t="s">
        <v>48</v>
      </c>
      <c r="E19" s="36">
        <v>26</v>
      </c>
    </row>
    <row r="20" spans="1:18" ht="13.5" thickBot="1" x14ac:dyDescent="0.25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12</v>
      </c>
      <c r="I20" s="6" t="s">
        <v>30</v>
      </c>
      <c r="J20" s="6" t="s">
        <v>19</v>
      </c>
      <c r="K20" s="6" t="s">
        <v>26</v>
      </c>
      <c r="L20" s="6" t="s">
        <v>27</v>
      </c>
      <c r="M20" s="6" t="s">
        <v>28</v>
      </c>
      <c r="N20" s="6" t="s">
        <v>29</v>
      </c>
      <c r="O20" s="6" t="s">
        <v>24</v>
      </c>
      <c r="P20" s="5" t="s">
        <v>23</v>
      </c>
      <c r="Q20" s="3" t="s">
        <v>15</v>
      </c>
    </row>
    <row r="21" spans="1:18" x14ac:dyDescent="0.2">
      <c r="A21" t="s">
        <v>12</v>
      </c>
      <c r="C21" s="9">
        <v>27951.526000000002</v>
      </c>
      <c r="D21" s="9" t="s">
        <v>14</v>
      </c>
      <c r="E21">
        <f t="shared" ref="E21:E29" si="0">+(C21-C$7)/C$8</f>
        <v>-49171.056210985844</v>
      </c>
      <c r="F21">
        <f t="shared" ref="F21:F29" si="1">ROUND(2*E21,0)/2</f>
        <v>-49171</v>
      </c>
      <c r="G21">
        <f t="shared" ref="G21:G29" si="2">+C21-(C$7+F21*C$8)</f>
        <v>-2.9382999997324077E-2</v>
      </c>
      <c r="H21" s="14">
        <f>G21</f>
        <v>-2.9382999997324077E-2</v>
      </c>
      <c r="O21">
        <f t="shared" ref="O21:O29" ca="1" si="3">+C$11+C$12*$F21</f>
        <v>1.1679103746518453</v>
      </c>
      <c r="Q21" s="2">
        <f t="shared" ref="Q21:Q29" si="4">+C21-15018.5</f>
        <v>12933.026000000002</v>
      </c>
    </row>
    <row r="22" spans="1:18" x14ac:dyDescent="0.2">
      <c r="A22" s="10" t="s">
        <v>32</v>
      </c>
      <c r="B22" s="11"/>
      <c r="C22" s="12">
        <v>53654.564700000003</v>
      </c>
      <c r="D22" s="12">
        <v>1.8E-3</v>
      </c>
      <c r="E22">
        <f t="shared" si="0"/>
        <v>0</v>
      </c>
      <c r="F22">
        <f t="shared" si="1"/>
        <v>0</v>
      </c>
      <c r="G22">
        <f t="shared" si="2"/>
        <v>0</v>
      </c>
      <c r="I22">
        <f t="shared" ref="I22:I29" si="5">+G22</f>
        <v>0</v>
      </c>
      <c r="O22">
        <f t="shared" ca="1" si="3"/>
        <v>1.7580726971716601E-2</v>
      </c>
      <c r="Q22" s="2">
        <f t="shared" si="4"/>
        <v>38636.064700000003</v>
      </c>
      <c r="R22">
        <f t="shared" ref="R22:R29" ca="1" si="6">+(O22-G22)^2</f>
        <v>3.0908196085404358E-4</v>
      </c>
    </row>
    <row r="23" spans="1:18" x14ac:dyDescent="0.2">
      <c r="A23" s="15" t="s">
        <v>33</v>
      </c>
      <c r="B23" s="16" t="s">
        <v>34</v>
      </c>
      <c r="C23" s="17">
        <v>53670.245999999999</v>
      </c>
      <c r="D23" s="17">
        <v>8.0000000000000002E-3</v>
      </c>
      <c r="E23">
        <f t="shared" si="0"/>
        <v>29.999024347310456</v>
      </c>
      <c r="F23">
        <f t="shared" si="1"/>
        <v>30</v>
      </c>
      <c r="G23">
        <f t="shared" si="2"/>
        <v>-5.1000000530621037E-4</v>
      </c>
      <c r="I23">
        <f t="shared" si="5"/>
        <v>-5.1000000530621037E-4</v>
      </c>
      <c r="O23">
        <f t="shared" ca="1" si="3"/>
        <v>1.6878892772078526E-2</v>
      </c>
      <c r="Q23" s="2">
        <f t="shared" si="4"/>
        <v>38651.745999999999</v>
      </c>
      <c r="R23">
        <f t="shared" ca="1" si="6"/>
        <v>3.0237359202338305E-4</v>
      </c>
    </row>
    <row r="24" spans="1:18" x14ac:dyDescent="0.2">
      <c r="A24" s="10" t="s">
        <v>46</v>
      </c>
      <c r="B24" s="11" t="s">
        <v>47</v>
      </c>
      <c r="C24" s="12">
        <v>54019.423000000003</v>
      </c>
      <c r="D24" s="12">
        <v>2.0000000000000001E-4</v>
      </c>
      <c r="E24">
        <f t="shared" si="0"/>
        <v>697.99015547312433</v>
      </c>
      <c r="F24">
        <f t="shared" si="1"/>
        <v>698</v>
      </c>
      <c r="G24">
        <f t="shared" si="2"/>
        <v>-5.1460000031511299E-3</v>
      </c>
      <c r="I24">
        <f t="shared" si="5"/>
        <v>-5.1460000031511299E-3</v>
      </c>
      <c r="O24">
        <f t="shared" ca="1" si="3"/>
        <v>1.251384593470687E-3</v>
      </c>
      <c r="Q24" s="2">
        <f t="shared" si="4"/>
        <v>39000.923000000003</v>
      </c>
      <c r="R24">
        <f t="shared" ca="1" si="6"/>
        <v>4.092652967709409E-5</v>
      </c>
    </row>
    <row r="25" spans="1:18" x14ac:dyDescent="0.2">
      <c r="A25" s="12" t="s">
        <v>49</v>
      </c>
      <c r="B25" s="41" t="s">
        <v>34</v>
      </c>
      <c r="C25" s="12">
        <v>54768.761100000003</v>
      </c>
      <c r="D25" s="12">
        <v>5.9999999999999995E-4</v>
      </c>
      <c r="E25">
        <f t="shared" si="0"/>
        <v>2131.507268612489</v>
      </c>
      <c r="F25">
        <f t="shared" si="1"/>
        <v>2131.5</v>
      </c>
      <c r="G25">
        <f t="shared" si="2"/>
        <v>3.7995000020600855E-3</v>
      </c>
      <c r="I25">
        <f t="shared" si="5"/>
        <v>3.7995000020600855E-3</v>
      </c>
      <c r="O25">
        <f t="shared" ca="1" si="3"/>
        <v>-3.2284592912568744E-2</v>
      </c>
      <c r="Q25" s="2">
        <f t="shared" si="4"/>
        <v>39750.261100000003</v>
      </c>
      <c r="R25">
        <f t="shared" ca="1" si="6"/>
        <v>1.3020617614715665E-3</v>
      </c>
    </row>
    <row r="26" spans="1:18" x14ac:dyDescent="0.2">
      <c r="A26" s="12" t="s">
        <v>49</v>
      </c>
      <c r="B26" s="41" t="s">
        <v>47</v>
      </c>
      <c r="C26" s="12">
        <v>54800.637999999999</v>
      </c>
      <c r="D26" s="12">
        <v>2E-3</v>
      </c>
      <c r="E26">
        <f t="shared" si="0"/>
        <v>2192.4891960813125</v>
      </c>
      <c r="F26">
        <f t="shared" si="1"/>
        <v>2192.5</v>
      </c>
      <c r="G26">
        <f t="shared" si="2"/>
        <v>-5.6475000019418076E-3</v>
      </c>
      <c r="I26">
        <f t="shared" si="5"/>
        <v>-5.6475000019418076E-3</v>
      </c>
      <c r="O26">
        <f t="shared" ca="1" si="3"/>
        <v>-3.3711655785166161E-2</v>
      </c>
      <c r="Q26" s="2">
        <f t="shared" si="4"/>
        <v>39782.137999999999</v>
      </c>
      <c r="R26">
        <f t="shared" ca="1" si="6"/>
        <v>7.8759683982508491E-4</v>
      </c>
    </row>
    <row r="27" spans="1:18" x14ac:dyDescent="0.2">
      <c r="A27" s="42" t="s">
        <v>52</v>
      </c>
      <c r="B27" s="43" t="s">
        <v>47</v>
      </c>
      <c r="C27" s="42">
        <v>55158.6342</v>
      </c>
      <c r="D27" s="42">
        <v>5.0000000000000001E-4</v>
      </c>
      <c r="E27">
        <f t="shared" si="0"/>
        <v>2877.3518490531342</v>
      </c>
      <c r="F27">
        <f t="shared" si="1"/>
        <v>2877.5</v>
      </c>
      <c r="G27">
        <f t="shared" si="2"/>
        <v>-7.7442500005417969E-2</v>
      </c>
      <c r="I27">
        <f t="shared" si="5"/>
        <v>-7.7442500005417969E-2</v>
      </c>
      <c r="O27">
        <f t="shared" ca="1" si="3"/>
        <v>-4.9736870010235579E-2</v>
      </c>
      <c r="Q27" s="2">
        <f t="shared" si="4"/>
        <v>40140.1342</v>
      </c>
      <c r="R27">
        <f t="shared" ca="1" si="6"/>
        <v>7.6760193342995022E-4</v>
      </c>
    </row>
    <row r="28" spans="1:18" x14ac:dyDescent="0.2">
      <c r="A28" s="44" t="s">
        <v>53</v>
      </c>
      <c r="B28" s="45" t="s">
        <v>47</v>
      </c>
      <c r="C28" s="46">
        <v>55511.7094</v>
      </c>
      <c r="D28" s="46">
        <v>2.8E-3</v>
      </c>
      <c r="E28">
        <f t="shared" si="0"/>
        <v>3552.8004101567299</v>
      </c>
      <c r="F28">
        <f t="shared" si="1"/>
        <v>3553</v>
      </c>
      <c r="G28">
        <f t="shared" si="2"/>
        <v>-0.10433100000227569</v>
      </c>
      <c r="I28">
        <f t="shared" si="5"/>
        <v>-0.10433100000227569</v>
      </c>
      <c r="O28">
        <f t="shared" ca="1" si="3"/>
        <v>-6.5539836738752938E-2</v>
      </c>
      <c r="Q28" s="2">
        <f t="shared" si="4"/>
        <v>40493.2094</v>
      </c>
      <c r="R28">
        <f t="shared" ca="1" si="6"/>
        <v>1.5047543473372769E-3</v>
      </c>
    </row>
    <row r="29" spans="1:18" x14ac:dyDescent="0.2">
      <c r="A29" s="47" t="s">
        <v>56</v>
      </c>
      <c r="B29" s="48" t="s">
        <v>47</v>
      </c>
      <c r="C29" s="47">
        <v>55776.536</v>
      </c>
      <c r="D29" s="47" t="s">
        <v>57</v>
      </c>
      <c r="E29">
        <f t="shared" si="0"/>
        <v>4059.4254744828509</v>
      </c>
      <c r="F29">
        <f t="shared" si="1"/>
        <v>4059.5</v>
      </c>
      <c r="G29">
        <f t="shared" si="2"/>
        <v>-3.8956500000494998E-2</v>
      </c>
      <c r="I29">
        <f t="shared" si="5"/>
        <v>-3.8956500000494998E-2</v>
      </c>
      <c r="O29">
        <f t="shared" ca="1" si="3"/>
        <v>-7.7389137475975797E-2</v>
      </c>
      <c r="Q29" s="2">
        <f t="shared" si="4"/>
        <v>40758.036</v>
      </c>
      <c r="R29">
        <f t="shared" ca="1" si="6"/>
        <v>1.4770676233217311E-3</v>
      </c>
    </row>
    <row r="30" spans="1:18" x14ac:dyDescent="0.2">
      <c r="A30" s="70" t="s">
        <v>78</v>
      </c>
      <c r="B30" s="71" t="s">
        <v>34</v>
      </c>
      <c r="C30" s="70">
        <v>51575.216999999997</v>
      </c>
      <c r="D30" s="70" t="s">
        <v>71</v>
      </c>
    </row>
    <row r="31" spans="1:18" x14ac:dyDescent="0.2">
      <c r="A31" s="70" t="s">
        <v>82</v>
      </c>
      <c r="B31" s="71" t="s">
        <v>34</v>
      </c>
      <c r="C31" s="70">
        <v>51879.316599999998</v>
      </c>
      <c r="D31" s="70" t="s">
        <v>71</v>
      </c>
    </row>
    <row r="32" spans="1:18" x14ac:dyDescent="0.2">
      <c r="A32" s="70" t="s">
        <v>104</v>
      </c>
      <c r="B32" s="71" t="s">
        <v>34</v>
      </c>
      <c r="C32" s="70">
        <v>54374.4781</v>
      </c>
      <c r="D32" s="70" t="s">
        <v>71</v>
      </c>
    </row>
    <row r="33" spans="1:4" x14ac:dyDescent="0.2">
      <c r="A33" s="70" t="s">
        <v>118</v>
      </c>
      <c r="B33" s="71" t="s">
        <v>47</v>
      </c>
      <c r="C33" s="70">
        <v>55063.497100000001</v>
      </c>
      <c r="D33" s="70" t="s">
        <v>71</v>
      </c>
    </row>
    <row r="34" spans="1:4" x14ac:dyDescent="0.2">
      <c r="A34" s="70" t="s">
        <v>143</v>
      </c>
      <c r="B34" s="71" t="s">
        <v>34</v>
      </c>
      <c r="C34" s="70">
        <v>55856.473700000002</v>
      </c>
      <c r="D34" s="70" t="s">
        <v>71</v>
      </c>
    </row>
    <row r="35" spans="1:4" x14ac:dyDescent="0.2">
      <c r="C35" s="9"/>
      <c r="D35" s="9"/>
    </row>
    <row r="36" spans="1:4" x14ac:dyDescent="0.2">
      <c r="C36" s="9"/>
      <c r="D36" s="9"/>
    </row>
    <row r="37" spans="1:4" x14ac:dyDescent="0.2">
      <c r="C37" s="9"/>
      <c r="D37" s="9"/>
    </row>
    <row r="38" spans="1:4" x14ac:dyDescent="0.2">
      <c r="C38" s="9"/>
      <c r="D38" s="9"/>
    </row>
    <row r="39" spans="1:4" x14ac:dyDescent="0.2">
      <c r="C39" s="9"/>
      <c r="D39" s="9"/>
    </row>
    <row r="40" spans="1:4" x14ac:dyDescent="0.2">
      <c r="C40" s="9"/>
      <c r="D40" s="9"/>
    </row>
    <row r="41" spans="1:4" x14ac:dyDescent="0.2">
      <c r="C41" s="9"/>
      <c r="D41" s="9"/>
    </row>
    <row r="42" spans="1:4" x14ac:dyDescent="0.2">
      <c r="C42" s="9"/>
      <c r="D42" s="9"/>
    </row>
    <row r="43" spans="1:4" x14ac:dyDescent="0.2">
      <c r="C43" s="9"/>
      <c r="D43" s="9"/>
    </row>
    <row r="44" spans="1:4" x14ac:dyDescent="0.2">
      <c r="C44" s="9"/>
      <c r="D44" s="9"/>
    </row>
    <row r="45" spans="1:4" x14ac:dyDescent="0.2">
      <c r="C45" s="9"/>
      <c r="D45" s="9"/>
    </row>
    <row r="46" spans="1:4" x14ac:dyDescent="0.2">
      <c r="C46" s="9"/>
      <c r="D46" s="9"/>
    </row>
    <row r="47" spans="1:4" x14ac:dyDescent="0.2">
      <c r="C47" s="9"/>
      <c r="D47" s="9"/>
    </row>
    <row r="48" spans="1:4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Active</vt:lpstr>
      <vt:lpstr>A (old)</vt:lpstr>
      <vt:lpstr>A (2)</vt:lpstr>
      <vt:lpstr>BAV</vt:lpstr>
      <vt:lpstr>A (3)</vt:lpstr>
      <vt:lpstr>'A (2)'!lab_basic1</vt:lpstr>
      <vt:lpstr>'A (3)'!lab_basic1</vt:lpstr>
      <vt:lpstr>'A (old)'!lab_basic1</vt:lpstr>
      <vt:lpstr>Active!lab_basic1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2023-01-26T06:19:41Z</dcterms:modified>
</cp:coreProperties>
</file>