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80B6FBA-6A18-4AF9-A386-B7F2202A7F7C}" xr6:coauthVersionLast="47" xr6:coauthVersionMax="47" xr10:uidLastSave="{00000000-0000-0000-0000-000000000000}"/>
  <bookViews>
    <workbookView xWindow="14490" yWindow="915" windowWidth="12975" windowHeight="15030"/>
  </bookViews>
  <sheets>
    <sheet name="Active" sheetId="1" r:id="rId1"/>
    <sheet name="BAV" sheetId="4" r:id="rId2"/>
    <sheet name="B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3" i="1" l="1"/>
  <c r="P204" i="1"/>
  <c r="P205" i="1"/>
  <c r="E154" i="3"/>
  <c r="F154" i="3"/>
  <c r="G154" i="3"/>
  <c r="J154" i="3"/>
  <c r="P154" i="3"/>
  <c r="E155" i="3"/>
  <c r="F155" i="3"/>
  <c r="G155" i="3"/>
  <c r="J155" i="3"/>
  <c r="P155" i="3"/>
  <c r="E156" i="3"/>
  <c r="F156" i="3"/>
  <c r="G156" i="3"/>
  <c r="J156" i="3"/>
  <c r="P156" i="3"/>
  <c r="E157" i="3"/>
  <c r="F157" i="3"/>
  <c r="G157" i="3"/>
  <c r="J157" i="3"/>
  <c r="P157" i="3"/>
  <c r="E158" i="3"/>
  <c r="F158" i="3"/>
  <c r="G158" i="3"/>
  <c r="J158" i="3"/>
  <c r="P158" i="3"/>
  <c r="E159" i="3"/>
  <c r="F159" i="3"/>
  <c r="G159" i="3"/>
  <c r="J159" i="3"/>
  <c r="P159" i="3"/>
  <c r="E160" i="3"/>
  <c r="F160" i="3"/>
  <c r="G160" i="3"/>
  <c r="J160" i="3"/>
  <c r="P160" i="3"/>
  <c r="E161" i="3"/>
  <c r="F161" i="3"/>
  <c r="G161" i="3"/>
  <c r="J161" i="3"/>
  <c r="P161" i="3"/>
  <c r="E162" i="3"/>
  <c r="F162" i="3"/>
  <c r="G162" i="3"/>
  <c r="J162" i="3"/>
  <c r="P162" i="3"/>
  <c r="E163" i="3"/>
  <c r="F163" i="3"/>
  <c r="G163" i="3"/>
  <c r="J163" i="3"/>
  <c r="P163" i="3"/>
  <c r="E164" i="3"/>
  <c r="F164" i="3"/>
  <c r="G164" i="3"/>
  <c r="J164" i="3"/>
  <c r="P164" i="3"/>
  <c r="E165" i="3"/>
  <c r="F165" i="3"/>
  <c r="G165" i="3"/>
  <c r="J165" i="3"/>
  <c r="P165" i="3"/>
  <c r="E166" i="3"/>
  <c r="F166" i="3"/>
  <c r="G166" i="3"/>
  <c r="J166" i="3"/>
  <c r="P166" i="3"/>
  <c r="E167" i="3"/>
  <c r="F167" i="3"/>
  <c r="G167" i="3"/>
  <c r="J167" i="3"/>
  <c r="P167" i="3"/>
  <c r="E168" i="3"/>
  <c r="F168" i="3"/>
  <c r="G168" i="3"/>
  <c r="J168" i="3"/>
  <c r="P168" i="3"/>
  <c r="E169" i="3"/>
  <c r="F169" i="3"/>
  <c r="G169" i="3"/>
  <c r="J169" i="3"/>
  <c r="P169" i="3"/>
  <c r="E170" i="3"/>
  <c r="F170" i="3"/>
  <c r="G170" i="3"/>
  <c r="J170" i="3"/>
  <c r="P170" i="3"/>
  <c r="E171" i="3"/>
  <c r="F171" i="3"/>
  <c r="G171" i="3"/>
  <c r="J171" i="3"/>
  <c r="P171" i="3"/>
  <c r="E172" i="3"/>
  <c r="F172" i="3"/>
  <c r="G172" i="3"/>
  <c r="J172" i="3"/>
  <c r="P172" i="3"/>
  <c r="E173" i="3"/>
  <c r="F173" i="3"/>
  <c r="G173" i="3"/>
  <c r="J173" i="3"/>
  <c r="P173" i="3"/>
  <c r="E174" i="3"/>
  <c r="F174" i="3"/>
  <c r="G174" i="3"/>
  <c r="J174" i="3"/>
  <c r="P174" i="3"/>
  <c r="E175" i="3"/>
  <c r="F175" i="3"/>
  <c r="G175" i="3"/>
  <c r="J175" i="3"/>
  <c r="P175" i="3"/>
  <c r="E176" i="3"/>
  <c r="F176" i="3"/>
  <c r="G176" i="3"/>
  <c r="J176" i="3"/>
  <c r="P176" i="3"/>
  <c r="E177" i="3"/>
  <c r="F177" i="3"/>
  <c r="G177" i="3"/>
  <c r="J177" i="3"/>
  <c r="P177" i="3"/>
  <c r="P202" i="1"/>
  <c r="P198" i="1"/>
  <c r="P199" i="1"/>
  <c r="P200" i="1"/>
  <c r="P201" i="1"/>
  <c r="P195" i="1"/>
  <c r="P196" i="1"/>
  <c r="P197" i="1"/>
  <c r="E184" i="1"/>
  <c r="F184" i="1" s="1"/>
  <c r="P193" i="1"/>
  <c r="P194" i="1"/>
  <c r="P190" i="1"/>
  <c r="P191" i="1"/>
  <c r="P192" i="1"/>
  <c r="C7" i="1"/>
  <c r="E203" i="1" s="1"/>
  <c r="F203" i="1" s="1"/>
  <c r="G203" i="1" s="1"/>
  <c r="K203" i="1" s="1"/>
  <c r="C8" i="1"/>
  <c r="E74" i="1"/>
  <c r="F74" i="1" s="1"/>
  <c r="G74" i="1" s="1"/>
  <c r="H74" i="1" s="1"/>
  <c r="E30" i="1"/>
  <c r="F30" i="1" s="1"/>
  <c r="E40" i="1"/>
  <c r="F40" i="1" s="1"/>
  <c r="E26" i="1"/>
  <c r="F26" i="1" s="1"/>
  <c r="G26" i="1" s="1"/>
  <c r="H26" i="1" s="1"/>
  <c r="E45" i="1"/>
  <c r="F45" i="1" s="1"/>
  <c r="G45" i="1" s="1"/>
  <c r="H45" i="1" s="1"/>
  <c r="E60" i="1"/>
  <c r="F60" i="1" s="1"/>
  <c r="G60" i="1" s="1"/>
  <c r="H60" i="1" s="1"/>
  <c r="D9" i="1"/>
  <c r="C9" i="1"/>
  <c r="P141" i="1"/>
  <c r="P142" i="1"/>
  <c r="P144" i="1"/>
  <c r="P145" i="1"/>
  <c r="P146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6" i="1"/>
  <c r="P177" i="1"/>
  <c r="P178" i="1"/>
  <c r="G147" i="4"/>
  <c r="C147" i="4"/>
  <c r="C77" i="1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77" i="4"/>
  <c r="C177" i="4"/>
  <c r="G176" i="4"/>
  <c r="C176" i="4"/>
  <c r="G175" i="4"/>
  <c r="C175" i="4"/>
  <c r="G136" i="4"/>
  <c r="C136" i="4"/>
  <c r="G135" i="4"/>
  <c r="C135" i="4"/>
  <c r="G134" i="4"/>
  <c r="C134" i="4"/>
  <c r="G133" i="4"/>
  <c r="C133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55" i="4"/>
  <c r="C155" i="4"/>
  <c r="G132" i="4"/>
  <c r="C132" i="4"/>
  <c r="G154" i="4"/>
  <c r="C154" i="4"/>
  <c r="E154" i="4"/>
  <c r="G153" i="4"/>
  <c r="C153" i="4"/>
  <c r="E153" i="4"/>
  <c r="G131" i="4"/>
  <c r="C131" i="4"/>
  <c r="G152" i="4"/>
  <c r="C152" i="4"/>
  <c r="G151" i="4"/>
  <c r="C151" i="4"/>
  <c r="G150" i="4"/>
  <c r="C150" i="4"/>
  <c r="G130" i="4"/>
  <c r="C130" i="4"/>
  <c r="G149" i="4"/>
  <c r="C149" i="4"/>
  <c r="G148" i="4"/>
  <c r="C148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E135" i="1"/>
  <c r="E124" i="4" s="1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E123" i="1"/>
  <c r="E112" i="4" s="1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E114" i="1"/>
  <c r="F114" i="1" s="1"/>
  <c r="G114" i="1" s="1"/>
  <c r="I114" i="1" s="1"/>
  <c r="G102" i="4"/>
  <c r="C102" i="4"/>
  <c r="G101" i="4"/>
  <c r="C101" i="4"/>
  <c r="E112" i="1"/>
  <c r="E101" i="4" s="1"/>
  <c r="G100" i="4"/>
  <c r="C100" i="4"/>
  <c r="G99" i="4"/>
  <c r="C99" i="4"/>
  <c r="E110" i="1"/>
  <c r="F110" i="1" s="1"/>
  <c r="G110" i="1" s="1"/>
  <c r="I110" i="1" s="1"/>
  <c r="G98" i="4"/>
  <c r="C98" i="4"/>
  <c r="G97" i="4"/>
  <c r="C97" i="4"/>
  <c r="E108" i="1"/>
  <c r="F108" i="1" s="1"/>
  <c r="G108" i="1" s="1"/>
  <c r="I108" i="1" s="1"/>
  <c r="G96" i="4"/>
  <c r="C96" i="4"/>
  <c r="G95" i="4"/>
  <c r="C95" i="4"/>
  <c r="E106" i="1"/>
  <c r="F106" i="1" s="1"/>
  <c r="G106" i="1" s="1"/>
  <c r="I106" i="1" s="1"/>
  <c r="G94" i="4"/>
  <c r="C94" i="4"/>
  <c r="G93" i="4"/>
  <c r="C93" i="4"/>
  <c r="E104" i="1"/>
  <c r="E93" i="4" s="1"/>
  <c r="G92" i="4"/>
  <c r="C92" i="4"/>
  <c r="G91" i="4"/>
  <c r="C91" i="4"/>
  <c r="E102" i="1"/>
  <c r="F102" i="1" s="1"/>
  <c r="G102" i="1" s="1"/>
  <c r="I102" i="1" s="1"/>
  <c r="G90" i="4"/>
  <c r="C90" i="4"/>
  <c r="G89" i="4"/>
  <c r="C89" i="4"/>
  <c r="E100" i="1"/>
  <c r="F100" i="1" s="1"/>
  <c r="G88" i="4"/>
  <c r="C88" i="4"/>
  <c r="G87" i="4"/>
  <c r="C87" i="4"/>
  <c r="E98" i="1"/>
  <c r="E87" i="4" s="1"/>
  <c r="G86" i="4"/>
  <c r="C86" i="4"/>
  <c r="G85" i="4"/>
  <c r="C85" i="4"/>
  <c r="E96" i="1"/>
  <c r="F96" i="1" s="1"/>
  <c r="G96" i="1" s="1"/>
  <c r="I96" i="1" s="1"/>
  <c r="G84" i="4"/>
  <c r="C84" i="4"/>
  <c r="G83" i="4"/>
  <c r="C83" i="4"/>
  <c r="E94" i="1"/>
  <c r="E83" i="4" s="1"/>
  <c r="G82" i="4"/>
  <c r="C82" i="4"/>
  <c r="G81" i="4"/>
  <c r="C81" i="4"/>
  <c r="E92" i="1"/>
  <c r="F92" i="1" s="1"/>
  <c r="G80" i="4"/>
  <c r="C80" i="4"/>
  <c r="G79" i="4"/>
  <c r="C79" i="4"/>
  <c r="E90" i="1"/>
  <c r="F90" i="1" s="1"/>
  <c r="G78" i="4"/>
  <c r="C78" i="4"/>
  <c r="G77" i="4"/>
  <c r="C77" i="4"/>
  <c r="G76" i="4"/>
  <c r="C76" i="4"/>
  <c r="G75" i="4"/>
  <c r="C75" i="4"/>
  <c r="G74" i="4"/>
  <c r="C74" i="4"/>
  <c r="E85" i="1"/>
  <c r="F85" i="1" s="1"/>
  <c r="G85" i="1" s="1"/>
  <c r="I85" i="1" s="1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E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147" i="4"/>
  <c r="D147" i="4"/>
  <c r="B147" i="4"/>
  <c r="A147" i="4"/>
  <c r="H146" i="4"/>
  <c r="B146" i="4"/>
  <c r="D146" i="4"/>
  <c r="A146" i="4"/>
  <c r="H145" i="4"/>
  <c r="D145" i="4"/>
  <c r="B145" i="4"/>
  <c r="A145" i="4"/>
  <c r="H144" i="4"/>
  <c r="B144" i="4"/>
  <c r="D144" i="4"/>
  <c r="A144" i="4"/>
  <c r="H143" i="4"/>
  <c r="D143" i="4"/>
  <c r="B143" i="4"/>
  <c r="A143" i="4"/>
  <c r="H142" i="4"/>
  <c r="B142" i="4"/>
  <c r="D142" i="4"/>
  <c r="A142" i="4"/>
  <c r="H141" i="4"/>
  <c r="D141" i="4"/>
  <c r="B141" i="4"/>
  <c r="A141" i="4"/>
  <c r="H140" i="4"/>
  <c r="B140" i="4"/>
  <c r="D140" i="4"/>
  <c r="A140" i="4"/>
  <c r="H139" i="4"/>
  <c r="D139" i="4"/>
  <c r="B139" i="4"/>
  <c r="A139" i="4"/>
  <c r="H138" i="4"/>
  <c r="B138" i="4"/>
  <c r="D138" i="4"/>
  <c r="A138" i="4"/>
  <c r="H137" i="4"/>
  <c r="D137" i="4"/>
  <c r="B137" i="4"/>
  <c r="A137" i="4"/>
  <c r="H177" i="4"/>
  <c r="B177" i="4"/>
  <c r="D177" i="4"/>
  <c r="A177" i="4"/>
  <c r="H176" i="4"/>
  <c r="D176" i="4"/>
  <c r="B176" i="4"/>
  <c r="A176" i="4"/>
  <c r="H175" i="4"/>
  <c r="B175" i="4"/>
  <c r="D175" i="4"/>
  <c r="A175" i="4"/>
  <c r="H136" i="4"/>
  <c r="D136" i="4"/>
  <c r="B136" i="4"/>
  <c r="A136" i="4"/>
  <c r="H135" i="4"/>
  <c r="B135" i="4"/>
  <c r="D135" i="4"/>
  <c r="A135" i="4"/>
  <c r="H134" i="4"/>
  <c r="D134" i="4"/>
  <c r="B134" i="4"/>
  <c r="A134" i="4"/>
  <c r="H133" i="4"/>
  <c r="B133" i="4"/>
  <c r="D133" i="4"/>
  <c r="A133" i="4"/>
  <c r="H174" i="4"/>
  <c r="D174" i="4"/>
  <c r="B174" i="4"/>
  <c r="A174" i="4"/>
  <c r="H173" i="4"/>
  <c r="B173" i="4"/>
  <c r="D173" i="4"/>
  <c r="A173" i="4"/>
  <c r="H172" i="4"/>
  <c r="B172" i="4"/>
  <c r="D172" i="4"/>
  <c r="A172" i="4"/>
  <c r="H171" i="4"/>
  <c r="B171" i="4"/>
  <c r="D171" i="4"/>
  <c r="A171" i="4"/>
  <c r="H170" i="4"/>
  <c r="D170" i="4"/>
  <c r="B170" i="4"/>
  <c r="A170" i="4"/>
  <c r="H169" i="4"/>
  <c r="B169" i="4"/>
  <c r="D169" i="4"/>
  <c r="A169" i="4"/>
  <c r="H168" i="4"/>
  <c r="B168" i="4"/>
  <c r="D168" i="4"/>
  <c r="A168" i="4"/>
  <c r="H167" i="4"/>
  <c r="B167" i="4"/>
  <c r="D167" i="4"/>
  <c r="A167" i="4"/>
  <c r="H166" i="4"/>
  <c r="B166" i="4"/>
  <c r="D166" i="4"/>
  <c r="A166" i="4"/>
  <c r="H165" i="4"/>
  <c r="B165" i="4"/>
  <c r="D165" i="4"/>
  <c r="A165" i="4"/>
  <c r="H164" i="4"/>
  <c r="D164" i="4"/>
  <c r="B164" i="4"/>
  <c r="A164" i="4"/>
  <c r="H163" i="4"/>
  <c r="B163" i="4"/>
  <c r="D163" i="4"/>
  <c r="A163" i="4"/>
  <c r="H162" i="4"/>
  <c r="B162" i="4"/>
  <c r="D162" i="4"/>
  <c r="A162" i="4"/>
  <c r="H161" i="4"/>
  <c r="B161" i="4"/>
  <c r="D161" i="4"/>
  <c r="A161" i="4"/>
  <c r="H160" i="4"/>
  <c r="B160" i="4"/>
  <c r="D160" i="4"/>
  <c r="A160" i="4"/>
  <c r="H159" i="4"/>
  <c r="B159" i="4"/>
  <c r="D159" i="4"/>
  <c r="A159" i="4"/>
  <c r="H158" i="4"/>
  <c r="D158" i="4"/>
  <c r="B158" i="4"/>
  <c r="A158" i="4"/>
  <c r="H157" i="4"/>
  <c r="B157" i="4"/>
  <c r="D157" i="4"/>
  <c r="A157" i="4"/>
  <c r="H156" i="4"/>
  <c r="B156" i="4"/>
  <c r="D156" i="4"/>
  <c r="A156" i="4"/>
  <c r="H155" i="4"/>
  <c r="B155" i="4"/>
  <c r="D155" i="4"/>
  <c r="A155" i="4"/>
  <c r="H132" i="4"/>
  <c r="D132" i="4"/>
  <c r="B132" i="4"/>
  <c r="A132" i="4"/>
  <c r="H154" i="4"/>
  <c r="B154" i="4"/>
  <c r="D154" i="4"/>
  <c r="A154" i="4"/>
  <c r="H153" i="4"/>
  <c r="B153" i="4"/>
  <c r="D153" i="4"/>
  <c r="A153" i="4"/>
  <c r="H131" i="4"/>
  <c r="B131" i="4"/>
  <c r="D131" i="4"/>
  <c r="A131" i="4"/>
  <c r="H152" i="4"/>
  <c r="B152" i="4"/>
  <c r="D152" i="4"/>
  <c r="A152" i="4"/>
  <c r="H151" i="4"/>
  <c r="B151" i="4"/>
  <c r="D151" i="4"/>
  <c r="A151" i="4"/>
  <c r="H150" i="4"/>
  <c r="D150" i="4"/>
  <c r="B150" i="4"/>
  <c r="A150" i="4"/>
  <c r="H130" i="4"/>
  <c r="B130" i="4"/>
  <c r="D130" i="4"/>
  <c r="A130" i="4"/>
  <c r="H149" i="4"/>
  <c r="B149" i="4"/>
  <c r="D149" i="4"/>
  <c r="A149" i="4"/>
  <c r="H148" i="4"/>
  <c r="B148" i="4"/>
  <c r="D148" i="4"/>
  <c r="A148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F82" i="4"/>
  <c r="D82" i="4"/>
  <c r="A82" i="4"/>
  <c r="H81" i="4"/>
  <c r="B81" i="4"/>
  <c r="F81" i="4"/>
  <c r="D81" i="4"/>
  <c r="A81" i="4"/>
  <c r="H80" i="4"/>
  <c r="B80" i="4"/>
  <c r="F80" i="4"/>
  <c r="D80" i="4"/>
  <c r="A80" i="4"/>
  <c r="H79" i="4"/>
  <c r="B79" i="4"/>
  <c r="F79" i="4"/>
  <c r="D79" i="4"/>
  <c r="A79" i="4"/>
  <c r="H78" i="4"/>
  <c r="B78" i="4"/>
  <c r="F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P189" i="1"/>
  <c r="P188" i="1"/>
  <c r="F112" i="1"/>
  <c r="F98" i="1"/>
  <c r="F16" i="1"/>
  <c r="P160" i="1"/>
  <c r="P186" i="1"/>
  <c r="P187" i="1"/>
  <c r="P184" i="1"/>
  <c r="P185" i="1"/>
  <c r="P172" i="1"/>
  <c r="P173" i="1"/>
  <c r="P179" i="1"/>
  <c r="P174" i="1"/>
  <c r="P175" i="1"/>
  <c r="P180" i="1"/>
  <c r="P181" i="1"/>
  <c r="P182" i="1"/>
  <c r="P183" i="1"/>
  <c r="P147" i="1"/>
  <c r="C17" i="1"/>
  <c r="F11" i="3"/>
  <c r="C8" i="3"/>
  <c r="E113" i="3"/>
  <c r="F113" i="3"/>
  <c r="G113" i="3"/>
  <c r="L113" i="3"/>
  <c r="E112" i="3"/>
  <c r="F112" i="3"/>
  <c r="G112" i="3"/>
  <c r="L112" i="3"/>
  <c r="E124" i="3"/>
  <c r="F124" i="3"/>
  <c r="E125" i="3"/>
  <c r="F125" i="3"/>
  <c r="G125" i="3"/>
  <c r="L125" i="3"/>
  <c r="E136" i="3"/>
  <c r="F136" i="3"/>
  <c r="E137" i="3"/>
  <c r="F137" i="3"/>
  <c r="E149" i="3"/>
  <c r="F149" i="3"/>
  <c r="G149" i="3"/>
  <c r="G11" i="3"/>
  <c r="P153" i="3"/>
  <c r="P145" i="3"/>
  <c r="P146" i="3"/>
  <c r="P147" i="3"/>
  <c r="P148" i="3"/>
  <c r="P149" i="3"/>
  <c r="P150" i="3"/>
  <c r="P151" i="3"/>
  <c r="P152" i="3"/>
  <c r="E24" i="3"/>
  <c r="F24" i="3"/>
  <c r="G24" i="3"/>
  <c r="M24" i="3"/>
  <c r="E42" i="3"/>
  <c r="F42" i="3"/>
  <c r="E50" i="3"/>
  <c r="F50" i="3"/>
  <c r="E58" i="3"/>
  <c r="F58" i="3"/>
  <c r="E60" i="3"/>
  <c r="F60" i="3"/>
  <c r="E66" i="3"/>
  <c r="F66" i="3"/>
  <c r="E68" i="3"/>
  <c r="F68" i="3"/>
  <c r="E76" i="3"/>
  <c r="F76" i="3"/>
  <c r="E83" i="3"/>
  <c r="F83" i="3"/>
  <c r="G83" i="3"/>
  <c r="M83" i="3"/>
  <c r="E97" i="3"/>
  <c r="F97" i="3"/>
  <c r="E103" i="3"/>
  <c r="F103" i="3"/>
  <c r="E109" i="3"/>
  <c r="F109" i="3"/>
  <c r="E15" i="3"/>
  <c r="C77" i="3"/>
  <c r="C17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E77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G77" i="1"/>
  <c r="H77" i="1" s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3" i="1"/>
  <c r="P148" i="1"/>
  <c r="P149" i="1"/>
  <c r="P150" i="1"/>
  <c r="E115" i="3"/>
  <c r="F115" i="3"/>
  <c r="E119" i="3"/>
  <c r="F119" i="3"/>
  <c r="G119" i="3"/>
  <c r="L119" i="3"/>
  <c r="E123" i="3"/>
  <c r="F123" i="3"/>
  <c r="G123" i="3"/>
  <c r="L123" i="3"/>
  <c r="E131" i="3"/>
  <c r="F131" i="3"/>
  <c r="E135" i="3"/>
  <c r="F135" i="3"/>
  <c r="G135" i="3"/>
  <c r="L135" i="3"/>
  <c r="E139" i="3"/>
  <c r="F139" i="3"/>
  <c r="G139" i="3"/>
  <c r="L139" i="3"/>
  <c r="E147" i="3"/>
  <c r="F147" i="3"/>
  <c r="G147" i="3"/>
  <c r="J147" i="3"/>
  <c r="K149" i="3"/>
  <c r="E151" i="3"/>
  <c r="F151" i="3"/>
  <c r="G151" i="3"/>
  <c r="J151" i="3"/>
  <c r="E21" i="3"/>
  <c r="F21" i="3"/>
  <c r="G21" i="3"/>
  <c r="M21" i="3"/>
  <c r="E23" i="3"/>
  <c r="F23" i="3"/>
  <c r="G23" i="3"/>
  <c r="M23" i="3"/>
  <c r="E25" i="3"/>
  <c r="F25" i="3"/>
  <c r="G25" i="3"/>
  <c r="M25" i="3"/>
  <c r="E27" i="3"/>
  <c r="F27" i="3"/>
  <c r="G27" i="3"/>
  <c r="M27" i="3"/>
  <c r="E29" i="3"/>
  <c r="F29" i="3"/>
  <c r="G29" i="3"/>
  <c r="M29" i="3"/>
  <c r="E31" i="3"/>
  <c r="F31" i="3"/>
  <c r="G31" i="3"/>
  <c r="M31" i="3"/>
  <c r="E33" i="3"/>
  <c r="F33" i="3"/>
  <c r="G33" i="3"/>
  <c r="M33" i="3"/>
  <c r="E35" i="3"/>
  <c r="F35" i="3"/>
  <c r="G35" i="3"/>
  <c r="M35" i="3"/>
  <c r="E37" i="3"/>
  <c r="F37" i="3"/>
  <c r="G37" i="3"/>
  <c r="M37" i="3"/>
  <c r="E39" i="3"/>
  <c r="F39" i="3"/>
  <c r="G39" i="3"/>
  <c r="M39" i="3"/>
  <c r="E41" i="3"/>
  <c r="F41" i="3"/>
  <c r="G41" i="3"/>
  <c r="M41" i="3"/>
  <c r="E43" i="3"/>
  <c r="F43" i="3"/>
  <c r="G43" i="3"/>
  <c r="M43" i="3"/>
  <c r="E45" i="3"/>
  <c r="F45" i="3"/>
  <c r="G45" i="3"/>
  <c r="M45" i="3"/>
  <c r="E47" i="3"/>
  <c r="F47" i="3"/>
  <c r="G47" i="3"/>
  <c r="M47" i="3"/>
  <c r="E49" i="3"/>
  <c r="F49" i="3"/>
  <c r="G49" i="3"/>
  <c r="M49" i="3"/>
  <c r="E51" i="3"/>
  <c r="F51" i="3"/>
  <c r="G51" i="3"/>
  <c r="M51" i="3"/>
  <c r="E53" i="3"/>
  <c r="F53" i="3"/>
  <c r="G53" i="3"/>
  <c r="M53" i="3"/>
  <c r="E55" i="3"/>
  <c r="F55" i="3"/>
  <c r="G55" i="3"/>
  <c r="M55" i="3"/>
  <c r="E57" i="3"/>
  <c r="F57" i="3"/>
  <c r="G57" i="3"/>
  <c r="M57" i="3"/>
  <c r="E59" i="3"/>
  <c r="F59" i="3"/>
  <c r="G59" i="3"/>
  <c r="M59" i="3"/>
  <c r="E61" i="3"/>
  <c r="F61" i="3"/>
  <c r="G61" i="3"/>
  <c r="M61" i="3"/>
  <c r="E63" i="3"/>
  <c r="F63" i="3"/>
  <c r="G63" i="3"/>
  <c r="M63" i="3"/>
  <c r="E65" i="3"/>
  <c r="F65" i="3"/>
  <c r="G65" i="3"/>
  <c r="M65" i="3"/>
  <c r="E67" i="3"/>
  <c r="F67" i="3"/>
  <c r="G67" i="3"/>
  <c r="M67" i="3"/>
  <c r="E69" i="3"/>
  <c r="F69" i="3"/>
  <c r="G69" i="3"/>
  <c r="M69" i="3"/>
  <c r="E71" i="3"/>
  <c r="F71" i="3"/>
  <c r="G71" i="3"/>
  <c r="M71" i="3"/>
  <c r="E73" i="3"/>
  <c r="F73" i="3"/>
  <c r="G73" i="3"/>
  <c r="M73" i="3"/>
  <c r="E75" i="3"/>
  <c r="F75" i="3"/>
  <c r="G75" i="3"/>
  <c r="M75" i="3"/>
  <c r="E78" i="3"/>
  <c r="F78" i="3"/>
  <c r="G78" i="3"/>
  <c r="M78" i="3"/>
  <c r="E80" i="3"/>
  <c r="F80" i="3"/>
  <c r="G80" i="3"/>
  <c r="M80" i="3"/>
  <c r="E82" i="3"/>
  <c r="F82" i="3"/>
  <c r="G82" i="3"/>
  <c r="M82" i="3"/>
  <c r="E84" i="3"/>
  <c r="F84" i="3"/>
  <c r="G84" i="3"/>
  <c r="M84" i="3"/>
  <c r="E86" i="3"/>
  <c r="F86" i="3"/>
  <c r="G86" i="3"/>
  <c r="M86" i="3"/>
  <c r="E88" i="3"/>
  <c r="F88" i="3"/>
  <c r="G88" i="3"/>
  <c r="M88" i="3"/>
  <c r="E90" i="3"/>
  <c r="F90" i="3"/>
  <c r="G90" i="3"/>
  <c r="L90" i="3"/>
  <c r="E92" i="3"/>
  <c r="F92" i="3"/>
  <c r="G92" i="3"/>
  <c r="I92" i="3"/>
  <c r="E94" i="3"/>
  <c r="F94" i="3"/>
  <c r="G94" i="3"/>
  <c r="I94" i="3"/>
  <c r="E96" i="3"/>
  <c r="F96" i="3"/>
  <c r="G96" i="3"/>
  <c r="I96" i="3"/>
  <c r="E98" i="3"/>
  <c r="F98" i="3"/>
  <c r="G98" i="3"/>
  <c r="M98" i="3"/>
  <c r="E100" i="3"/>
  <c r="F100" i="3"/>
  <c r="G100" i="3"/>
  <c r="M100" i="3"/>
  <c r="E102" i="3"/>
  <c r="F102" i="3"/>
  <c r="G102" i="3"/>
  <c r="I102" i="3"/>
  <c r="E104" i="3"/>
  <c r="F104" i="3"/>
  <c r="G104" i="3"/>
  <c r="I104" i="3"/>
  <c r="E106" i="3"/>
  <c r="F106" i="3"/>
  <c r="G106" i="3"/>
  <c r="I106" i="3"/>
  <c r="E108" i="3"/>
  <c r="F108" i="3"/>
  <c r="G108" i="3"/>
  <c r="I108" i="3"/>
  <c r="E110" i="3"/>
  <c r="F110" i="3"/>
  <c r="G110" i="3"/>
  <c r="L110" i="3"/>
  <c r="E114" i="3"/>
  <c r="F114" i="3"/>
  <c r="G114" i="3"/>
  <c r="L114" i="3"/>
  <c r="E118" i="3"/>
  <c r="F118" i="3"/>
  <c r="G118" i="3"/>
  <c r="I118" i="3"/>
  <c r="E122" i="3"/>
  <c r="F122" i="3"/>
  <c r="G122" i="3"/>
  <c r="L122" i="3"/>
  <c r="G124" i="3"/>
  <c r="L124" i="3"/>
  <c r="E126" i="3"/>
  <c r="F126" i="3"/>
  <c r="G126" i="3"/>
  <c r="L126" i="3"/>
  <c r="E130" i="3"/>
  <c r="F130" i="3"/>
  <c r="G130" i="3"/>
  <c r="M130" i="3"/>
  <c r="E134" i="3"/>
  <c r="F134" i="3"/>
  <c r="G134" i="3"/>
  <c r="L134" i="3"/>
  <c r="G136" i="3"/>
  <c r="L136" i="3"/>
  <c r="E138" i="3"/>
  <c r="F138" i="3"/>
  <c r="G138" i="3"/>
  <c r="L138" i="3"/>
  <c r="E142" i="3"/>
  <c r="F142" i="3"/>
  <c r="G142" i="3"/>
  <c r="K142" i="3"/>
  <c r="E146" i="3"/>
  <c r="F146" i="3"/>
  <c r="G146" i="3"/>
  <c r="K146" i="3"/>
  <c r="E150" i="3"/>
  <c r="F150" i="3"/>
  <c r="G150" i="3"/>
  <c r="K150" i="3"/>
  <c r="G77" i="3"/>
  <c r="H77" i="3"/>
  <c r="E164" i="1"/>
  <c r="E167" i="4" s="1"/>
  <c r="E177" i="1"/>
  <c r="F177" i="1" s="1"/>
  <c r="G177" i="1" s="1"/>
  <c r="K177" i="1" s="1"/>
  <c r="E155" i="1"/>
  <c r="E159" i="4" s="1"/>
  <c r="E172" i="1"/>
  <c r="E133" i="4" s="1"/>
  <c r="E175" i="1"/>
  <c r="F175" i="1" s="1"/>
  <c r="G175" i="1" s="1"/>
  <c r="E78" i="1"/>
  <c r="E67" i="4" s="1"/>
  <c r="E73" i="1"/>
  <c r="E63" i="4" s="1"/>
  <c r="E54" i="1"/>
  <c r="E44" i="4" s="1"/>
  <c r="E28" i="1"/>
  <c r="E18" i="4" s="1"/>
  <c r="G109" i="3"/>
  <c r="I109" i="3"/>
  <c r="G103" i="3"/>
  <c r="I103" i="3"/>
  <c r="E91" i="3"/>
  <c r="F91" i="3"/>
  <c r="E85" i="3"/>
  <c r="F85" i="3"/>
  <c r="G76" i="3"/>
  <c r="M76" i="3"/>
  <c r="G68" i="3"/>
  <c r="M68" i="3"/>
  <c r="E52" i="3"/>
  <c r="F52" i="3"/>
  <c r="E44" i="3"/>
  <c r="F44" i="3"/>
  <c r="E34" i="3"/>
  <c r="F34" i="3"/>
  <c r="E26" i="3"/>
  <c r="F26" i="3"/>
  <c r="E152" i="3"/>
  <c r="F152" i="3"/>
  <c r="G152" i="3"/>
  <c r="J152" i="3"/>
  <c r="E140" i="3"/>
  <c r="F140" i="3"/>
  <c r="G140" i="3"/>
  <c r="L140" i="3"/>
  <c r="G34" i="3"/>
  <c r="M34" i="3"/>
  <c r="G50" i="3"/>
  <c r="M50" i="3"/>
  <c r="G66" i="3"/>
  <c r="M66" i="3"/>
  <c r="D7" i="3"/>
  <c r="G26" i="3"/>
  <c r="M26" i="3"/>
  <c r="G42" i="3"/>
  <c r="M42" i="3"/>
  <c r="G58" i="3"/>
  <c r="M58" i="3"/>
  <c r="E143" i="3"/>
  <c r="F143" i="3"/>
  <c r="G143" i="3"/>
  <c r="G137" i="3"/>
  <c r="L137" i="3"/>
  <c r="G131" i="3"/>
  <c r="L131" i="3"/>
  <c r="E127" i="3"/>
  <c r="F127" i="3"/>
  <c r="G127" i="3"/>
  <c r="L127" i="3"/>
  <c r="G121" i="3"/>
  <c r="L121" i="3"/>
  <c r="G115" i="3"/>
  <c r="I115" i="3"/>
  <c r="E111" i="3"/>
  <c r="F111" i="3"/>
  <c r="G111" i="3"/>
  <c r="L111" i="3"/>
  <c r="G107" i="3"/>
  <c r="I107" i="3"/>
  <c r="E95" i="3"/>
  <c r="F95" i="3"/>
  <c r="G95" i="3"/>
  <c r="I95" i="3"/>
  <c r="E89" i="3"/>
  <c r="F89" i="3"/>
  <c r="G89" i="3"/>
  <c r="M89" i="3"/>
  <c r="E74" i="3"/>
  <c r="F74" i="3"/>
  <c r="G74" i="3"/>
  <c r="M74" i="3"/>
  <c r="G48" i="3"/>
  <c r="M48" i="3"/>
  <c r="E40" i="3"/>
  <c r="F40" i="3"/>
  <c r="G40" i="3"/>
  <c r="M40" i="3"/>
  <c r="E32" i="3"/>
  <c r="F32" i="3"/>
  <c r="G32" i="3"/>
  <c r="M32" i="3"/>
  <c r="E148" i="3"/>
  <c r="F148" i="3"/>
  <c r="G148" i="3"/>
  <c r="K148" i="3"/>
  <c r="E121" i="3"/>
  <c r="F121" i="3"/>
  <c r="E107" i="3"/>
  <c r="F107" i="3"/>
  <c r="E101" i="3"/>
  <c r="F101" i="3"/>
  <c r="G101" i="3"/>
  <c r="M101" i="3"/>
  <c r="G87" i="3"/>
  <c r="M87" i="3"/>
  <c r="G64" i="3"/>
  <c r="M64" i="3"/>
  <c r="E56" i="3"/>
  <c r="F56" i="3"/>
  <c r="G56" i="3"/>
  <c r="M56" i="3"/>
  <c r="E48" i="3"/>
  <c r="F48" i="3"/>
  <c r="E30" i="3"/>
  <c r="F30" i="3"/>
  <c r="G30" i="3"/>
  <c r="M30" i="3"/>
  <c r="E22" i="3"/>
  <c r="F22" i="3"/>
  <c r="G22" i="3"/>
  <c r="M22" i="3"/>
  <c r="E145" i="3"/>
  <c r="F145" i="3"/>
  <c r="G145" i="3"/>
  <c r="E133" i="3"/>
  <c r="F133" i="3"/>
  <c r="G133" i="3"/>
  <c r="L133" i="3"/>
  <c r="E120" i="3"/>
  <c r="F120" i="3"/>
  <c r="G120" i="3"/>
  <c r="L120" i="3"/>
  <c r="E87" i="3"/>
  <c r="F87" i="3"/>
  <c r="E81" i="3"/>
  <c r="F81" i="3"/>
  <c r="G81" i="3"/>
  <c r="M81" i="3"/>
  <c r="E72" i="3"/>
  <c r="F72" i="3"/>
  <c r="G72" i="3"/>
  <c r="M72" i="3"/>
  <c r="E64" i="3"/>
  <c r="F64" i="3"/>
  <c r="E46" i="3"/>
  <c r="F46" i="3"/>
  <c r="G46" i="3"/>
  <c r="M46" i="3"/>
  <c r="E38" i="3"/>
  <c r="F38" i="3"/>
  <c r="G38" i="3"/>
  <c r="M38" i="3"/>
  <c r="E144" i="3"/>
  <c r="F144" i="3"/>
  <c r="G144" i="3"/>
  <c r="J144" i="3"/>
  <c r="E132" i="3"/>
  <c r="F132" i="3"/>
  <c r="G132" i="3"/>
  <c r="L132" i="3"/>
  <c r="E99" i="3"/>
  <c r="F99" i="3"/>
  <c r="G99" i="3"/>
  <c r="M99" i="3"/>
  <c r="E93" i="3"/>
  <c r="F93" i="3"/>
  <c r="G93" i="3"/>
  <c r="I93" i="3"/>
  <c r="G85" i="3"/>
  <c r="M85" i="3"/>
  <c r="E62" i="3"/>
  <c r="F62" i="3"/>
  <c r="G62" i="3"/>
  <c r="M62" i="3"/>
  <c r="E54" i="3"/>
  <c r="F54" i="3"/>
  <c r="G54" i="3"/>
  <c r="M54" i="3"/>
  <c r="G44" i="3"/>
  <c r="M44" i="3"/>
  <c r="E129" i="3"/>
  <c r="F129" i="3"/>
  <c r="G129" i="3"/>
  <c r="L129" i="3"/>
  <c r="E117" i="3"/>
  <c r="F117" i="3"/>
  <c r="G117" i="3"/>
  <c r="L117" i="3"/>
  <c r="E105" i="3"/>
  <c r="F105" i="3"/>
  <c r="G105" i="3"/>
  <c r="I105" i="3"/>
  <c r="G97" i="3"/>
  <c r="I97" i="3"/>
  <c r="G91" i="3"/>
  <c r="I91" i="3"/>
  <c r="E79" i="3"/>
  <c r="F79" i="3"/>
  <c r="G79" i="3"/>
  <c r="M79" i="3"/>
  <c r="E70" i="3"/>
  <c r="F70" i="3"/>
  <c r="G70" i="3"/>
  <c r="M70" i="3"/>
  <c r="G60" i="3"/>
  <c r="M60" i="3"/>
  <c r="G52" i="3"/>
  <c r="M52" i="3"/>
  <c r="E36" i="3"/>
  <c r="F36" i="3"/>
  <c r="G36" i="3"/>
  <c r="M36" i="3"/>
  <c r="E28" i="3"/>
  <c r="F28" i="3"/>
  <c r="G28" i="3"/>
  <c r="M28" i="3"/>
  <c r="E153" i="3"/>
  <c r="F153" i="3"/>
  <c r="G153" i="3"/>
  <c r="J153" i="3"/>
  <c r="E141" i="3"/>
  <c r="F141" i="3"/>
  <c r="G141" i="3"/>
  <c r="J141" i="3"/>
  <c r="E128" i="3"/>
  <c r="F128" i="3"/>
  <c r="G128" i="3"/>
  <c r="L128" i="3"/>
  <c r="E116" i="3"/>
  <c r="F116" i="3"/>
  <c r="G116" i="3"/>
  <c r="L116" i="3"/>
  <c r="E192" i="1"/>
  <c r="F192" i="1" s="1"/>
  <c r="G192" i="1" s="1"/>
  <c r="K192" i="1" s="1"/>
  <c r="E194" i="1"/>
  <c r="F194" i="1" s="1"/>
  <c r="G194" i="1" s="1"/>
  <c r="K194" i="1" s="1"/>
  <c r="K143" i="3"/>
  <c r="C12" i="3"/>
  <c r="C11" i="3"/>
  <c r="E36" i="1" l="1"/>
  <c r="E26" i="4" s="1"/>
  <c r="E70" i="1"/>
  <c r="E149" i="1"/>
  <c r="F149" i="1" s="1"/>
  <c r="G149" i="1" s="1"/>
  <c r="K149" i="1" s="1"/>
  <c r="E166" i="1"/>
  <c r="E145" i="1"/>
  <c r="E171" i="1"/>
  <c r="G92" i="1"/>
  <c r="I92" i="1" s="1"/>
  <c r="E77" i="1"/>
  <c r="F104" i="1"/>
  <c r="G104" i="1" s="1"/>
  <c r="I104" i="1" s="1"/>
  <c r="F94" i="1"/>
  <c r="G94" i="1" s="1"/>
  <c r="I94" i="1" s="1"/>
  <c r="E50" i="4"/>
  <c r="E83" i="1"/>
  <c r="E74" i="4"/>
  <c r="E79" i="4"/>
  <c r="E81" i="4"/>
  <c r="E85" i="4"/>
  <c r="E89" i="4"/>
  <c r="E91" i="4"/>
  <c r="E95" i="4"/>
  <c r="E97" i="4"/>
  <c r="E99" i="4"/>
  <c r="E103" i="4"/>
  <c r="E121" i="1"/>
  <c r="E128" i="1"/>
  <c r="E133" i="1"/>
  <c r="E140" i="1"/>
  <c r="E59" i="1"/>
  <c r="E25" i="1"/>
  <c r="E47" i="1"/>
  <c r="E34" i="1"/>
  <c r="E64" i="1"/>
  <c r="E54" i="4" s="1"/>
  <c r="E162" i="1"/>
  <c r="E144" i="1"/>
  <c r="E200" i="1"/>
  <c r="F200" i="1" s="1"/>
  <c r="G200" i="1" s="1"/>
  <c r="K200" i="1" s="1"/>
  <c r="E205" i="1"/>
  <c r="F205" i="1" s="1"/>
  <c r="G205" i="1" s="1"/>
  <c r="K205" i="1" s="1"/>
  <c r="E187" i="1"/>
  <c r="E191" i="1"/>
  <c r="F191" i="1" s="1"/>
  <c r="E89" i="1"/>
  <c r="E189" i="1"/>
  <c r="E147" i="4" s="1"/>
  <c r="F78" i="1"/>
  <c r="G78" i="1" s="1"/>
  <c r="E180" i="1"/>
  <c r="E143" i="1"/>
  <c r="E168" i="1"/>
  <c r="G98" i="1"/>
  <c r="I98" i="1" s="1"/>
  <c r="F135" i="1"/>
  <c r="G135" i="1" s="1"/>
  <c r="I135" i="1" s="1"/>
  <c r="E30" i="4"/>
  <c r="E119" i="1"/>
  <c r="E126" i="1"/>
  <c r="E131" i="1"/>
  <c r="E138" i="1"/>
  <c r="E66" i="1"/>
  <c r="E55" i="1"/>
  <c r="E80" i="1"/>
  <c r="E39" i="1"/>
  <c r="E29" i="1"/>
  <c r="E142" i="1"/>
  <c r="E196" i="1"/>
  <c r="F196" i="1" s="1"/>
  <c r="G196" i="1" s="1"/>
  <c r="K196" i="1" s="1"/>
  <c r="E141" i="1"/>
  <c r="E186" i="1"/>
  <c r="E144" i="4" s="1"/>
  <c r="F73" i="1"/>
  <c r="G73" i="1" s="1"/>
  <c r="I73" i="1" s="1"/>
  <c r="E161" i="1"/>
  <c r="E41" i="1"/>
  <c r="E21" i="1"/>
  <c r="E160" i="1"/>
  <c r="F160" i="1" s="1"/>
  <c r="G160" i="1" s="1"/>
  <c r="G155" i="1"/>
  <c r="K155" i="1" s="1"/>
  <c r="E169" i="1"/>
  <c r="E153" i="1"/>
  <c r="E148" i="1"/>
  <c r="F17" i="1"/>
  <c r="E64" i="4"/>
  <c r="E81" i="1"/>
  <c r="E70" i="4" s="1"/>
  <c r="E88" i="1"/>
  <c r="E117" i="1"/>
  <c r="E124" i="1"/>
  <c r="E136" i="1"/>
  <c r="E58" i="1"/>
  <c r="E44" i="1"/>
  <c r="E24" i="1"/>
  <c r="E46" i="1"/>
  <c r="E33" i="1"/>
  <c r="E63" i="1"/>
  <c r="E158" i="1"/>
  <c r="E195" i="1"/>
  <c r="F195" i="1" s="1"/>
  <c r="G195" i="1" s="1"/>
  <c r="K195" i="1" s="1"/>
  <c r="E199" i="1"/>
  <c r="F199" i="1" s="1"/>
  <c r="G199" i="1" s="1"/>
  <c r="K199" i="1" s="1"/>
  <c r="E201" i="1"/>
  <c r="F201" i="1" s="1"/>
  <c r="G201" i="1" s="1"/>
  <c r="K201" i="1" s="1"/>
  <c r="G191" i="1"/>
  <c r="K191" i="1" s="1"/>
  <c r="E142" i="4"/>
  <c r="E197" i="1"/>
  <c r="F197" i="1" s="1"/>
  <c r="G197" i="1" s="1"/>
  <c r="K197" i="1" s="1"/>
  <c r="E165" i="1"/>
  <c r="F28" i="1"/>
  <c r="G28" i="1" s="1"/>
  <c r="H28" i="1" s="1"/>
  <c r="E53" i="1"/>
  <c r="E43" i="4" s="1"/>
  <c r="E71" i="1"/>
  <c r="E183" i="1"/>
  <c r="E179" i="1"/>
  <c r="F155" i="1"/>
  <c r="E176" i="1"/>
  <c r="E159" i="1"/>
  <c r="E163" i="4" s="1"/>
  <c r="E68" i="1"/>
  <c r="E16" i="4"/>
  <c r="E86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22" i="1"/>
  <c r="E129" i="1"/>
  <c r="E134" i="1"/>
  <c r="E65" i="1"/>
  <c r="E79" i="1"/>
  <c r="E37" i="1"/>
  <c r="E157" i="1"/>
  <c r="E72" i="1"/>
  <c r="E204" i="1"/>
  <c r="F204" i="1" s="1"/>
  <c r="G204" i="1" s="1"/>
  <c r="K204" i="1" s="1"/>
  <c r="E120" i="1"/>
  <c r="E132" i="1"/>
  <c r="E147" i="1"/>
  <c r="E57" i="1"/>
  <c r="E52" i="1"/>
  <c r="E23" i="1"/>
  <c r="E42" i="1"/>
  <c r="E27" i="1"/>
  <c r="E170" i="1"/>
  <c r="E152" i="1"/>
  <c r="E156" i="4" s="1"/>
  <c r="E193" i="1"/>
  <c r="F193" i="1" s="1"/>
  <c r="G193" i="1" s="1"/>
  <c r="K193" i="1" s="1"/>
  <c r="E190" i="1"/>
  <c r="F190" i="1" s="1"/>
  <c r="G190" i="1" s="1"/>
  <c r="K190" i="1" s="1"/>
  <c r="E146" i="1"/>
  <c r="E152" i="4" s="1"/>
  <c r="G30" i="1"/>
  <c r="H30" i="1" s="1"/>
  <c r="E67" i="1"/>
  <c r="E182" i="1"/>
  <c r="E174" i="1"/>
  <c r="E154" i="1"/>
  <c r="F154" i="1" s="1"/>
  <c r="G154" i="1" s="1"/>
  <c r="K154" i="1" s="1"/>
  <c r="E178" i="1"/>
  <c r="F123" i="1"/>
  <c r="G123" i="1" s="1"/>
  <c r="I123" i="1" s="1"/>
  <c r="E82" i="1"/>
  <c r="E118" i="1"/>
  <c r="E127" i="1"/>
  <c r="E139" i="1"/>
  <c r="E150" i="1"/>
  <c r="E62" i="1"/>
  <c r="E51" i="1"/>
  <c r="E41" i="4" s="1"/>
  <c r="E43" i="1"/>
  <c r="E49" i="1"/>
  <c r="G40" i="1"/>
  <c r="H40" i="1" s="1"/>
  <c r="E31" i="1"/>
  <c r="E167" i="1"/>
  <c r="G184" i="1"/>
  <c r="E188" i="1"/>
  <c r="E202" i="1"/>
  <c r="F202" i="1" s="1"/>
  <c r="G202" i="1" s="1"/>
  <c r="K202" i="1" s="1"/>
  <c r="E84" i="1"/>
  <c r="F84" i="1" s="1"/>
  <c r="G84" i="1" s="1"/>
  <c r="I84" i="1" s="1"/>
  <c r="E185" i="1"/>
  <c r="E176" i="4"/>
  <c r="E156" i="1"/>
  <c r="E32" i="1"/>
  <c r="E22" i="4" s="1"/>
  <c r="E48" i="1"/>
  <c r="E69" i="1"/>
  <c r="E76" i="1"/>
  <c r="E181" i="1"/>
  <c r="E173" i="1"/>
  <c r="F164" i="1"/>
  <c r="G164" i="1" s="1"/>
  <c r="K164" i="1" s="1"/>
  <c r="G112" i="1"/>
  <c r="I112" i="1" s="1"/>
  <c r="G100" i="1"/>
  <c r="I100" i="1" s="1"/>
  <c r="G90" i="1"/>
  <c r="I90" i="1" s="1"/>
  <c r="E20" i="4"/>
  <c r="E87" i="1"/>
  <c r="E116" i="1"/>
  <c r="E125" i="1"/>
  <c r="E130" i="1"/>
  <c r="E137" i="1"/>
  <c r="G148" i="1"/>
  <c r="K148" i="1" s="1"/>
  <c r="E61" i="1"/>
  <c r="E51" i="4" s="1"/>
  <c r="E56" i="1"/>
  <c r="E50" i="1"/>
  <c r="E38" i="1"/>
  <c r="E28" i="4" s="1"/>
  <c r="E22" i="1"/>
  <c r="E35" i="1"/>
  <c r="E75" i="1"/>
  <c r="E163" i="1"/>
  <c r="E166" i="4" s="1"/>
  <c r="E151" i="1"/>
  <c r="E198" i="1"/>
  <c r="F198" i="1" s="1"/>
  <c r="G198" i="1" s="1"/>
  <c r="K198" i="1" s="1"/>
  <c r="M175" i="1"/>
  <c r="K175" i="1"/>
  <c r="M78" i="1"/>
  <c r="I78" i="1"/>
  <c r="F189" i="1"/>
  <c r="G189" i="1" s="1"/>
  <c r="K189" i="1" s="1"/>
  <c r="F146" i="1"/>
  <c r="G146" i="1" s="1"/>
  <c r="F36" i="1"/>
  <c r="G36" i="1" s="1"/>
  <c r="H36" i="1" s="1"/>
  <c r="F54" i="1"/>
  <c r="G54" i="1" s="1"/>
  <c r="E136" i="4"/>
  <c r="F172" i="1"/>
  <c r="G172" i="1" s="1"/>
  <c r="F51" i="1"/>
  <c r="G51" i="1" s="1"/>
  <c r="H51" i="1" s="1"/>
  <c r="F38" i="1"/>
  <c r="G38" i="1" s="1"/>
  <c r="H38" i="1" s="1"/>
  <c r="F64" i="1"/>
  <c r="G64" i="1" s="1"/>
  <c r="H64" i="1" s="1"/>
  <c r="F163" i="1"/>
  <c r="G163" i="1" s="1"/>
  <c r="K163" i="1" s="1"/>
  <c r="F32" i="1"/>
  <c r="G32" i="1" s="1"/>
  <c r="H32" i="1" s="1"/>
  <c r="F159" i="1"/>
  <c r="G159" i="1" s="1"/>
  <c r="K159" i="1" s="1"/>
  <c r="F53" i="1"/>
  <c r="G53" i="1" s="1"/>
  <c r="N174" i="3"/>
  <c r="Q174" i="3" s="1"/>
  <c r="N173" i="3"/>
  <c r="Q173" i="3" s="1"/>
  <c r="N172" i="3"/>
  <c r="Q172" i="3" s="1"/>
  <c r="N163" i="3"/>
  <c r="Q163" i="3" s="1"/>
  <c r="N169" i="3"/>
  <c r="Q169" i="3" s="1"/>
  <c r="N176" i="3"/>
  <c r="Q176" i="3" s="1"/>
  <c r="N89" i="3"/>
  <c r="N50" i="3"/>
  <c r="N63" i="3"/>
  <c r="N133" i="3"/>
  <c r="N106" i="3"/>
  <c r="N136" i="3"/>
  <c r="N30" i="3"/>
  <c r="N86" i="3"/>
  <c r="N149" i="3"/>
  <c r="Q149" i="3" s="1"/>
  <c r="N84" i="3"/>
  <c r="N21" i="3"/>
  <c r="N33" i="3"/>
  <c r="N41" i="3"/>
  <c r="N73" i="3"/>
  <c r="N23" i="3"/>
  <c r="N93" i="3"/>
  <c r="N110" i="3"/>
  <c r="N166" i="3"/>
  <c r="Q166" i="3" s="1"/>
  <c r="N29" i="3"/>
  <c r="N42" i="3"/>
  <c r="N70" i="3"/>
  <c r="N27" i="3"/>
  <c r="N66" i="3"/>
  <c r="N109" i="3"/>
  <c r="N58" i="3"/>
  <c r="N57" i="3"/>
  <c r="N128" i="3"/>
  <c r="N44" i="3"/>
  <c r="N48" i="3"/>
  <c r="N43" i="3"/>
  <c r="N37" i="3"/>
  <c r="N132" i="3"/>
  <c r="N118" i="3"/>
  <c r="N78" i="3"/>
  <c r="N101" i="3"/>
  <c r="N52" i="3"/>
  <c r="N141" i="3"/>
  <c r="Q141" i="3" s="1"/>
  <c r="N161" i="3"/>
  <c r="Q161" i="3" s="1"/>
  <c r="N131" i="3"/>
  <c r="N99" i="3"/>
  <c r="N126" i="3"/>
  <c r="N154" i="3"/>
  <c r="Q154" i="3" s="1"/>
  <c r="N167" i="3"/>
  <c r="Q167" i="3" s="1"/>
  <c r="N162" i="3"/>
  <c r="Q162" i="3" s="1"/>
  <c r="N171" i="3"/>
  <c r="Q171" i="3" s="1"/>
  <c r="N177" i="3"/>
  <c r="Q177" i="3" s="1"/>
  <c r="N175" i="3"/>
  <c r="Q175" i="3" s="1"/>
  <c r="N28" i="3"/>
  <c r="N104" i="3"/>
  <c r="N56" i="3"/>
  <c r="N153" i="3"/>
  <c r="Q153" i="3" s="1"/>
  <c r="N79" i="3"/>
  <c r="N47" i="3"/>
  <c r="N114" i="3"/>
  <c r="N96" i="3"/>
  <c r="N102" i="3"/>
  <c r="N62" i="3"/>
  <c r="N95" i="3"/>
  <c r="N134" i="3"/>
  <c r="N53" i="3"/>
  <c r="N46" i="3"/>
  <c r="N130" i="3"/>
  <c r="N87" i="3"/>
  <c r="N119" i="3"/>
  <c r="N165" i="3"/>
  <c r="Q165" i="3" s="1"/>
  <c r="N116" i="3"/>
  <c r="N142" i="3"/>
  <c r="Q142" i="3" s="1"/>
  <c r="N111" i="3"/>
  <c r="N74" i="3"/>
  <c r="N51" i="3"/>
  <c r="N80" i="3"/>
  <c r="N125" i="3"/>
  <c r="N59" i="3"/>
  <c r="N97" i="3"/>
  <c r="N90" i="3"/>
  <c r="N81" i="3"/>
  <c r="N139" i="3"/>
  <c r="N108" i="3"/>
  <c r="N123" i="3"/>
  <c r="N75" i="3"/>
  <c r="N36" i="3"/>
  <c r="C15" i="3"/>
  <c r="N71" i="3"/>
  <c r="N76" i="3"/>
  <c r="N31" i="3"/>
  <c r="N155" i="3"/>
  <c r="Q155" i="3" s="1"/>
  <c r="N22" i="3"/>
  <c r="N88" i="3"/>
  <c r="N147" i="3"/>
  <c r="Q147" i="3" s="1"/>
  <c r="N158" i="3"/>
  <c r="Q158" i="3" s="1"/>
  <c r="N157" i="3"/>
  <c r="Q157" i="3" s="1"/>
  <c r="N156" i="3"/>
  <c r="Q156" i="3" s="1"/>
  <c r="N170" i="3"/>
  <c r="Q170" i="3" s="1"/>
  <c r="N159" i="3"/>
  <c r="Q159" i="3" s="1"/>
  <c r="N160" i="3"/>
  <c r="Q160" i="3" s="1"/>
  <c r="N152" i="3"/>
  <c r="Q152" i="3" s="1"/>
  <c r="N143" i="3"/>
  <c r="Q143" i="3" s="1"/>
  <c r="N150" i="3"/>
  <c r="Q150" i="3" s="1"/>
  <c r="N148" i="3"/>
  <c r="Q148" i="3" s="1"/>
  <c r="N39" i="3"/>
  <c r="N100" i="3"/>
  <c r="N45" i="3"/>
  <c r="N124" i="3"/>
  <c r="N140" i="3"/>
  <c r="N127" i="3"/>
  <c r="N112" i="3"/>
  <c r="N107" i="3"/>
  <c r="N32" i="3"/>
  <c r="N54" i="3"/>
  <c r="N77" i="3"/>
  <c r="N38" i="3"/>
  <c r="N121" i="3"/>
  <c r="N67" i="3"/>
  <c r="N168" i="3"/>
  <c r="Q168" i="3" s="1"/>
  <c r="N120" i="3"/>
  <c r="N72" i="3"/>
  <c r="N92" i="3"/>
  <c r="N61" i="3"/>
  <c r="N64" i="3"/>
  <c r="N85" i="3"/>
  <c r="N40" i="3"/>
  <c r="N144" i="3"/>
  <c r="Q144" i="3" s="1"/>
  <c r="N122" i="3"/>
  <c r="N151" i="3"/>
  <c r="Q151" i="3" s="1"/>
  <c r="N117" i="3"/>
  <c r="N65" i="3"/>
  <c r="N83" i="3"/>
  <c r="N91" i="3"/>
  <c r="N98" i="3"/>
  <c r="N105" i="3"/>
  <c r="N34" i="3"/>
  <c r="N24" i="3"/>
  <c r="N82" i="3"/>
  <c r="N26" i="3"/>
  <c r="N25" i="3"/>
  <c r="N135" i="3"/>
  <c r="N69" i="3"/>
  <c r="N138" i="3"/>
  <c r="N49" i="3"/>
  <c r="N35" i="3"/>
  <c r="N129" i="3"/>
  <c r="N55" i="3"/>
  <c r="N145" i="3"/>
  <c r="Q145" i="3" s="1"/>
  <c r="N146" i="3"/>
  <c r="Q146" i="3" s="1"/>
  <c r="N103" i="3"/>
  <c r="N94" i="3"/>
  <c r="N113" i="3"/>
  <c r="N68" i="3"/>
  <c r="N164" i="3"/>
  <c r="Q164" i="3" s="1"/>
  <c r="N60" i="3"/>
  <c r="N137" i="3"/>
  <c r="N115" i="3"/>
  <c r="C16" i="3"/>
  <c r="D18" i="3" s="1"/>
  <c r="K160" i="1" l="1"/>
  <c r="M160" i="1"/>
  <c r="F152" i="1"/>
  <c r="G152" i="1" s="1"/>
  <c r="K152" i="1" s="1"/>
  <c r="F186" i="1"/>
  <c r="G186" i="1" s="1"/>
  <c r="E160" i="4"/>
  <c r="F156" i="1"/>
  <c r="G156" i="1" s="1"/>
  <c r="K156" i="1" s="1"/>
  <c r="F167" i="1"/>
  <c r="G167" i="1" s="1"/>
  <c r="K167" i="1" s="1"/>
  <c r="E170" i="4"/>
  <c r="E128" i="4"/>
  <c r="F139" i="1"/>
  <c r="G139" i="1" s="1"/>
  <c r="I139" i="1" s="1"/>
  <c r="F23" i="1"/>
  <c r="G23" i="1" s="1"/>
  <c r="H23" i="1" s="1"/>
  <c r="E13" i="4"/>
  <c r="F157" i="1"/>
  <c r="G157" i="1" s="1"/>
  <c r="K157" i="1" s="1"/>
  <c r="E161" i="4"/>
  <c r="F122" i="1"/>
  <c r="G122" i="1" s="1"/>
  <c r="I122" i="1" s="1"/>
  <c r="E111" i="4"/>
  <c r="F101" i="1"/>
  <c r="G101" i="1" s="1"/>
  <c r="I101" i="1" s="1"/>
  <c r="E90" i="4"/>
  <c r="E23" i="4"/>
  <c r="F33" i="1"/>
  <c r="G33" i="1" s="1"/>
  <c r="H33" i="1" s="1"/>
  <c r="E106" i="4"/>
  <c r="F117" i="1"/>
  <c r="G117" i="1" s="1"/>
  <c r="I117" i="1" s="1"/>
  <c r="F161" i="1"/>
  <c r="G161" i="1" s="1"/>
  <c r="K161" i="1" s="1"/>
  <c r="E164" i="4"/>
  <c r="E29" i="4"/>
  <c r="F39" i="1"/>
  <c r="G39" i="1" s="1"/>
  <c r="H39" i="1" s="1"/>
  <c r="F59" i="1"/>
  <c r="G59" i="1" s="1"/>
  <c r="H59" i="1" s="1"/>
  <c r="E49" i="4"/>
  <c r="E151" i="4"/>
  <c r="F145" i="1"/>
  <c r="G145" i="1" s="1"/>
  <c r="I145" i="1" s="1"/>
  <c r="F75" i="1"/>
  <c r="G75" i="1" s="1"/>
  <c r="H75" i="1" s="1"/>
  <c r="E65" i="4"/>
  <c r="F31" i="1"/>
  <c r="G31" i="1" s="1"/>
  <c r="H31" i="1" s="1"/>
  <c r="E21" i="4"/>
  <c r="E116" i="4"/>
  <c r="F127" i="1"/>
  <c r="G127" i="1" s="1"/>
  <c r="I127" i="1" s="1"/>
  <c r="E177" i="4"/>
  <c r="F178" i="1"/>
  <c r="G178" i="1" s="1"/>
  <c r="K178" i="1" s="1"/>
  <c r="F52" i="1"/>
  <c r="G52" i="1" s="1"/>
  <c r="H52" i="1" s="1"/>
  <c r="E42" i="4"/>
  <c r="E104" i="4"/>
  <c r="F115" i="1"/>
  <c r="G115" i="1" s="1"/>
  <c r="I115" i="1" s="1"/>
  <c r="F99" i="1"/>
  <c r="G99" i="1" s="1"/>
  <c r="I99" i="1" s="1"/>
  <c r="E88" i="4"/>
  <c r="E137" i="4"/>
  <c r="F179" i="1"/>
  <c r="G179" i="1" s="1"/>
  <c r="E36" i="4"/>
  <c r="F46" i="1"/>
  <c r="G46" i="1" s="1"/>
  <c r="H46" i="1" s="1"/>
  <c r="E77" i="4"/>
  <c r="F88" i="1"/>
  <c r="G88" i="1" s="1"/>
  <c r="I88" i="1" s="1"/>
  <c r="E157" i="4"/>
  <c r="F153" i="1"/>
  <c r="G153" i="1" s="1"/>
  <c r="K153" i="1" s="1"/>
  <c r="E69" i="4"/>
  <c r="F80" i="1"/>
  <c r="G80" i="1" s="1"/>
  <c r="H80" i="1" s="1"/>
  <c r="E150" i="4"/>
  <c r="F144" i="1"/>
  <c r="G144" i="1" s="1"/>
  <c r="I144" i="1" s="1"/>
  <c r="E129" i="4"/>
  <c r="F140" i="1"/>
  <c r="G140" i="1" s="1"/>
  <c r="I140" i="1" s="1"/>
  <c r="E169" i="4"/>
  <c r="F166" i="1"/>
  <c r="G166" i="1" s="1"/>
  <c r="K166" i="1" s="1"/>
  <c r="F35" i="1"/>
  <c r="G35" i="1" s="1"/>
  <c r="H35" i="1" s="1"/>
  <c r="E25" i="4"/>
  <c r="E126" i="4"/>
  <c r="F137" i="1"/>
  <c r="G137" i="1" s="1"/>
  <c r="I137" i="1" s="1"/>
  <c r="F173" i="1"/>
  <c r="G173" i="1" s="1"/>
  <c r="E134" i="4"/>
  <c r="F185" i="1"/>
  <c r="G185" i="1" s="1"/>
  <c r="E143" i="4"/>
  <c r="E107" i="4"/>
  <c r="F118" i="1"/>
  <c r="G118" i="1" s="1"/>
  <c r="I118" i="1" s="1"/>
  <c r="F57" i="1"/>
  <c r="G57" i="1" s="1"/>
  <c r="H57" i="1" s="1"/>
  <c r="E47" i="4"/>
  <c r="F37" i="1"/>
  <c r="G37" i="1" s="1"/>
  <c r="H37" i="1" s="1"/>
  <c r="E27" i="4"/>
  <c r="F113" i="1"/>
  <c r="G113" i="1" s="1"/>
  <c r="I113" i="1" s="1"/>
  <c r="E102" i="4"/>
  <c r="E86" i="4"/>
  <c r="F97" i="1"/>
  <c r="G97" i="1" s="1"/>
  <c r="I97" i="1" s="1"/>
  <c r="F183" i="1"/>
  <c r="G183" i="1" s="1"/>
  <c r="E141" i="4"/>
  <c r="E14" i="4"/>
  <c r="F24" i="1"/>
  <c r="G24" i="1" s="1"/>
  <c r="H24" i="1" s="1"/>
  <c r="F169" i="1"/>
  <c r="G169" i="1" s="1"/>
  <c r="K169" i="1" s="1"/>
  <c r="E172" i="4"/>
  <c r="E45" i="4"/>
  <c r="F55" i="1"/>
  <c r="G55" i="1" s="1"/>
  <c r="H55" i="1" s="1"/>
  <c r="E165" i="4"/>
  <c r="F162" i="1"/>
  <c r="G162" i="1" s="1"/>
  <c r="K162" i="1" s="1"/>
  <c r="E122" i="4"/>
  <c r="F133" i="1"/>
  <c r="G133" i="1" s="1"/>
  <c r="I133" i="1" s="1"/>
  <c r="E119" i="4"/>
  <c r="F130" i="1"/>
  <c r="G130" i="1" s="1"/>
  <c r="I130" i="1" s="1"/>
  <c r="E139" i="4"/>
  <c r="F181" i="1"/>
  <c r="G181" i="1" s="1"/>
  <c r="F49" i="1"/>
  <c r="G49" i="1" s="1"/>
  <c r="H49" i="1" s="1"/>
  <c r="E39" i="4"/>
  <c r="E71" i="4"/>
  <c r="F82" i="1"/>
  <c r="G82" i="1" s="1"/>
  <c r="I82" i="1" s="1"/>
  <c r="F174" i="1"/>
  <c r="G174" i="1" s="1"/>
  <c r="E135" i="4"/>
  <c r="F147" i="1"/>
  <c r="M147" i="1" s="1"/>
  <c r="J147" i="1" s="1"/>
  <c r="E131" i="4"/>
  <c r="E68" i="4"/>
  <c r="F79" i="1"/>
  <c r="G79" i="1" s="1"/>
  <c r="H79" i="1" s="1"/>
  <c r="E100" i="4"/>
  <c r="F111" i="1"/>
  <c r="G111" i="1" s="1"/>
  <c r="I111" i="1" s="1"/>
  <c r="F95" i="1"/>
  <c r="G95" i="1" s="1"/>
  <c r="I95" i="1" s="1"/>
  <c r="E84" i="4"/>
  <c r="F71" i="1"/>
  <c r="G71" i="1" s="1"/>
  <c r="E61" i="4"/>
  <c r="E34" i="4"/>
  <c r="F44" i="1"/>
  <c r="G44" i="1" s="1"/>
  <c r="H44" i="1" s="1"/>
  <c r="F66" i="1"/>
  <c r="G66" i="1" s="1"/>
  <c r="H66" i="1" s="1"/>
  <c r="E56" i="4"/>
  <c r="F168" i="1"/>
  <c r="G168" i="1" s="1"/>
  <c r="K168" i="1" s="1"/>
  <c r="E171" i="4"/>
  <c r="F89" i="1"/>
  <c r="G89" i="1" s="1"/>
  <c r="I89" i="1" s="1"/>
  <c r="E78" i="4"/>
  <c r="F128" i="1"/>
  <c r="G128" i="1" s="1"/>
  <c r="I128" i="1" s="1"/>
  <c r="E117" i="4"/>
  <c r="F22" i="1"/>
  <c r="G22" i="1" s="1"/>
  <c r="H22" i="1" s="1"/>
  <c r="E12" i="4"/>
  <c r="E114" i="4"/>
  <c r="F125" i="1"/>
  <c r="G125" i="1" s="1"/>
  <c r="I125" i="1" s="1"/>
  <c r="F76" i="1"/>
  <c r="G76" i="1" s="1"/>
  <c r="E66" i="4"/>
  <c r="F43" i="1"/>
  <c r="G43" i="1" s="1"/>
  <c r="H43" i="1" s="1"/>
  <c r="E33" i="4"/>
  <c r="F182" i="1"/>
  <c r="G182" i="1" s="1"/>
  <c r="E140" i="4"/>
  <c r="E173" i="4"/>
  <c r="F170" i="1"/>
  <c r="G170" i="1" s="1"/>
  <c r="K170" i="1" s="1"/>
  <c r="F132" i="1"/>
  <c r="G132" i="1" s="1"/>
  <c r="I132" i="1" s="1"/>
  <c r="E121" i="4"/>
  <c r="E98" i="4"/>
  <c r="F109" i="1"/>
  <c r="G109" i="1" s="1"/>
  <c r="I109" i="1" s="1"/>
  <c r="E82" i="4"/>
  <c r="F93" i="1"/>
  <c r="G93" i="1" s="1"/>
  <c r="I93" i="1" s="1"/>
  <c r="E148" i="4"/>
  <c r="F141" i="1"/>
  <c r="G141" i="1" s="1"/>
  <c r="I141" i="1" s="1"/>
  <c r="F138" i="1"/>
  <c r="G138" i="1" s="1"/>
  <c r="I138" i="1" s="1"/>
  <c r="E127" i="4"/>
  <c r="F143" i="1"/>
  <c r="G143" i="1" s="1"/>
  <c r="K143" i="1" s="1"/>
  <c r="E130" i="4"/>
  <c r="E24" i="4"/>
  <c r="F34" i="1"/>
  <c r="G34" i="1" s="1"/>
  <c r="H34" i="1" s="1"/>
  <c r="E110" i="4"/>
  <c r="F121" i="1"/>
  <c r="G121" i="1" s="1"/>
  <c r="I121" i="1" s="1"/>
  <c r="F70" i="1"/>
  <c r="G70" i="1" s="1"/>
  <c r="E60" i="4"/>
  <c r="E73" i="4"/>
  <c r="F61" i="1"/>
  <c r="G61" i="1" s="1"/>
  <c r="H61" i="1" s="1"/>
  <c r="F116" i="1"/>
  <c r="G116" i="1" s="1"/>
  <c r="I116" i="1" s="1"/>
  <c r="E105" i="4"/>
  <c r="E59" i="4"/>
  <c r="F69" i="1"/>
  <c r="G69" i="1" s="1"/>
  <c r="F67" i="1"/>
  <c r="G67" i="1" s="1"/>
  <c r="E57" i="4"/>
  <c r="E17" i="4"/>
  <c r="F27" i="1"/>
  <c r="G27" i="1" s="1"/>
  <c r="H27" i="1" s="1"/>
  <c r="E109" i="4"/>
  <c r="F120" i="1"/>
  <c r="G120" i="1" s="1"/>
  <c r="I120" i="1" s="1"/>
  <c r="E55" i="4"/>
  <c r="F65" i="1"/>
  <c r="G65" i="1" s="1"/>
  <c r="H65" i="1" s="1"/>
  <c r="F107" i="1"/>
  <c r="G107" i="1" s="1"/>
  <c r="I107" i="1" s="1"/>
  <c r="E96" i="4"/>
  <c r="E80" i="4"/>
  <c r="F91" i="1"/>
  <c r="G91" i="1" s="1"/>
  <c r="I91" i="1" s="1"/>
  <c r="F68" i="1"/>
  <c r="G68" i="1" s="1"/>
  <c r="H68" i="1" s="1"/>
  <c r="E58" i="4"/>
  <c r="E162" i="4"/>
  <c r="F158" i="1"/>
  <c r="G158" i="1" s="1"/>
  <c r="K158" i="1" s="1"/>
  <c r="E48" i="4"/>
  <c r="F58" i="1"/>
  <c r="G58" i="1" s="1"/>
  <c r="H58" i="1" s="1"/>
  <c r="F21" i="1"/>
  <c r="G21" i="1" s="1"/>
  <c r="E11" i="4"/>
  <c r="E120" i="4"/>
  <c r="F131" i="1"/>
  <c r="G131" i="1" s="1"/>
  <c r="I131" i="1" s="1"/>
  <c r="E138" i="4"/>
  <c r="F180" i="1"/>
  <c r="G180" i="1" s="1"/>
  <c r="F187" i="1"/>
  <c r="G187" i="1" s="1"/>
  <c r="E145" i="4"/>
  <c r="E37" i="4"/>
  <c r="F47" i="1"/>
  <c r="G47" i="1" s="1"/>
  <c r="H47" i="1" s="1"/>
  <c r="F81" i="1"/>
  <c r="G81" i="1" s="1"/>
  <c r="I81" i="1" s="1"/>
  <c r="E158" i="4"/>
  <c r="M73" i="1"/>
  <c r="F50" i="1"/>
  <c r="G50" i="1" s="1"/>
  <c r="H50" i="1" s="1"/>
  <c r="E40" i="4"/>
  <c r="F87" i="1"/>
  <c r="G87" i="1" s="1"/>
  <c r="I87" i="1" s="1"/>
  <c r="E76" i="4"/>
  <c r="F48" i="1"/>
  <c r="G48" i="1" s="1"/>
  <c r="H48" i="1" s="1"/>
  <c r="E38" i="4"/>
  <c r="F188" i="1"/>
  <c r="G188" i="1" s="1"/>
  <c r="K188" i="1" s="1"/>
  <c r="E146" i="4"/>
  <c r="E52" i="4"/>
  <c r="F62" i="1"/>
  <c r="G62" i="1" s="1"/>
  <c r="H62" i="1" s="1"/>
  <c r="E123" i="4"/>
  <c r="F134" i="1"/>
  <c r="G134" i="1" s="1"/>
  <c r="I134" i="1" s="1"/>
  <c r="F105" i="1"/>
  <c r="G105" i="1" s="1"/>
  <c r="I105" i="1" s="1"/>
  <c r="E94" i="4"/>
  <c r="E75" i="4"/>
  <c r="F86" i="1"/>
  <c r="G86" i="1" s="1"/>
  <c r="I86" i="1" s="1"/>
  <c r="E168" i="4"/>
  <c r="F165" i="1"/>
  <c r="G165" i="1" s="1"/>
  <c r="K165" i="1" s="1"/>
  <c r="F63" i="1"/>
  <c r="G63" i="1" s="1"/>
  <c r="H63" i="1" s="1"/>
  <c r="E53" i="4"/>
  <c r="E125" i="4"/>
  <c r="F136" i="1"/>
  <c r="G136" i="1" s="1"/>
  <c r="I136" i="1" s="1"/>
  <c r="F41" i="1"/>
  <c r="G41" i="1" s="1"/>
  <c r="H41" i="1" s="1"/>
  <c r="E31" i="4"/>
  <c r="F142" i="1"/>
  <c r="G142" i="1" s="1"/>
  <c r="E149" i="4"/>
  <c r="E115" i="4"/>
  <c r="F126" i="1"/>
  <c r="G126" i="1" s="1"/>
  <c r="I126" i="1" s="1"/>
  <c r="F25" i="1"/>
  <c r="G25" i="1" s="1"/>
  <c r="H25" i="1" s="1"/>
  <c r="E15" i="4"/>
  <c r="F151" i="1"/>
  <c r="G151" i="1" s="1"/>
  <c r="K151" i="1" s="1"/>
  <c r="E155" i="4"/>
  <c r="E46" i="4"/>
  <c r="F56" i="1"/>
  <c r="G56" i="1" s="1"/>
  <c r="H56" i="1" s="1"/>
  <c r="K184" i="1"/>
  <c r="M184" i="1"/>
  <c r="F150" i="1"/>
  <c r="G150" i="1" s="1"/>
  <c r="J150" i="1" s="1"/>
  <c r="E132" i="4"/>
  <c r="E32" i="4"/>
  <c r="F42" i="1"/>
  <c r="G42" i="1" s="1"/>
  <c r="H42" i="1" s="1"/>
  <c r="E62" i="4"/>
  <c r="F72" i="1"/>
  <c r="G72" i="1" s="1"/>
  <c r="H72" i="1" s="1"/>
  <c r="E118" i="4"/>
  <c r="F129" i="1"/>
  <c r="G129" i="1" s="1"/>
  <c r="I129" i="1" s="1"/>
  <c r="E92" i="4"/>
  <c r="F103" i="1"/>
  <c r="G103" i="1" s="1"/>
  <c r="I103" i="1" s="1"/>
  <c r="F176" i="1"/>
  <c r="G176" i="1" s="1"/>
  <c r="K176" i="1" s="1"/>
  <c r="E175" i="4"/>
  <c r="F124" i="1"/>
  <c r="G124" i="1" s="1"/>
  <c r="I124" i="1" s="1"/>
  <c r="E113" i="4"/>
  <c r="E19" i="4"/>
  <c r="F29" i="1"/>
  <c r="G29" i="1" s="1"/>
  <c r="H29" i="1" s="1"/>
  <c r="E108" i="4"/>
  <c r="F119" i="1"/>
  <c r="G119" i="1" s="1"/>
  <c r="I119" i="1" s="1"/>
  <c r="E72" i="4"/>
  <c r="F83" i="1"/>
  <c r="G83" i="1" s="1"/>
  <c r="I83" i="1" s="1"/>
  <c r="F171" i="1"/>
  <c r="G171" i="1" s="1"/>
  <c r="K171" i="1" s="1"/>
  <c r="E174" i="4"/>
  <c r="K172" i="1"/>
  <c r="M172" i="1"/>
  <c r="M186" i="1"/>
  <c r="K186" i="1"/>
  <c r="I53" i="1"/>
  <c r="M53" i="1"/>
  <c r="I54" i="1"/>
  <c r="M54" i="1"/>
  <c r="I146" i="1"/>
  <c r="Q19" i="3"/>
  <c r="E16" i="3"/>
  <c r="E17" i="3" s="1"/>
  <c r="C18" i="3"/>
  <c r="C11" i="1"/>
  <c r="C12" i="1"/>
  <c r="C16" i="1" l="1"/>
  <c r="D18" i="1" s="1"/>
  <c r="N104" i="1"/>
  <c r="N26" i="1"/>
  <c r="N78" i="1"/>
  <c r="N159" i="1"/>
  <c r="N151" i="1"/>
  <c r="N51" i="1"/>
  <c r="N60" i="1"/>
  <c r="N89" i="1"/>
  <c r="N115" i="1"/>
  <c r="N35" i="1"/>
  <c r="N49" i="1"/>
  <c r="N170" i="1"/>
  <c r="N62" i="1"/>
  <c r="N81" i="1"/>
  <c r="N188" i="1"/>
  <c r="N58" i="1"/>
  <c r="N173" i="1"/>
  <c r="N203" i="1"/>
  <c r="N99" i="1"/>
  <c r="N83" i="1"/>
  <c r="N191" i="1"/>
  <c r="N129" i="1"/>
  <c r="C15" i="1"/>
  <c r="N128" i="1"/>
  <c r="N93" i="1"/>
  <c r="N84" i="1"/>
  <c r="N162" i="1"/>
  <c r="N66" i="1"/>
  <c r="N31" i="1"/>
  <c r="N202" i="1"/>
  <c r="N141" i="1"/>
  <c r="N72" i="1"/>
  <c r="N53" i="1"/>
  <c r="N52" i="1"/>
  <c r="N204" i="1"/>
  <c r="N48" i="1"/>
  <c r="N131" i="1"/>
  <c r="N198" i="1"/>
  <c r="N55" i="1"/>
  <c r="N54" i="1"/>
  <c r="N111" i="1"/>
  <c r="N146" i="1"/>
  <c r="N92" i="1"/>
  <c r="N171" i="1"/>
  <c r="N121" i="1"/>
  <c r="N95" i="1"/>
  <c r="N42" i="1"/>
  <c r="N136" i="1"/>
  <c r="N144" i="1"/>
  <c r="N174" i="1"/>
  <c r="N110" i="1"/>
  <c r="N205" i="1"/>
  <c r="N82" i="1"/>
  <c r="N71" i="1"/>
  <c r="N109" i="1"/>
  <c r="N56" i="1"/>
  <c r="N107" i="1"/>
  <c r="N21" i="1"/>
  <c r="N70" i="1"/>
  <c r="N57" i="1"/>
  <c r="N34" i="1"/>
  <c r="N87" i="1"/>
  <c r="N24" i="1"/>
  <c r="N135" i="1"/>
  <c r="N122" i="1"/>
  <c r="N41" i="1"/>
  <c r="N154" i="1"/>
  <c r="N150" i="1"/>
  <c r="N139" i="1"/>
  <c r="N23" i="1"/>
  <c r="N196" i="1"/>
  <c r="N98" i="1"/>
  <c r="N180" i="1"/>
  <c r="N197" i="1"/>
  <c r="N86" i="1"/>
  <c r="N119" i="1"/>
  <c r="N133" i="1"/>
  <c r="N160" i="1"/>
  <c r="N61" i="1"/>
  <c r="N153" i="1"/>
  <c r="N59" i="1"/>
  <c r="N47" i="1"/>
  <c r="N163" i="1"/>
  <c r="N166" i="1"/>
  <c r="N183" i="1"/>
  <c r="N77" i="1"/>
  <c r="N190" i="1"/>
  <c r="N120" i="1"/>
  <c r="N138" i="1"/>
  <c r="N29" i="1"/>
  <c r="N117" i="1"/>
  <c r="N157" i="1"/>
  <c r="N140" i="1"/>
  <c r="N195" i="1"/>
  <c r="N147" i="1"/>
  <c r="N137" i="1"/>
  <c r="N116" i="1"/>
  <c r="N167" i="1"/>
  <c r="N184" i="1"/>
  <c r="N80" i="1"/>
  <c r="N85" i="1"/>
  <c r="N22" i="1"/>
  <c r="N102" i="1"/>
  <c r="N94" i="1"/>
  <c r="N168" i="1"/>
  <c r="N43" i="1"/>
  <c r="N68" i="1"/>
  <c r="N149" i="1"/>
  <c r="N28" i="1"/>
  <c r="N181" i="1"/>
  <c r="N178" i="1"/>
  <c r="N200" i="1"/>
  <c r="N25" i="1"/>
  <c r="N64" i="1"/>
  <c r="N91" i="1"/>
  <c r="N134" i="1"/>
  <c r="N97" i="1"/>
  <c r="N143" i="1"/>
  <c r="N45" i="1"/>
  <c r="N161" i="1"/>
  <c r="N142" i="1"/>
  <c r="N100" i="1"/>
  <c r="N112" i="1"/>
  <c r="N36" i="1"/>
  <c r="N145" i="1"/>
  <c r="N201" i="1"/>
  <c r="N148" i="1"/>
  <c r="N172" i="1"/>
  <c r="N101" i="1"/>
  <c r="N130" i="1"/>
  <c r="N37" i="1"/>
  <c r="N165" i="1"/>
  <c r="N30" i="1"/>
  <c r="N158" i="1"/>
  <c r="N187" i="1"/>
  <c r="N175" i="1"/>
  <c r="N39" i="1"/>
  <c r="N127" i="1"/>
  <c r="N193" i="1"/>
  <c r="N124" i="1"/>
  <c r="N75" i="1"/>
  <c r="N194" i="1"/>
  <c r="N192" i="1"/>
  <c r="N44" i="1"/>
  <c r="N38" i="1"/>
  <c r="N27" i="1"/>
  <c r="N114" i="1"/>
  <c r="N125" i="1"/>
  <c r="N79" i="1"/>
  <c r="N88" i="1"/>
  <c r="N179" i="1"/>
  <c r="N169" i="1"/>
  <c r="N199" i="1"/>
  <c r="N118" i="1"/>
  <c r="N177" i="1"/>
  <c r="N189" i="1"/>
  <c r="N76" i="1"/>
  <c r="N63" i="1"/>
  <c r="N103" i="1"/>
  <c r="N96" i="1"/>
  <c r="N50" i="1"/>
  <c r="N164" i="1"/>
  <c r="N185" i="1"/>
  <c r="N132" i="1"/>
  <c r="N176" i="1"/>
  <c r="N67" i="1"/>
  <c r="N156" i="1"/>
  <c r="N90" i="1"/>
  <c r="N65" i="1"/>
  <c r="N46" i="1"/>
  <c r="N186" i="1"/>
  <c r="N106" i="1"/>
  <c r="N152" i="1"/>
  <c r="N40" i="1"/>
  <c r="N108" i="1"/>
  <c r="N32" i="1"/>
  <c r="N182" i="1"/>
  <c r="N33" i="1"/>
  <c r="N123" i="1"/>
  <c r="N105" i="1"/>
  <c r="N126" i="1"/>
  <c r="N73" i="1"/>
  <c r="N155" i="1"/>
  <c r="N74" i="1"/>
  <c r="N113" i="1"/>
  <c r="N69" i="1"/>
  <c r="I21" i="1"/>
  <c r="M21" i="1"/>
  <c r="K183" i="1"/>
  <c r="M183" i="1"/>
  <c r="M181" i="1"/>
  <c r="K181" i="1"/>
  <c r="M179" i="1"/>
  <c r="K179" i="1"/>
  <c r="M187" i="1"/>
  <c r="K187" i="1"/>
  <c r="I67" i="1"/>
  <c r="M67" i="1"/>
  <c r="I70" i="1"/>
  <c r="M70" i="1"/>
  <c r="I76" i="1"/>
  <c r="M76" i="1"/>
  <c r="M71" i="1"/>
  <c r="I71" i="1"/>
  <c r="I142" i="1"/>
  <c r="M180" i="1"/>
  <c r="K180" i="1"/>
  <c r="M69" i="1"/>
  <c r="I69" i="1"/>
  <c r="K174" i="1"/>
  <c r="M174" i="1"/>
  <c r="M185" i="1"/>
  <c r="K185" i="1"/>
  <c r="M182" i="1"/>
  <c r="K182" i="1"/>
  <c r="K173" i="1"/>
  <c r="M173" i="1"/>
  <c r="F18" i="1" l="1"/>
  <c r="F19" i="1" s="1"/>
  <c r="C18" i="1"/>
</calcChain>
</file>

<file path=xl/sharedStrings.xml><?xml version="1.0" encoding="utf-8"?>
<sst xmlns="http://schemas.openxmlformats.org/spreadsheetml/2006/main" count="2048" uniqueCount="666">
  <si>
    <t>JAVSO..47..105</t>
  </si>
  <si>
    <t>IBVS 6244</t>
  </si>
  <si>
    <t>EA</t>
  </si>
  <si>
    <t>Epoch =</t>
  </si>
  <si>
    <t>error</t>
  </si>
  <si>
    <t>GCVS 4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</si>
  <si>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</si>
  <si>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</si>
  <si>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</si>
  <si>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</si>
  <si>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</si>
  <si>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</si>
  <si>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</si>
  <si>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</si>
  <si>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</si>
  <si>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</si>
  <si>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</si>
  <si>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</si>
  <si>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</si>
  <si>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</si>
  <si>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</si>
  <si>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</si>
  <si>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</si>
  <si>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</si>
  <si>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</si>
  <si>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</si>
  <si>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</si>
  <si>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</si>
  <si>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</si>
  <si>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</si>
  <si>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IBVS 5040</t>
  </si>
  <si>
    <t>IBVS 5263</t>
  </si>
  <si>
    <t>OMT #4</t>
  </si>
  <si>
    <t>OMT = "Observed Minima Timings" - see www.aavso.org</t>
  </si>
  <si>
    <t>Diethelm R</t>
  </si>
  <si>
    <t>BBSAG Bull.26</t>
  </si>
  <si>
    <t>B</t>
  </si>
  <si>
    <t>v</t>
  </si>
  <si>
    <t>phe</t>
  </si>
  <si>
    <t>NDIA 12,40</t>
  </si>
  <si>
    <t>BULL. ASTR. SOC.</t>
  </si>
  <si>
    <t>K</t>
  </si>
  <si>
    <t>Peter H</t>
  </si>
  <si>
    <t>BBSAG Bull.91</t>
  </si>
  <si>
    <t>BBSAG Bull.93</t>
  </si>
  <si>
    <t>BBSAG Bull.94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</si>
  <si>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</si>
  <si>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</si>
  <si>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</si>
  <si>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</si>
  <si>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</si>
  <si>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</si>
  <si>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Bull.105</t>
  </si>
  <si>
    <t>BBSAG Bull.107</t>
  </si>
  <si>
    <t>BBSAG Bull.108</t>
  </si>
  <si>
    <t>BBSAG Bull.110</t>
  </si>
  <si>
    <t>BAV-M 93</t>
  </si>
  <si>
    <t>BBSAG Bull.111</t>
  </si>
  <si>
    <t>BBSAG Bull.113</t>
  </si>
  <si>
    <t>BBSAG Bull.115</t>
  </si>
  <si>
    <t>BBSAG Bull.116</t>
  </si>
  <si>
    <t>BBSAG Bull.117</t>
  </si>
  <si>
    <t>Nelson</t>
  </si>
  <si>
    <t>BBSAG</t>
  </si>
  <si>
    <t>Misc</t>
  </si>
  <si>
    <t>AAVSO</t>
  </si>
  <si>
    <t>IBVS 5296</t>
  </si>
  <si>
    <t>IBVS 5493</t>
  </si>
  <si>
    <t>II</t>
  </si>
  <si>
    <t>IBVS</t>
  </si>
  <si>
    <t>N.B.Perova PZ 12.124</t>
  </si>
  <si>
    <t>W.Strohmeier VB 7.72</t>
  </si>
  <si>
    <t>W.Strohmeier VB 5.5</t>
  </si>
  <si>
    <t>V.I.Bordsiko BTAD 38.44</t>
  </si>
  <si>
    <t>T.Berthold HABZ 59</t>
  </si>
  <si>
    <t>IBVS 5672</t>
  </si>
  <si>
    <t>64 seconds subtracted.  There was a discrepancy between watch and date-stamp time even though computer clock was checked at start of run.</t>
  </si>
  <si>
    <t># of data points:</t>
  </si>
  <si>
    <t>V364 Cas / GSC 03270-01606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</si>
  <si>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</si>
  <si>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</si>
  <si>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</si>
  <si>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</si>
  <si>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</si>
  <si>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</si>
  <si>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</si>
  <si>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</si>
  <si>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5760</t>
  </si>
  <si>
    <t>Start of linear fit &gt;&gt;&gt;&gt;&gt;&gt;&gt;&gt;&gt;&gt;&gt;&gt;&gt;&gt;&gt;&gt;&gt;&gt;&gt;&gt;&gt;</t>
  </si>
  <si>
    <t>I</t>
  </si>
  <si>
    <t>IBVS 5592</t>
  </si>
  <si>
    <t>IBVS 5870</t>
  </si>
  <si>
    <r>
      <t xml:space="preserve">Thanks to Tom Krajci for digging up some Times of Minima </t>
    </r>
    <r>
      <rPr>
        <b/>
        <sz val="10"/>
        <color indexed="10"/>
        <rFont val="Arial"/>
        <family val="2"/>
      </rPr>
      <t>(but they are not very good …)</t>
    </r>
  </si>
  <si>
    <t>Original (correct) phasing</t>
  </si>
  <si>
    <t>Flip the phases (incorrect).</t>
  </si>
  <si>
    <t>F</t>
  </si>
  <si>
    <t>OEJV 0074</t>
  </si>
  <si>
    <t>JAVSO..36..171</t>
  </si>
  <si>
    <t>JAVSO..38...85</t>
  </si>
  <si>
    <t>JAVSO..36..186</t>
  </si>
  <si>
    <t>JAVSO..37...44</t>
  </si>
  <si>
    <t>JAVSO..38..183</t>
  </si>
  <si>
    <t>JAVSO..39..177</t>
  </si>
  <si>
    <t>Add cycle</t>
  </si>
  <si>
    <t>Old Cycle</t>
  </si>
  <si>
    <t>JAVSO..41..328</t>
  </si>
  <si>
    <t>JAVSO..41..122</t>
  </si>
  <si>
    <t>IBVS 6093</t>
  </si>
  <si>
    <t>JAVSO..42..426</t>
  </si>
  <si>
    <t>V364 Cas / GSC 3270-1606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</si>
  <si>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</si>
  <si>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</si>
  <si>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</si>
  <si>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</si>
  <si>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</si>
  <si>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</si>
  <si>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</si>
  <si>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</si>
  <si>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</si>
  <si>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</si>
  <si>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</si>
  <si>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2416711.449 </t>
  </si>
  <si>
    <t> 18.08.1904 22:46 </t>
  </si>
  <si>
    <t> -0.012 </t>
  </si>
  <si>
    <t>P </t>
  </si>
  <si>
    <t> N.B.Perova </t>
  </si>
  <si>
    <t> PZ 12.124 </t>
  </si>
  <si>
    <t>2424392.835 </t>
  </si>
  <si>
    <t> 30.08.1925 08:02 </t>
  </si>
  <si>
    <t> -0.019 </t>
  </si>
  <si>
    <t> W.Strohmeier </t>
  </si>
  <si>
    <t> VB 7.72 </t>
  </si>
  <si>
    <t>2424825.623 </t>
  </si>
  <si>
    <t> 06.11.1926 02:57 </t>
  </si>
  <si>
    <t> -0.062 </t>
  </si>
  <si>
    <t>2425081.821 </t>
  </si>
  <si>
    <t> 20.07.1927 07:42 </t>
  </si>
  <si>
    <t> -0.013 </t>
  </si>
  <si>
    <t>2425108.786 </t>
  </si>
  <si>
    <t> 16.08.1927 06:51 </t>
  </si>
  <si>
    <t> -0.051 </t>
  </si>
  <si>
    <t>2425169.736 </t>
  </si>
  <si>
    <t> 16.10.1927 05:39 </t>
  </si>
  <si>
    <t> -0.053 </t>
  </si>
  <si>
    <t>2426295.410 </t>
  </si>
  <si>
    <t> 14.11.1930 21:50 </t>
  </si>
  <si>
    <t> -0.047 </t>
  </si>
  <si>
    <t> VB 5.5 </t>
  </si>
  <si>
    <t>2426677.336 </t>
  </si>
  <si>
    <t> 01.12.1931 20:03 </t>
  </si>
  <si>
    <t> -0.030 </t>
  </si>
  <si>
    <t>2426677.358 </t>
  </si>
  <si>
    <t> 01.12.1931 20:35 </t>
  </si>
  <si>
    <t> -0.008 </t>
  </si>
  <si>
    <t>2426684.288 </t>
  </si>
  <si>
    <t> 08.12.1931 18:54 </t>
  </si>
  <si>
    <t> -0.022 </t>
  </si>
  <si>
    <t>2426889.524 </t>
  </si>
  <si>
    <t> 01.07.1932 00:34 </t>
  </si>
  <si>
    <t> -0.014 </t>
  </si>
  <si>
    <t>2426946.599 </t>
  </si>
  <si>
    <t> 27.08.1932 02:22 </t>
  </si>
  <si>
    <t> -0.032 </t>
  </si>
  <si>
    <t>2427281.501 </t>
  </si>
  <si>
    <t> 28.07.1933 00:01 </t>
  </si>
  <si>
    <t> 0.024 </t>
  </si>
  <si>
    <t>2427342.441 </t>
  </si>
  <si>
    <t> 26.09.1933 22:35 </t>
  </si>
  <si>
    <t> 0.013 </t>
  </si>
  <si>
    <t>2427359.417 </t>
  </si>
  <si>
    <t> 13.10.1933 22:00 </t>
  </si>
  <si>
    <t> 0.015 </t>
  </si>
  <si>
    <t>2427359.436 </t>
  </si>
  <si>
    <t> 13.10.1933 22:27 </t>
  </si>
  <si>
    <t> 0.034 </t>
  </si>
  <si>
    <t>2428074.566 </t>
  </si>
  <si>
    <t> 29.09.1935 01:35 </t>
  </si>
  <si>
    <t> -0.048 </t>
  </si>
  <si>
    <t>2428159.520 </t>
  </si>
  <si>
    <t> 23.12.1935 00:28 </t>
  </si>
  <si>
    <t> 0.037 </t>
  </si>
  <si>
    <t>2428422.545 </t>
  </si>
  <si>
    <t> 11.09.1936 01:04 </t>
  </si>
  <si>
    <t> -0.031 </t>
  </si>
  <si>
    <t>2428750.523 </t>
  </si>
  <si>
    <t> 05.08.1937 00:33 </t>
  </si>
  <si>
    <t> 0.045 </t>
  </si>
  <si>
    <t>2428753.508 </t>
  </si>
  <si>
    <t> 08.08.1937 00:11 </t>
  </si>
  <si>
    <t> -0.056 </t>
  </si>
  <si>
    <t>2428784.440 </t>
  </si>
  <si>
    <t> 07.09.1937 22:33 </t>
  </si>
  <si>
    <t>2428847.670 </t>
  </si>
  <si>
    <t> 10.11.1937 04:04 </t>
  </si>
  <si>
    <t> -0.021 </t>
  </si>
  <si>
    <t>2428847.708 </t>
  </si>
  <si>
    <t> 10.11.1937 04:59 </t>
  </si>
  <si>
    <t> 0.017 </t>
  </si>
  <si>
    <t>2428871.600 </t>
  </si>
  <si>
    <t> 04.12.1937 02:24 </t>
  </si>
  <si>
    <t> -0.009 </t>
  </si>
  <si>
    <t>2429162.431 </t>
  </si>
  <si>
    <t> 20.09.1938 22:20 </t>
  </si>
  <si>
    <t> -0.046 </t>
  </si>
  <si>
    <t>2429193.342 </t>
  </si>
  <si>
    <t> 21.10.1938 20:12 </t>
  </si>
  <si>
    <t> 0.004 </t>
  </si>
  <si>
    <t>2429196.397 </t>
  </si>
  <si>
    <t> 24.10.1938 21:31 </t>
  </si>
  <si>
    <t> -0.028 </t>
  </si>
  <si>
    <t>2429244.255 </t>
  </si>
  <si>
    <t> 11.12.1938 18:07 </t>
  </si>
  <si>
    <t> -0.005 </t>
  </si>
  <si>
    <t>2429556.666 </t>
  </si>
  <si>
    <t> 20.10.1939 03:59 </t>
  </si>
  <si>
    <t> -0.065 </t>
  </si>
  <si>
    <t>2429583.657 </t>
  </si>
  <si>
    <t> 16.11.1939 03:46 </t>
  </si>
  <si>
    <t> -0.078 </t>
  </si>
  <si>
    <t>2429583.696 </t>
  </si>
  <si>
    <t> 16.11.1939 04:42 </t>
  </si>
  <si>
    <t> -0.039 </t>
  </si>
  <si>
    <t>2429868.419 </t>
  </si>
  <si>
    <t> 26.08.1940 22:03 </t>
  </si>
  <si>
    <t>2429905.498 </t>
  </si>
  <si>
    <t> 02.10.1940 23:57 </t>
  </si>
  <si>
    <t>2430224.835 </t>
  </si>
  <si>
    <t> 18.08.1941 08:02 </t>
  </si>
  <si>
    <t> -0.044 </t>
  </si>
  <si>
    <t>2430340.582 </t>
  </si>
  <si>
    <t> 12.12.1941 01:58 </t>
  </si>
  <si>
    <t>2430340.652 </t>
  </si>
  <si>
    <t> 12.12.1941 03:38 </t>
  </si>
  <si>
    <t> 0.042 </t>
  </si>
  <si>
    <t>2430619.860 </t>
  </si>
  <si>
    <t> 17.09.1942 08:38 </t>
  </si>
  <si>
    <t> -0.045 </t>
  </si>
  <si>
    <t>2430640.672 </t>
  </si>
  <si>
    <t> 08.10.1942 04:07 </t>
  </si>
  <si>
    <t> -0.064 </t>
  </si>
  <si>
    <t>2430667.733 </t>
  </si>
  <si>
    <t> 04.11.1942 05:35 </t>
  </si>
  <si>
    <t> -0.007 </t>
  </si>
  <si>
    <t>2431005.693 </t>
  </si>
  <si>
    <t> 08.10.1943 04:37 </t>
  </si>
  <si>
    <t> 0.021 </t>
  </si>
  <si>
    <t>2431032.686 </t>
  </si>
  <si>
    <t> 04.11.1943 04:27 </t>
  </si>
  <si>
    <t> 0.010 </t>
  </si>
  <si>
    <t>2431348.271 </t>
  </si>
  <si>
    <t> 14.09.1944 18:30 </t>
  </si>
  <si>
    <t> 0.038 </t>
  </si>
  <si>
    <t> V.I.Bordsiko </t>
  </si>
  <si>
    <t> BTAD 38.44 </t>
  </si>
  <si>
    <t>2431372.212 </t>
  </si>
  <si>
    <t> 08.10.1944 17:05 </t>
  </si>
  <si>
    <t> 0.061 </t>
  </si>
  <si>
    <t>2431383.677 </t>
  </si>
  <si>
    <t> 20.10.1944 04:14 </t>
  </si>
  <si>
    <t>2431407.602 </t>
  </si>
  <si>
    <t> 13.11.1944 02:26 </t>
  </si>
  <si>
    <t>2431439.259 </t>
  </si>
  <si>
    <t> 14.12.1944 18:12 </t>
  </si>
  <si>
    <t> -0.015 </t>
  </si>
  <si>
    <t>2431702.295 </t>
  </si>
  <si>
    <t> 03.09.1945 19:04 </t>
  </si>
  <si>
    <t> -0.072 </t>
  </si>
  <si>
    <t>2433033.300 </t>
  </si>
  <si>
    <t> 26.04.1949 19:12 </t>
  </si>
  <si>
    <t>2433154.387 </t>
  </si>
  <si>
    <t> 25.08.1949 21:17 </t>
  </si>
  <si>
    <t>2433178.288 </t>
  </si>
  <si>
    <t> 18.09.1949 18:54 </t>
  </si>
  <si>
    <t> -0.024 </t>
  </si>
  <si>
    <t>2433178.330 </t>
  </si>
  <si>
    <t> 18.09.1949 19:55 </t>
  </si>
  <si>
    <t> 0.018 </t>
  </si>
  <si>
    <t>2433212.277 </t>
  </si>
  <si>
    <t> 22.10.1949 18:38 </t>
  </si>
  <si>
    <t>2433809.202 </t>
  </si>
  <si>
    <t> 11.06.1951 16:50 </t>
  </si>
  <si>
    <t> -0.224 </t>
  </si>
  <si>
    <t>2433887.375 </t>
  </si>
  <si>
    <t> 28.08.1951 21:00 </t>
  </si>
  <si>
    <t>2434333.281 </t>
  </si>
  <si>
    <t> 16.11.1952 18:44 </t>
  </si>
  <si>
    <t> -0.017 </t>
  </si>
  <si>
    <t>2434457.478 </t>
  </si>
  <si>
    <t> 20.03.1953 23:28 </t>
  </si>
  <si>
    <t> -0.037 </t>
  </si>
  <si>
    <t>2436814.556 </t>
  </si>
  <si>
    <t> 03.09.1959 01:20 </t>
  </si>
  <si>
    <t> 0.005 </t>
  </si>
  <si>
    <t>2436848.465 </t>
  </si>
  <si>
    <t> 06.10.1959 23:09 </t>
  </si>
  <si>
    <t> -0.034 </t>
  </si>
  <si>
    <t>2439026.562 </t>
  </si>
  <si>
    <t> 23.09.1965 01:29 </t>
  </si>
  <si>
    <t> 0.023 </t>
  </si>
  <si>
    <t> T.Berthold </t>
  </si>
  <si>
    <t> HABZ 59 </t>
  </si>
  <si>
    <t>2439033.485 </t>
  </si>
  <si>
    <t> 29.09.1965 23:38 </t>
  </si>
  <si>
    <t> 0.002 </t>
  </si>
  <si>
    <t>2439057.386 </t>
  </si>
  <si>
    <t> 23.10.1965 21:15 </t>
  </si>
  <si>
    <t>2439088.260 </t>
  </si>
  <si>
    <t> 23.11.1965 18:14 </t>
  </si>
  <si>
    <t> -0.002 </t>
  </si>
  <si>
    <t>2439381.442 </t>
  </si>
  <si>
    <t> 12.09.1966 22:36 </t>
  </si>
  <si>
    <t>2439387.599 </t>
  </si>
  <si>
    <t> 19.09.1966 02:22 </t>
  </si>
  <si>
    <t> -0.018 </t>
  </si>
  <si>
    <t>2440151.416 </t>
  </si>
  <si>
    <t> 21.10.1968 21:59 </t>
  </si>
  <si>
    <t> -0.020 </t>
  </si>
  <si>
    <t>2441249.328 </t>
  </si>
  <si>
    <t> 24.10.1971 19:52 </t>
  </si>
  <si>
    <t> -0.001 </t>
  </si>
  <si>
    <t>2442036.311 </t>
  </si>
  <si>
    <t> 19.12.1973 19:27 </t>
  </si>
  <si>
    <t>2442782.349 </t>
  </si>
  <si>
    <t> 04.01.1976 20:22 </t>
  </si>
  <si>
    <t>V </t>
  </si>
  <si>
    <t> R.Diethelm </t>
  </si>
  <si>
    <t> BBS 26 </t>
  </si>
  <si>
    <t>2443351.755 </t>
  </si>
  <si>
    <t> 27.07.1977 06:07 </t>
  </si>
  <si>
    <t> -0.004 </t>
  </si>
  <si>
    <t> D.Ruokonen </t>
  </si>
  <si>
    <t> AOEB 4 </t>
  </si>
  <si>
    <t>2443395.715 </t>
  </si>
  <si>
    <t> 09.09.1977 05:09 </t>
  </si>
  <si>
    <t> G.Samolyk </t>
  </si>
  <si>
    <t>2443436.628 </t>
  </si>
  <si>
    <t> 20.10.1977 03:04 </t>
  </si>
  <si>
    <t> 0.000 </t>
  </si>
  <si>
    <t>2443777.629 </t>
  </si>
  <si>
    <t> 26.09.1978 03:05 </t>
  </si>
  <si>
    <t>2444111.725 </t>
  </si>
  <si>
    <t> 26.08.1979 05:24 </t>
  </si>
  <si>
    <t>2444236.705 </t>
  </si>
  <si>
    <t> 29.12.1979 04:55 </t>
  </si>
  <si>
    <t>2444493.619 </t>
  </si>
  <si>
    <t> 11.09.1980 02:51 </t>
  </si>
  <si>
    <t> -0.010 </t>
  </si>
  <si>
    <t>2444519.075 </t>
  </si>
  <si>
    <t> 06.10.1980 13:48 </t>
  </si>
  <si>
    <t>E </t>
  </si>
  <si>
    <t>?</t>
  </si>
  <si>
    <t> U.S.Chaubey </t>
  </si>
  <si>
    <t> BSI 12.41 </t>
  </si>
  <si>
    <t>2444528.334 </t>
  </si>
  <si>
    <t> 15.10.1980 20:00 </t>
  </si>
  <si>
    <t>2444555.337 </t>
  </si>
  <si>
    <t> 11.11.1980 20:05 </t>
  </si>
  <si>
    <t>2444559.195 </t>
  </si>
  <si>
    <t> 15.11.1980 16:40 </t>
  </si>
  <si>
    <t>2444837.730 </t>
  </si>
  <si>
    <t> 21.08.1981 05:31 </t>
  </si>
  <si>
    <t>2444915.651 </t>
  </si>
  <si>
    <t> 07.11.1981 03:37 </t>
  </si>
  <si>
    <t>2445671.756 </t>
  </si>
  <si>
    <t> 03.12.1983 06:08 </t>
  </si>
  <si>
    <t> -0.006 </t>
  </si>
  <si>
    <t>2446445.587 </t>
  </si>
  <si>
    <t> 15.01.1986 02:05 </t>
  </si>
  <si>
    <t> -0.023 </t>
  </si>
  <si>
    <t>2446472.585 </t>
  </si>
  <si>
    <t> 11.02.1986 02:02 </t>
  </si>
  <si>
    <t> -0.029 </t>
  </si>
  <si>
    <t>2446759.598 </t>
  </si>
  <si>
    <t> 25.11.1986 02:21 </t>
  </si>
  <si>
    <t> -0.027 </t>
  </si>
  <si>
    <t>2447073.633 </t>
  </si>
  <si>
    <t> 05.10.1987 03:11 </t>
  </si>
  <si>
    <t>2447466.322 </t>
  </si>
  <si>
    <t> 31.10.1988 19:43 </t>
  </si>
  <si>
    <t>2447530.366 </t>
  </si>
  <si>
    <t> 03.01.1989 20:47 </t>
  </si>
  <si>
    <t> H.Peter </t>
  </si>
  <si>
    <t> BBS 91 </t>
  </si>
  <si>
    <t>2447817.389 </t>
  </si>
  <si>
    <t> 17.10.1989 21:20 </t>
  </si>
  <si>
    <t> BBS 93 </t>
  </si>
  <si>
    <t>2447922.304 </t>
  </si>
  <si>
    <t> 30.01.1990 19:17 </t>
  </si>
  <si>
    <t> BBS 94 </t>
  </si>
  <si>
    <t>2448121.368 </t>
  </si>
  <si>
    <t> 17.08.1990 20:49 </t>
  </si>
  <si>
    <t> BBS 96 </t>
  </si>
  <si>
    <t>2448175.374 </t>
  </si>
  <si>
    <t> 10.10.1990 20:58 </t>
  </si>
  <si>
    <t>2448251.744 </t>
  </si>
  <si>
    <t> 26.12.1990 05:51 </t>
  </si>
  <si>
    <t>2448448.487 </t>
  </si>
  <si>
    <t> 10.07.1991 23:41 </t>
  </si>
  <si>
    <t> -0.026 </t>
  </si>
  <si>
    <t> BBS 98 </t>
  </si>
  <si>
    <t>2448489.410 </t>
  </si>
  <si>
    <t> 20.08.1991 21:50 </t>
  </si>
  <si>
    <t> 0.006 </t>
  </si>
  <si>
    <t>2448501.722 </t>
  </si>
  <si>
    <t> 02.09.1991 05:19 </t>
  </si>
  <si>
    <t>2448506.384 </t>
  </si>
  <si>
    <t> 06.09.1991 21:12 </t>
  </si>
  <si>
    <t> BBS 99 </t>
  </si>
  <si>
    <t>2448533.371 </t>
  </si>
  <si>
    <t> 03.10.1991 20:54 </t>
  </si>
  <si>
    <t>2448628.285 </t>
  </si>
  <si>
    <t> 06.01.1992 18:50 </t>
  </si>
  <si>
    <t> BBS 100 </t>
  </si>
  <si>
    <t>2448665.312 </t>
  </si>
  <si>
    <t> 12.02.1992 19:29 </t>
  </si>
  <si>
    <t>2448830.417 </t>
  </si>
  <si>
    <t> 26.07.1992 22:00 </t>
  </si>
  <si>
    <t> BBS 101 </t>
  </si>
  <si>
    <t>2448840.432 </t>
  </si>
  <si>
    <t> 05.08.1992 22:22 </t>
  </si>
  <si>
    <t> BBS 102 </t>
  </si>
  <si>
    <t>2448881.338 </t>
  </si>
  <si>
    <t> 15.09.1992 20:06 </t>
  </si>
  <si>
    <t>2449232.382 </t>
  </si>
  <si>
    <t> 01.09.1993 21:10 </t>
  </si>
  <si>
    <t> BBS 105 </t>
  </si>
  <si>
    <t>2449600.410 </t>
  </si>
  <si>
    <t> 04.09.1994 21:50 </t>
  </si>
  <si>
    <t> BBS 107 </t>
  </si>
  <si>
    <t>2449776.304 </t>
  </si>
  <si>
    <t> 27.02.1995 19:17 </t>
  </si>
  <si>
    <t> BBS 108 </t>
  </si>
  <si>
    <t>2449924.436 </t>
  </si>
  <si>
    <t> 25.07.1995 22:27 </t>
  </si>
  <si>
    <t> BBS 110 </t>
  </si>
  <si>
    <t>2449975.357 </t>
  </si>
  <si>
    <t> 14.09.1995 20:34 </t>
  </si>
  <si>
    <t> J.Gensler </t>
  </si>
  <si>
    <t>BAVM 93 </t>
  </si>
  <si>
    <t>2449999.303 </t>
  </si>
  <si>
    <t> 08.10.1995 19:16 </t>
  </si>
  <si>
    <t> 0.007 </t>
  </si>
  <si>
    <t>2450033.226 </t>
  </si>
  <si>
    <t> 11.11.1995 17:25 </t>
  </si>
  <si>
    <t> BBS 111 </t>
  </si>
  <si>
    <t>2450299.408 </t>
  </si>
  <si>
    <t> 03.08.1996 21:47 </t>
  </si>
  <si>
    <t> BBS 113 </t>
  </si>
  <si>
    <t>2450370.375 </t>
  </si>
  <si>
    <t> 13.10.1996 21:00 </t>
  </si>
  <si>
    <t>2450387.352 </t>
  </si>
  <si>
    <t> 30.10.1996 20:26 </t>
  </si>
  <si>
    <t> -0.025 </t>
  </si>
  <si>
    <t>2450684.398 </t>
  </si>
  <si>
    <t> 23.08.1997 21:33 </t>
  </si>
  <si>
    <t> BBS 115 </t>
  </si>
  <si>
    <t>2450701.370 </t>
  </si>
  <si>
    <t> 09.09.1997 20:52 </t>
  </si>
  <si>
    <t> BBS 116 </t>
  </si>
  <si>
    <t>2450752.291 </t>
  </si>
  <si>
    <t> 30.10.1997 18:59 </t>
  </si>
  <si>
    <t>2450755.377 </t>
  </si>
  <si>
    <t> 02.11.1997 21:02 </t>
  </si>
  <si>
    <t>2450860.299 </t>
  </si>
  <si>
    <t> 15.02.1998 19:10 </t>
  </si>
  <si>
    <t> BBS 117 </t>
  </si>
  <si>
    <t>2451020.765 </t>
  </si>
  <si>
    <t> 26.07.1998 06:21 </t>
  </si>
  <si>
    <t> -0.042 </t>
  </si>
  <si>
    <t> AOEB 10 </t>
  </si>
  <si>
    <t>2451129.571 </t>
  </si>
  <si>
    <t> 12.11.1998 01:42 </t>
  </si>
  <si>
    <t>2451433.5553 </t>
  </si>
  <si>
    <t> 12.09.1999 01:19 </t>
  </si>
  <si>
    <t> -0.0223 </t>
  </si>
  <si>
    <t> J.Safar </t>
  </si>
  <si>
    <t>IBVS 5263 </t>
  </si>
  <si>
    <t>2451490.641 </t>
  </si>
  <si>
    <t> 08.11.1999 03:23 </t>
  </si>
  <si>
    <t>2451510.716 </t>
  </si>
  <si>
    <t> 28.11.1999 05:11 </t>
  </si>
  <si>
    <t>2451544.656 </t>
  </si>
  <si>
    <t> 01.01.2000 03:44 </t>
  </si>
  <si>
    <t>2451751.42676 </t>
  </si>
  <si>
    <t> 25.07.2000 22:14 </t>
  </si>
  <si>
    <t> -0.02282 </t>
  </si>
  <si>
    <t>C </t>
  </si>
  <si>
    <t>o</t>
  </si>
  <si>
    <t> J.Šafár </t>
  </si>
  <si>
    <t>OEJV 0074 </t>
  </si>
  <si>
    <t>2451803.8936 </t>
  </si>
  <si>
    <t> 16.09.2000 09:26 </t>
  </si>
  <si>
    <t> -0.0203 </t>
  </si>
  <si>
    <t> R.H.Nelson </t>
  </si>
  <si>
    <t>IBVS 5040 </t>
  </si>
  <si>
    <t>2451813.9229 </t>
  </si>
  <si>
    <t> 26.09.2000 10:08 </t>
  </si>
  <si>
    <t> -0.0209 </t>
  </si>
  <si>
    <t>2451927.3394 </t>
  </si>
  <si>
    <t> 17.01.2001 20:08 </t>
  </si>
  <si>
    <t> -0.0199 </t>
  </si>
  <si>
    <t> F.Agerer </t>
  </si>
  <si>
    <t>BAVM 152 </t>
  </si>
  <si>
    <t>2452250.6116 </t>
  </si>
  <si>
    <t> 07.12.2001 02:40 </t>
  </si>
  <si>
    <t> -0.0205 </t>
  </si>
  <si>
    <t>ns</t>
  </si>
  <si>
    <t> S.Dvorak </t>
  </si>
  <si>
    <t>2452625.5754 </t>
  </si>
  <si>
    <t> 17.12.2002 01:48 </t>
  </si>
  <si>
    <t> -0.0222 </t>
  </si>
  <si>
    <t>2452881.7250 </t>
  </si>
  <si>
    <t> 30.08.2003 05:24 </t>
  </si>
  <si>
    <t> -0.0219 </t>
  </si>
  <si>
    <t>2452930.3319 </t>
  </si>
  <si>
    <t> 17.10.2003 19:57 </t>
  </si>
  <si>
    <t> -0.0216 </t>
  </si>
  <si>
    <t> T.Krajci </t>
  </si>
  <si>
    <t>IBVS 5592 </t>
  </si>
  <si>
    <t>2452949.6201 </t>
  </si>
  <si>
    <t> 06.11.2003 02:52 </t>
  </si>
  <si>
    <t> -0.0218 </t>
  </si>
  <si>
    <t>IBVS 5493 </t>
  </si>
  <si>
    <t>2452952.7064 </t>
  </si>
  <si>
    <t> 09.11.2003 04:57 </t>
  </si>
  <si>
    <t>2453259.7764 </t>
  </si>
  <si>
    <t> 11.09.2004 06:38 </t>
  </si>
  <si>
    <t>2453314.5553 </t>
  </si>
  <si>
    <t> 05.11.2004 01:19 </t>
  </si>
  <si>
    <t>2453314.5556 </t>
  </si>
  <si>
    <t> 05.11.2004 01:20 </t>
  </si>
  <si>
    <t>R</t>
  </si>
  <si>
    <t> G.Lubcke </t>
  </si>
  <si>
    <t> JAAVSO 41;328 </t>
  </si>
  <si>
    <t>2453341.5599 </t>
  </si>
  <si>
    <t> 02.12.2004 01:26 </t>
  </si>
  <si>
    <t> -0.0213 </t>
  </si>
  <si>
    <t>2453539.8433 </t>
  </si>
  <si>
    <t> 18.06.2005 08:14 </t>
  </si>
  <si>
    <t> -0.0221 </t>
  </si>
  <si>
    <t>2453628.5684 </t>
  </si>
  <si>
    <t> 15.09.2005 01:38 </t>
  </si>
  <si>
    <t> -0.0234 </t>
  </si>
  <si>
    <t> AOEB 12 </t>
  </si>
  <si>
    <t>2453662.5174 </t>
  </si>
  <si>
    <t> 19.10.2005 00:25 </t>
  </si>
  <si>
    <t>-I</t>
  </si>
  <si>
    <t>BAVM 178 </t>
  </si>
  <si>
    <t>2453695.6930 </t>
  </si>
  <si>
    <t> 21.11.2005 04:37 </t>
  </si>
  <si>
    <t>12548</t>
  </si>
  <si>
    <t> R.Poklar </t>
  </si>
  <si>
    <t>2453732.7270 </t>
  </si>
  <si>
    <t> 28.12.2005 05:26 </t>
  </si>
  <si>
    <t>12572</t>
  </si>
  <si>
    <t> R.Nelson </t>
  </si>
  <si>
    <t>IBVS 5672 </t>
  </si>
  <si>
    <t>2454016.6506 </t>
  </si>
  <si>
    <t> 08.10.2006 03:36 </t>
  </si>
  <si>
    <t>12756</t>
  </si>
  <si>
    <t> -0.0228 </t>
  </si>
  <si>
    <t>2454019.7353 </t>
  </si>
  <si>
    <t> 11.10.2006 05:38 </t>
  </si>
  <si>
    <t>12758</t>
  </si>
  <si>
    <t> -0.0242 </t>
  </si>
  <si>
    <t>m</t>
  </si>
  <si>
    <t>IBVS 5760 </t>
  </si>
  <si>
    <t>2454025.9097 </t>
  </si>
  <si>
    <t> 17.10.2006 09:49 </t>
  </si>
  <si>
    <t>12762</t>
  </si>
  <si>
    <t>2454080.6887 </t>
  </si>
  <si>
    <t> 11.12.2006 04:31 </t>
  </si>
  <si>
    <t>12797.5</t>
  </si>
  <si>
    <t> -0.0220 </t>
  </si>
  <si>
    <t> J.Bialozynski </t>
  </si>
  <si>
    <t>2454117.7217 </t>
  </si>
  <si>
    <t> 17.01.2007 05:19 </t>
  </si>
  <si>
    <t>12821.5</t>
  </si>
  <si>
    <t> -0.0227 </t>
  </si>
  <si>
    <t>2454394.7033 </t>
  </si>
  <si>
    <t> 21.10.2007 04:52 </t>
  </si>
  <si>
    <t>13001</t>
  </si>
  <si>
    <t> H.Gerner </t>
  </si>
  <si>
    <t>JAAVSO 36(2);171 </t>
  </si>
  <si>
    <t>2454469.5413 </t>
  </si>
  <si>
    <t> 04.01.2008 00:59 </t>
  </si>
  <si>
    <t>13049.5</t>
  </si>
  <si>
    <t> -0.0226 </t>
  </si>
  <si>
    <t>2454674.7716 </t>
  </si>
  <si>
    <t> 27.07.2008 06:31 </t>
  </si>
  <si>
    <t>13182.5</t>
  </si>
  <si>
    <t>JAAVSO 36(2);186 </t>
  </si>
  <si>
    <t>2454721.8363 </t>
  </si>
  <si>
    <t> 12.09.2008 08:04 </t>
  </si>
  <si>
    <t>13213</t>
  </si>
  <si>
    <t> -0.0192 </t>
  </si>
  <si>
    <t> K.Menzies </t>
  </si>
  <si>
    <t> JAAVSO 37;44 </t>
  </si>
  <si>
    <t>2454741.8930 </t>
  </si>
  <si>
    <t> 02.10.2008 09:25 </t>
  </si>
  <si>
    <t>13226</t>
  </si>
  <si>
    <t> -0.0224 </t>
  </si>
  <si>
    <t>IBVS 5870 </t>
  </si>
  <si>
    <t>2454759.6380 </t>
  </si>
  <si>
    <t> 20.10.2008 03:18 </t>
  </si>
  <si>
    <t>13237.5</t>
  </si>
  <si>
    <t>2454766.5818 </t>
  </si>
  <si>
    <t> 27.10.2008 01:57 </t>
  </si>
  <si>
    <t>13242</t>
  </si>
  <si>
    <t>2455056.6785 </t>
  </si>
  <si>
    <t> 13.08.2009 04:17 </t>
  </si>
  <si>
    <t>13430</t>
  </si>
  <si>
    <t> JAAVSO 38;85 </t>
  </si>
  <si>
    <t>2455093.7151 </t>
  </si>
  <si>
    <t> 19.09.2009 05:09 </t>
  </si>
  <si>
    <t>13454</t>
  </si>
  <si>
    <t> -0.0198 </t>
  </si>
  <si>
    <t> JAAVSO 38;120 </t>
  </si>
  <si>
    <t>2455110.6855 </t>
  </si>
  <si>
    <t> 06.10.2009 04:27 </t>
  </si>
  <si>
    <t>13465</t>
  </si>
  <si>
    <t> -0.0231 </t>
  </si>
  <si>
    <t>2455137.6886 </t>
  </si>
  <si>
    <t> 02.11.2009 04:31 </t>
  </si>
  <si>
    <t>13482.5</t>
  </si>
  <si>
    <t> -0.0237 </t>
  </si>
  <si>
    <t>2455154.6632 </t>
  </si>
  <si>
    <t> 19.11.2009 03:55 </t>
  </si>
  <si>
    <t>13493.5</t>
  </si>
  <si>
    <t> -0.0229 </t>
  </si>
  <si>
    <t>2455239.5308 </t>
  </si>
  <si>
    <t> 12.02.2010 00:44 </t>
  </si>
  <si>
    <t>13548.5</t>
  </si>
  <si>
    <t> -0.0240 </t>
  </si>
  <si>
    <t>2455539.6582 </t>
  </si>
  <si>
    <t> 09.12.2010 03:47 </t>
  </si>
  <si>
    <t>13743</t>
  </si>
  <si>
    <t> -0.0233 </t>
  </si>
  <si>
    <t> JAAVSO 39;177 </t>
  </si>
  <si>
    <t>2456208.5781 </t>
  </si>
  <si>
    <t> 08.10.2012 01:52 </t>
  </si>
  <si>
    <t>14176.5</t>
  </si>
  <si>
    <t> N.Simmons </t>
  </si>
  <si>
    <t> JAAVSO 41;122 </t>
  </si>
  <si>
    <t>2456521.8210 </t>
  </si>
  <si>
    <t> 17.08.2013 07:42 </t>
  </si>
  <si>
    <t>14379.5</t>
  </si>
  <si>
    <t>2456558.8560 </t>
  </si>
  <si>
    <t> 23.09.2013 08:32 </t>
  </si>
  <si>
    <t>14403.5</t>
  </si>
  <si>
    <t>IBVS 6093 </t>
  </si>
  <si>
    <t>2456886.7561 </t>
  </si>
  <si>
    <t> 17.08.2014 06:08 </t>
  </si>
  <si>
    <t>14616</t>
  </si>
  <si>
    <t> -0.0238 </t>
  </si>
  <si>
    <t> JAAVSO 42;426 </t>
  </si>
  <si>
    <t>s5</t>
  </si>
  <si>
    <t>s6</t>
  </si>
  <si>
    <t>JAVSO..44…69</t>
  </si>
  <si>
    <t>JAVSO..45..121</t>
  </si>
  <si>
    <t>JAVSO..46…79 (2018)</t>
  </si>
  <si>
    <t>JAVSO..48…87</t>
  </si>
  <si>
    <t>JAVSO..48..256</t>
  </si>
  <si>
    <t>JAVSO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</si>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</sst>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3" formatCode="0.0000"/>
    <numFmt numFmtId="178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/>
    <xf numFmtId="4" fontId="24" fillId="2" borderId="0"/>
    <xf numFmtId="3" fontId="24" fillId="2" borderId="0"/>
    <xf numFmtId="164" fontId="24" fillId="2" borderId="0"/>
    <xf numFmtId="0" fontId="24" fillId="2" borderId="0"/>
    <xf numFmtId="2" fontId="24" fillId="2" borderId="0"/>
    <xf numFmtId="0" fontId="1" fillId="2" borderId="0"/>
    <xf numFmtId="0" fontId="2" fillId="2" borderId="0"/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4" fillId="2" borderId="2"/>
  </cellStyleXfs>
  <cellXfs count="115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3" xfId="0" applyFont="1" applyFill="1" applyBorder="1"/>
    <xf numFmtId="0" fontId="9" fillId="2" borderId="1" xfId="0" applyFont="1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2" borderId="1" xfId="0" applyFont="1" applyFill="1" applyBorder="1"/>
    <xf numFmtId="0" fontId="0" fillId="0" borderId="1" xfId="0" applyBorder="1"/>
    <xf numFmtId="0" fontId="10" fillId="2" borderId="0" xfId="0" applyFont="1" applyFill="1" applyAlignment="1">
      <alignment horizontal="center"/>
    </xf>
    <xf numFmtId="173" fontId="13" fillId="2" borderId="0" xfId="1" applyNumberFormat="1" applyFont="1" applyBorder="1" applyAlignment="1">
      <alignment horizontal="left"/>
    </xf>
    <xf numFmtId="173" fontId="7" fillId="2" borderId="0" xfId="1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0" borderId="0" xfId="0" applyFont="1"/>
    <xf numFmtId="0" fontId="13" fillId="0" borderId="0" xfId="0" applyFont="1"/>
    <xf numFmtId="22" fontId="9" fillId="0" borderId="0" xfId="0" applyNumberFormat="1" applyFont="1"/>
    <xf numFmtId="0" fontId="0" fillId="0" borderId="12" xfId="0" applyBorder="1"/>
    <xf numFmtId="0" fontId="0" fillId="0" borderId="13" xfId="0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7" fillId="2" borderId="11" xfId="1" applyNumberFormat="1" applyFont="1" applyBorder="1" applyAlignment="1">
      <alignment horizontal="left"/>
    </xf>
    <xf numFmtId="173" fontId="12" fillId="2" borderId="0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9" fillId="2" borderId="1" xfId="0" quotePrefix="1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22" fillId="0" borderId="0" xfId="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12" fillId="3" borderId="20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right" vertical="top" wrapText="1"/>
    </xf>
    <xf numFmtId="0" fontId="22" fillId="3" borderId="20" xfId="8" applyFill="1" applyBorder="1" applyAlignment="1" applyProtection="1">
      <alignment horizontal="right" vertical="top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20" fillId="2" borderId="0" xfId="0" applyFont="1" applyFill="1"/>
    <xf numFmtId="0" fontId="19" fillId="0" borderId="0" xfId="0" applyFont="1" applyFill="1" applyAlignment="1">
      <alignment horizontal="left"/>
    </xf>
    <xf numFmtId="0" fontId="19" fillId="2" borderId="0" xfId="0" applyFont="1" applyFill="1"/>
    <xf numFmtId="0" fontId="2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center" wrapText="1"/>
    </xf>
    <xf numFmtId="0" fontId="12" fillId="0" borderId="0" xfId="9" applyFont="1" applyAlignment="1">
      <alignment horizontal="left" wrapText="1"/>
    </xf>
    <xf numFmtId="0" fontId="12" fillId="2" borderId="1" xfId="0" applyFont="1" applyFill="1" applyBorder="1"/>
    <xf numFmtId="0" fontId="12" fillId="0" borderId="0" xfId="9" applyFont="1" applyAlignment="1">
      <alignment horizontal="left"/>
    </xf>
    <xf numFmtId="0" fontId="18" fillId="0" borderId="0" xfId="9" applyFont="1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78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546712802768166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5654976498503173"/>
          <c:w val="0.79411764705882348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-1.3968000002932968E-2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-2.1260000004986068E-2</c:v>
                </c:pt>
                <c:pt idx="23">
                  <c:v>1.6739999995479593E-2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-7.7696000003925292E-2</c:v>
                </c:pt>
                <c:pt idx="31">
                  <c:v>-3.8696000003255904E-2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7">
                  <c:v>-7.2060000005876645E-2</c:v>
                </c:pt>
                <c:pt idx="51">
                  <c:v>1.8398000000161119E-2</c:v>
                </c:pt>
                <c:pt idx="53">
                  <c:v>-0.22441400000388967</c:v>
                </c:pt>
                <c:pt idx="54">
                  <c:v>2.3651999996218365E-2</c:v>
                </c:pt>
                <c:pt idx="56">
                  <c:v>0</c:v>
                </c:pt>
                <c:pt idx="58">
                  <c:v>4.6559999973396771E-3</c:v>
                </c:pt>
                <c:pt idx="59">
                  <c:v>-3.3840000003692694E-2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9-4B04-8C5C-2EFBE892E9F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-1.4682000008178875E-2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69">
                  <c:v>-1.783399999840185E-2</c:v>
                </c:pt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-2.7748000007704832E-2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4">
                  <c:v>-2.7360000007320195E-2</c:v>
                </c:pt>
                <c:pt idx="95">
                  <c:v>-2.5530000006256159E-2</c:v>
                </c:pt>
                <c:pt idx="96">
                  <c:v>6.167999999888707E-3</c:v>
                </c:pt>
                <c:pt idx="97">
                  <c:v>-2.6376000001619104E-2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09">
                  <c:v>-2.1315999998478219E-2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  <c:pt idx="120">
                  <c:v>-4.1886000006343238E-2</c:v>
                </c:pt>
                <c:pt idx="121">
                  <c:v>-2.2179999999934807E-2</c:v>
                </c:pt>
                <c:pt idx="123">
                  <c:v>-3.0092000000877306E-2</c:v>
                </c:pt>
                <c:pt idx="124">
                  <c:v>-1.497600000584498E-2</c:v>
                </c:pt>
                <c:pt idx="125">
                  <c:v>-2.2471999996923842E-2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9-4B04-8C5C-2EFBE892E9F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-2.2823999999673106E-2</c:v>
                </c:pt>
                <c:pt idx="129">
                  <c:v>-1.9936000011512078E-2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9-4B04-8C5C-2EFBE892E9F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-2.227600000333041E-2</c:v>
                </c:pt>
                <c:pt idx="127">
                  <c:v>-2.0286000006308313E-2</c:v>
                </c:pt>
                <c:pt idx="128">
                  <c:v>-2.0868000006885268E-2</c:v>
                </c:pt>
                <c:pt idx="130">
                  <c:v>-2.0482000007177703E-2</c:v>
                </c:pt>
                <c:pt idx="131">
                  <c:v>-2.2206000001460779E-2</c:v>
                </c:pt>
                <c:pt idx="132">
                  <c:v>-2.1894000004976988E-2</c:v>
                </c:pt>
                <c:pt idx="133">
                  <c:v>-2.1636000004946254E-2</c:v>
                </c:pt>
                <c:pt idx="134">
                  <c:v>-2.1786000004794914E-2</c:v>
                </c:pt>
                <c:pt idx="135">
                  <c:v>-2.1622000000206754E-2</c:v>
                </c:pt>
                <c:pt idx="136">
                  <c:v>-2.2154000005684793E-2</c:v>
                </c:pt>
                <c:pt idx="137">
                  <c:v>-2.2168000003148336E-2</c:v>
                </c:pt>
                <c:pt idx="138">
                  <c:v>-2.1868000003451016E-2</c:v>
                </c:pt>
                <c:pt idx="139">
                  <c:v>-2.1768000005977228E-2</c:v>
                </c:pt>
                <c:pt idx="140">
                  <c:v>-2.1258000000671018E-2</c:v>
                </c:pt>
                <c:pt idx="141">
                  <c:v>-2.2096000007877592E-2</c:v>
                </c:pt>
                <c:pt idx="142">
                  <c:v>-2.3406000007526018E-2</c:v>
                </c:pt>
                <c:pt idx="143">
                  <c:v>-2.1902000007685274E-2</c:v>
                </c:pt>
                <c:pt idx="144">
                  <c:v>-2.226399999926798E-2</c:v>
                </c:pt>
                <c:pt idx="145">
                  <c:v>-2.1896000005654059E-2</c:v>
                </c:pt>
                <c:pt idx="146">
                  <c:v>-2.2808000001532491E-2</c:v>
                </c:pt>
                <c:pt idx="147">
                  <c:v>-2.4244000000180677E-2</c:v>
                </c:pt>
                <c:pt idx="148">
                  <c:v>-2.211600000737235E-2</c:v>
                </c:pt>
                <c:pt idx="149">
                  <c:v>-2.2030000007362105E-2</c:v>
                </c:pt>
                <c:pt idx="150">
                  <c:v>-2.2662000003037974E-2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5">
                  <c:v>-2.2368000005371869E-2</c:v>
                </c:pt>
                <c:pt idx="156">
                  <c:v>-2.2650000006251503E-2</c:v>
                </c:pt>
                <c:pt idx="157">
                  <c:v>-2.265600000100676E-2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  <c:pt idx="167">
                  <c:v>-2.1938000005320646E-2</c:v>
                </c:pt>
                <c:pt idx="168">
                  <c:v>-2.3788000005879439E-2</c:v>
                </c:pt>
                <c:pt idx="169">
                  <c:v>-2.4904000005335547E-2</c:v>
                </c:pt>
                <c:pt idx="170">
                  <c:v>-2.4000000004889444E-2</c:v>
                </c:pt>
                <c:pt idx="171">
                  <c:v>-2.4522000006982125E-2</c:v>
                </c:pt>
                <c:pt idx="172">
                  <c:v>-2.4100000002363231E-2</c:v>
                </c:pt>
                <c:pt idx="173">
                  <c:v>-2.4462000008497853E-2</c:v>
                </c:pt>
                <c:pt idx="174">
                  <c:v>-2.4517999998352025E-2</c:v>
                </c:pt>
                <c:pt idx="175">
                  <c:v>-2.4273999995784834E-2</c:v>
                </c:pt>
                <c:pt idx="176">
                  <c:v>-2.3478000010072719E-2</c:v>
                </c:pt>
                <c:pt idx="177">
                  <c:v>-2.4806000001262873E-2</c:v>
                </c:pt>
                <c:pt idx="178">
                  <c:v>-2.5326000002678484E-2</c:v>
                </c:pt>
                <c:pt idx="179">
                  <c:v>-2.4907999999413732E-2</c:v>
                </c:pt>
                <c:pt idx="180">
                  <c:v>-2.5122000006376766E-2</c:v>
                </c:pt>
                <c:pt idx="181">
                  <c:v>-2.4930000006861519E-2</c:v>
                </c:pt>
                <c:pt idx="182">
                  <c:v>-2.5636000005761161E-2</c:v>
                </c:pt>
                <c:pt idx="183">
                  <c:v>-2.5282000002334826E-2</c:v>
                </c:pt>
                <c:pt idx="184">
                  <c:v>-2.3768000006384682E-2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9-4B04-8C5C-2EFBE892E9F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9-4B04-8C5C-2EFBE892E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126">
                  <c:v>-2.2823999999673106E-2</c:v>
                </c:pt>
                <c:pt idx="139">
                  <c:v>-2.1768000005977228E-2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9-4B04-8C5C-2EFBE892E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-5.3154452111798031E-3</c:v>
                </c:pt>
                <c:pt idx="1">
                  <c:v>-8.8170036819760454E-3</c:v>
                </c:pt>
                <c:pt idx="2">
                  <c:v>-9.0143092567165715E-3</c:v>
                </c:pt>
                <c:pt idx="3">
                  <c:v>-9.1310747661886849E-3</c:v>
                </c:pt>
                <c:pt idx="4">
                  <c:v>-9.1433843831511055E-3</c:v>
                </c:pt>
                <c:pt idx="5">
                  <c:v>-9.1711689471519996E-3</c:v>
                </c:pt>
                <c:pt idx="6">
                  <c:v>-9.6843041228140848E-3</c:v>
                </c:pt>
                <c:pt idx="7">
                  <c:v>-9.8583972769969025E-3</c:v>
                </c:pt>
                <c:pt idx="8">
                  <c:v>-9.8583972769969025E-3</c:v>
                </c:pt>
                <c:pt idx="9">
                  <c:v>-9.8615626070729552E-3</c:v>
                </c:pt>
                <c:pt idx="10">
                  <c:v>-9.9551156959873585E-3</c:v>
                </c:pt>
                <c:pt idx="11">
                  <c:v>-9.9811417432793346E-3</c:v>
                </c:pt>
                <c:pt idx="12">
                  <c:v>-1.013378099361336E-2</c:v>
                </c:pt>
                <c:pt idx="13">
                  <c:v>-1.0161565557614254E-2</c:v>
                </c:pt>
                <c:pt idx="14">
                  <c:v>-1.0169303031133491E-2</c:v>
                </c:pt>
                <c:pt idx="15">
                  <c:v>-1.0169303031133491E-2</c:v>
                </c:pt>
                <c:pt idx="16">
                  <c:v>-1.049533202896677E-2</c:v>
                </c:pt>
                <c:pt idx="17">
                  <c:v>-1.0534019396562951E-2</c:v>
                </c:pt>
                <c:pt idx="18">
                  <c:v>-1.0653950236111116E-2</c:v>
                </c:pt>
                <c:pt idx="19">
                  <c:v>-1.080342415636909E-2</c:v>
                </c:pt>
                <c:pt idx="20">
                  <c:v>-1.0804830969736223E-2</c:v>
                </c:pt>
                <c:pt idx="21">
                  <c:v>-1.0818899103407564E-2</c:v>
                </c:pt>
                <c:pt idx="22">
                  <c:v>-1.0847738777433807E-2</c:v>
                </c:pt>
                <c:pt idx="23">
                  <c:v>-1.0847738777433807E-2</c:v>
                </c:pt>
                <c:pt idx="24">
                  <c:v>-1.0858641581029095E-2</c:v>
                </c:pt>
                <c:pt idx="25">
                  <c:v>-1.0991233740881463E-2</c:v>
                </c:pt>
                <c:pt idx="26">
                  <c:v>-1.1005301874552804E-2</c:v>
                </c:pt>
                <c:pt idx="27">
                  <c:v>-1.1006708687919937E-2</c:v>
                </c:pt>
                <c:pt idx="28">
                  <c:v>-1.1028514295110512E-2</c:v>
                </c:pt>
                <c:pt idx="29">
                  <c:v>-1.1170954148532818E-2</c:v>
                </c:pt>
                <c:pt idx="30">
                  <c:v>-1.1183263765495239E-2</c:v>
                </c:pt>
                <c:pt idx="31">
                  <c:v>-1.1183263765495239E-2</c:v>
                </c:pt>
                <c:pt idx="32">
                  <c:v>-1.1313042298613341E-2</c:v>
                </c:pt>
                <c:pt idx="33">
                  <c:v>-1.1329924059018948E-2</c:v>
                </c:pt>
                <c:pt idx="34">
                  <c:v>-1.1475529242517305E-2</c:v>
                </c:pt>
                <c:pt idx="35">
                  <c:v>-1.1528284743784825E-2</c:v>
                </c:pt>
                <c:pt idx="36">
                  <c:v>-1.1528284743784825E-2</c:v>
                </c:pt>
                <c:pt idx="37">
                  <c:v>-1.1655601353510441E-2</c:v>
                </c:pt>
                <c:pt idx="38">
                  <c:v>-1.1665097343738596E-2</c:v>
                </c:pt>
                <c:pt idx="39">
                  <c:v>-1.1677406960701017E-2</c:v>
                </c:pt>
                <c:pt idx="40">
                  <c:v>-1.1831453024402177E-2</c:v>
                </c:pt>
                <c:pt idx="41">
                  <c:v>-1.1843762641364599E-2</c:v>
                </c:pt>
                <c:pt idx="42">
                  <c:v>-1.1987609308154039E-2</c:v>
                </c:pt>
                <c:pt idx="43">
                  <c:v>-1.1998512111749326E-2</c:v>
                </c:pt>
                <c:pt idx="44">
                  <c:v>-1.2003787661876078E-2</c:v>
                </c:pt>
                <c:pt idx="45">
                  <c:v>-1.2014690465471366E-2</c:v>
                </c:pt>
                <c:pt idx="46">
                  <c:v>-1.2029110302484488E-2</c:v>
                </c:pt>
                <c:pt idx="47">
                  <c:v>-1.2149041142032652E-2</c:v>
                </c:pt>
                <c:pt idx="48">
                  <c:v>-1.2755729406609139E-2</c:v>
                </c:pt>
                <c:pt idx="49">
                  <c:v>-1.2810946831269144E-2</c:v>
                </c:pt>
                <c:pt idx="50">
                  <c:v>-1.2821849634864432E-2</c:v>
                </c:pt>
                <c:pt idx="51">
                  <c:v>-1.2821849634864432E-2</c:v>
                </c:pt>
                <c:pt idx="52">
                  <c:v>-1.2837324581902905E-2</c:v>
                </c:pt>
                <c:pt idx="53">
                  <c:v>-1.3109542968443312E-2</c:v>
                </c:pt>
                <c:pt idx="54">
                  <c:v>-1.3145065005963442E-2</c:v>
                </c:pt>
                <c:pt idx="55">
                  <c:v>-1.3348349537514289E-2</c:v>
                </c:pt>
                <c:pt idx="56">
                  <c:v>-1.3348349537514289E-2</c:v>
                </c:pt>
                <c:pt idx="57">
                  <c:v>-1.3404973775541429E-2</c:v>
                </c:pt>
                <c:pt idx="58">
                  <c:v>-1.4479427484689934E-2</c:v>
                </c:pt>
                <c:pt idx="59">
                  <c:v>-1.4494902431728405E-2</c:v>
                </c:pt>
                <c:pt idx="60">
                  <c:v>-1.5487760965583144E-2</c:v>
                </c:pt>
                <c:pt idx="61">
                  <c:v>-1.5490926295659197E-2</c:v>
                </c:pt>
                <c:pt idx="62">
                  <c:v>-1.5501829099254485E-2</c:v>
                </c:pt>
                <c:pt idx="63">
                  <c:v>-1.5515897232925822E-2</c:v>
                </c:pt>
                <c:pt idx="64">
                  <c:v>-1.5649544502803543E-2</c:v>
                </c:pt>
                <c:pt idx="65">
                  <c:v>-1.5652358129537809E-2</c:v>
                </c:pt>
                <c:pt idx="66">
                  <c:v>-1.6000544437903448E-2</c:v>
                </c:pt>
                <c:pt idx="67">
                  <c:v>-1.6501018293261324E-2</c:v>
                </c:pt>
                <c:pt idx="68">
                  <c:v>-1.6859755701880468E-2</c:v>
                </c:pt>
                <c:pt idx="69">
                  <c:v>-1.7199852833385085E-2</c:v>
                </c:pt>
                <c:pt idx="70">
                  <c:v>-1.7459409899621286E-2</c:v>
                </c:pt>
                <c:pt idx="71">
                  <c:v>-1.7479456990102941E-2</c:v>
                </c:pt>
                <c:pt idx="72">
                  <c:v>-1.7498097267217468E-2</c:v>
                </c:pt>
                <c:pt idx="73">
                  <c:v>-1.7653550144285761E-2</c:v>
                </c:pt>
                <c:pt idx="74">
                  <c:v>-1.7805837691278005E-2</c:v>
                </c:pt>
                <c:pt idx="75">
                  <c:v>-1.7862813632646926E-2</c:v>
                </c:pt>
                <c:pt idx="76">
                  <c:v>-1.7979930845460824E-2</c:v>
                </c:pt>
                <c:pt idx="77">
                  <c:v>-1.7991537055739679E-2</c:v>
                </c:pt>
                <c:pt idx="78">
                  <c:v>-1.7995757495841078E-2</c:v>
                </c:pt>
                <c:pt idx="79">
                  <c:v>-1.8008067112803502E-2</c:v>
                </c:pt>
                <c:pt idx="80">
                  <c:v>-1.8009825629512418E-2</c:v>
                </c:pt>
                <c:pt idx="81">
                  <c:v>-1.8136790535896251E-2</c:v>
                </c:pt>
                <c:pt idx="82">
                  <c:v>-1.817231257341638E-2</c:v>
                </c:pt>
                <c:pt idx="83">
                  <c:v>-1.8516981848364183E-2</c:v>
                </c:pt>
                <c:pt idx="84">
                  <c:v>-1.8869740300173007E-2</c:v>
                </c:pt>
                <c:pt idx="85">
                  <c:v>-1.8882049917135428E-2</c:v>
                </c:pt>
                <c:pt idx="86">
                  <c:v>-1.901288356027888E-2</c:v>
                </c:pt>
                <c:pt idx="87">
                  <c:v>-1.9156026820384753E-2</c:v>
                </c:pt>
                <c:pt idx="88">
                  <c:v>-1.9335043821352538E-2</c:v>
                </c:pt>
                <c:pt idx="89">
                  <c:v>-1.9364235198720568E-2</c:v>
                </c:pt>
                <c:pt idx="90">
                  <c:v>-1.9495068841864017E-2</c:v>
                </c:pt>
                <c:pt idx="91">
                  <c:v>-1.954290049634657E-2</c:v>
                </c:pt>
                <c:pt idx="92">
                  <c:v>-1.9633639958526704E-2</c:v>
                </c:pt>
                <c:pt idx="93">
                  <c:v>-1.9658259192451549E-2</c:v>
                </c:pt>
                <c:pt idx="94">
                  <c:v>-1.9693077823288111E-2</c:v>
                </c:pt>
                <c:pt idx="95">
                  <c:v>-1.9782762175442899E-2</c:v>
                </c:pt>
                <c:pt idx="96">
                  <c:v>-1.9801402452557421E-2</c:v>
                </c:pt>
                <c:pt idx="97">
                  <c:v>-1.9807029706025957E-2</c:v>
                </c:pt>
                <c:pt idx="98">
                  <c:v>-1.9809139926076656E-2</c:v>
                </c:pt>
                <c:pt idx="99">
                  <c:v>-1.9821449543039077E-2</c:v>
                </c:pt>
                <c:pt idx="100">
                  <c:v>-1.9864709054078444E-2</c:v>
                </c:pt>
                <c:pt idx="101">
                  <c:v>-1.9881590814484054E-2</c:v>
                </c:pt>
                <c:pt idx="102">
                  <c:v>-1.9956855329625715E-2</c:v>
                </c:pt>
                <c:pt idx="103">
                  <c:v>-1.99614274730689E-2</c:v>
                </c:pt>
                <c:pt idx="104">
                  <c:v>-1.9980067750183426E-2</c:v>
                </c:pt>
                <c:pt idx="105">
                  <c:v>-2.0140092770694902E-2</c:v>
                </c:pt>
                <c:pt idx="106">
                  <c:v>-2.030785526472562E-2</c:v>
                </c:pt>
                <c:pt idx="107">
                  <c:v>-2.0388043626652252E-2</c:v>
                </c:pt>
                <c:pt idx="108">
                  <c:v>-2.0455570668274678E-2</c:v>
                </c:pt>
                <c:pt idx="109">
                  <c:v>-2.0478783088832386E-2</c:v>
                </c:pt>
                <c:pt idx="110">
                  <c:v>-2.0489685892427674E-2</c:v>
                </c:pt>
                <c:pt idx="111">
                  <c:v>-2.0505160839466147E-2</c:v>
                </c:pt>
                <c:pt idx="112">
                  <c:v>-2.0626498492381445E-2</c:v>
                </c:pt>
                <c:pt idx="113">
                  <c:v>-2.0658855199825524E-2</c:v>
                </c:pt>
                <c:pt idx="114">
                  <c:v>-2.0666592673344759E-2</c:v>
                </c:pt>
                <c:pt idx="115">
                  <c:v>-2.0801998459931397E-2</c:v>
                </c:pt>
                <c:pt idx="116">
                  <c:v>-2.0809735933450632E-2</c:v>
                </c:pt>
                <c:pt idx="117">
                  <c:v>-2.083294835400834E-2</c:v>
                </c:pt>
                <c:pt idx="118">
                  <c:v>-2.0834355167375477E-2</c:v>
                </c:pt>
                <c:pt idx="119">
                  <c:v>-2.088218682185803E-2</c:v>
                </c:pt>
                <c:pt idx="120">
                  <c:v>-2.0955341116948991E-2</c:v>
                </c:pt>
                <c:pt idx="121">
                  <c:v>-2.100493128814046E-2</c:v>
                </c:pt>
                <c:pt idx="122">
                  <c:v>-2.1143502404803147E-2</c:v>
                </c:pt>
                <c:pt idx="123">
                  <c:v>-2.1169528452095125E-2</c:v>
                </c:pt>
                <c:pt idx="124">
                  <c:v>-2.1178672738981497E-2</c:v>
                </c:pt>
                <c:pt idx="125">
                  <c:v>-2.1194147686019967E-2</c:v>
                </c:pt>
                <c:pt idx="126">
                  <c:v>-2.128840418161794E-2</c:v>
                </c:pt>
                <c:pt idx="127">
                  <c:v>-2.1312320008859215E-2</c:v>
                </c:pt>
                <c:pt idx="128">
                  <c:v>-2.1316892152302397E-2</c:v>
                </c:pt>
                <c:pt idx="129">
                  <c:v>-2.1368592543544569E-2</c:v>
                </c:pt>
                <c:pt idx="130">
                  <c:v>-2.1515956243751844E-2</c:v>
                </c:pt>
                <c:pt idx="131">
                  <c:v>-2.1686884067858611E-2</c:v>
                </c:pt>
                <c:pt idx="132">
                  <c:v>-2.1803649577330723E-2</c:v>
                </c:pt>
                <c:pt idx="133">
                  <c:v>-2.1825806887863081E-2</c:v>
                </c:pt>
                <c:pt idx="134">
                  <c:v>-2.183459947140767E-2</c:v>
                </c:pt>
                <c:pt idx="135">
                  <c:v>-2.1836006284774803E-2</c:v>
                </c:pt>
                <c:pt idx="136">
                  <c:v>-2.1975984214804622E-2</c:v>
                </c:pt>
                <c:pt idx="137">
                  <c:v>-2.2000955152071251E-2</c:v>
                </c:pt>
                <c:pt idx="138">
                  <c:v>-2.2000955152071251E-2</c:v>
                </c:pt>
                <c:pt idx="139">
                  <c:v>-2.2000955152071251E-2</c:v>
                </c:pt>
                <c:pt idx="140">
                  <c:v>-2.2013264769033675E-2</c:v>
                </c:pt>
                <c:pt idx="141">
                  <c:v>-2.2103652527872025E-2</c:v>
                </c:pt>
                <c:pt idx="142">
                  <c:v>-2.2144098412177123E-2</c:v>
                </c:pt>
                <c:pt idx="143">
                  <c:v>-2.2159573359215597E-2</c:v>
                </c:pt>
                <c:pt idx="144">
                  <c:v>-2.2174696602912283E-2</c:v>
                </c:pt>
                <c:pt idx="145">
                  <c:v>-2.2191578363317893E-2</c:v>
                </c:pt>
                <c:pt idx="146">
                  <c:v>-2.2321005193094212E-2</c:v>
                </c:pt>
                <c:pt idx="147">
                  <c:v>-2.2322412006461345E-2</c:v>
                </c:pt>
                <c:pt idx="148">
                  <c:v>-2.2325225633195611E-2</c:v>
                </c:pt>
                <c:pt idx="149">
                  <c:v>-2.2350196570462236E-2</c:v>
                </c:pt>
                <c:pt idx="150">
                  <c:v>-2.2367078330867846E-2</c:v>
                </c:pt>
                <c:pt idx="151">
                  <c:v>-2.2493339830568108E-2</c:v>
                </c:pt>
                <c:pt idx="152">
                  <c:v>-2.2527455054721108E-2</c:v>
                </c:pt>
                <c:pt idx="153">
                  <c:v>-2.2621008143635511E-2</c:v>
                </c:pt>
                <c:pt idx="154">
                  <c:v>-2.2642462047484303E-2</c:v>
                </c:pt>
                <c:pt idx="155">
                  <c:v>-2.2651606334370675E-2</c:v>
                </c:pt>
                <c:pt idx="156">
                  <c:v>-2.2659695511231693E-2</c:v>
                </c:pt>
                <c:pt idx="157">
                  <c:v>-2.2662860841307746E-2</c:v>
                </c:pt>
                <c:pt idx="158">
                  <c:v>-2.2795101297818331E-2</c:v>
                </c:pt>
                <c:pt idx="159">
                  <c:v>-2.2811983058223934E-2</c:v>
                </c:pt>
                <c:pt idx="160">
                  <c:v>-2.2819720531743172E-2</c:v>
                </c:pt>
                <c:pt idx="161">
                  <c:v>-2.2832030148705593E-2</c:v>
                </c:pt>
                <c:pt idx="162">
                  <c:v>-2.2839767622224831E-2</c:v>
                </c:pt>
                <c:pt idx="163">
                  <c:v>-2.2878454989821009E-2</c:v>
                </c:pt>
                <c:pt idx="164">
                  <c:v>-2.3015267589774784E-2</c:v>
                </c:pt>
                <c:pt idx="165">
                  <c:v>-2.3320194387101052E-2</c:v>
                </c:pt>
                <c:pt idx="166">
                  <c:v>-2.3462985943865141E-2</c:v>
                </c:pt>
                <c:pt idx="167">
                  <c:v>-2.3479867704270747E-2</c:v>
                </c:pt>
                <c:pt idx="168">
                  <c:v>-2.3629341624528725E-2</c:v>
                </c:pt>
                <c:pt idx="169">
                  <c:v>-2.3831219342712436E-2</c:v>
                </c:pt>
                <c:pt idx="170">
                  <c:v>-2.3969790459375123E-2</c:v>
                </c:pt>
                <c:pt idx="171">
                  <c:v>-2.399898183674315E-2</c:v>
                </c:pt>
                <c:pt idx="172">
                  <c:v>-2.4145642130266858E-2</c:v>
                </c:pt>
                <c:pt idx="173">
                  <c:v>-2.4160765373963548E-2</c:v>
                </c:pt>
                <c:pt idx="174">
                  <c:v>-2.4313404624297576E-2</c:v>
                </c:pt>
                <c:pt idx="175">
                  <c:v>-2.4325362537918213E-2</c:v>
                </c:pt>
                <c:pt idx="176">
                  <c:v>-2.4362643092147258E-2</c:v>
                </c:pt>
                <c:pt idx="177">
                  <c:v>-2.4465340467948037E-2</c:v>
                </c:pt>
                <c:pt idx="178">
                  <c:v>-2.4475891568201541E-2</c:v>
                </c:pt>
                <c:pt idx="179">
                  <c:v>-2.4483980745062556E-2</c:v>
                </c:pt>
                <c:pt idx="180">
                  <c:v>-2.4614462684864225E-2</c:v>
                </c:pt>
                <c:pt idx="181">
                  <c:v>-2.46362682920548E-2</c:v>
                </c:pt>
                <c:pt idx="182">
                  <c:v>-2.4639433622130853E-2</c:v>
                </c:pt>
                <c:pt idx="183">
                  <c:v>-2.4804382489427301E-2</c:v>
                </c:pt>
                <c:pt idx="184">
                  <c:v>-2.4832167053428195E-2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9-4B04-8C5C-2EFBE892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5040"/>
        <c:axId val="1"/>
      </c:scatterChart>
      <c:valAx>
        <c:axId val="882895040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602076124568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8166089965398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1903114186851"/>
          <c:y val="0.91693424903356724"/>
          <c:w val="0.62629757785467133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557863816245767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0677860329401"/>
          <c:y val="0.15605095541401273"/>
          <c:w val="0.80138304421524886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-1.3968000002932968E-2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-2.1260000004986068E-2</c:v>
                </c:pt>
                <c:pt idx="23">
                  <c:v>1.6739999995479593E-2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-7.7696000003925292E-2</c:v>
                </c:pt>
                <c:pt idx="31">
                  <c:v>-3.8696000003255904E-2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7">
                  <c:v>-7.2060000005876645E-2</c:v>
                </c:pt>
                <c:pt idx="51">
                  <c:v>1.8398000000161119E-2</c:v>
                </c:pt>
                <c:pt idx="53">
                  <c:v>-0.22441400000388967</c:v>
                </c:pt>
                <c:pt idx="54">
                  <c:v>2.3651999996218365E-2</c:v>
                </c:pt>
                <c:pt idx="56">
                  <c:v>0</c:v>
                </c:pt>
                <c:pt idx="58">
                  <c:v>4.6559999973396771E-3</c:v>
                </c:pt>
                <c:pt idx="59">
                  <c:v>-3.3840000003692694E-2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E92-A4F9-FB3C58CDA60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-1.4682000008178875E-2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69">
                  <c:v>-1.783399999840185E-2</c:v>
                </c:pt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-2.7748000007704832E-2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4">
                  <c:v>-2.7360000007320195E-2</c:v>
                </c:pt>
                <c:pt idx="95">
                  <c:v>-2.5530000006256159E-2</c:v>
                </c:pt>
                <c:pt idx="96">
                  <c:v>6.167999999888707E-3</c:v>
                </c:pt>
                <c:pt idx="97">
                  <c:v>-2.6376000001619104E-2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09">
                  <c:v>-2.1315999998478219E-2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  <c:pt idx="120">
                  <c:v>-4.1886000006343238E-2</c:v>
                </c:pt>
                <c:pt idx="121">
                  <c:v>-2.2179999999934807E-2</c:v>
                </c:pt>
                <c:pt idx="123">
                  <c:v>-3.0092000000877306E-2</c:v>
                </c:pt>
                <c:pt idx="124">
                  <c:v>-1.497600000584498E-2</c:v>
                </c:pt>
                <c:pt idx="125">
                  <c:v>-2.2471999996923842E-2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E92-A4F9-FB3C58CDA60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-2.2823999999673106E-2</c:v>
                </c:pt>
                <c:pt idx="129">
                  <c:v>-1.9936000011512078E-2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8-4E92-A4F9-FB3C58CDA60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-2.227600000333041E-2</c:v>
                </c:pt>
                <c:pt idx="127">
                  <c:v>-2.0286000006308313E-2</c:v>
                </c:pt>
                <c:pt idx="128">
                  <c:v>-2.0868000006885268E-2</c:v>
                </c:pt>
                <c:pt idx="130">
                  <c:v>-2.0482000007177703E-2</c:v>
                </c:pt>
                <c:pt idx="131">
                  <c:v>-2.2206000001460779E-2</c:v>
                </c:pt>
                <c:pt idx="132">
                  <c:v>-2.1894000004976988E-2</c:v>
                </c:pt>
                <c:pt idx="133">
                  <c:v>-2.1636000004946254E-2</c:v>
                </c:pt>
                <c:pt idx="134">
                  <c:v>-2.1786000004794914E-2</c:v>
                </c:pt>
                <c:pt idx="135">
                  <c:v>-2.1622000000206754E-2</c:v>
                </c:pt>
                <c:pt idx="136">
                  <c:v>-2.2154000005684793E-2</c:v>
                </c:pt>
                <c:pt idx="137">
                  <c:v>-2.2168000003148336E-2</c:v>
                </c:pt>
                <c:pt idx="138">
                  <c:v>-2.1868000003451016E-2</c:v>
                </c:pt>
                <c:pt idx="139">
                  <c:v>-2.1768000005977228E-2</c:v>
                </c:pt>
                <c:pt idx="140">
                  <c:v>-2.1258000000671018E-2</c:v>
                </c:pt>
                <c:pt idx="141">
                  <c:v>-2.2096000007877592E-2</c:v>
                </c:pt>
                <c:pt idx="142">
                  <c:v>-2.3406000007526018E-2</c:v>
                </c:pt>
                <c:pt idx="143">
                  <c:v>-2.1902000007685274E-2</c:v>
                </c:pt>
                <c:pt idx="144">
                  <c:v>-2.226399999926798E-2</c:v>
                </c:pt>
                <c:pt idx="145">
                  <c:v>-2.1896000005654059E-2</c:v>
                </c:pt>
                <c:pt idx="146">
                  <c:v>-2.2808000001532491E-2</c:v>
                </c:pt>
                <c:pt idx="147">
                  <c:v>-2.4244000000180677E-2</c:v>
                </c:pt>
                <c:pt idx="148">
                  <c:v>-2.211600000737235E-2</c:v>
                </c:pt>
                <c:pt idx="149">
                  <c:v>-2.2030000007362105E-2</c:v>
                </c:pt>
                <c:pt idx="150">
                  <c:v>-2.2662000003037974E-2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5">
                  <c:v>-2.2368000005371869E-2</c:v>
                </c:pt>
                <c:pt idx="156">
                  <c:v>-2.2650000006251503E-2</c:v>
                </c:pt>
                <c:pt idx="157">
                  <c:v>-2.265600000100676E-2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  <c:pt idx="167">
                  <c:v>-2.1938000005320646E-2</c:v>
                </c:pt>
                <c:pt idx="168">
                  <c:v>-2.3788000005879439E-2</c:v>
                </c:pt>
                <c:pt idx="169">
                  <c:v>-2.4904000005335547E-2</c:v>
                </c:pt>
                <c:pt idx="170">
                  <c:v>-2.4000000004889444E-2</c:v>
                </c:pt>
                <c:pt idx="171">
                  <c:v>-2.4522000006982125E-2</c:v>
                </c:pt>
                <c:pt idx="172">
                  <c:v>-2.4100000002363231E-2</c:v>
                </c:pt>
                <c:pt idx="173">
                  <c:v>-2.4462000008497853E-2</c:v>
                </c:pt>
                <c:pt idx="174">
                  <c:v>-2.4517999998352025E-2</c:v>
                </c:pt>
                <c:pt idx="175">
                  <c:v>-2.4273999995784834E-2</c:v>
                </c:pt>
                <c:pt idx="176">
                  <c:v>-2.3478000010072719E-2</c:v>
                </c:pt>
                <c:pt idx="177">
                  <c:v>-2.4806000001262873E-2</c:v>
                </c:pt>
                <c:pt idx="178">
                  <c:v>-2.5326000002678484E-2</c:v>
                </c:pt>
                <c:pt idx="179">
                  <c:v>-2.4907999999413732E-2</c:v>
                </c:pt>
                <c:pt idx="180">
                  <c:v>-2.5122000006376766E-2</c:v>
                </c:pt>
                <c:pt idx="181">
                  <c:v>-2.4930000006861519E-2</c:v>
                </c:pt>
                <c:pt idx="182">
                  <c:v>-2.5636000005761161E-2</c:v>
                </c:pt>
                <c:pt idx="183">
                  <c:v>-2.5282000002334826E-2</c:v>
                </c:pt>
                <c:pt idx="184">
                  <c:v>-2.3768000006384682E-2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8-4E92-A4F9-FB3C58CDA60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8-4E92-A4F9-FB3C58CDA6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126">
                  <c:v>-2.2823999999673106E-2</c:v>
                </c:pt>
                <c:pt idx="139">
                  <c:v>-2.1768000005977228E-2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8-4E92-A4F9-FB3C58CDA6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-5.3154452111798031E-3</c:v>
                </c:pt>
                <c:pt idx="1">
                  <c:v>-8.8170036819760454E-3</c:v>
                </c:pt>
                <c:pt idx="2">
                  <c:v>-9.0143092567165715E-3</c:v>
                </c:pt>
                <c:pt idx="3">
                  <c:v>-9.1310747661886849E-3</c:v>
                </c:pt>
                <c:pt idx="4">
                  <c:v>-9.1433843831511055E-3</c:v>
                </c:pt>
                <c:pt idx="5">
                  <c:v>-9.1711689471519996E-3</c:v>
                </c:pt>
                <c:pt idx="6">
                  <c:v>-9.6843041228140848E-3</c:v>
                </c:pt>
                <c:pt idx="7">
                  <c:v>-9.8583972769969025E-3</c:v>
                </c:pt>
                <c:pt idx="8">
                  <c:v>-9.8583972769969025E-3</c:v>
                </c:pt>
                <c:pt idx="9">
                  <c:v>-9.8615626070729552E-3</c:v>
                </c:pt>
                <c:pt idx="10">
                  <c:v>-9.9551156959873585E-3</c:v>
                </c:pt>
                <c:pt idx="11">
                  <c:v>-9.9811417432793346E-3</c:v>
                </c:pt>
                <c:pt idx="12">
                  <c:v>-1.013378099361336E-2</c:v>
                </c:pt>
                <c:pt idx="13">
                  <c:v>-1.0161565557614254E-2</c:v>
                </c:pt>
                <c:pt idx="14">
                  <c:v>-1.0169303031133491E-2</c:v>
                </c:pt>
                <c:pt idx="15">
                  <c:v>-1.0169303031133491E-2</c:v>
                </c:pt>
                <c:pt idx="16">
                  <c:v>-1.049533202896677E-2</c:v>
                </c:pt>
                <c:pt idx="17">
                  <c:v>-1.0534019396562951E-2</c:v>
                </c:pt>
                <c:pt idx="18">
                  <c:v>-1.0653950236111116E-2</c:v>
                </c:pt>
                <c:pt idx="19">
                  <c:v>-1.080342415636909E-2</c:v>
                </c:pt>
                <c:pt idx="20">
                  <c:v>-1.0804830969736223E-2</c:v>
                </c:pt>
                <c:pt idx="21">
                  <c:v>-1.0818899103407564E-2</c:v>
                </c:pt>
                <c:pt idx="22">
                  <c:v>-1.0847738777433807E-2</c:v>
                </c:pt>
                <c:pt idx="23">
                  <c:v>-1.0847738777433807E-2</c:v>
                </c:pt>
                <c:pt idx="24">
                  <c:v>-1.0858641581029095E-2</c:v>
                </c:pt>
                <c:pt idx="25">
                  <c:v>-1.0991233740881463E-2</c:v>
                </c:pt>
                <c:pt idx="26">
                  <c:v>-1.1005301874552804E-2</c:v>
                </c:pt>
                <c:pt idx="27">
                  <c:v>-1.1006708687919937E-2</c:v>
                </c:pt>
                <c:pt idx="28">
                  <c:v>-1.1028514295110512E-2</c:v>
                </c:pt>
                <c:pt idx="29">
                  <c:v>-1.1170954148532818E-2</c:v>
                </c:pt>
                <c:pt idx="30">
                  <c:v>-1.1183263765495239E-2</c:v>
                </c:pt>
                <c:pt idx="31">
                  <c:v>-1.1183263765495239E-2</c:v>
                </c:pt>
                <c:pt idx="32">
                  <c:v>-1.1313042298613341E-2</c:v>
                </c:pt>
                <c:pt idx="33">
                  <c:v>-1.1329924059018948E-2</c:v>
                </c:pt>
                <c:pt idx="34">
                  <c:v>-1.1475529242517305E-2</c:v>
                </c:pt>
                <c:pt idx="35">
                  <c:v>-1.1528284743784825E-2</c:v>
                </c:pt>
                <c:pt idx="36">
                  <c:v>-1.1528284743784825E-2</c:v>
                </c:pt>
                <c:pt idx="37">
                  <c:v>-1.1655601353510441E-2</c:v>
                </c:pt>
                <c:pt idx="38">
                  <c:v>-1.1665097343738596E-2</c:v>
                </c:pt>
                <c:pt idx="39">
                  <c:v>-1.1677406960701017E-2</c:v>
                </c:pt>
                <c:pt idx="40">
                  <c:v>-1.1831453024402177E-2</c:v>
                </c:pt>
                <c:pt idx="41">
                  <c:v>-1.1843762641364599E-2</c:v>
                </c:pt>
                <c:pt idx="42">
                  <c:v>-1.1987609308154039E-2</c:v>
                </c:pt>
                <c:pt idx="43">
                  <c:v>-1.1998512111749326E-2</c:v>
                </c:pt>
                <c:pt idx="44">
                  <c:v>-1.2003787661876078E-2</c:v>
                </c:pt>
                <c:pt idx="45">
                  <c:v>-1.2014690465471366E-2</c:v>
                </c:pt>
                <c:pt idx="46">
                  <c:v>-1.2029110302484488E-2</c:v>
                </c:pt>
                <c:pt idx="47">
                  <c:v>-1.2149041142032652E-2</c:v>
                </c:pt>
                <c:pt idx="48">
                  <c:v>-1.2755729406609139E-2</c:v>
                </c:pt>
                <c:pt idx="49">
                  <c:v>-1.2810946831269144E-2</c:v>
                </c:pt>
                <c:pt idx="50">
                  <c:v>-1.2821849634864432E-2</c:v>
                </c:pt>
                <c:pt idx="51">
                  <c:v>-1.2821849634864432E-2</c:v>
                </c:pt>
                <c:pt idx="52">
                  <c:v>-1.2837324581902905E-2</c:v>
                </c:pt>
                <c:pt idx="53">
                  <c:v>-1.3109542968443312E-2</c:v>
                </c:pt>
                <c:pt idx="54">
                  <c:v>-1.3145065005963442E-2</c:v>
                </c:pt>
                <c:pt idx="55">
                  <c:v>-1.3348349537514289E-2</c:v>
                </c:pt>
                <c:pt idx="56">
                  <c:v>-1.3348349537514289E-2</c:v>
                </c:pt>
                <c:pt idx="57">
                  <c:v>-1.3404973775541429E-2</c:v>
                </c:pt>
                <c:pt idx="58">
                  <c:v>-1.4479427484689934E-2</c:v>
                </c:pt>
                <c:pt idx="59">
                  <c:v>-1.4494902431728405E-2</c:v>
                </c:pt>
                <c:pt idx="60">
                  <c:v>-1.5487760965583144E-2</c:v>
                </c:pt>
                <c:pt idx="61">
                  <c:v>-1.5490926295659197E-2</c:v>
                </c:pt>
                <c:pt idx="62">
                  <c:v>-1.5501829099254485E-2</c:v>
                </c:pt>
                <c:pt idx="63">
                  <c:v>-1.5515897232925822E-2</c:v>
                </c:pt>
                <c:pt idx="64">
                  <c:v>-1.5649544502803543E-2</c:v>
                </c:pt>
                <c:pt idx="65">
                  <c:v>-1.5652358129537809E-2</c:v>
                </c:pt>
                <c:pt idx="66">
                  <c:v>-1.6000544437903448E-2</c:v>
                </c:pt>
                <c:pt idx="67">
                  <c:v>-1.6501018293261324E-2</c:v>
                </c:pt>
                <c:pt idx="68">
                  <c:v>-1.6859755701880468E-2</c:v>
                </c:pt>
                <c:pt idx="69">
                  <c:v>-1.7199852833385085E-2</c:v>
                </c:pt>
                <c:pt idx="70">
                  <c:v>-1.7459409899621286E-2</c:v>
                </c:pt>
                <c:pt idx="71">
                  <c:v>-1.7479456990102941E-2</c:v>
                </c:pt>
                <c:pt idx="72">
                  <c:v>-1.7498097267217468E-2</c:v>
                </c:pt>
                <c:pt idx="73">
                  <c:v>-1.7653550144285761E-2</c:v>
                </c:pt>
                <c:pt idx="74">
                  <c:v>-1.7805837691278005E-2</c:v>
                </c:pt>
                <c:pt idx="75">
                  <c:v>-1.7862813632646926E-2</c:v>
                </c:pt>
                <c:pt idx="76">
                  <c:v>-1.7979930845460824E-2</c:v>
                </c:pt>
                <c:pt idx="77">
                  <c:v>-1.7991537055739679E-2</c:v>
                </c:pt>
                <c:pt idx="78">
                  <c:v>-1.7995757495841078E-2</c:v>
                </c:pt>
                <c:pt idx="79">
                  <c:v>-1.8008067112803502E-2</c:v>
                </c:pt>
                <c:pt idx="80">
                  <c:v>-1.8009825629512418E-2</c:v>
                </c:pt>
                <c:pt idx="81">
                  <c:v>-1.8136790535896251E-2</c:v>
                </c:pt>
                <c:pt idx="82">
                  <c:v>-1.817231257341638E-2</c:v>
                </c:pt>
                <c:pt idx="83">
                  <c:v>-1.8516981848364183E-2</c:v>
                </c:pt>
                <c:pt idx="84">
                  <c:v>-1.8869740300173007E-2</c:v>
                </c:pt>
                <c:pt idx="85">
                  <c:v>-1.8882049917135428E-2</c:v>
                </c:pt>
                <c:pt idx="86">
                  <c:v>-1.901288356027888E-2</c:v>
                </c:pt>
                <c:pt idx="87">
                  <c:v>-1.9156026820384753E-2</c:v>
                </c:pt>
                <c:pt idx="88">
                  <c:v>-1.9335043821352538E-2</c:v>
                </c:pt>
                <c:pt idx="89">
                  <c:v>-1.9364235198720568E-2</c:v>
                </c:pt>
                <c:pt idx="90">
                  <c:v>-1.9495068841864017E-2</c:v>
                </c:pt>
                <c:pt idx="91">
                  <c:v>-1.954290049634657E-2</c:v>
                </c:pt>
                <c:pt idx="92">
                  <c:v>-1.9633639958526704E-2</c:v>
                </c:pt>
                <c:pt idx="93">
                  <c:v>-1.9658259192451549E-2</c:v>
                </c:pt>
                <c:pt idx="94">
                  <c:v>-1.9693077823288111E-2</c:v>
                </c:pt>
                <c:pt idx="95">
                  <c:v>-1.9782762175442899E-2</c:v>
                </c:pt>
                <c:pt idx="96">
                  <c:v>-1.9801402452557421E-2</c:v>
                </c:pt>
                <c:pt idx="97">
                  <c:v>-1.9807029706025957E-2</c:v>
                </c:pt>
                <c:pt idx="98">
                  <c:v>-1.9809139926076656E-2</c:v>
                </c:pt>
                <c:pt idx="99">
                  <c:v>-1.9821449543039077E-2</c:v>
                </c:pt>
                <c:pt idx="100">
                  <c:v>-1.9864709054078444E-2</c:v>
                </c:pt>
                <c:pt idx="101">
                  <c:v>-1.9881590814484054E-2</c:v>
                </c:pt>
                <c:pt idx="102">
                  <c:v>-1.9956855329625715E-2</c:v>
                </c:pt>
                <c:pt idx="103">
                  <c:v>-1.99614274730689E-2</c:v>
                </c:pt>
                <c:pt idx="104">
                  <c:v>-1.9980067750183426E-2</c:v>
                </c:pt>
                <c:pt idx="105">
                  <c:v>-2.0140092770694902E-2</c:v>
                </c:pt>
                <c:pt idx="106">
                  <c:v>-2.030785526472562E-2</c:v>
                </c:pt>
                <c:pt idx="107">
                  <c:v>-2.0388043626652252E-2</c:v>
                </c:pt>
                <c:pt idx="108">
                  <c:v>-2.0455570668274678E-2</c:v>
                </c:pt>
                <c:pt idx="109">
                  <c:v>-2.0478783088832386E-2</c:v>
                </c:pt>
                <c:pt idx="110">
                  <c:v>-2.0489685892427674E-2</c:v>
                </c:pt>
                <c:pt idx="111">
                  <c:v>-2.0505160839466147E-2</c:v>
                </c:pt>
                <c:pt idx="112">
                  <c:v>-2.0626498492381445E-2</c:v>
                </c:pt>
                <c:pt idx="113">
                  <c:v>-2.0658855199825524E-2</c:v>
                </c:pt>
                <c:pt idx="114">
                  <c:v>-2.0666592673344759E-2</c:v>
                </c:pt>
                <c:pt idx="115">
                  <c:v>-2.0801998459931397E-2</c:v>
                </c:pt>
                <c:pt idx="116">
                  <c:v>-2.0809735933450632E-2</c:v>
                </c:pt>
                <c:pt idx="117">
                  <c:v>-2.083294835400834E-2</c:v>
                </c:pt>
                <c:pt idx="118">
                  <c:v>-2.0834355167375477E-2</c:v>
                </c:pt>
                <c:pt idx="119">
                  <c:v>-2.088218682185803E-2</c:v>
                </c:pt>
                <c:pt idx="120">
                  <c:v>-2.0955341116948991E-2</c:v>
                </c:pt>
                <c:pt idx="121">
                  <c:v>-2.100493128814046E-2</c:v>
                </c:pt>
                <c:pt idx="122">
                  <c:v>-2.1143502404803147E-2</c:v>
                </c:pt>
                <c:pt idx="123">
                  <c:v>-2.1169528452095125E-2</c:v>
                </c:pt>
                <c:pt idx="124">
                  <c:v>-2.1178672738981497E-2</c:v>
                </c:pt>
                <c:pt idx="125">
                  <c:v>-2.1194147686019967E-2</c:v>
                </c:pt>
                <c:pt idx="126">
                  <c:v>-2.128840418161794E-2</c:v>
                </c:pt>
                <c:pt idx="127">
                  <c:v>-2.1312320008859215E-2</c:v>
                </c:pt>
                <c:pt idx="128">
                  <c:v>-2.1316892152302397E-2</c:v>
                </c:pt>
                <c:pt idx="129">
                  <c:v>-2.1368592543544569E-2</c:v>
                </c:pt>
                <c:pt idx="130">
                  <c:v>-2.1515956243751844E-2</c:v>
                </c:pt>
                <c:pt idx="131">
                  <c:v>-2.1686884067858611E-2</c:v>
                </c:pt>
                <c:pt idx="132">
                  <c:v>-2.1803649577330723E-2</c:v>
                </c:pt>
                <c:pt idx="133">
                  <c:v>-2.1825806887863081E-2</c:v>
                </c:pt>
                <c:pt idx="134">
                  <c:v>-2.183459947140767E-2</c:v>
                </c:pt>
                <c:pt idx="135">
                  <c:v>-2.1836006284774803E-2</c:v>
                </c:pt>
                <c:pt idx="136">
                  <c:v>-2.1975984214804622E-2</c:v>
                </c:pt>
                <c:pt idx="137">
                  <c:v>-2.2000955152071251E-2</c:v>
                </c:pt>
                <c:pt idx="138">
                  <c:v>-2.2000955152071251E-2</c:v>
                </c:pt>
                <c:pt idx="139">
                  <c:v>-2.2000955152071251E-2</c:v>
                </c:pt>
                <c:pt idx="140">
                  <c:v>-2.2013264769033675E-2</c:v>
                </c:pt>
                <c:pt idx="141">
                  <c:v>-2.2103652527872025E-2</c:v>
                </c:pt>
                <c:pt idx="142">
                  <c:v>-2.2144098412177123E-2</c:v>
                </c:pt>
                <c:pt idx="143">
                  <c:v>-2.2159573359215597E-2</c:v>
                </c:pt>
                <c:pt idx="144">
                  <c:v>-2.2174696602912283E-2</c:v>
                </c:pt>
                <c:pt idx="145">
                  <c:v>-2.2191578363317893E-2</c:v>
                </c:pt>
                <c:pt idx="146">
                  <c:v>-2.2321005193094212E-2</c:v>
                </c:pt>
                <c:pt idx="147">
                  <c:v>-2.2322412006461345E-2</c:v>
                </c:pt>
                <c:pt idx="148">
                  <c:v>-2.2325225633195611E-2</c:v>
                </c:pt>
                <c:pt idx="149">
                  <c:v>-2.2350196570462236E-2</c:v>
                </c:pt>
                <c:pt idx="150">
                  <c:v>-2.2367078330867846E-2</c:v>
                </c:pt>
                <c:pt idx="151">
                  <c:v>-2.2493339830568108E-2</c:v>
                </c:pt>
                <c:pt idx="152">
                  <c:v>-2.2527455054721108E-2</c:v>
                </c:pt>
                <c:pt idx="153">
                  <c:v>-2.2621008143635511E-2</c:v>
                </c:pt>
                <c:pt idx="154">
                  <c:v>-2.2642462047484303E-2</c:v>
                </c:pt>
                <c:pt idx="155">
                  <c:v>-2.2651606334370675E-2</c:v>
                </c:pt>
                <c:pt idx="156">
                  <c:v>-2.2659695511231693E-2</c:v>
                </c:pt>
                <c:pt idx="157">
                  <c:v>-2.2662860841307746E-2</c:v>
                </c:pt>
                <c:pt idx="158">
                  <c:v>-2.2795101297818331E-2</c:v>
                </c:pt>
                <c:pt idx="159">
                  <c:v>-2.2811983058223934E-2</c:v>
                </c:pt>
                <c:pt idx="160">
                  <c:v>-2.2819720531743172E-2</c:v>
                </c:pt>
                <c:pt idx="161">
                  <c:v>-2.2832030148705593E-2</c:v>
                </c:pt>
                <c:pt idx="162">
                  <c:v>-2.2839767622224831E-2</c:v>
                </c:pt>
                <c:pt idx="163">
                  <c:v>-2.2878454989821009E-2</c:v>
                </c:pt>
                <c:pt idx="164">
                  <c:v>-2.3015267589774784E-2</c:v>
                </c:pt>
                <c:pt idx="165">
                  <c:v>-2.3320194387101052E-2</c:v>
                </c:pt>
                <c:pt idx="166">
                  <c:v>-2.3462985943865141E-2</c:v>
                </c:pt>
                <c:pt idx="167">
                  <c:v>-2.3479867704270747E-2</c:v>
                </c:pt>
                <c:pt idx="168">
                  <c:v>-2.3629341624528725E-2</c:v>
                </c:pt>
                <c:pt idx="169">
                  <c:v>-2.3831219342712436E-2</c:v>
                </c:pt>
                <c:pt idx="170">
                  <c:v>-2.3969790459375123E-2</c:v>
                </c:pt>
                <c:pt idx="171">
                  <c:v>-2.399898183674315E-2</c:v>
                </c:pt>
                <c:pt idx="172">
                  <c:v>-2.4145642130266858E-2</c:v>
                </c:pt>
                <c:pt idx="173">
                  <c:v>-2.4160765373963548E-2</c:v>
                </c:pt>
                <c:pt idx="174">
                  <c:v>-2.4313404624297576E-2</c:v>
                </c:pt>
                <c:pt idx="175">
                  <c:v>-2.4325362537918213E-2</c:v>
                </c:pt>
                <c:pt idx="176">
                  <c:v>-2.4362643092147258E-2</c:v>
                </c:pt>
                <c:pt idx="177">
                  <c:v>-2.4465340467948037E-2</c:v>
                </c:pt>
                <c:pt idx="178">
                  <c:v>-2.4475891568201541E-2</c:v>
                </c:pt>
                <c:pt idx="179">
                  <c:v>-2.4483980745062556E-2</c:v>
                </c:pt>
                <c:pt idx="180">
                  <c:v>-2.4614462684864225E-2</c:v>
                </c:pt>
                <c:pt idx="181">
                  <c:v>-2.46362682920548E-2</c:v>
                </c:pt>
                <c:pt idx="182">
                  <c:v>-2.4639433622130853E-2</c:v>
                </c:pt>
                <c:pt idx="183">
                  <c:v>-2.4804382489427301E-2</c:v>
                </c:pt>
                <c:pt idx="184">
                  <c:v>-2.4832167053428195E-2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8-4E92-A4F9-FB3C58CDA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9960"/>
        <c:axId val="1"/>
      </c:scatterChart>
      <c:valAx>
        <c:axId val="882899960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1023304729398"/>
              <c:y val="0.8566878980891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33851468048358E-2"/>
              <c:y val="0.3503184713375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9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35078581498556"/>
          <c:y val="0.91719745222929938"/>
          <c:w val="0.62521697741150217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2854252561345643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27121193131972"/>
          <c:y val="0.15705177362459191"/>
          <c:w val="0.75770096503321216"/>
          <c:h val="0.61218140331218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D-4217-8414-E1E5EC27CB7D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D-4217-8414-E1E5EC27CB7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D-4217-8414-E1E5EC27CB7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plus>
            <c:min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D-4217-8414-E1E5EC27CB7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D-4217-8414-E1E5EC27CB7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D-4217-8414-E1E5EC27CB7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D-4217-8414-E1E5EC27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0944"/>
        <c:axId val="1"/>
      </c:scatterChart>
      <c:valAx>
        <c:axId val="882900944"/>
        <c:scaling>
          <c:orientation val="minMax"/>
          <c:max val="13000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3390138347691"/>
              <c:y val="0.85577192274042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7999999999999999E-2"/>
          <c:min val="-2.5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34935998384817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0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266940451745379E-2"/>
          <c:y val="0.91666969513426211"/>
          <c:w val="0.98152058508086903"/>
          <c:h val="0.98077259573322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467153284671533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3649635036497"/>
          <c:y val="0.15654976498503173"/>
          <c:w val="0.79014598540145986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1C-438C-9C4D-993C5E3AFDBF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1C-438C-9C4D-993C5E3AFDBF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1C-438C-9C4D-993C5E3AFDBF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1C-438C-9C4D-993C5E3AFDBF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1C-438C-9C4D-993C5E3AFDB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1C-438C-9C4D-993C5E3AFDB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1C-438C-9C4D-993C5E3A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896"/>
        <c:axId val="1"/>
      </c:scatterChart>
      <c:valAx>
        <c:axId val="882903896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5036496350365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9197080291970802E-2"/>
          <c:y val="0.91693424903356724"/>
          <c:w val="0.89233576642335766"/>
          <c:h val="0.980832012611841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365953228449183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1422839544514"/>
          <c:y val="0.15654976498503173"/>
          <c:w val="0.7808226639159811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4-4A5E-BAA7-6A6EDE6A4EA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4-4A5E-BAA7-6A6EDE6A4EA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4-4A5E-BAA7-6A6EDE6A4EA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44-4A5E-BAA7-6A6EDE6A4EA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44-4A5E-BAA7-6A6EDE6A4EA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44-4A5E-BAA7-6A6EDE6A4EA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44-4A5E-BAA7-6A6EDE6A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832"/>
        <c:axId val="1"/>
      </c:scatterChart>
      <c:valAx>
        <c:axId val="8829078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02193732632733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31115459882583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847358121330719E-3"/>
          <c:y val="0.91693290734824284"/>
          <c:w val="0.93542074363992178"/>
          <c:h val="0.980830670926517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323850</xdr:colOff>
      <xdr:row>17</xdr:row>
      <xdr:rowOff>95250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1FB07FA5-10D4-FF89-4F81-06986A38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0</xdr:row>
      <xdr:rowOff>0</xdr:rowOff>
    </xdr:from>
    <xdr:to>
      <xdr:col>22</xdr:col>
      <xdr:colOff>238125</xdr:colOff>
      <xdr:row>17</xdr:row>
      <xdr:rowOff>104775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0824AC1B-B542-5B36-29FA-3EA56431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12</xdr:col>
      <xdr:colOff>381000</xdr:colOff>
      <xdr:row>17</xdr:row>
      <xdr:rowOff>85725</xdr:rowOff>
    </xdr:to>
    <xdr:graphicFrame macro="">
      <xdr:nvGraphicFramePr>
        <xdr:cNvPr id="2061" name="Chart 1">
          <a:extLst>
            <a:ext uri="{FF2B5EF4-FFF2-40B4-BE49-F238E27FC236}">
              <a16:creationId xmlns:a16="http://schemas.microsoft.com/office/drawing/2014/main" id="{4E41D9CF-F04E-1D34-05F7-50170977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85725</xdr:rowOff>
    </xdr:from>
    <xdr:to>
      <xdr:col>16</xdr:col>
      <xdr:colOff>638175</xdr:colOff>
      <xdr:row>43</xdr:row>
      <xdr:rowOff>152400</xdr:rowOff>
    </xdr:to>
    <xdr:graphicFrame macro="">
      <xdr:nvGraphicFramePr>
        <xdr:cNvPr id="2062" name="Chart 2">
          <a:extLst>
            <a:ext uri="{FF2B5EF4-FFF2-40B4-BE49-F238E27FC236}">
              <a16:creationId xmlns:a16="http://schemas.microsoft.com/office/drawing/2014/main" id="{23F152B6-2478-2C0E-F40F-FE0F46B49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47625</xdr:colOff>
      <xdr:row>17</xdr:row>
      <xdr:rowOff>95250</xdr:rowOff>
    </xdr:to>
    <xdr:graphicFrame macro="">
      <xdr:nvGraphicFramePr>
        <xdr:cNvPr id="2063" name="Chart 3">
          <a:extLst>
            <a:ext uri="{FF2B5EF4-FFF2-40B4-BE49-F238E27FC236}">
              <a16:creationId xmlns:a16="http://schemas.microsoft.com/office/drawing/2014/main" id="{BE1F99E8-0898-1F50-27C8-C7F79D2C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konkoly.hu/cgi-bin/IBVS?5870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870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60" TargetMode="External"/><Relationship Id="rId5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672" TargetMode="External"/><Relationship Id="rId19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AH205"/>
  <sheetViews>
    <sheetView tabSelected="1" workbookViewId="0">
      <pane xSplit="12" ySplit="22" topLeftCell="O190" activePane="bottomRight" state="frozen"/>
      <selection pane="topRight" activeCell="M1" sqref="M1"/>
      <selection pane="bottomLeft" activeCell="A23" sqref="A23"/>
      <selection pane="bottomRight" activeCell="E13" sqref="E13"/>
    </sheetView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9.85546875" style="1" customWidth="1"/>
    <col min="6" max="6" width="16.8554687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8" width="9.140625" style="1"/>
    <col min="19" max="19" width="15.140625" style="1" customWidth="1"/>
    <col min="20" max="20" width="16" style="1" customWidth="1"/>
    <col min="21" max="16384" width="9.140625" style="1"/>
  </cols>
  <sheetData>
    <row r="1" spans="1:7" ht="20.25" x14ac:dyDescent="0.3">
      <c r="A1" s="31" t="s">
        <v>109</v>
      </c>
    </row>
    <row r="2" spans="1:7" x14ac:dyDescent="0.2">
      <c r="A2" s="12" t="s">
        <v>19</v>
      </c>
      <c r="B2" s="1" t="s">
        <v>2</v>
      </c>
      <c r="C2" s="1" t="s">
        <v>33</v>
      </c>
    </row>
    <row r="3" spans="1:7" ht="13.5" thickBot="1" x14ac:dyDescent="0.25">
      <c r="A3" s="26" t="s">
        <v>93</v>
      </c>
      <c r="C3" s="7"/>
      <c r="D3" s="7"/>
    </row>
    <row r="4" spans="1:7" ht="13.5" thickBot="1" x14ac:dyDescent="0.25">
      <c r="A4" s="13" t="s">
        <v>20</v>
      </c>
      <c r="B4" s="5"/>
      <c r="C4" s="8">
        <v>34333.298000000003</v>
      </c>
      <c r="D4" s="9">
        <v>1.5430680000000001</v>
      </c>
      <c r="E4" s="6"/>
    </row>
    <row r="5" spans="1:7" x14ac:dyDescent="0.2">
      <c r="A5" s="38" t="s">
        <v>80</v>
      </c>
      <c r="B5" s="12"/>
      <c r="C5" s="26">
        <v>-9.5</v>
      </c>
      <c r="D5" s="12" t="s">
        <v>81</v>
      </c>
    </row>
    <row r="6" spans="1:7" x14ac:dyDescent="0.2">
      <c r="A6" s="13" t="s">
        <v>21</v>
      </c>
    </row>
    <row r="7" spans="1:7" x14ac:dyDescent="0.2">
      <c r="A7" s="12" t="s">
        <v>3</v>
      </c>
      <c r="C7" s="1">
        <f>C4</f>
        <v>34333.298000000003</v>
      </c>
    </row>
    <row r="8" spans="1:7" x14ac:dyDescent="0.2">
      <c r="A8" s="12" t="s">
        <v>11</v>
      </c>
      <c r="C8" s="1">
        <f>D4</f>
        <v>1.5430680000000001</v>
      </c>
    </row>
    <row r="9" spans="1:7" x14ac:dyDescent="0.2">
      <c r="A9" s="46" t="s">
        <v>88</v>
      </c>
      <c r="B9" s="47">
        <v>142</v>
      </c>
      <c r="C9" s="45" t="str">
        <f>"F"&amp;B9</f>
        <v>F142</v>
      </c>
      <c r="D9" s="44" t="str">
        <f>"G"&amp;B9</f>
        <v>G142</v>
      </c>
      <c r="F9" s="12"/>
      <c r="G9" s="12"/>
    </row>
    <row r="10" spans="1:7" ht="13.5" thickBot="1" x14ac:dyDescent="0.25">
      <c r="A10" s="12"/>
      <c r="B10" s="12"/>
      <c r="C10" s="15" t="s">
        <v>26</v>
      </c>
      <c r="D10" s="15" t="s">
        <v>27</v>
      </c>
      <c r="E10" s="12"/>
      <c r="F10" s="12"/>
      <c r="G10" s="12"/>
    </row>
    <row r="11" spans="1:7" x14ac:dyDescent="0.2">
      <c r="A11" s="12" t="s">
        <v>22</v>
      </c>
      <c r="B11" s="12"/>
      <c r="C11" s="44">
        <f ca="1">INTERCEPT(INDIRECT($D$9):G985,INDIRECT($C$9):F985)</f>
        <v>-1.3348349537514289E-2</v>
      </c>
      <c r="D11" s="16"/>
      <c r="E11" s="12"/>
    </row>
    <row r="12" spans="1:7" x14ac:dyDescent="0.2">
      <c r="A12" s="12" t="s">
        <v>23</v>
      </c>
      <c r="B12" s="12"/>
      <c r="C12" s="44">
        <f ca="1">SLOPE(INDIRECT($D$9):G985,INDIRECT($C$9):F985)</f>
        <v>-7.0340668356694266E-7</v>
      </c>
      <c r="D12" s="16"/>
      <c r="E12" s="12"/>
      <c r="F12" s="12"/>
      <c r="G12" s="12"/>
    </row>
    <row r="13" spans="1:7" x14ac:dyDescent="0.2">
      <c r="A13" s="12" t="s">
        <v>24</v>
      </c>
      <c r="B13" s="12"/>
      <c r="C13" s="16" t="s">
        <v>82</v>
      </c>
      <c r="F13" s="12"/>
      <c r="G13" s="12"/>
    </row>
    <row r="14" spans="1:7" x14ac:dyDescent="0.2">
      <c r="A14" s="12"/>
      <c r="B14" s="12"/>
      <c r="C14" s="12"/>
      <c r="F14" s="12"/>
      <c r="G14" s="12"/>
    </row>
    <row r="15" spans="1:7" x14ac:dyDescent="0.2">
      <c r="A15" s="14" t="s">
        <v>25</v>
      </c>
      <c r="B15" s="12"/>
      <c r="C15" s="28">
        <f ca="1">(C7+C11)+(C8+C12)*INT(MAX(F21:F3526))</f>
        <v>59525.401335832954</v>
      </c>
      <c r="E15" s="30" t="s">
        <v>103</v>
      </c>
      <c r="F15" s="26">
        <v>1</v>
      </c>
      <c r="G15" s="12"/>
    </row>
    <row r="16" spans="1:7" x14ac:dyDescent="0.2">
      <c r="A16" s="13" t="s">
        <v>9</v>
      </c>
      <c r="B16" s="12"/>
      <c r="C16" s="29">
        <f ca="1">+C8+C12</f>
        <v>1.5430672965933165</v>
      </c>
      <c r="E16" s="30" t="s">
        <v>83</v>
      </c>
      <c r="F16" s="39">
        <f ca="1">NOW()+15018.5+$C$5/24</f>
        <v>59948.801454398148</v>
      </c>
      <c r="G16" s="12"/>
    </row>
    <row r="17" spans="1:16" ht="13.5" thickBot="1" x14ac:dyDescent="0.25">
      <c r="A17" s="30" t="s">
        <v>77</v>
      </c>
      <c r="B17" s="12"/>
      <c r="C17" s="12">
        <f>COUNT(C21:C2184)</f>
        <v>185</v>
      </c>
      <c r="E17" s="30" t="s">
        <v>104</v>
      </c>
      <c r="F17" s="39">
        <f ca="1">ROUND(2*(F16-$C$7)/$C$8,0)/2+F15</f>
        <v>16601.5</v>
      </c>
      <c r="G17" s="12"/>
    </row>
    <row r="18" spans="1:16" ht="14.25" thickTop="1" thickBot="1" x14ac:dyDescent="0.25">
      <c r="A18" s="13" t="s">
        <v>8</v>
      </c>
      <c r="B18" s="12"/>
      <c r="C18" s="41">
        <f ca="1">+C15</f>
        <v>59525.401335832954</v>
      </c>
      <c r="D18" s="42">
        <f ca="1">+C16</f>
        <v>1.5430672965933165</v>
      </c>
      <c r="E18" s="30" t="s">
        <v>84</v>
      </c>
      <c r="F18" s="44">
        <f ca="1">ROUND(2*(F16-$C$15)/$C$16,0)/2+F15</f>
        <v>275.5</v>
      </c>
      <c r="G18" s="12"/>
    </row>
    <row r="19" spans="1:16" ht="13.5" thickTop="1" x14ac:dyDescent="0.2">
      <c r="E19" s="30" t="s">
        <v>85</v>
      </c>
      <c r="F19" s="40">
        <f ca="1">+$C$15+$C$16*F18-15018.5-$C$5/24</f>
        <v>44932.412209377748</v>
      </c>
      <c r="G19" s="12"/>
      <c r="H19" s="1" t="s">
        <v>15</v>
      </c>
      <c r="J19" s="1" t="s">
        <v>16</v>
      </c>
      <c r="K19" s="1" t="s">
        <v>17</v>
      </c>
    </row>
    <row r="20" spans="1:16" ht="13.5" thickBot="1" x14ac:dyDescent="0.25">
      <c r="A20" s="3" t="s">
        <v>12</v>
      </c>
      <c r="B20" s="3" t="s">
        <v>14</v>
      </c>
      <c r="C20" s="3" t="s">
        <v>13</v>
      </c>
      <c r="D20" s="3" t="s">
        <v>4</v>
      </c>
      <c r="E20" s="3" t="s">
        <v>7</v>
      </c>
      <c r="F20" s="3" t="s">
        <v>6</v>
      </c>
      <c r="G20" s="3" t="s">
        <v>10</v>
      </c>
      <c r="H20" s="4" t="s">
        <v>116</v>
      </c>
      <c r="I20" s="4" t="s">
        <v>119</v>
      </c>
      <c r="J20" s="4" t="s">
        <v>114</v>
      </c>
      <c r="K20" s="4" t="s">
        <v>112</v>
      </c>
      <c r="L20" s="4" t="s">
        <v>656</v>
      </c>
      <c r="M20" s="4" t="s">
        <v>657</v>
      </c>
      <c r="N20" s="4" t="s">
        <v>28</v>
      </c>
      <c r="O20" s="3" t="s">
        <v>29</v>
      </c>
      <c r="P20" s="3" t="s">
        <v>18</v>
      </c>
    </row>
    <row r="21" spans="1:16" x14ac:dyDescent="0.2">
      <c r="A21" s="20" t="s">
        <v>70</v>
      </c>
      <c r="B21" s="18"/>
      <c r="C21" s="22">
        <v>16711.449000000001</v>
      </c>
      <c r="D21" s="2"/>
      <c r="E21" s="2">
        <f>(C21-C$7)/C$8</f>
        <v>-11420.008061861176</v>
      </c>
      <c r="F21" s="2">
        <f>ROUND(2*E21,0)/2</f>
        <v>-11420</v>
      </c>
      <c r="G21" s="2">
        <f>C21-(C$7+C$8*F21)</f>
        <v>-1.2440000002243323E-2</v>
      </c>
      <c r="H21" s="2"/>
      <c r="I21" s="2">
        <f>+G21</f>
        <v>-1.2440000002243323E-2</v>
      </c>
      <c r="J21" s="2"/>
      <c r="K21" s="2"/>
      <c r="L21" s="2"/>
      <c r="M21" s="2">
        <f>+G21</f>
        <v>-1.2440000002243323E-2</v>
      </c>
      <c r="N21" s="2">
        <f ca="1">+C$11+C$12*F21</f>
        <v>-5.3154452111798031E-3</v>
      </c>
      <c r="O21" s="2"/>
      <c r="P21" s="10">
        <f>C21-15018.5</f>
        <v>1692.9490000000005</v>
      </c>
    </row>
    <row r="22" spans="1:16" x14ac:dyDescent="0.2">
      <c r="A22" s="21" t="s">
        <v>71</v>
      </c>
      <c r="B22" s="19"/>
      <c r="C22" s="23">
        <v>24392.834999999999</v>
      </c>
      <c r="D22" s="23"/>
      <c r="E22" s="1">
        <f>(C22-C$7)/C$8</f>
        <v>-6442.0122768406854</v>
      </c>
      <c r="F22" s="1">
        <f>ROUND(2*E22,0)/2</f>
        <v>-6442</v>
      </c>
      <c r="G22" s="1">
        <f>C22-(C$7+C$8*F22)</f>
        <v>-1.8944000003102701E-2</v>
      </c>
      <c r="H22" s="1">
        <f>G22</f>
        <v>-1.8944000003102701E-2</v>
      </c>
      <c r="L22" s="2"/>
      <c r="M22" s="2"/>
      <c r="N22" s="2">
        <f ca="1">+C$11+C$12*F22</f>
        <v>-8.8170036819760454E-3</v>
      </c>
      <c r="P22" s="11">
        <f>C22-15018.5</f>
        <v>9374.3349999999991</v>
      </c>
    </row>
    <row r="23" spans="1:16" x14ac:dyDescent="0.2">
      <c r="A23" s="21" t="s">
        <v>71</v>
      </c>
      <c r="B23" s="19"/>
      <c r="C23" s="23">
        <v>24825.623</v>
      </c>
      <c r="D23" s="23"/>
      <c r="E23" s="1">
        <f>(C23-C$7)/C$8</f>
        <v>-6161.5398673292439</v>
      </c>
      <c r="F23" s="1">
        <f>ROUND(2*E23,0)/2</f>
        <v>-6161.5</v>
      </c>
      <c r="G23" s="1">
        <f>C23-(C$7+C$8*F23)</f>
        <v>-6.1518000002251938E-2</v>
      </c>
      <c r="H23" s="1">
        <f>G23</f>
        <v>-6.1518000002251938E-2</v>
      </c>
      <c r="L23" s="2"/>
      <c r="M23" s="2"/>
      <c r="N23" s="2">
        <f ca="1">+C$11+C$12*F23</f>
        <v>-9.0143092567165715E-3</v>
      </c>
      <c r="P23" s="11">
        <f>C23-15018.5</f>
        <v>9807.1229999999996</v>
      </c>
    </row>
    <row r="24" spans="1:16" x14ac:dyDescent="0.2">
      <c r="A24" s="21" t="s">
        <v>71</v>
      </c>
      <c r="B24" s="19"/>
      <c r="C24" s="23">
        <v>25081.821</v>
      </c>
      <c r="D24" s="23"/>
      <c r="E24" s="1">
        <f>(C24-C$7)/C$8</f>
        <v>-5995.5082990509827</v>
      </c>
      <c r="F24" s="1">
        <f>ROUND(2*E24,0)/2</f>
        <v>-5995.5</v>
      </c>
      <c r="G24" s="1">
        <f>C24-(C$7+C$8*F24)</f>
        <v>-1.280600000245613E-2</v>
      </c>
      <c r="H24" s="1">
        <f>G24</f>
        <v>-1.280600000245613E-2</v>
      </c>
      <c r="L24" s="2"/>
      <c r="M24" s="2"/>
      <c r="N24" s="2">
        <f ca="1">+C$11+C$12*F24</f>
        <v>-9.1310747661886849E-3</v>
      </c>
      <c r="P24" s="11">
        <f>C24-15018.5</f>
        <v>10063.321</v>
      </c>
    </row>
    <row r="25" spans="1:16" x14ac:dyDescent="0.2">
      <c r="A25" s="21" t="s">
        <v>71</v>
      </c>
      <c r="B25" s="19"/>
      <c r="C25" s="23">
        <v>25108.786</v>
      </c>
      <c r="D25" s="23"/>
      <c r="E25" s="1">
        <f>(C25-C$7)/C$8</f>
        <v>-5978.0333724761331</v>
      </c>
      <c r="F25" s="1">
        <f>ROUND(2*E25,0)/2</f>
        <v>-5978</v>
      </c>
      <c r="G25" s="1">
        <f>C25-(C$7+C$8*F25)</f>
        <v>-5.1496000000042841E-2</v>
      </c>
      <c r="H25" s="1">
        <f>G25</f>
        <v>-5.1496000000042841E-2</v>
      </c>
      <c r="L25" s="2"/>
      <c r="M25" s="2"/>
      <c r="N25" s="2">
        <f ca="1">+C$11+C$12*F25</f>
        <v>-9.1433843831511055E-3</v>
      </c>
      <c r="P25" s="11">
        <f>C25-15018.5</f>
        <v>10090.286</v>
      </c>
    </row>
    <row r="26" spans="1:16" x14ac:dyDescent="0.2">
      <c r="A26" s="21" t="s">
        <v>71</v>
      </c>
      <c r="B26" s="19"/>
      <c r="C26" s="23">
        <v>25169.736000000001</v>
      </c>
      <c r="D26" s="23"/>
      <c r="E26" s="1">
        <f>(C26-C$7)/C$8</f>
        <v>-5938.5341410747942</v>
      </c>
      <c r="F26" s="1">
        <f>ROUND(2*E26,0)/2</f>
        <v>-5938.5</v>
      </c>
      <c r="G26" s="1">
        <f>C26-(C$7+C$8*F26)</f>
        <v>-5.2682000001368579E-2</v>
      </c>
      <c r="H26" s="1">
        <f>G26</f>
        <v>-5.2682000001368579E-2</v>
      </c>
      <c r="L26" s="2"/>
      <c r="M26" s="2"/>
      <c r="N26" s="2">
        <f ca="1">+C$11+C$12*F26</f>
        <v>-9.1711689471519996E-3</v>
      </c>
      <c r="P26" s="11">
        <f>C26-15018.5</f>
        <v>10151.236000000001</v>
      </c>
    </row>
    <row r="27" spans="1:16" x14ac:dyDescent="0.2">
      <c r="A27" s="21" t="s">
        <v>72</v>
      </c>
      <c r="B27" s="19"/>
      <c r="C27" s="23">
        <v>26295.41</v>
      </c>
      <c r="D27" s="23"/>
      <c r="E27" s="1">
        <f>(C27-C$7)/C$8</f>
        <v>-5209.0303214116302</v>
      </c>
      <c r="F27" s="1">
        <f>ROUND(2*E27,0)/2</f>
        <v>-5209</v>
      </c>
      <c r="G27" s="1">
        <f>C27-(C$7+C$8*F27)</f>
        <v>-4.6788000003289199E-2</v>
      </c>
      <c r="H27" s="1">
        <f>G27</f>
        <v>-4.6788000003289199E-2</v>
      </c>
      <c r="L27" s="2"/>
      <c r="M27" s="2"/>
      <c r="N27" s="2">
        <f ca="1">+C$11+C$12*F27</f>
        <v>-9.6843041228140848E-3</v>
      </c>
      <c r="P27" s="11">
        <f>C27-15018.5</f>
        <v>11276.91</v>
      </c>
    </row>
    <row r="28" spans="1:16" x14ac:dyDescent="0.2">
      <c r="A28" s="21" t="s">
        <v>72</v>
      </c>
      <c r="B28" s="19"/>
      <c r="C28" s="23">
        <v>26677.335999999999</v>
      </c>
      <c r="D28" s="23"/>
      <c r="E28" s="1">
        <f>(C28-C$7)/C$8</f>
        <v>-4961.5195182584321</v>
      </c>
      <c r="F28" s="1">
        <f>ROUND(2*E28,0)/2</f>
        <v>-4961.5</v>
      </c>
      <c r="G28" s="1">
        <f>C28-(C$7+C$8*F28)</f>
        <v>-3.0118000002403278E-2</v>
      </c>
      <c r="H28" s="1">
        <f>G28</f>
        <v>-3.0118000002403278E-2</v>
      </c>
      <c r="L28" s="2"/>
      <c r="M28" s="2"/>
      <c r="N28" s="2">
        <f ca="1">+C$11+C$12*F28</f>
        <v>-9.8583972769969025E-3</v>
      </c>
      <c r="P28" s="11">
        <f>C28-15018.5</f>
        <v>11658.835999999999</v>
      </c>
    </row>
    <row r="29" spans="1:16" x14ac:dyDescent="0.2">
      <c r="A29" s="21" t="s">
        <v>72</v>
      </c>
      <c r="B29" s="19"/>
      <c r="C29" s="23">
        <v>26677.358</v>
      </c>
      <c r="D29" s="23"/>
      <c r="E29" s="1">
        <f>(C29-C$7)/C$8</f>
        <v>-4961.5052609476716</v>
      </c>
      <c r="F29" s="1">
        <f>ROUND(2*E29,0)/2</f>
        <v>-4961.5</v>
      </c>
      <c r="G29" s="1">
        <f>C29-(C$7+C$8*F29)</f>
        <v>-8.1180000015592668E-3</v>
      </c>
      <c r="H29" s="1">
        <f>G29</f>
        <v>-8.1180000015592668E-3</v>
      </c>
      <c r="L29" s="2"/>
      <c r="M29" s="2"/>
      <c r="N29" s="2">
        <f ca="1">+C$11+C$12*F29</f>
        <v>-9.8583972769969025E-3</v>
      </c>
      <c r="P29" s="11">
        <f>C29-15018.5</f>
        <v>11658.858</v>
      </c>
    </row>
    <row r="30" spans="1:16" x14ac:dyDescent="0.2">
      <c r="A30" s="21" t="s">
        <v>72</v>
      </c>
      <c r="B30" s="19"/>
      <c r="C30" s="23">
        <v>26684.288</v>
      </c>
      <c r="D30" s="23"/>
      <c r="E30" s="1">
        <f>(C30-C$7)/C$8</f>
        <v>-4957.0142080582327</v>
      </c>
      <c r="F30" s="1">
        <f>ROUND(2*E30,0)/2</f>
        <v>-4957</v>
      </c>
      <c r="G30" s="1">
        <f>C30-(C$7+C$8*F30)</f>
        <v>-2.1924000000581145E-2</v>
      </c>
      <c r="H30" s="1">
        <f>G30</f>
        <v>-2.1924000000581145E-2</v>
      </c>
      <c r="L30" s="2"/>
      <c r="M30" s="2"/>
      <c r="N30" s="2">
        <f ca="1">+C$11+C$12*F30</f>
        <v>-9.8615626070729552E-3</v>
      </c>
      <c r="P30" s="11">
        <f>C30-15018.5</f>
        <v>11665.788</v>
      </c>
    </row>
    <row r="31" spans="1:16" x14ac:dyDescent="0.2">
      <c r="A31" s="21" t="s">
        <v>72</v>
      </c>
      <c r="B31" s="19"/>
      <c r="C31" s="23">
        <v>26889.524000000001</v>
      </c>
      <c r="D31" s="23"/>
      <c r="E31" s="1">
        <f>(C31-C$7)/C$8</f>
        <v>-4824.009052096214</v>
      </c>
      <c r="F31" s="1">
        <f>ROUND(2*E31,0)/2</f>
        <v>-4824</v>
      </c>
      <c r="G31" s="1">
        <f>C31-(C$7+C$8*F31)</f>
        <v>-1.3968000002932968E-2</v>
      </c>
      <c r="H31" s="1">
        <f>G31</f>
        <v>-1.3968000002932968E-2</v>
      </c>
      <c r="L31" s="2"/>
      <c r="M31" s="2"/>
      <c r="N31" s="2">
        <f ca="1">+C$11+C$12*F31</f>
        <v>-9.9551156959873585E-3</v>
      </c>
      <c r="P31" s="11">
        <f>C31-15018.5</f>
        <v>11871.024000000001</v>
      </c>
    </row>
    <row r="32" spans="1:16" x14ac:dyDescent="0.2">
      <c r="A32" s="21" t="s">
        <v>72</v>
      </c>
      <c r="B32" s="19"/>
      <c r="C32" s="23">
        <v>26946.598999999998</v>
      </c>
      <c r="D32" s="23"/>
      <c r="E32" s="1">
        <f>(C32-C$7)/C$8</f>
        <v>-4787.0210515673989</v>
      </c>
      <c r="F32" s="1">
        <f>ROUND(2*E32,0)/2</f>
        <v>-4787</v>
      </c>
      <c r="G32" s="1">
        <f>C32-(C$7+C$8*F32)</f>
        <v>-3.2484000003023539E-2</v>
      </c>
      <c r="H32" s="1">
        <f>G32</f>
        <v>-3.2484000003023539E-2</v>
      </c>
      <c r="L32" s="2"/>
      <c r="M32" s="2"/>
      <c r="N32" s="2">
        <f ca="1">+C$11+C$12*F32</f>
        <v>-9.9811417432793346E-3</v>
      </c>
      <c r="P32" s="11">
        <f>C32-15018.5</f>
        <v>11928.098999999998</v>
      </c>
    </row>
    <row r="33" spans="1:16" x14ac:dyDescent="0.2">
      <c r="A33" s="21" t="s">
        <v>72</v>
      </c>
      <c r="B33" s="19"/>
      <c r="C33" s="23">
        <v>27281.501</v>
      </c>
      <c r="D33" s="23"/>
      <c r="E33" s="1">
        <f>(C33-C$7)/C$8</f>
        <v>-4569.9846021043804</v>
      </c>
      <c r="F33" s="1">
        <f>ROUND(2*E33,0)/2</f>
        <v>-4570</v>
      </c>
      <c r="G33" s="1">
        <f>C33-(C$7+C$8*F33)</f>
        <v>2.3760000000038417E-2</v>
      </c>
      <c r="H33" s="1">
        <f>G33</f>
        <v>2.3760000000038417E-2</v>
      </c>
      <c r="L33" s="2"/>
      <c r="M33" s="2"/>
      <c r="N33" s="2">
        <f ca="1">+C$11+C$12*F33</f>
        <v>-1.013378099361336E-2</v>
      </c>
      <c r="P33" s="11">
        <f>C33-15018.5</f>
        <v>12263.001</v>
      </c>
    </row>
    <row r="34" spans="1:16" x14ac:dyDescent="0.2">
      <c r="A34" s="21" t="s">
        <v>72</v>
      </c>
      <c r="B34" s="19"/>
      <c r="C34" s="23">
        <v>27342.440999999999</v>
      </c>
      <c r="D34" s="23"/>
      <c r="E34" s="1">
        <f>(C34-C$7)/C$8</f>
        <v>-4530.4918512988434</v>
      </c>
      <c r="F34" s="1">
        <f>ROUND(2*E34,0)/2</f>
        <v>-4530.5</v>
      </c>
      <c r="G34" s="1">
        <f>C34-(C$7+C$8*F34)</f>
        <v>1.2573999996675411E-2</v>
      </c>
      <c r="H34" s="1">
        <f>G34</f>
        <v>1.2573999996675411E-2</v>
      </c>
      <c r="L34" s="2"/>
      <c r="M34" s="2"/>
      <c r="N34" s="2">
        <f ca="1">+C$11+C$12*F34</f>
        <v>-1.0161565557614254E-2</v>
      </c>
      <c r="P34" s="11">
        <f>C34-15018.5</f>
        <v>12323.940999999999</v>
      </c>
    </row>
    <row r="35" spans="1:16" x14ac:dyDescent="0.2">
      <c r="A35" s="21" t="s">
        <v>72</v>
      </c>
      <c r="B35" s="19"/>
      <c r="C35" s="23">
        <v>27359.417000000001</v>
      </c>
      <c r="D35" s="23"/>
      <c r="E35" s="1">
        <f>(C35-C$7)/C$8</f>
        <v>-4519.4903918686678</v>
      </c>
      <c r="F35" s="1">
        <f>ROUND(2*E35,0)/2</f>
        <v>-4519.5</v>
      </c>
      <c r="G35" s="1">
        <f>C35-(C$7+C$8*F35)</f>
        <v>1.4825999998720363E-2</v>
      </c>
      <c r="H35" s="1">
        <f>G35</f>
        <v>1.4825999998720363E-2</v>
      </c>
      <c r="L35" s="2"/>
      <c r="M35" s="2"/>
      <c r="N35" s="2">
        <f ca="1">+C$11+C$12*F35</f>
        <v>-1.0169303031133491E-2</v>
      </c>
      <c r="P35" s="11">
        <f>C35-15018.5</f>
        <v>12340.917000000001</v>
      </c>
    </row>
    <row r="36" spans="1:16" x14ac:dyDescent="0.2">
      <c r="A36" s="21" t="s">
        <v>72</v>
      </c>
      <c r="B36" s="19"/>
      <c r="C36" s="23">
        <v>27359.436000000002</v>
      </c>
      <c r="D36" s="23"/>
      <c r="E36" s="1">
        <f>(C36-C$7)/C$8</f>
        <v>-4519.4780787366471</v>
      </c>
      <c r="F36" s="1">
        <f>ROUND(2*E36,0)/2</f>
        <v>-4519.5</v>
      </c>
      <c r="G36" s="1">
        <f>C36-(C$7+C$8*F36)</f>
        <v>3.3825999998953193E-2</v>
      </c>
      <c r="H36" s="1">
        <f>G36</f>
        <v>3.3825999998953193E-2</v>
      </c>
      <c r="L36" s="2"/>
      <c r="M36" s="2"/>
      <c r="N36" s="2">
        <f ca="1">+C$11+C$12*F36</f>
        <v>-1.0169303031133491E-2</v>
      </c>
      <c r="P36" s="11">
        <f>C36-15018.5</f>
        <v>12340.936000000002</v>
      </c>
    </row>
    <row r="37" spans="1:16" x14ac:dyDescent="0.2">
      <c r="A37" s="21" t="s">
        <v>72</v>
      </c>
      <c r="B37" s="19"/>
      <c r="C37" s="23">
        <v>28074.565999999999</v>
      </c>
      <c r="D37" s="23"/>
      <c r="E37" s="1">
        <f>(C37-C$7)/C$8</f>
        <v>-4056.0312312872816</v>
      </c>
      <c r="F37" s="1">
        <f>ROUND(2*E37,0)/2</f>
        <v>-4056</v>
      </c>
      <c r="G37" s="1">
        <f>C37-(C$7+C$8*F37)</f>
        <v>-4.8192000002018176E-2</v>
      </c>
      <c r="H37" s="1">
        <f>G37</f>
        <v>-4.8192000002018176E-2</v>
      </c>
      <c r="L37" s="2"/>
      <c r="M37" s="2"/>
      <c r="N37" s="2">
        <f ca="1">+C$11+C$12*F37</f>
        <v>-1.049533202896677E-2</v>
      </c>
      <c r="P37" s="11">
        <f>C37-15018.5</f>
        <v>13056.065999999999</v>
      </c>
    </row>
    <row r="38" spans="1:16" x14ac:dyDescent="0.2">
      <c r="A38" s="21" t="s">
        <v>71</v>
      </c>
      <c r="B38" s="19"/>
      <c r="C38" s="23">
        <v>28159.52</v>
      </c>
      <c r="D38" s="23"/>
      <c r="E38" s="1">
        <f>(C38-C$7)/C$8</f>
        <v>-4000.9759777274894</v>
      </c>
      <c r="F38" s="1">
        <f>ROUND(2*E38,0)/2</f>
        <v>-4001</v>
      </c>
      <c r="G38" s="1">
        <f>C38-(C$7+C$8*F38)</f>
        <v>3.7067999997816514E-2</v>
      </c>
      <c r="H38" s="1">
        <f>G38</f>
        <v>3.7067999997816514E-2</v>
      </c>
      <c r="L38" s="2"/>
      <c r="M38" s="2"/>
      <c r="N38" s="2">
        <f ca="1">+C$11+C$12*F38</f>
        <v>-1.0534019396562951E-2</v>
      </c>
      <c r="P38" s="11">
        <f>C38-15018.5</f>
        <v>13141.02</v>
      </c>
    </row>
    <row r="39" spans="1:16" x14ac:dyDescent="0.2">
      <c r="A39" s="21" t="s">
        <v>72</v>
      </c>
      <c r="B39" s="19"/>
      <c r="C39" s="23">
        <v>28422.544999999998</v>
      </c>
      <c r="D39" s="23"/>
      <c r="E39" s="1">
        <f>(C39-C$7)/C$8</f>
        <v>-3830.5201066965319</v>
      </c>
      <c r="F39" s="1">
        <f>ROUND(2*E39,0)/2</f>
        <v>-3830.5</v>
      </c>
      <c r="G39" s="1">
        <f>C39-(C$7+C$8*F39)</f>
        <v>-3.1026000004203524E-2</v>
      </c>
      <c r="H39" s="1">
        <f>G39</f>
        <v>-3.1026000004203524E-2</v>
      </c>
      <c r="L39" s="2"/>
      <c r="M39" s="2"/>
      <c r="N39" s="2">
        <f ca="1">+C$11+C$12*F39</f>
        <v>-1.0653950236111116E-2</v>
      </c>
      <c r="P39" s="11">
        <f>C39-15018.5</f>
        <v>13404.044999999998</v>
      </c>
    </row>
    <row r="40" spans="1:16" x14ac:dyDescent="0.2">
      <c r="A40" s="21" t="s">
        <v>72</v>
      </c>
      <c r="B40" s="19"/>
      <c r="C40" s="23">
        <v>28750.523000000001</v>
      </c>
      <c r="D40" s="23"/>
      <c r="E40" s="1">
        <f>(C40-C$7)/C$8</f>
        <v>-3617.9708217654706</v>
      </c>
      <c r="F40" s="1">
        <f>ROUND(2*E40,0)/2</f>
        <v>-3618</v>
      </c>
      <c r="G40" s="1">
        <f>C40-(C$7+C$8*F40)</f>
        <v>4.5023999999102671E-2</v>
      </c>
      <c r="H40" s="1">
        <f>G40</f>
        <v>4.5023999999102671E-2</v>
      </c>
      <c r="L40" s="2"/>
      <c r="M40" s="2"/>
      <c r="N40" s="2">
        <f ca="1">+C$11+C$12*F40</f>
        <v>-1.080342415636909E-2</v>
      </c>
      <c r="P40" s="11">
        <f>C40-15018.5</f>
        <v>13732.023000000001</v>
      </c>
    </row>
    <row r="41" spans="1:16" x14ac:dyDescent="0.2">
      <c r="A41" s="21" t="s">
        <v>72</v>
      </c>
      <c r="B41" s="19"/>
      <c r="C41" s="23">
        <v>28753.508000000002</v>
      </c>
      <c r="D41" s="23"/>
      <c r="E41" s="1">
        <f>(C41-C$7)/C$8</f>
        <v>-3616.0363639191537</v>
      </c>
      <c r="F41" s="1">
        <f>ROUND(2*E41,0)/2</f>
        <v>-3616</v>
      </c>
      <c r="G41" s="1">
        <f>C41-(C$7+C$8*F41)</f>
        <v>-5.6111999998393003E-2</v>
      </c>
      <c r="H41" s="1">
        <f>G41</f>
        <v>-5.6111999998393003E-2</v>
      </c>
      <c r="I41" s="2"/>
      <c r="L41" s="2"/>
      <c r="N41" s="2">
        <f ca="1">+C$11+C$12*F41</f>
        <v>-1.0804830969736223E-2</v>
      </c>
      <c r="P41" s="11">
        <f>C41-15018.5</f>
        <v>13735.008000000002</v>
      </c>
    </row>
    <row r="42" spans="1:16" x14ac:dyDescent="0.2">
      <c r="A42" s="21" t="s">
        <v>72</v>
      </c>
      <c r="B42" s="19"/>
      <c r="C42" s="23">
        <v>28784.44</v>
      </c>
      <c r="D42" s="23"/>
      <c r="E42" s="1">
        <f>(C42-C$7)/C$8</f>
        <v>-3595.9905849904239</v>
      </c>
      <c r="F42" s="1">
        <f>ROUND(2*E42,0)/2</f>
        <v>-3596</v>
      </c>
      <c r="G42" s="1">
        <f>C42-(C$7+C$8*F42)</f>
        <v>1.4527999996062135E-2</v>
      </c>
      <c r="H42" s="1">
        <f>G42</f>
        <v>1.4527999996062135E-2</v>
      </c>
      <c r="I42" s="2"/>
      <c r="M42" s="2"/>
      <c r="N42" s="2">
        <f ca="1">+C$11+C$12*F42</f>
        <v>-1.0818899103407564E-2</v>
      </c>
      <c r="P42" s="11">
        <f>C42-15018.5</f>
        <v>13765.939999999999</v>
      </c>
    </row>
    <row r="43" spans="1:16" x14ac:dyDescent="0.2">
      <c r="A43" s="21" t="s">
        <v>71</v>
      </c>
      <c r="B43" s="19"/>
      <c r="C43" s="23">
        <v>28847.67</v>
      </c>
      <c r="D43" s="23"/>
      <c r="E43" s="1">
        <f>(C43-C$7)/C$8</f>
        <v>-3555.0137777466734</v>
      </c>
      <c r="F43" s="1">
        <f>ROUND(2*E43,0)/2</f>
        <v>-3555</v>
      </c>
      <c r="G43" s="1">
        <f>C43-(C$7+C$8*F43)</f>
        <v>-2.1260000004986068E-2</v>
      </c>
      <c r="H43" s="1">
        <f>G43</f>
        <v>-2.1260000004986068E-2</v>
      </c>
      <c r="I43" s="2"/>
      <c r="M43" s="2"/>
      <c r="N43" s="2">
        <f ca="1">+C$11+C$12*F43</f>
        <v>-1.0847738777433807E-2</v>
      </c>
      <c r="P43" s="11">
        <f>C43-15018.5</f>
        <v>13829.169999999998</v>
      </c>
    </row>
    <row r="44" spans="1:16" x14ac:dyDescent="0.2">
      <c r="A44" s="21" t="s">
        <v>71</v>
      </c>
      <c r="B44" s="19"/>
      <c r="C44" s="23">
        <v>28847.707999999999</v>
      </c>
      <c r="D44" s="23"/>
      <c r="E44" s="1">
        <f>(C44-C$7)/C$8</f>
        <v>-3554.9891514826331</v>
      </c>
      <c r="F44" s="1">
        <f>ROUND(2*E44,0)/2</f>
        <v>-3555</v>
      </c>
      <c r="G44" s="1">
        <f>C44-(C$7+C$8*F44)</f>
        <v>1.6739999995479593E-2</v>
      </c>
      <c r="H44" s="1">
        <f>G44</f>
        <v>1.6739999995479593E-2</v>
      </c>
      <c r="I44" s="2"/>
      <c r="M44" s="2"/>
      <c r="N44" s="2">
        <f ca="1">+C$11+C$12*F44</f>
        <v>-1.0847738777433807E-2</v>
      </c>
      <c r="P44" s="11">
        <f>C44-15018.5</f>
        <v>13829.207999999999</v>
      </c>
    </row>
    <row r="45" spans="1:16" x14ac:dyDescent="0.2">
      <c r="A45" s="21" t="s">
        <v>71</v>
      </c>
      <c r="B45" s="19"/>
      <c r="C45" s="23">
        <v>28871.599999999999</v>
      </c>
      <c r="D45" s="23"/>
      <c r="E45" s="1">
        <f>(C45-C$7)/C$8</f>
        <v>-3539.5057119971407</v>
      </c>
      <c r="F45" s="1">
        <f>ROUND(2*E45,0)/2</f>
        <v>-3539.5</v>
      </c>
      <c r="G45" s="1">
        <f>C45-(C$7+C$8*F45)</f>
        <v>-8.8140000043495093E-3</v>
      </c>
      <c r="H45" s="1">
        <f>G45</f>
        <v>-8.8140000043495093E-3</v>
      </c>
      <c r="I45" s="2"/>
      <c r="M45" s="2"/>
      <c r="N45" s="2">
        <f ca="1">+C$11+C$12*F45</f>
        <v>-1.0858641581029095E-2</v>
      </c>
      <c r="P45" s="11">
        <f>C45-15018.5</f>
        <v>13853.099999999999</v>
      </c>
    </row>
    <row r="46" spans="1:16" x14ac:dyDescent="0.2">
      <c r="A46" s="21" t="s">
        <v>72</v>
      </c>
      <c r="B46" s="19"/>
      <c r="C46" s="23">
        <v>29162.431</v>
      </c>
      <c r="D46" s="23"/>
      <c r="E46" s="1">
        <f>(C46-C$7)/C$8</f>
        <v>-3351.0298962845459</v>
      </c>
      <c r="F46" s="1">
        <f>ROUND(2*E46,0)/2</f>
        <v>-3351</v>
      </c>
      <c r="G46" s="1">
        <f>C46-(C$7+C$8*F46)</f>
        <v>-4.6131999999488471E-2</v>
      </c>
      <c r="H46" s="1">
        <f>G46</f>
        <v>-4.6131999999488471E-2</v>
      </c>
      <c r="I46" s="2"/>
      <c r="M46" s="2"/>
      <c r="N46" s="2">
        <f ca="1">+C$11+C$12*F46</f>
        <v>-1.0991233740881463E-2</v>
      </c>
      <c r="P46" s="11">
        <f>C46-15018.5</f>
        <v>14143.931</v>
      </c>
    </row>
    <row r="47" spans="1:16" x14ac:dyDescent="0.2">
      <c r="A47" s="21" t="s">
        <v>72</v>
      </c>
      <c r="B47" s="19"/>
      <c r="C47" s="23">
        <v>29193.342000000001</v>
      </c>
      <c r="D47" s="23"/>
      <c r="E47" s="1">
        <f>(C47-C$7)/C$8</f>
        <v>-3330.9977266069945</v>
      </c>
      <c r="F47" s="1">
        <f>ROUND(2*E47,0)/2</f>
        <v>-3331</v>
      </c>
      <c r="G47" s="1">
        <f>C47-(C$7+C$8*F47)</f>
        <v>3.5079999979643617E-3</v>
      </c>
      <c r="H47" s="1">
        <f>G47</f>
        <v>3.5079999979643617E-3</v>
      </c>
      <c r="I47" s="2"/>
      <c r="M47" s="2"/>
      <c r="N47" s="2">
        <f ca="1">+C$11+C$12*F47</f>
        <v>-1.1005301874552804E-2</v>
      </c>
      <c r="P47" s="11">
        <f>C47-15018.5</f>
        <v>14174.842000000001</v>
      </c>
    </row>
    <row r="48" spans="1:16" x14ac:dyDescent="0.2">
      <c r="A48" s="21" t="s">
        <v>72</v>
      </c>
      <c r="B48" s="19"/>
      <c r="C48" s="23">
        <v>29196.397000000001</v>
      </c>
      <c r="D48" s="23"/>
      <c r="E48" s="1">
        <f>(C48-C$7)/C$8</f>
        <v>-3329.0179045900773</v>
      </c>
      <c r="F48" s="1">
        <f>ROUND(2*E48,0)/2</f>
        <v>-3329</v>
      </c>
      <c r="G48" s="1">
        <f>C48-(C$7+C$8*F48)</f>
        <v>-2.762799999982235E-2</v>
      </c>
      <c r="H48" s="1">
        <f>G48</f>
        <v>-2.762799999982235E-2</v>
      </c>
      <c r="I48" s="2"/>
      <c r="M48" s="2"/>
      <c r="N48" s="2">
        <f ca="1">+C$11+C$12*F48</f>
        <v>-1.1006708687919937E-2</v>
      </c>
      <c r="P48" s="11">
        <f>C48-15018.5</f>
        <v>14177.897000000001</v>
      </c>
    </row>
    <row r="49" spans="1:16" x14ac:dyDescent="0.2">
      <c r="A49" s="21" t="s">
        <v>72</v>
      </c>
      <c r="B49" s="19"/>
      <c r="C49" s="23">
        <v>29244.255000000001</v>
      </c>
      <c r="D49" s="23"/>
      <c r="E49" s="1">
        <f>(C49-C$7)/C$8</f>
        <v>-3298.0030692101718</v>
      </c>
      <c r="F49" s="1">
        <f>ROUND(2*E49,0)/2</f>
        <v>-3298</v>
      </c>
      <c r="G49" s="1">
        <f>C49-(C$7+C$8*F49)</f>
        <v>-4.7359999989566859E-3</v>
      </c>
      <c r="H49" s="1">
        <f>G49</f>
        <v>-4.7359999989566859E-3</v>
      </c>
      <c r="I49" s="2"/>
      <c r="M49" s="2"/>
      <c r="N49" s="2">
        <f ca="1">+C$11+C$12*F49</f>
        <v>-1.1028514295110512E-2</v>
      </c>
      <c r="P49" s="11">
        <f>C49-15018.5</f>
        <v>14225.755000000001</v>
      </c>
    </row>
    <row r="50" spans="1:16" x14ac:dyDescent="0.2">
      <c r="A50" s="21" t="s">
        <v>71</v>
      </c>
      <c r="B50" s="19"/>
      <c r="C50" s="23">
        <v>29556.666000000001</v>
      </c>
      <c r="D50" s="23"/>
      <c r="E50" s="1">
        <f>(C50-C$7)/C$8</f>
        <v>-3095.5421277610585</v>
      </c>
      <c r="F50" s="1">
        <f>ROUND(2*E50,0)/2</f>
        <v>-3095.5</v>
      </c>
      <c r="G50" s="1">
        <f>C50-(C$7+C$8*F50)</f>
        <v>-6.5006000000721542E-2</v>
      </c>
      <c r="H50" s="1">
        <f>G50</f>
        <v>-6.5006000000721542E-2</v>
      </c>
      <c r="I50" s="2"/>
      <c r="M50" s="2"/>
      <c r="N50" s="2">
        <f ca="1">+C$11+C$12*F50</f>
        <v>-1.1170954148532818E-2</v>
      </c>
      <c r="P50" s="11">
        <f>C50-15018.5</f>
        <v>14538.166000000001</v>
      </c>
    </row>
    <row r="51" spans="1:16" x14ac:dyDescent="0.2">
      <c r="A51" s="21" t="s">
        <v>71</v>
      </c>
      <c r="B51" s="19"/>
      <c r="C51" s="23">
        <v>29583.656999999999</v>
      </c>
      <c r="D51" s="23"/>
      <c r="E51" s="1">
        <f>(C51-C$7)/C$8</f>
        <v>-3078.05035163713</v>
      </c>
      <c r="F51" s="1">
        <f>ROUND(2*E51,0)/2</f>
        <v>-3078</v>
      </c>
      <c r="G51" s="1">
        <f>C51-(C$7+C$8*F51)</f>
        <v>-7.7696000003925292E-2</v>
      </c>
      <c r="H51" s="1">
        <f>G51</f>
        <v>-7.7696000003925292E-2</v>
      </c>
      <c r="I51" s="2"/>
      <c r="M51" s="2"/>
      <c r="N51" s="2">
        <f ca="1">+C$11+C$12*F51</f>
        <v>-1.1183263765495239E-2</v>
      </c>
      <c r="P51" s="11">
        <f>C51-15018.5</f>
        <v>14565.156999999999</v>
      </c>
    </row>
    <row r="52" spans="1:16" x14ac:dyDescent="0.2">
      <c r="A52" s="21" t="s">
        <v>71</v>
      </c>
      <c r="B52" s="19"/>
      <c r="C52" s="23">
        <v>29583.696</v>
      </c>
      <c r="D52" s="23"/>
      <c r="E52" s="1">
        <f>(C52-C$7)/C$8</f>
        <v>-3078.0250773135094</v>
      </c>
      <c r="F52" s="1">
        <f>ROUND(2*E52,0)/2</f>
        <v>-3078</v>
      </c>
      <c r="G52" s="1">
        <f>C52-(C$7+C$8*F52)</f>
        <v>-3.8696000003255904E-2</v>
      </c>
      <c r="H52" s="1">
        <f>G52</f>
        <v>-3.8696000003255904E-2</v>
      </c>
      <c r="I52" s="2"/>
      <c r="M52" s="2"/>
      <c r="N52" s="2">
        <f ca="1">+C$11+C$12*F52</f>
        <v>-1.1183263765495239E-2</v>
      </c>
      <c r="P52" s="11">
        <f>C52-15018.5</f>
        <v>14565.196</v>
      </c>
    </row>
    <row r="53" spans="1:16" x14ac:dyDescent="0.2">
      <c r="A53" s="21" t="s">
        <v>70</v>
      </c>
      <c r="B53" s="19"/>
      <c r="C53" s="23">
        <v>29868.419000000002</v>
      </c>
      <c r="D53" s="23"/>
      <c r="E53" s="1">
        <f>(C53-C$7)/C$8</f>
        <v>-2893.5076095155887</v>
      </c>
      <c r="F53" s="1">
        <f>ROUND(2*E53,0)/2</f>
        <v>-2893.5</v>
      </c>
      <c r="G53" s="1">
        <f>C53-(C$7+C$8*F53)</f>
        <v>-1.1742000002413988E-2</v>
      </c>
      <c r="I53" s="2">
        <f>+G53</f>
        <v>-1.1742000002413988E-2</v>
      </c>
      <c r="M53" s="2">
        <f>+G53</f>
        <v>-1.1742000002413988E-2</v>
      </c>
      <c r="N53" s="2">
        <f ca="1">+C$11+C$12*F53</f>
        <v>-1.1313042298613341E-2</v>
      </c>
      <c r="P53" s="11">
        <f>C53-15018.5</f>
        <v>14849.919000000002</v>
      </c>
    </row>
    <row r="54" spans="1:16" x14ac:dyDescent="0.2">
      <c r="A54" s="21" t="s">
        <v>70</v>
      </c>
      <c r="B54" s="19"/>
      <c r="C54" s="23">
        <v>29905.498</v>
      </c>
      <c r="D54" s="23"/>
      <c r="E54" s="1">
        <f>(C54-C$7)/C$8</f>
        <v>-2869.4782083485643</v>
      </c>
      <c r="F54" s="1">
        <f>ROUND(2*E54,0)/2</f>
        <v>-2869.5</v>
      </c>
      <c r="G54" s="1">
        <f>C54-(C$7+C$8*F54)</f>
        <v>3.3625999996729661E-2</v>
      </c>
      <c r="I54" s="2">
        <f>+G54</f>
        <v>3.3625999996729661E-2</v>
      </c>
      <c r="M54" s="2">
        <f>+G54</f>
        <v>3.3625999996729661E-2</v>
      </c>
      <c r="N54" s="2">
        <f ca="1">+C$11+C$12*F54</f>
        <v>-1.1329924059018948E-2</v>
      </c>
      <c r="P54" s="11">
        <f>C54-15018.5</f>
        <v>14886.998</v>
      </c>
    </row>
    <row r="55" spans="1:16" x14ac:dyDescent="0.2">
      <c r="A55" s="21" t="s">
        <v>71</v>
      </c>
      <c r="B55" s="19"/>
      <c r="C55" s="23">
        <v>30224.834999999999</v>
      </c>
      <c r="D55" s="23"/>
      <c r="E55" s="1">
        <f>(C55-C$7)/C$8</f>
        <v>-2662.5288062483332</v>
      </c>
      <c r="F55" s="1">
        <f>ROUND(2*E55,0)/2</f>
        <v>-2662.5</v>
      </c>
      <c r="G55" s="1">
        <f>C55-(C$7+C$8*F55)</f>
        <v>-4.4450000001234002E-2</v>
      </c>
      <c r="H55" s="1">
        <f>G55</f>
        <v>-4.4450000001234002E-2</v>
      </c>
      <c r="I55" s="2"/>
      <c r="M55" s="2"/>
      <c r="N55" s="2">
        <f ca="1">+C$11+C$12*F55</f>
        <v>-1.1475529242517305E-2</v>
      </c>
      <c r="P55" s="11">
        <f>C55-15018.5</f>
        <v>15206.334999999999</v>
      </c>
    </row>
    <row r="56" spans="1:16" x14ac:dyDescent="0.2">
      <c r="A56" s="21" t="s">
        <v>71</v>
      </c>
      <c r="B56" s="19"/>
      <c r="C56" s="23">
        <v>30340.581999999999</v>
      </c>
      <c r="D56" s="23"/>
      <c r="E56" s="1">
        <f>(C56-C$7)/C$8</f>
        <v>-2587.5178540414317</v>
      </c>
      <c r="F56" s="1">
        <f>ROUND(2*E56,0)/2</f>
        <v>-2587.5</v>
      </c>
      <c r="G56" s="1">
        <f>C56-(C$7+C$8*F56)</f>
        <v>-2.7550000002520392E-2</v>
      </c>
      <c r="H56" s="1">
        <f>G56</f>
        <v>-2.7550000002520392E-2</v>
      </c>
      <c r="I56" s="2"/>
      <c r="M56" s="2"/>
      <c r="N56" s="2">
        <f ca="1">+C$11+C$12*F56</f>
        <v>-1.1528284743784825E-2</v>
      </c>
      <c r="P56" s="11">
        <f>C56-15018.5</f>
        <v>15322.081999999999</v>
      </c>
    </row>
    <row r="57" spans="1:16" x14ac:dyDescent="0.2">
      <c r="A57" s="21" t="s">
        <v>71</v>
      </c>
      <c r="B57" s="19"/>
      <c r="C57" s="23">
        <v>30340.651999999998</v>
      </c>
      <c r="D57" s="23"/>
      <c r="E57" s="1">
        <f>(C57-C$7)/C$8</f>
        <v>-2587.4724898708314</v>
      </c>
      <c r="F57" s="1">
        <f>ROUND(2*E57,0)/2</f>
        <v>-2587.5</v>
      </c>
      <c r="G57" s="1">
        <f>C57-(C$7+C$8*F57)</f>
        <v>4.244999999718857E-2</v>
      </c>
      <c r="H57" s="1">
        <f>G57</f>
        <v>4.244999999718857E-2</v>
      </c>
      <c r="I57" s="2"/>
      <c r="M57" s="2"/>
      <c r="N57" s="2">
        <f ca="1">+C$11+C$12*F57</f>
        <v>-1.1528284743784825E-2</v>
      </c>
      <c r="P57" s="11">
        <f>C57-15018.5</f>
        <v>15322.151999999998</v>
      </c>
    </row>
    <row r="58" spans="1:16" x14ac:dyDescent="0.2">
      <c r="A58" s="21" t="s">
        <v>71</v>
      </c>
      <c r="B58" s="19"/>
      <c r="C58" s="23">
        <v>30619.86</v>
      </c>
      <c r="D58" s="23"/>
      <c r="E58" s="1">
        <f>(C58-C$7)/C$8</f>
        <v>-2406.5290706566411</v>
      </c>
      <c r="F58" s="1">
        <f>ROUND(2*E58,0)/2</f>
        <v>-2406.5</v>
      </c>
      <c r="G58" s="1">
        <f>C58-(C$7+C$8*F58)</f>
        <v>-4.4858000001113396E-2</v>
      </c>
      <c r="H58" s="1">
        <f>G58</f>
        <v>-4.4858000001113396E-2</v>
      </c>
      <c r="I58" s="2"/>
      <c r="M58" s="2"/>
      <c r="N58" s="2">
        <f ca="1">+C$11+C$12*F58</f>
        <v>-1.1655601353510441E-2</v>
      </c>
      <c r="P58" s="11">
        <f>C58-15018.5</f>
        <v>15601.36</v>
      </c>
    </row>
    <row r="59" spans="1:16" x14ac:dyDescent="0.2">
      <c r="A59" s="21" t="s">
        <v>71</v>
      </c>
      <c r="B59" s="19"/>
      <c r="C59" s="23">
        <v>30640.671999999999</v>
      </c>
      <c r="D59" s="23"/>
      <c r="E59" s="1">
        <f>(C59-C$7)/C$8</f>
        <v>-2393.0416546775668</v>
      </c>
      <c r="F59" s="1">
        <f>ROUND(2*E59,0)/2</f>
        <v>-2393</v>
      </c>
      <c r="G59" s="1">
        <f>C59-(C$7+C$8*F59)</f>
        <v>-6.4276000004610978E-2</v>
      </c>
      <c r="H59" s="1">
        <f>G59</f>
        <v>-6.4276000004610978E-2</v>
      </c>
      <c r="I59" s="2"/>
      <c r="M59" s="2"/>
      <c r="N59" s="2">
        <f ca="1">+C$11+C$12*F59</f>
        <v>-1.1665097343738596E-2</v>
      </c>
      <c r="P59" s="11">
        <f>C59-15018.5</f>
        <v>15622.171999999999</v>
      </c>
    </row>
    <row r="60" spans="1:16" x14ac:dyDescent="0.2">
      <c r="A60" s="21" t="s">
        <v>71</v>
      </c>
      <c r="B60" s="19"/>
      <c r="C60" s="23">
        <v>30667.733</v>
      </c>
      <c r="D60" s="23"/>
      <c r="E60" s="1">
        <f>(C60-C$7)/C$8</f>
        <v>-2375.5045143830357</v>
      </c>
      <c r="F60" s="1">
        <f>ROUND(2*E60,0)/2</f>
        <v>-2375.5</v>
      </c>
      <c r="G60" s="1">
        <f>C60-(C$7+C$8*F60)</f>
        <v>-6.9660000008298084E-3</v>
      </c>
      <c r="H60" s="1">
        <f>G60</f>
        <v>-6.9660000008298084E-3</v>
      </c>
      <c r="I60" s="2"/>
      <c r="M60" s="2"/>
      <c r="N60" s="2">
        <f ca="1">+C$11+C$12*F60</f>
        <v>-1.1677406960701017E-2</v>
      </c>
      <c r="P60" s="11">
        <f>C60-15018.5</f>
        <v>15649.233</v>
      </c>
    </row>
    <row r="61" spans="1:16" x14ac:dyDescent="0.2">
      <c r="A61" s="21" t="s">
        <v>71</v>
      </c>
      <c r="B61" s="19"/>
      <c r="C61" s="23">
        <v>31005.692999999999</v>
      </c>
      <c r="D61" s="23"/>
      <c r="E61" s="1">
        <f>(C61-C$7)/C$8</f>
        <v>-2156.4862987243614</v>
      </c>
      <c r="F61" s="1">
        <f>ROUND(2*E61,0)/2</f>
        <v>-2156.5</v>
      </c>
      <c r="G61" s="1">
        <f>C61-(C$7+C$8*F61)</f>
        <v>2.1141999997780658E-2</v>
      </c>
      <c r="H61" s="1">
        <f>G61</f>
        <v>2.1141999997780658E-2</v>
      </c>
      <c r="I61" s="2"/>
      <c r="J61" s="2"/>
      <c r="N61" s="2">
        <f ca="1">+C$11+C$12*F61</f>
        <v>-1.1831453024402177E-2</v>
      </c>
      <c r="P61" s="11">
        <f>C61-15018.5</f>
        <v>15987.192999999999</v>
      </c>
    </row>
    <row r="62" spans="1:16" x14ac:dyDescent="0.2">
      <c r="A62" s="21" t="s">
        <v>71</v>
      </c>
      <c r="B62" s="19"/>
      <c r="C62" s="23">
        <v>31032.686000000002</v>
      </c>
      <c r="D62" s="23"/>
      <c r="E62" s="1">
        <f>(C62-C$7)/C$8</f>
        <v>-2138.9932264812701</v>
      </c>
      <c r="F62" s="1">
        <f>ROUND(2*E62,0)/2</f>
        <v>-2139</v>
      </c>
      <c r="G62" s="1">
        <f>C62-(C$7+C$8*F62)</f>
        <v>1.0451999998622341E-2</v>
      </c>
      <c r="H62" s="1">
        <f>G62</f>
        <v>1.0451999998622341E-2</v>
      </c>
      <c r="I62" s="2"/>
      <c r="M62" s="2"/>
      <c r="N62" s="2">
        <f ca="1">+C$11+C$12*F62</f>
        <v>-1.1843762641364599E-2</v>
      </c>
      <c r="P62" s="11">
        <f>C62-15018.5</f>
        <v>16014.186000000002</v>
      </c>
    </row>
    <row r="63" spans="1:16" x14ac:dyDescent="0.2">
      <c r="A63" s="21" t="s">
        <v>73</v>
      </c>
      <c r="B63" s="19"/>
      <c r="C63" s="23">
        <v>31348.271000000001</v>
      </c>
      <c r="D63" s="23"/>
      <c r="E63" s="1">
        <f>(C63-C$7)/C$8</f>
        <v>-1934.4753439252202</v>
      </c>
      <c r="F63" s="1">
        <f>ROUND(2*E63,0)/2</f>
        <v>-1934.5</v>
      </c>
      <c r="G63" s="1">
        <f>C63-(C$7+C$8*F63)</f>
        <v>3.8045999997848412E-2</v>
      </c>
      <c r="H63" s="1">
        <f>G63</f>
        <v>3.8045999997848412E-2</v>
      </c>
      <c r="I63" s="2"/>
      <c r="M63" s="2"/>
      <c r="N63" s="2">
        <f ca="1">+C$11+C$12*F63</f>
        <v>-1.1987609308154039E-2</v>
      </c>
      <c r="P63" s="11">
        <f>C63-15018.5</f>
        <v>16329.771000000001</v>
      </c>
    </row>
    <row r="64" spans="1:16" x14ac:dyDescent="0.2">
      <c r="A64" s="21" t="s">
        <v>73</v>
      </c>
      <c r="B64" s="19"/>
      <c r="C64" s="23">
        <v>31372.212</v>
      </c>
      <c r="D64" s="23"/>
      <c r="E64" s="1">
        <f>(C64-C$7)/C$8</f>
        <v>-1918.9601495203081</v>
      </c>
      <c r="F64" s="1">
        <f>ROUND(2*E64,0)/2</f>
        <v>-1919</v>
      </c>
      <c r="G64" s="1">
        <f>C64-(C$7+C$8*F64)</f>
        <v>6.1491999997087987E-2</v>
      </c>
      <c r="H64" s="1">
        <f>G64</f>
        <v>6.1491999997087987E-2</v>
      </c>
      <c r="I64" s="2"/>
      <c r="M64" s="2"/>
      <c r="N64" s="2">
        <f ca="1">+C$11+C$12*F64</f>
        <v>-1.1998512111749326E-2</v>
      </c>
      <c r="P64" s="11">
        <f>C64-15018.5</f>
        <v>16353.712</v>
      </c>
    </row>
    <row r="65" spans="1:34" x14ac:dyDescent="0.2">
      <c r="A65" s="21" t="s">
        <v>71</v>
      </c>
      <c r="B65" s="19"/>
      <c r="C65" s="23">
        <v>31383.677</v>
      </c>
      <c r="D65" s="23"/>
      <c r="E65" s="1">
        <f>(C65-C$7)/C$8</f>
        <v>-1911.5301464355443</v>
      </c>
      <c r="F65" s="1">
        <f>ROUND(2*E65,0)/2</f>
        <v>-1911.5</v>
      </c>
      <c r="G65" s="1">
        <f>C65-(C$7+C$8*F65)</f>
        <v>-4.6518000002834015E-2</v>
      </c>
      <c r="H65" s="1">
        <f>G65</f>
        <v>-4.6518000002834015E-2</v>
      </c>
      <c r="I65" s="2"/>
      <c r="M65" s="2"/>
      <c r="N65" s="2">
        <f ca="1">+C$11+C$12*F65</f>
        <v>-1.2003787661876078E-2</v>
      </c>
      <c r="P65" s="11">
        <f>C65-15018.5</f>
        <v>16365.177</v>
      </c>
    </row>
    <row r="66" spans="1:34" x14ac:dyDescent="0.2">
      <c r="A66" s="21" t="s">
        <v>71</v>
      </c>
      <c r="B66" s="19"/>
      <c r="C66" s="23">
        <v>31407.601999999999</v>
      </c>
      <c r="D66" s="23"/>
      <c r="E66" s="1">
        <f>(C66-C$7)/C$8</f>
        <v>-1896.0253209839123</v>
      </c>
      <c r="F66" s="1">
        <f>ROUND(2*E66,0)/2</f>
        <v>-1896</v>
      </c>
      <c r="G66" s="1">
        <f>C66-(C$7+C$8*F66)</f>
        <v>-3.907200000321609E-2</v>
      </c>
      <c r="H66" s="1">
        <f>G66</f>
        <v>-3.907200000321609E-2</v>
      </c>
      <c r="I66" s="2"/>
      <c r="M66" s="2"/>
      <c r="N66" s="2">
        <f ca="1">+C$11+C$12*F66</f>
        <v>-1.2014690465471366E-2</v>
      </c>
      <c r="P66" s="11">
        <f>C66-15018.5</f>
        <v>16389.101999999999</v>
      </c>
    </row>
    <row r="67" spans="1:34" x14ac:dyDescent="0.2">
      <c r="A67" s="21" t="s">
        <v>70</v>
      </c>
      <c r="B67" s="19"/>
      <c r="C67" s="23">
        <v>31439.258999999998</v>
      </c>
      <c r="D67" s="23"/>
      <c r="E67" s="1">
        <f>(C67-C$7)/C$8</f>
        <v>-1875.509698859677</v>
      </c>
      <c r="F67" s="1">
        <f>ROUND(2*E67,0)/2</f>
        <v>-1875.5</v>
      </c>
      <c r="G67" s="1">
        <f>C67-(C$7+C$8*F67)</f>
        <v>-1.4966000002459623E-2</v>
      </c>
      <c r="I67" s="2">
        <f>+G67</f>
        <v>-1.4966000002459623E-2</v>
      </c>
      <c r="M67" s="2">
        <f>+G67</f>
        <v>-1.4966000002459623E-2</v>
      </c>
      <c r="N67" s="2">
        <f ca="1">+C$11+C$12*F67</f>
        <v>-1.2029110302484488E-2</v>
      </c>
      <c r="P67" s="11">
        <f>C67-15018.5</f>
        <v>16420.758999999998</v>
      </c>
    </row>
    <row r="68" spans="1:34" x14ac:dyDescent="0.2">
      <c r="A68" s="21" t="s">
        <v>73</v>
      </c>
      <c r="B68" s="19"/>
      <c r="C68" s="23">
        <v>31702.294999999998</v>
      </c>
      <c r="D68" s="23"/>
      <c r="E68" s="1">
        <f>(C68-C$7)/C$8</f>
        <v>-1705.0466991733379</v>
      </c>
      <c r="F68" s="1">
        <f>ROUND(2*E68,0)/2</f>
        <v>-1705</v>
      </c>
      <c r="G68" s="1">
        <f>C68-(C$7+C$8*F68)</f>
        <v>-7.2060000005876645E-2</v>
      </c>
      <c r="H68" s="1">
        <f>G68</f>
        <v>-7.2060000005876645E-2</v>
      </c>
      <c r="I68" s="2"/>
      <c r="M68" s="2"/>
      <c r="N68" s="2">
        <f ca="1">+C$11+C$12*F68</f>
        <v>-1.2149041142032652E-2</v>
      </c>
      <c r="P68" s="11">
        <f>C68-15018.5</f>
        <v>16683.794999999998</v>
      </c>
    </row>
    <row r="69" spans="1:34" x14ac:dyDescent="0.2">
      <c r="A69" s="21" t="s">
        <v>70</v>
      </c>
      <c r="B69" s="19"/>
      <c r="C69" s="23">
        <v>33033.300000000003</v>
      </c>
      <c r="D69" s="23"/>
      <c r="E69" s="1">
        <f>(C69-C$7)/C$8</f>
        <v>-842.47615788805126</v>
      </c>
      <c r="F69" s="1">
        <f>ROUND(2*E69,0)/2</f>
        <v>-842.5</v>
      </c>
      <c r="G69" s="1">
        <f>C69-(C$7+C$8*F69)</f>
        <v>3.6789999998291023E-2</v>
      </c>
      <c r="I69" s="2">
        <f>+G69</f>
        <v>3.6789999998291023E-2</v>
      </c>
      <c r="M69" s="2">
        <f>+G69</f>
        <v>3.6789999998291023E-2</v>
      </c>
      <c r="N69" s="2">
        <f ca="1">+C$11+C$12*F69</f>
        <v>-1.2755729406609139E-2</v>
      </c>
      <c r="P69" s="11">
        <f>C69-15018.5</f>
        <v>18014.800000000003</v>
      </c>
      <c r="AC69" s="1" t="s">
        <v>37</v>
      </c>
      <c r="AD69" s="1">
        <v>11</v>
      </c>
      <c r="AF69" s="1" t="s">
        <v>42</v>
      </c>
      <c r="AH69" s="1" t="s">
        <v>36</v>
      </c>
    </row>
    <row r="70" spans="1:34" x14ac:dyDescent="0.2">
      <c r="A70" s="21" t="s">
        <v>70</v>
      </c>
      <c r="B70" s="19"/>
      <c r="C70" s="23">
        <v>33154.387000000002</v>
      </c>
      <c r="D70" s="23"/>
      <c r="E70" s="1">
        <f>(C70-C$7)/C$8</f>
        <v>-764.00456752391983</v>
      </c>
      <c r="F70" s="1">
        <f>ROUND(2*E70,0)/2</f>
        <v>-764</v>
      </c>
      <c r="G70" s="1">
        <f>C70-(C$7+C$8*F70)</f>
        <v>-7.0479999994859099E-3</v>
      </c>
      <c r="I70" s="2">
        <f>+G70</f>
        <v>-7.0479999994859099E-3</v>
      </c>
      <c r="M70" s="2">
        <f>+G70</f>
        <v>-7.0479999994859099E-3</v>
      </c>
      <c r="N70" s="2">
        <f ca="1">+C$11+C$12*F70</f>
        <v>-1.2810946831269144E-2</v>
      </c>
      <c r="P70" s="11">
        <f>C70-15018.5</f>
        <v>18135.887000000002</v>
      </c>
      <c r="AC70" s="1" t="s">
        <v>37</v>
      </c>
      <c r="AD70" s="1">
        <v>9</v>
      </c>
      <c r="AF70" s="1" t="s">
        <v>42</v>
      </c>
      <c r="AH70" s="1" t="s">
        <v>36</v>
      </c>
    </row>
    <row r="71" spans="1:34" x14ac:dyDescent="0.2">
      <c r="A71" s="21" t="s">
        <v>70</v>
      </c>
      <c r="B71" s="19"/>
      <c r="C71" s="23">
        <v>33178.288</v>
      </c>
      <c r="D71" s="23"/>
      <c r="E71" s="1">
        <f>(C71-C$7)/C$8</f>
        <v>-748.51529550220857</v>
      </c>
      <c r="F71" s="1">
        <f>ROUND(2*E71,0)/2</f>
        <v>-748.5</v>
      </c>
      <c r="G71" s="1">
        <f>C71-(C$7+C$8*F71)</f>
        <v>-2.360200000111945E-2</v>
      </c>
      <c r="I71" s="2">
        <f>+G71</f>
        <v>-2.360200000111945E-2</v>
      </c>
      <c r="L71" s="2"/>
      <c r="M71" s="1">
        <f>+G71</f>
        <v>-2.360200000111945E-2</v>
      </c>
      <c r="N71" s="2">
        <f ca="1">+C$11+C$12*F71</f>
        <v>-1.2821849634864432E-2</v>
      </c>
      <c r="P71" s="11">
        <f>C71-15018.5</f>
        <v>18159.788</v>
      </c>
      <c r="AC71" s="1" t="s">
        <v>37</v>
      </c>
      <c r="AD71" s="1">
        <v>9</v>
      </c>
      <c r="AF71" s="1" t="s">
        <v>42</v>
      </c>
      <c r="AH71" s="1" t="s">
        <v>36</v>
      </c>
    </row>
    <row r="72" spans="1:34" x14ac:dyDescent="0.2">
      <c r="A72" s="21" t="s">
        <v>73</v>
      </c>
      <c r="B72" s="19"/>
      <c r="C72" s="23">
        <v>33178.33</v>
      </c>
      <c r="D72" s="23"/>
      <c r="E72" s="1">
        <f>(C72-C$7)/C$8</f>
        <v>-748.48807699984752</v>
      </c>
      <c r="F72" s="1">
        <f>ROUND(2*E72,0)/2</f>
        <v>-748.5</v>
      </c>
      <c r="G72" s="1">
        <f>C72-(C$7+C$8*F72)</f>
        <v>1.8398000000161119E-2</v>
      </c>
      <c r="H72" s="1">
        <f>G72</f>
        <v>1.8398000000161119E-2</v>
      </c>
      <c r="I72" s="2"/>
      <c r="N72" s="2">
        <f ca="1">+C$11+C$12*F72</f>
        <v>-1.2821849634864432E-2</v>
      </c>
      <c r="P72" s="11">
        <f>C72-15018.5</f>
        <v>18159.830000000002</v>
      </c>
    </row>
    <row r="73" spans="1:34" x14ac:dyDescent="0.2">
      <c r="A73" s="21" t="s">
        <v>70</v>
      </c>
      <c r="B73" s="19"/>
      <c r="C73" s="23">
        <v>33212.277000000002</v>
      </c>
      <c r="D73" s="23"/>
      <c r="E73" s="1">
        <f>(C73-C$7)/C$8</f>
        <v>-726.48839843739916</v>
      </c>
      <c r="F73" s="1">
        <f>ROUND(2*E73,0)/2</f>
        <v>-726.5</v>
      </c>
      <c r="G73" s="1">
        <f>C73-(C$7+C$8*F73)</f>
        <v>1.7901999999594409E-2</v>
      </c>
      <c r="I73" s="2">
        <f>+G73</f>
        <v>1.7901999999594409E-2</v>
      </c>
      <c r="L73" s="2"/>
      <c r="M73" s="1">
        <f>+G73</f>
        <v>1.7901999999594409E-2</v>
      </c>
      <c r="N73" s="2">
        <f ca="1">+C$11+C$12*F73</f>
        <v>-1.2837324581902905E-2</v>
      </c>
      <c r="P73" s="11">
        <f>C73-15018.5</f>
        <v>18193.777000000002</v>
      </c>
      <c r="AC73" s="1" t="s">
        <v>37</v>
      </c>
      <c r="AD73" s="1">
        <v>8</v>
      </c>
      <c r="AF73" s="1" t="s">
        <v>42</v>
      </c>
      <c r="AH73" s="1" t="s">
        <v>36</v>
      </c>
    </row>
    <row r="74" spans="1:34" x14ac:dyDescent="0.2">
      <c r="A74" s="21" t="s">
        <v>73</v>
      </c>
      <c r="B74" s="19"/>
      <c r="C74" s="23">
        <v>33809.201999999997</v>
      </c>
      <c r="D74" s="23"/>
      <c r="E74" s="1">
        <f>(C74-C$7)/C$8</f>
        <v>-339.6454336425906</v>
      </c>
      <c r="F74" s="1">
        <f>ROUND(2*E74,0)/2</f>
        <v>-339.5</v>
      </c>
      <c r="G74" s="1">
        <f>C74-(C$7+C$8*F74)</f>
        <v>-0.22441400000388967</v>
      </c>
      <c r="H74" s="1">
        <f>G74</f>
        <v>-0.22441400000388967</v>
      </c>
      <c r="I74" s="2"/>
      <c r="L74" s="2"/>
      <c r="N74" s="2">
        <f ca="1">+C$11+C$12*F74</f>
        <v>-1.3109542968443312E-2</v>
      </c>
      <c r="P74" s="11">
        <f>C74-15018.5</f>
        <v>18790.701999999997</v>
      </c>
    </row>
    <row r="75" spans="1:34" x14ac:dyDescent="0.2">
      <c r="A75" s="21" t="s">
        <v>73</v>
      </c>
      <c r="B75" s="19"/>
      <c r="C75" s="23">
        <v>33887.375</v>
      </c>
      <c r="D75" s="23"/>
      <c r="E75" s="1">
        <f>(C75-C$7)/C$8</f>
        <v>-288.98467209481532</v>
      </c>
      <c r="F75" s="1">
        <f>ROUND(2*E75,0)/2</f>
        <v>-289</v>
      </c>
      <c r="G75" s="1">
        <f>C75-(C$7+C$8*F75)</f>
        <v>2.3651999996218365E-2</v>
      </c>
      <c r="H75" s="1">
        <f>G75</f>
        <v>2.3651999996218365E-2</v>
      </c>
      <c r="L75" s="2"/>
      <c r="M75" s="2"/>
      <c r="N75" s="2">
        <f ca="1">+C$11+C$12*F75</f>
        <v>-1.3145065005963442E-2</v>
      </c>
      <c r="P75" s="11">
        <f>C75-15018.5</f>
        <v>18868.875</v>
      </c>
    </row>
    <row r="76" spans="1:34" x14ac:dyDescent="0.2">
      <c r="A76" s="21" t="s">
        <v>70</v>
      </c>
      <c r="B76" s="19"/>
      <c r="C76" s="23">
        <v>34333.281000000003</v>
      </c>
      <c r="D76" s="23"/>
      <c r="E76" s="1">
        <f>(C76-C$7)/C$8</f>
        <v>-1.1017012859981138E-2</v>
      </c>
      <c r="F76" s="1">
        <f>ROUND(2*E76,0)/2</f>
        <v>0</v>
      </c>
      <c r="G76" s="1">
        <f>C76-(C$7+C$8*F76)</f>
        <v>-1.6999999999825377E-2</v>
      </c>
      <c r="I76" s="1">
        <f>+G76</f>
        <v>-1.6999999999825377E-2</v>
      </c>
      <c r="M76" s="1">
        <f>+G76</f>
        <v>-1.6999999999825377E-2</v>
      </c>
      <c r="N76" s="2">
        <f ca="1">+C$11+C$12*F76</f>
        <v>-1.3348349537514289E-2</v>
      </c>
      <c r="P76" s="11">
        <f>C76-15018.5</f>
        <v>19314.781000000003</v>
      </c>
      <c r="AC76" s="1" t="s">
        <v>37</v>
      </c>
      <c r="AD76" s="1">
        <v>10</v>
      </c>
      <c r="AF76" s="1" t="s">
        <v>42</v>
      </c>
      <c r="AH76" s="1" t="s">
        <v>36</v>
      </c>
    </row>
    <row r="77" spans="1:34" x14ac:dyDescent="0.2">
      <c r="A77" s="1" t="s">
        <v>5</v>
      </c>
      <c r="B77" s="19"/>
      <c r="C77" s="23">
        <f>C$4</f>
        <v>34333.298000000003</v>
      </c>
      <c r="D77" s="23"/>
      <c r="E77" s="1">
        <f>(C77-C$7)/C$8</f>
        <v>0</v>
      </c>
      <c r="F77" s="1">
        <v>0</v>
      </c>
      <c r="G77" s="1">
        <f>C77-(C$7+C$8*F77)</f>
        <v>0</v>
      </c>
      <c r="H77" s="1">
        <f>G77</f>
        <v>0</v>
      </c>
      <c r="N77" s="2">
        <f ca="1">+C$11+C$12*F77</f>
        <v>-1.3348349537514289E-2</v>
      </c>
      <c r="P77" s="11">
        <f>C77-15018.5</f>
        <v>19314.798000000003</v>
      </c>
    </row>
    <row r="78" spans="1:34" x14ac:dyDescent="0.2">
      <c r="A78" s="21" t="s">
        <v>70</v>
      </c>
      <c r="B78" s="19"/>
      <c r="C78" s="24">
        <v>34457.478000000003</v>
      </c>
      <c r="D78" s="23"/>
      <c r="E78" s="1">
        <f>(C78-C$7)/C$8</f>
        <v>80.476038645089062</v>
      </c>
      <c r="F78" s="1">
        <f>ROUND(2*E78,0)/2</f>
        <v>80.5</v>
      </c>
      <c r="G78" s="1">
        <f>C78-(C$7+C$8*F78)</f>
        <v>-3.6974000002373941E-2</v>
      </c>
      <c r="I78" s="1">
        <f>+G78</f>
        <v>-3.6974000002373941E-2</v>
      </c>
      <c r="M78" s="1">
        <f>+G78</f>
        <v>-3.6974000002373941E-2</v>
      </c>
      <c r="N78" s="2">
        <f ca="1">+C$11+C$12*F78</f>
        <v>-1.3404973775541429E-2</v>
      </c>
      <c r="P78" s="11">
        <f>C78-15018.5</f>
        <v>19438.978000000003</v>
      </c>
    </row>
    <row r="79" spans="1:34" x14ac:dyDescent="0.2">
      <c r="A79" s="20" t="s">
        <v>72</v>
      </c>
      <c r="B79" s="18"/>
      <c r="C79" s="22">
        <v>36814.555999999997</v>
      </c>
      <c r="D79" s="22"/>
      <c r="E79" s="1">
        <f>(C79-C$7)/C$8</f>
        <v>1608.0030173654006</v>
      </c>
      <c r="F79" s="1">
        <f>ROUND(2*E79,0)/2</f>
        <v>1608</v>
      </c>
      <c r="G79" s="1">
        <f>C79-(C$7+C$8*F79)</f>
        <v>4.6559999973396771E-3</v>
      </c>
      <c r="H79" s="1">
        <f>G79</f>
        <v>4.6559999973396771E-3</v>
      </c>
      <c r="N79" s="2">
        <f ca="1">+C$11+C$12*F79</f>
        <v>-1.4479427484689934E-2</v>
      </c>
      <c r="P79" s="11">
        <f>C79-15018.5</f>
        <v>21796.055999999997</v>
      </c>
    </row>
    <row r="80" spans="1:34" x14ac:dyDescent="0.2">
      <c r="A80" s="21" t="s">
        <v>72</v>
      </c>
      <c r="B80" s="19"/>
      <c r="C80" s="23">
        <v>36848.464999999997</v>
      </c>
      <c r="D80" s="23"/>
      <c r="E80" s="1">
        <f>(C80-C$7)/C$8</f>
        <v>1629.9780696638086</v>
      </c>
      <c r="F80" s="1">
        <f>ROUND(2*E80,0)/2</f>
        <v>1630</v>
      </c>
      <c r="G80" s="1">
        <f>C80-(C$7+C$8*F80)</f>
        <v>-3.3840000003692694E-2</v>
      </c>
      <c r="H80" s="1">
        <f>G80</f>
        <v>-3.3840000003692694E-2</v>
      </c>
      <c r="N80" s="2">
        <f ca="1">+C$11+C$12*F80</f>
        <v>-1.4494902431728405E-2</v>
      </c>
      <c r="P80" s="11">
        <f>C80-15018.5</f>
        <v>21829.964999999997</v>
      </c>
    </row>
    <row r="81" spans="1:34" x14ac:dyDescent="0.2">
      <c r="A81" s="21" t="s">
        <v>74</v>
      </c>
      <c r="B81" s="19"/>
      <c r="C81" s="23">
        <v>39026.561999999998</v>
      </c>
      <c r="D81" s="23"/>
      <c r="E81" s="1">
        <f>(C81-C$7)/C$8</f>
        <v>3041.5146966951525</v>
      </c>
      <c r="F81" s="1">
        <f>ROUND(2*E81,0)/2</f>
        <v>3041.5</v>
      </c>
      <c r="G81" s="1">
        <f>C81-(C$7+C$8*F81)</f>
        <v>2.2677999993902631E-2</v>
      </c>
      <c r="I81" s="1">
        <f>G81</f>
        <v>2.2677999993902631E-2</v>
      </c>
      <c r="N81" s="2">
        <f ca="1">+C$11+C$12*F81</f>
        <v>-1.5487760965583144E-2</v>
      </c>
      <c r="P81" s="11">
        <f>C81-15018.5</f>
        <v>24008.061999999998</v>
      </c>
      <c r="AC81" s="1" t="s">
        <v>37</v>
      </c>
      <c r="AD81" s="1">
        <v>9</v>
      </c>
      <c r="AF81" s="1" t="s">
        <v>42</v>
      </c>
      <c r="AH81" s="1" t="s">
        <v>36</v>
      </c>
    </row>
    <row r="82" spans="1:34" x14ac:dyDescent="0.2">
      <c r="A82" s="21" t="s">
        <v>74</v>
      </c>
      <c r="B82" s="19"/>
      <c r="C82" s="23">
        <v>39033.485000000001</v>
      </c>
      <c r="D82" s="23"/>
      <c r="E82" s="1">
        <f>(C82-C$7)/C$8</f>
        <v>3046.0012131675321</v>
      </c>
      <c r="F82" s="1">
        <f>ROUND(2*E82,0)/2</f>
        <v>3046</v>
      </c>
      <c r="G82" s="1">
        <f>C82-(C$7+C$8*F82)</f>
        <v>1.8720000007306226E-3</v>
      </c>
      <c r="I82" s="1">
        <f>G82</f>
        <v>1.8720000007306226E-3</v>
      </c>
      <c r="N82" s="2">
        <f ca="1">+C$11+C$12*F82</f>
        <v>-1.5490926295659197E-2</v>
      </c>
      <c r="P82" s="11">
        <f>C82-15018.5</f>
        <v>24014.985000000001</v>
      </c>
      <c r="AC82" s="1" t="s">
        <v>37</v>
      </c>
      <c r="AD82" s="1">
        <v>10</v>
      </c>
      <c r="AF82" s="1" t="s">
        <v>42</v>
      </c>
      <c r="AH82" s="1" t="s">
        <v>36</v>
      </c>
    </row>
    <row r="83" spans="1:34" x14ac:dyDescent="0.2">
      <c r="A83" s="21" t="s">
        <v>74</v>
      </c>
      <c r="B83" s="19"/>
      <c r="C83" s="23">
        <v>39057.385999999999</v>
      </c>
      <c r="D83" s="23"/>
      <c r="E83" s="1">
        <f>(C83-C$7)/C$8</f>
        <v>3061.4904851892438</v>
      </c>
      <c r="F83" s="1">
        <f>ROUND(2*E83,0)/2</f>
        <v>3061.5</v>
      </c>
      <c r="G83" s="1">
        <f>C83-(C$7+C$8*F83)</f>
        <v>-1.4682000008178875E-2</v>
      </c>
      <c r="I83" s="1">
        <f>G83</f>
        <v>-1.4682000008178875E-2</v>
      </c>
      <c r="N83" s="2">
        <f ca="1">+C$11+C$12*F83</f>
        <v>-1.5501829099254485E-2</v>
      </c>
      <c r="P83" s="11">
        <f>C83-15018.5</f>
        <v>24038.885999999999</v>
      </c>
      <c r="AC83" s="1" t="s">
        <v>37</v>
      </c>
      <c r="AD83" s="1">
        <v>9</v>
      </c>
      <c r="AF83" s="1" t="s">
        <v>42</v>
      </c>
      <c r="AH83" s="1" t="s">
        <v>36</v>
      </c>
    </row>
    <row r="84" spans="1:34" x14ac:dyDescent="0.2">
      <c r="A84" s="21" t="s">
        <v>74</v>
      </c>
      <c r="B84" s="19"/>
      <c r="C84" s="23">
        <v>39088.26</v>
      </c>
      <c r="D84" s="23"/>
      <c r="E84" s="1">
        <f>(C84-C$7)/C$8</f>
        <v>3081.4986766623369</v>
      </c>
      <c r="F84" s="1">
        <f>ROUND(2*E84,0)/2</f>
        <v>3081.5</v>
      </c>
      <c r="G84" s="1">
        <f>C84-(C$7+C$8*F84)</f>
        <v>-2.0420000000740401E-3</v>
      </c>
      <c r="I84" s="1">
        <f>G84</f>
        <v>-2.0420000000740401E-3</v>
      </c>
      <c r="N84" s="2">
        <f ca="1">+C$11+C$12*F84</f>
        <v>-1.5515897232925822E-2</v>
      </c>
      <c r="P84" s="11">
        <f>C84-15018.5</f>
        <v>24069.760000000002</v>
      </c>
      <c r="AC84" s="1" t="s">
        <v>37</v>
      </c>
      <c r="AD84" s="1">
        <v>7</v>
      </c>
      <c r="AF84" s="1" t="s">
        <v>42</v>
      </c>
      <c r="AH84" s="1" t="s">
        <v>36</v>
      </c>
    </row>
    <row r="85" spans="1:34" x14ac:dyDescent="0.2">
      <c r="A85" s="21" t="s">
        <v>74</v>
      </c>
      <c r="B85" s="19"/>
      <c r="C85" s="23">
        <v>39381.442000000003</v>
      </c>
      <c r="D85" s="23"/>
      <c r="E85" s="1">
        <f>(C85-C$7)/C$8</f>
        <v>3271.498080447524</v>
      </c>
      <c r="F85" s="1">
        <f>ROUND(2*E85,0)/2</f>
        <v>3271.5</v>
      </c>
      <c r="G85" s="1">
        <f>C85-(C$7+C$8*F85)</f>
        <v>-2.9619999986607581E-3</v>
      </c>
      <c r="I85" s="1">
        <f>G85</f>
        <v>-2.9619999986607581E-3</v>
      </c>
      <c r="N85" s="2">
        <f ca="1">+C$11+C$12*F85</f>
        <v>-1.5649544502803543E-2</v>
      </c>
      <c r="P85" s="11">
        <f>C85-15018.5</f>
        <v>24362.942000000003</v>
      </c>
      <c r="AC85" s="1" t="s">
        <v>37</v>
      </c>
      <c r="AD85" s="1">
        <v>7</v>
      </c>
      <c r="AF85" s="1" t="s">
        <v>42</v>
      </c>
      <c r="AH85" s="1" t="s">
        <v>36</v>
      </c>
    </row>
    <row r="86" spans="1:34" x14ac:dyDescent="0.2">
      <c r="A86" s="21" t="s">
        <v>74</v>
      </c>
      <c r="B86" s="19"/>
      <c r="C86" s="23">
        <v>39387.599000000002</v>
      </c>
      <c r="D86" s="23"/>
      <c r="E86" s="1">
        <f>(C86-C$7)/C$8</f>
        <v>3275.4881832816177</v>
      </c>
      <c r="F86" s="1">
        <f>ROUND(2*E86,0)/2</f>
        <v>3275.5</v>
      </c>
      <c r="G86" s="1">
        <f>C86-(C$7+C$8*F86)</f>
        <v>-1.8234000002848916E-2</v>
      </c>
      <c r="I86" s="1">
        <f>G86</f>
        <v>-1.8234000002848916E-2</v>
      </c>
      <c r="N86" s="2">
        <f ca="1">+C$11+C$12*F86</f>
        <v>-1.5652358129537809E-2</v>
      </c>
      <c r="P86" s="11">
        <f>C86-15018.5</f>
        <v>24369.099000000002</v>
      </c>
      <c r="AC86" s="1" t="s">
        <v>37</v>
      </c>
      <c r="AD86" s="1">
        <v>9</v>
      </c>
      <c r="AF86" s="1" t="s">
        <v>42</v>
      </c>
      <c r="AH86" s="1" t="s">
        <v>36</v>
      </c>
    </row>
    <row r="87" spans="1:34" x14ac:dyDescent="0.2">
      <c r="A87" s="21" t="s">
        <v>74</v>
      </c>
      <c r="B87" s="19"/>
      <c r="C87" s="23">
        <v>40151.415999999997</v>
      </c>
      <c r="D87" s="23"/>
      <c r="E87" s="1">
        <f>(C87-C$7)/C$8</f>
        <v>3770.4871075027118</v>
      </c>
      <c r="F87" s="1">
        <f>ROUND(2*E87,0)/2</f>
        <v>3770.5</v>
      </c>
      <c r="G87" s="1">
        <f>C87-(C$7+C$8*F87)</f>
        <v>-1.9894000004569534E-2</v>
      </c>
      <c r="I87" s="1">
        <f>G87</f>
        <v>-1.9894000004569534E-2</v>
      </c>
      <c r="N87" s="2">
        <f ca="1">+C$11+C$12*F87</f>
        <v>-1.6000544437903448E-2</v>
      </c>
      <c r="P87" s="11">
        <f>C87-15018.5</f>
        <v>25132.915999999997</v>
      </c>
      <c r="AC87" s="1" t="s">
        <v>37</v>
      </c>
      <c r="AD87" s="1">
        <v>6</v>
      </c>
      <c r="AF87" s="1" t="s">
        <v>42</v>
      </c>
      <c r="AH87" s="1" t="s">
        <v>36</v>
      </c>
    </row>
    <row r="88" spans="1:34" x14ac:dyDescent="0.2">
      <c r="A88" s="21" t="s">
        <v>74</v>
      </c>
      <c r="B88" s="19"/>
      <c r="C88" s="23">
        <v>41249.328000000001</v>
      </c>
      <c r="D88" s="23"/>
      <c r="E88" s="1">
        <f>(C88-C$7)/C$8</f>
        <v>4481.9994971057649</v>
      </c>
      <c r="F88" s="1">
        <f>ROUND(2*E88,0)/2</f>
        <v>4482</v>
      </c>
      <c r="G88" s="1">
        <f>C88-(C$7+C$8*F88)</f>
        <v>-7.7600000076927245E-4</v>
      </c>
      <c r="I88" s="1">
        <f>G88</f>
        <v>-7.7600000076927245E-4</v>
      </c>
      <c r="N88" s="1">
        <f ca="1">+C$11+C$12*F88</f>
        <v>-1.6501018293261324E-2</v>
      </c>
      <c r="P88" s="11">
        <f>C88-15018.5</f>
        <v>26230.828000000001</v>
      </c>
    </row>
    <row r="89" spans="1:34" x14ac:dyDescent="0.2">
      <c r="A89" s="21" t="s">
        <v>74</v>
      </c>
      <c r="B89" s="19"/>
      <c r="C89" s="23">
        <v>42036.311000000002</v>
      </c>
      <c r="D89" s="23"/>
      <c r="E89" s="1">
        <f>(C89-C$7)/C$8</f>
        <v>4992.0113695572709</v>
      </c>
      <c r="F89" s="1">
        <f>ROUND(2*E89,0)/2</f>
        <v>4992</v>
      </c>
      <c r="G89" s="1">
        <f>C89-(C$7+C$8*F89)</f>
        <v>1.7544000002089888E-2</v>
      </c>
      <c r="I89" s="1">
        <f>G89</f>
        <v>1.7544000002089888E-2</v>
      </c>
      <c r="N89" s="1">
        <f ca="1">+C$11+C$12*F89</f>
        <v>-1.6859755701880468E-2</v>
      </c>
      <c r="P89" s="11">
        <f>C89-15018.5</f>
        <v>27017.811000000002</v>
      </c>
    </row>
    <row r="90" spans="1:34" x14ac:dyDescent="0.2">
      <c r="A90" s="1" t="s">
        <v>35</v>
      </c>
      <c r="B90" s="19"/>
      <c r="C90" s="23">
        <v>42782.349000000002</v>
      </c>
      <c r="D90" s="23"/>
      <c r="E90" s="1">
        <f>(C90-C$7)/C$8</f>
        <v>5475.4884425054497</v>
      </c>
      <c r="F90" s="1">
        <f>ROUND(2*E90,0)/2</f>
        <v>5475.5</v>
      </c>
      <c r="G90" s="1">
        <f>C90-(C$7+C$8*F90)</f>
        <v>-1.783399999840185E-2</v>
      </c>
      <c r="I90" s="1">
        <f>G90</f>
        <v>-1.783399999840185E-2</v>
      </c>
      <c r="N90" s="1">
        <f ca="1">+C$11+C$12*F90</f>
        <v>-1.7199852833385085E-2</v>
      </c>
      <c r="P90" s="11">
        <f>C90-15018.5</f>
        <v>27763.849000000002</v>
      </c>
    </row>
    <row r="91" spans="1:34" x14ac:dyDescent="0.2">
      <c r="A91" s="1" t="s">
        <v>32</v>
      </c>
      <c r="B91" s="19"/>
      <c r="C91" s="23">
        <v>43351.754999999997</v>
      </c>
      <c r="D91" s="23"/>
      <c r="E91" s="1">
        <f>(C91-C$7)/C$8</f>
        <v>5844.4974557180849</v>
      </c>
      <c r="F91" s="1">
        <f>ROUND(2*E91,0)/2</f>
        <v>5844.5</v>
      </c>
      <c r="G91" s="1">
        <f>C91-(C$7+C$8*F91)</f>
        <v>-3.9260000048670918E-3</v>
      </c>
      <c r="I91" s="1">
        <f>+G91</f>
        <v>-3.9260000048670918E-3</v>
      </c>
      <c r="N91" s="1">
        <f ca="1">+C$11+C$12*F91</f>
        <v>-1.7459409899621286E-2</v>
      </c>
      <c r="P91" s="11">
        <f>C91-15018.5</f>
        <v>28333.254999999997</v>
      </c>
      <c r="AC91" s="1" t="s">
        <v>37</v>
      </c>
      <c r="AD91" s="1">
        <v>9</v>
      </c>
      <c r="AF91" s="1" t="s">
        <v>42</v>
      </c>
      <c r="AH91" s="1" t="s">
        <v>36</v>
      </c>
    </row>
    <row r="92" spans="1:34" x14ac:dyDescent="0.2">
      <c r="A92" s="1" t="s">
        <v>32</v>
      </c>
      <c r="B92" s="19"/>
      <c r="C92" s="23">
        <v>43395.714999999997</v>
      </c>
      <c r="D92" s="23"/>
      <c r="E92" s="1">
        <f>(C92-C$7)/C$8</f>
        <v>5872.9861548551289</v>
      </c>
      <c r="F92" s="1">
        <f>ROUND(2*E92,0)/2</f>
        <v>5873</v>
      </c>
      <c r="G92" s="1">
        <f>C92-(C$7+C$8*F92)</f>
        <v>-2.1364000007451978E-2</v>
      </c>
      <c r="I92" s="1">
        <f>+G92</f>
        <v>-2.1364000007451978E-2</v>
      </c>
      <c r="N92" s="1">
        <f ca="1">+C$11+C$12*F92</f>
        <v>-1.7479456990102941E-2</v>
      </c>
      <c r="P92" s="11">
        <f>C92-15018.5</f>
        <v>28377.214999999997</v>
      </c>
    </row>
    <row r="93" spans="1:34" x14ac:dyDescent="0.2">
      <c r="A93" s="1" t="s">
        <v>32</v>
      </c>
      <c r="B93" s="19"/>
      <c r="C93" s="23">
        <v>43436.627999999997</v>
      </c>
      <c r="D93" s="23"/>
      <c r="E93" s="1">
        <f>(C93-C$7)/C$8</f>
        <v>5899.5002164518955</v>
      </c>
      <c r="F93" s="1">
        <f>ROUND(2*E93,0)/2</f>
        <v>5899.5</v>
      </c>
      <c r="G93" s="1">
        <f>C93-(C$7+C$8*F93)</f>
        <v>3.3399999665562063E-4</v>
      </c>
      <c r="I93" s="1">
        <f>+G93</f>
        <v>3.3399999665562063E-4</v>
      </c>
      <c r="N93" s="1">
        <f ca="1">+C$11+C$12*F93</f>
        <v>-1.7498097267217468E-2</v>
      </c>
      <c r="P93" s="11">
        <f>C93-15018.5</f>
        <v>28418.127999999997</v>
      </c>
      <c r="AC93" s="1" t="s">
        <v>37</v>
      </c>
      <c r="AD93" s="1">
        <v>9</v>
      </c>
      <c r="AF93" s="1" t="s">
        <v>42</v>
      </c>
      <c r="AH93" s="1" t="s">
        <v>36</v>
      </c>
    </row>
    <row r="94" spans="1:34" x14ac:dyDescent="0.2">
      <c r="A94" s="1" t="s">
        <v>32</v>
      </c>
      <c r="B94" s="19"/>
      <c r="C94" s="23">
        <v>43777.629000000001</v>
      </c>
      <c r="D94" s="23"/>
      <c r="E94" s="1">
        <f>(C94-C$7)/C$8</f>
        <v>6120.4891812933702</v>
      </c>
      <c r="F94" s="1">
        <f>ROUND(2*E94,0)/2</f>
        <v>6120.5</v>
      </c>
      <c r="G94" s="1">
        <f>C94-(C$7+C$8*F94)</f>
        <v>-1.66940000053728E-2</v>
      </c>
      <c r="I94" s="1">
        <f>+G94</f>
        <v>-1.66940000053728E-2</v>
      </c>
      <c r="N94" s="1">
        <f ca="1">+C$11+C$12*F94</f>
        <v>-1.7653550144285761E-2</v>
      </c>
      <c r="P94" s="11">
        <f>C94-15018.5</f>
        <v>28759.129000000001</v>
      </c>
      <c r="AC94" s="1" t="s">
        <v>37</v>
      </c>
      <c r="AD94" s="1">
        <v>6</v>
      </c>
      <c r="AF94" s="1" t="s">
        <v>42</v>
      </c>
      <c r="AH94" s="1" t="s">
        <v>36</v>
      </c>
    </row>
    <row r="95" spans="1:34" x14ac:dyDescent="0.2">
      <c r="A95" s="1" t="s">
        <v>32</v>
      </c>
      <c r="B95" s="19"/>
      <c r="C95" s="23">
        <v>44111.724999999999</v>
      </c>
      <c r="D95" s="23"/>
      <c r="E95" s="1">
        <f>(C95-C$7)/C$8</f>
        <v>6337.0032947349018</v>
      </c>
      <c r="F95" s="1">
        <f>ROUND(2*E95,0)/2</f>
        <v>6337</v>
      </c>
      <c r="G95" s="1">
        <f>C95-(C$7+C$8*F95)</f>
        <v>5.0839999967138283E-3</v>
      </c>
      <c r="I95" s="1">
        <f>+G95</f>
        <v>5.0839999967138283E-3</v>
      </c>
      <c r="N95" s="1">
        <f ca="1">+C$11+C$12*F95</f>
        <v>-1.7805837691278005E-2</v>
      </c>
      <c r="P95" s="11">
        <f>C95-15018.5</f>
        <v>29093.224999999999</v>
      </c>
      <c r="AC95" s="1" t="s">
        <v>37</v>
      </c>
      <c r="AD95" s="1">
        <v>8</v>
      </c>
      <c r="AF95" s="1" t="s">
        <v>42</v>
      </c>
      <c r="AH95" s="1" t="s">
        <v>36</v>
      </c>
    </row>
    <row r="96" spans="1:34" x14ac:dyDescent="0.2">
      <c r="A96" s="1" t="s">
        <v>32</v>
      </c>
      <c r="B96" s="19"/>
      <c r="C96" s="23">
        <v>44236.705000000002</v>
      </c>
      <c r="D96" s="23"/>
      <c r="E96" s="1">
        <f>(C96-C$7)/C$8</f>
        <v>6417.9977810439968</v>
      </c>
      <c r="F96" s="1">
        <f>ROUND(2*E96,0)/2</f>
        <v>6418</v>
      </c>
      <c r="G96" s="1">
        <f>C96-(C$7+C$8*F96)</f>
        <v>-3.4240000022691675E-3</v>
      </c>
      <c r="I96" s="1">
        <f>+G96</f>
        <v>-3.4240000022691675E-3</v>
      </c>
      <c r="N96" s="1">
        <f ca="1">+C$11+C$12*F96</f>
        <v>-1.7862813632646926E-2</v>
      </c>
      <c r="P96" s="11">
        <f>C96-15018.5</f>
        <v>29218.205000000002</v>
      </c>
      <c r="AC96" s="1" t="s">
        <v>37</v>
      </c>
      <c r="AD96" s="1">
        <v>11</v>
      </c>
      <c r="AF96" s="1" t="s">
        <v>42</v>
      </c>
      <c r="AH96" s="1" t="s">
        <v>36</v>
      </c>
    </row>
    <row r="97" spans="1:34" x14ac:dyDescent="0.2">
      <c r="A97" s="1" t="s">
        <v>32</v>
      </c>
      <c r="B97" s="19"/>
      <c r="C97" s="23">
        <v>44493.618999999999</v>
      </c>
      <c r="D97" s="23"/>
      <c r="E97" s="1">
        <f>(C97-C$7)/C$8</f>
        <v>6584.4933599815404</v>
      </c>
      <c r="F97" s="1">
        <f>ROUND(2*E97,0)/2</f>
        <v>6584.5</v>
      </c>
      <c r="G97" s="1">
        <f>C97-(C$7+C$8*F97)</f>
        <v>-1.024600000528153E-2</v>
      </c>
      <c r="I97" s="1">
        <f>+G97</f>
        <v>-1.024600000528153E-2</v>
      </c>
      <c r="N97" s="1">
        <f ca="1">+C$11+C$12*F97</f>
        <v>-1.7979930845460824E-2</v>
      </c>
      <c r="P97" s="11">
        <f>C97-15018.5</f>
        <v>29475.118999999999</v>
      </c>
      <c r="AC97" s="1" t="s">
        <v>37</v>
      </c>
      <c r="AD97" s="1">
        <v>7</v>
      </c>
      <c r="AF97" s="1" t="s">
        <v>42</v>
      </c>
      <c r="AH97" s="1" t="s">
        <v>36</v>
      </c>
    </row>
    <row r="98" spans="1:34" x14ac:dyDescent="0.2">
      <c r="A98" s="1" t="s">
        <v>40</v>
      </c>
      <c r="B98" s="19"/>
      <c r="C98" s="23">
        <v>44519.074999999997</v>
      </c>
      <c r="D98" s="23"/>
      <c r="E98" s="1">
        <f>(C98-C$7)/C$8</f>
        <v>6600.9903646501607</v>
      </c>
      <c r="F98" s="1">
        <f>ROUND(2*E98,0)/2</f>
        <v>6601</v>
      </c>
      <c r="G98" s="1">
        <f>C98-(C$7+C$8*F98)</f>
        <v>-1.4868000005662907E-2</v>
      </c>
      <c r="I98" s="1">
        <f>G98</f>
        <v>-1.4868000005662907E-2</v>
      </c>
      <c r="N98" s="1">
        <f ca="1">+C$11+C$12*F98</f>
        <v>-1.7991537055739679E-2</v>
      </c>
      <c r="P98" s="11">
        <f>C98-15018.5</f>
        <v>29500.574999999997</v>
      </c>
    </row>
    <row r="99" spans="1:34" x14ac:dyDescent="0.2">
      <c r="A99" s="1" t="s">
        <v>40</v>
      </c>
      <c r="B99" s="19"/>
      <c r="C99" s="23">
        <v>44528.334000000003</v>
      </c>
      <c r="D99" s="23"/>
      <c r="E99" s="1">
        <f>(C99-C$7)/C$8</f>
        <v>6606.9907483014358</v>
      </c>
      <c r="F99" s="1">
        <f>ROUND(2*E99,0)/2</f>
        <v>6607</v>
      </c>
      <c r="G99" s="1">
        <f>C99-(C$7+C$8*F99)</f>
        <v>-1.4276000001700595E-2</v>
      </c>
      <c r="I99" s="1">
        <f>G99</f>
        <v>-1.4276000001700595E-2</v>
      </c>
      <c r="N99" s="1">
        <f ca="1">+C$11+C$12*F99</f>
        <v>-1.7995757495841078E-2</v>
      </c>
      <c r="P99" s="11">
        <f>C99-15018.5</f>
        <v>29509.834000000003</v>
      </c>
    </row>
    <row r="100" spans="1:34" x14ac:dyDescent="0.2">
      <c r="A100" s="1" t="s">
        <v>40</v>
      </c>
      <c r="B100" s="19"/>
      <c r="C100" s="23">
        <v>44555.337</v>
      </c>
      <c r="D100" s="23"/>
      <c r="E100" s="1">
        <f>(C100-C$7)/C$8</f>
        <v>6624.490301140323</v>
      </c>
      <c r="F100" s="1">
        <f>ROUND(2*E100,0)/2</f>
        <v>6624.5</v>
      </c>
      <c r="G100" s="1">
        <f>C100-(C$7+C$8*F100)</f>
        <v>-1.4966000002459623E-2</v>
      </c>
      <c r="I100" s="1">
        <f>G100</f>
        <v>-1.4966000002459623E-2</v>
      </c>
      <c r="N100" s="1">
        <f ca="1">+C$11+C$12*F100</f>
        <v>-1.8008067112803502E-2</v>
      </c>
      <c r="P100" s="11">
        <f>C100-15018.5</f>
        <v>29536.837</v>
      </c>
    </row>
    <row r="101" spans="1:34" x14ac:dyDescent="0.2">
      <c r="A101" s="1" t="s">
        <v>40</v>
      </c>
      <c r="B101" s="19"/>
      <c r="C101" s="23">
        <v>44559.195</v>
      </c>
      <c r="D101" s="23"/>
      <c r="E101" s="1">
        <f>(C101-C$7)/C$8</f>
        <v>6626.990514999985</v>
      </c>
      <c r="F101" s="1">
        <f>ROUND(2*E101,0)/2</f>
        <v>6627</v>
      </c>
      <c r="G101" s="1">
        <f>C101-(C$7+C$8*F101)</f>
        <v>-1.4635999999882188E-2</v>
      </c>
      <c r="I101" s="1">
        <f>G101</f>
        <v>-1.4635999999882188E-2</v>
      </c>
      <c r="N101" s="1">
        <f ca="1">+C$11+C$12*F101</f>
        <v>-1.8009825629512418E-2</v>
      </c>
      <c r="P101" s="11">
        <f>C101-15018.5</f>
        <v>29540.695</v>
      </c>
    </row>
    <row r="102" spans="1:34" x14ac:dyDescent="0.2">
      <c r="A102" s="1" t="s">
        <v>32</v>
      </c>
      <c r="B102" s="19"/>
      <c r="C102" s="23">
        <v>44837.73</v>
      </c>
      <c r="D102" s="23"/>
      <c r="E102" s="1">
        <f>(C102-C$7)/C$8</f>
        <v>6807.4977901168322</v>
      </c>
      <c r="F102" s="1">
        <f>ROUND(2*E102,0)/2</f>
        <v>6807.5</v>
      </c>
      <c r="G102" s="1">
        <f>C102-(C$7+C$8*F102)</f>
        <v>-3.4099999975296669E-3</v>
      </c>
      <c r="I102" s="1">
        <f>+G102</f>
        <v>-3.4099999975296669E-3</v>
      </c>
      <c r="N102" s="1">
        <f ca="1">+C$11+C$12*F102</f>
        <v>-1.8136790535896251E-2</v>
      </c>
      <c r="P102" s="11">
        <f>C102-15018.5</f>
        <v>29819.230000000003</v>
      </c>
      <c r="AC102" s="1" t="s">
        <v>37</v>
      </c>
      <c r="AD102" s="1">
        <v>9</v>
      </c>
      <c r="AF102" s="1" t="s">
        <v>42</v>
      </c>
      <c r="AH102" s="1" t="s">
        <v>36</v>
      </c>
    </row>
    <row r="103" spans="1:34" x14ac:dyDescent="0.2">
      <c r="A103" s="1" t="s">
        <v>32</v>
      </c>
      <c r="B103" s="19"/>
      <c r="C103" s="23">
        <v>44915.650999999998</v>
      </c>
      <c r="D103" s="23"/>
      <c r="E103" s="1">
        <f>(C103-C$7)/C$8</f>
        <v>6857.9952406504408</v>
      </c>
      <c r="F103" s="1">
        <f>ROUND(2*E103,0)/2</f>
        <v>6858</v>
      </c>
      <c r="G103" s="1">
        <f>C103-(C$7+C$8*F103)</f>
        <v>-7.3440000051050447E-3</v>
      </c>
      <c r="I103" s="1">
        <f>+G103</f>
        <v>-7.3440000051050447E-3</v>
      </c>
      <c r="N103" s="1">
        <f ca="1">+C$11+C$12*F103</f>
        <v>-1.817231257341638E-2</v>
      </c>
      <c r="P103" s="11">
        <f>C103-15018.5</f>
        <v>29897.150999999998</v>
      </c>
      <c r="AC103" s="1" t="s">
        <v>37</v>
      </c>
      <c r="AD103" s="1">
        <v>6</v>
      </c>
      <c r="AF103" s="1" t="s">
        <v>42</v>
      </c>
      <c r="AH103" s="1" t="s">
        <v>36</v>
      </c>
    </row>
    <row r="104" spans="1:34" x14ac:dyDescent="0.2">
      <c r="A104" s="1" t="s">
        <v>32</v>
      </c>
      <c r="B104" s="19"/>
      <c r="C104" s="23">
        <v>45671.756000000001</v>
      </c>
      <c r="D104" s="23"/>
      <c r="E104" s="1">
        <f>(C104-C$7)/C$8</f>
        <v>7347.9963293905375</v>
      </c>
      <c r="F104" s="1">
        <f>ROUND(2*E104,0)/2</f>
        <v>7348</v>
      </c>
      <c r="G104" s="1">
        <f>C104-(C$7+C$8*F104)</f>
        <v>-5.6640000038896687E-3</v>
      </c>
      <c r="I104" s="1">
        <f>+G104</f>
        <v>-5.6640000038896687E-3</v>
      </c>
      <c r="N104" s="1">
        <f ca="1">+C$11+C$12*F104</f>
        <v>-1.8516981848364183E-2</v>
      </c>
      <c r="P104" s="11">
        <f>C104-15018.5</f>
        <v>30653.256000000001</v>
      </c>
      <c r="AC104" s="1" t="s">
        <v>37</v>
      </c>
      <c r="AD104" s="1">
        <v>10</v>
      </c>
      <c r="AF104" s="1" t="s">
        <v>42</v>
      </c>
      <c r="AH104" s="1" t="s">
        <v>36</v>
      </c>
    </row>
    <row r="105" spans="1:34" x14ac:dyDescent="0.2">
      <c r="A105" s="1" t="s">
        <v>32</v>
      </c>
      <c r="B105" s="19"/>
      <c r="C105" s="23">
        <v>46445.587</v>
      </c>
      <c r="D105" s="23"/>
      <c r="E105" s="1">
        <f>(C105-C$7)/C$8</f>
        <v>7849.4849222458088</v>
      </c>
      <c r="F105" s="1">
        <f>ROUND(2*E105,0)/2</f>
        <v>7849.5</v>
      </c>
      <c r="G105" s="1">
        <f>C105-(C$7+C$8*F105)</f>
        <v>-2.3266000003786758E-2</v>
      </c>
      <c r="I105" s="1">
        <f>+G105</f>
        <v>-2.3266000003786758E-2</v>
      </c>
      <c r="N105" s="1">
        <f ca="1">+C$11+C$12*F105</f>
        <v>-1.8869740300173007E-2</v>
      </c>
      <c r="P105" s="11">
        <f>C105-15018.5</f>
        <v>31427.087</v>
      </c>
      <c r="AC105" s="1" t="s">
        <v>37</v>
      </c>
      <c r="AD105" s="1">
        <v>7</v>
      </c>
      <c r="AF105" s="1" t="s">
        <v>42</v>
      </c>
      <c r="AH105" s="1" t="s">
        <v>36</v>
      </c>
    </row>
    <row r="106" spans="1:34" x14ac:dyDescent="0.2">
      <c r="A106" s="1" t="s">
        <v>32</v>
      </c>
      <c r="B106" s="19"/>
      <c r="C106" s="23">
        <v>46472.584999999999</v>
      </c>
      <c r="D106" s="23"/>
      <c r="E106" s="1">
        <f>(C106-C$7)/C$8</f>
        <v>7866.9812347867983</v>
      </c>
      <c r="F106" s="1">
        <f>ROUND(2*E106,0)/2</f>
        <v>7867</v>
      </c>
      <c r="G106" s="1">
        <f>C106-(C$7+C$8*F106)</f>
        <v>-2.8956000001926441E-2</v>
      </c>
      <c r="I106" s="1">
        <f>+G106</f>
        <v>-2.8956000001926441E-2</v>
      </c>
      <c r="N106" s="1">
        <f ca="1">+C$11+C$12*F106</f>
        <v>-1.8882049917135428E-2</v>
      </c>
      <c r="P106" s="11">
        <f>C106-15018.5</f>
        <v>31454.084999999999</v>
      </c>
      <c r="AC106" s="1" t="s">
        <v>37</v>
      </c>
      <c r="AD106" s="1">
        <v>8</v>
      </c>
      <c r="AF106" s="1" t="s">
        <v>42</v>
      </c>
      <c r="AH106" s="1" t="s">
        <v>36</v>
      </c>
    </row>
    <row r="107" spans="1:34" x14ac:dyDescent="0.2">
      <c r="A107" s="1" t="s">
        <v>32</v>
      </c>
      <c r="B107" s="19"/>
      <c r="C107" s="23">
        <v>46759.597999999998</v>
      </c>
      <c r="D107" s="23"/>
      <c r="E107" s="1">
        <f>(C107-C$7)/C$8</f>
        <v>8052.9827590229297</v>
      </c>
      <c r="F107" s="1">
        <f>ROUND(2*E107,0)/2</f>
        <v>8053</v>
      </c>
      <c r="G107" s="1">
        <f>C107-(C$7+C$8*F107)</f>
        <v>-2.660400000604568E-2</v>
      </c>
      <c r="I107" s="1">
        <f>+G107</f>
        <v>-2.660400000604568E-2</v>
      </c>
      <c r="N107" s="1">
        <f ca="1">+C$11+C$12*F107</f>
        <v>-1.901288356027888E-2</v>
      </c>
      <c r="P107" s="11">
        <f>C107-15018.5</f>
        <v>31741.097999999998</v>
      </c>
      <c r="AC107" s="1" t="s">
        <v>37</v>
      </c>
      <c r="AD107" s="1">
        <v>8</v>
      </c>
      <c r="AF107" s="1" t="s">
        <v>42</v>
      </c>
      <c r="AH107" s="1" t="s">
        <v>36</v>
      </c>
    </row>
    <row r="108" spans="1:34" x14ac:dyDescent="0.2">
      <c r="A108" s="1" t="s">
        <v>32</v>
      </c>
      <c r="B108" s="19"/>
      <c r="C108" s="23">
        <v>47073.633000000002</v>
      </c>
      <c r="D108" s="23"/>
      <c r="E108" s="1">
        <f>(C108-C$7)/C$8</f>
        <v>8256.4961492299753</v>
      </c>
      <c r="F108" s="1">
        <f>ROUND(2*E108,0)/2</f>
        <v>8256.5</v>
      </c>
      <c r="G108" s="1">
        <f>C108-(C$7+C$8*F108)</f>
        <v>-5.9420000034151599E-3</v>
      </c>
      <c r="I108" s="1">
        <f>+G108</f>
        <v>-5.9420000034151599E-3</v>
      </c>
      <c r="N108" s="1">
        <f ca="1">+C$11+C$12*F108</f>
        <v>-1.9156026820384753E-2</v>
      </c>
      <c r="P108" s="11">
        <f>C108-15018.5</f>
        <v>32055.133000000002</v>
      </c>
      <c r="AC108" s="1" t="s">
        <v>37</v>
      </c>
      <c r="AH108" s="1" t="s">
        <v>41</v>
      </c>
    </row>
    <row r="109" spans="1:34" x14ac:dyDescent="0.2">
      <c r="A109" s="1" t="s">
        <v>32</v>
      </c>
      <c r="B109" s="19"/>
      <c r="C109" s="23">
        <v>47466.322</v>
      </c>
      <c r="D109" s="23"/>
      <c r="E109" s="1">
        <f>(C109-C$7)/C$8</f>
        <v>8510.9820176427711</v>
      </c>
      <c r="F109" s="1">
        <f>ROUND(2*E109,0)/2</f>
        <v>8511</v>
      </c>
      <c r="G109" s="1">
        <f>C109-(C$7+C$8*F109)</f>
        <v>-2.7748000007704832E-2</v>
      </c>
      <c r="I109" s="1">
        <f>+G109</f>
        <v>-2.7748000007704832E-2</v>
      </c>
      <c r="N109" s="1">
        <f ca="1">+C$11+C$12*F109</f>
        <v>-1.9335043821352538E-2</v>
      </c>
      <c r="P109" s="11">
        <f>C109-15018.5</f>
        <v>32447.822</v>
      </c>
      <c r="AC109" s="1" t="s">
        <v>37</v>
      </c>
      <c r="AD109" s="1">
        <v>6</v>
      </c>
      <c r="AF109" s="1" t="s">
        <v>42</v>
      </c>
      <c r="AH109" s="1" t="s">
        <v>36</v>
      </c>
    </row>
    <row r="110" spans="1:34" x14ac:dyDescent="0.2">
      <c r="A110" s="1" t="s">
        <v>43</v>
      </c>
      <c r="B110" s="19" t="s">
        <v>68</v>
      </c>
      <c r="C110" s="23">
        <v>47530.366000000002</v>
      </c>
      <c r="D110" s="23"/>
      <c r="E110" s="1">
        <f>(C110-C$7)/C$8</f>
        <v>8552.4863453846483</v>
      </c>
      <c r="F110" s="1">
        <f>ROUND(2*E110,0)/2</f>
        <v>8552.5</v>
      </c>
      <c r="G110" s="1">
        <f>C110-(C$7+C$8*F110)</f>
        <v>-2.1070000002509914E-2</v>
      </c>
      <c r="I110" s="1">
        <f>G110</f>
        <v>-2.1070000002509914E-2</v>
      </c>
      <c r="N110" s="1">
        <f ca="1">+C$11+C$12*F110</f>
        <v>-1.9364235198720568E-2</v>
      </c>
      <c r="P110" s="11">
        <f>C110-15018.5</f>
        <v>32511.866000000002</v>
      </c>
    </row>
    <row r="111" spans="1:34" x14ac:dyDescent="0.2">
      <c r="A111" s="1" t="s">
        <v>44</v>
      </c>
      <c r="B111" s="19" t="s">
        <v>68</v>
      </c>
      <c r="C111" s="23">
        <v>47817.389000000003</v>
      </c>
      <c r="D111" s="23"/>
      <c r="E111" s="1">
        <f>(C111-C$7)/C$8</f>
        <v>8738.4943502165806</v>
      </c>
      <c r="F111" s="1">
        <f>ROUND(2*E111,0)/2</f>
        <v>8738.5</v>
      </c>
      <c r="G111" s="1">
        <f>C111-(C$7+C$8*F111)</f>
        <v>-8.718000004591886E-3</v>
      </c>
      <c r="I111" s="1">
        <f>G111</f>
        <v>-8.718000004591886E-3</v>
      </c>
      <c r="N111" s="1">
        <f ca="1">+C$11+C$12*F111</f>
        <v>-1.9495068841864017E-2</v>
      </c>
      <c r="P111" s="11">
        <f>C111-15018.5</f>
        <v>32798.889000000003</v>
      </c>
    </row>
    <row r="112" spans="1:34" x14ac:dyDescent="0.2">
      <c r="A112" s="1" t="s">
        <v>45</v>
      </c>
      <c r="B112" s="19" t="s">
        <v>68</v>
      </c>
      <c r="C112" s="23">
        <v>47922.303999999996</v>
      </c>
      <c r="D112" s="23"/>
      <c r="E112" s="1">
        <f>(C112-C$7)/C$8</f>
        <v>8806.4855210528585</v>
      </c>
      <c r="F112" s="1">
        <f>ROUND(2*E112,0)/2</f>
        <v>8806.5</v>
      </c>
      <c r="G112" s="1">
        <f>C112-(C$7+C$8*F112)</f>
        <v>-2.2342000003845897E-2</v>
      </c>
      <c r="I112" s="1">
        <f>G112</f>
        <v>-2.2342000003845897E-2</v>
      </c>
      <c r="N112" s="1">
        <f ca="1">+C$11+C$12*F112</f>
        <v>-1.954290049634657E-2</v>
      </c>
      <c r="P112" s="11">
        <f>C112-15018.5</f>
        <v>32903.803999999996</v>
      </c>
    </row>
    <row r="113" spans="1:34" x14ac:dyDescent="0.2">
      <c r="A113" s="1" t="s">
        <v>46</v>
      </c>
      <c r="B113" s="19" t="s">
        <v>68</v>
      </c>
      <c r="C113" s="23">
        <v>48121.368000000002</v>
      </c>
      <c r="D113" s="23"/>
      <c r="E113" s="1">
        <f>(C113-C$7)/C$8</f>
        <v>8935.4908532870868</v>
      </c>
      <c r="F113" s="1">
        <f>ROUND(2*E113,0)/2</f>
        <v>8935.5</v>
      </c>
      <c r="G113" s="1">
        <f>C113-(C$7+C$8*F113)</f>
        <v>-1.4114000005065463E-2</v>
      </c>
      <c r="I113" s="1">
        <f>G113</f>
        <v>-1.4114000005065463E-2</v>
      </c>
      <c r="N113" s="1">
        <f ca="1">+C$11+C$12*F113</f>
        <v>-1.9633639958526704E-2</v>
      </c>
      <c r="P113" s="11">
        <f>C113-15018.5</f>
        <v>33102.868000000002</v>
      </c>
    </row>
    <row r="114" spans="1:34" x14ac:dyDescent="0.2">
      <c r="A114" s="1" t="s">
        <v>46</v>
      </c>
      <c r="B114" s="19" t="s">
        <v>68</v>
      </c>
      <c r="C114" s="23">
        <v>48175.374000000003</v>
      </c>
      <c r="D114" s="23"/>
      <c r="E114" s="1">
        <f>(C114-C$7)/C$8</f>
        <v>8970.4899589648667</v>
      </c>
      <c r="F114" s="1">
        <f>ROUND(2*E114,0)/2</f>
        <v>8970.5</v>
      </c>
      <c r="G114" s="1">
        <f>C114-(C$7+C$8*F114)</f>
        <v>-1.5493999999307562E-2</v>
      </c>
      <c r="I114" s="1">
        <f>G114</f>
        <v>-1.5493999999307562E-2</v>
      </c>
      <c r="N114" s="1">
        <f ca="1">+C$11+C$12*F114</f>
        <v>-1.9658259192451549E-2</v>
      </c>
      <c r="P114" s="11">
        <f>C114-15018.5</f>
        <v>33156.874000000003</v>
      </c>
    </row>
    <row r="115" spans="1:34" x14ac:dyDescent="0.2">
      <c r="A115" s="1" t="s">
        <v>32</v>
      </c>
      <c r="B115" s="19"/>
      <c r="C115" s="23">
        <v>48251.743999999999</v>
      </c>
      <c r="D115" s="23"/>
      <c r="E115" s="1">
        <f>(C115-C$7)/C$8</f>
        <v>9019.9822690898873</v>
      </c>
      <c r="F115" s="1">
        <f>ROUND(2*E115,0)/2</f>
        <v>9020</v>
      </c>
      <c r="G115" s="1">
        <f>C115-(C$7+C$8*F115)</f>
        <v>-2.7360000007320195E-2</v>
      </c>
      <c r="I115" s="1">
        <f>+G115</f>
        <v>-2.7360000007320195E-2</v>
      </c>
      <c r="N115" s="1">
        <f ca="1">+C$11+C$12*F115</f>
        <v>-1.9693077823288111E-2</v>
      </c>
      <c r="P115" s="11">
        <f>C115-15018.5</f>
        <v>33233.243999999999</v>
      </c>
      <c r="AC115" s="1" t="s">
        <v>37</v>
      </c>
      <c r="AD115" s="1">
        <v>6</v>
      </c>
      <c r="AF115" s="1" t="s">
        <v>42</v>
      </c>
      <c r="AH115" s="1" t="s">
        <v>36</v>
      </c>
    </row>
    <row r="116" spans="1:34" x14ac:dyDescent="0.2">
      <c r="A116" s="1" t="s">
        <v>47</v>
      </c>
      <c r="B116" s="19" t="s">
        <v>68</v>
      </c>
      <c r="C116" s="23">
        <v>48448.487000000001</v>
      </c>
      <c r="D116" s="23">
        <v>5.0000000000000001E-3</v>
      </c>
      <c r="E116" s="1">
        <f>(C116-C$7)/C$8</f>
        <v>9147.4834550389205</v>
      </c>
      <c r="F116" s="1">
        <f>ROUND(2*E116,0)/2</f>
        <v>9147.5</v>
      </c>
      <c r="G116" s="1">
        <f>C116-(C$7+C$8*F116)</f>
        <v>-2.5530000006256159E-2</v>
      </c>
      <c r="I116" s="1">
        <f>G116</f>
        <v>-2.5530000006256159E-2</v>
      </c>
      <c r="N116" s="1">
        <f ca="1">+C$11+C$12*F116</f>
        <v>-1.9782762175442899E-2</v>
      </c>
      <c r="P116" s="11">
        <f>C116-15018.5</f>
        <v>33429.987000000001</v>
      </c>
    </row>
    <row r="117" spans="1:34" x14ac:dyDescent="0.2">
      <c r="A117" s="1" t="s">
        <v>47</v>
      </c>
      <c r="B117" s="19"/>
      <c r="C117" s="23">
        <v>48489.41</v>
      </c>
      <c r="D117" s="23">
        <v>4.0000000000000001E-3</v>
      </c>
      <c r="E117" s="1">
        <f>(C117-C$7)/C$8</f>
        <v>9174.0039972314898</v>
      </c>
      <c r="F117" s="1">
        <f>ROUND(2*E117,0)/2</f>
        <v>9174</v>
      </c>
      <c r="G117" s="1">
        <f>C117-(C$7+C$8*F117)</f>
        <v>6.167999999888707E-3</v>
      </c>
      <c r="I117" s="1">
        <f>G117</f>
        <v>6.167999999888707E-3</v>
      </c>
      <c r="N117" s="1">
        <f ca="1">+C$11+C$12*F117</f>
        <v>-1.9801402452557421E-2</v>
      </c>
      <c r="P117" s="11">
        <f>C117-15018.5</f>
        <v>33470.910000000003</v>
      </c>
    </row>
    <row r="118" spans="1:34" x14ac:dyDescent="0.2">
      <c r="A118" s="1" t="s">
        <v>32</v>
      </c>
      <c r="B118" s="19"/>
      <c r="C118" s="23">
        <v>48501.722000000002</v>
      </c>
      <c r="D118" s="23"/>
      <c r="E118" s="1">
        <f>(C118-C$7)/C$8</f>
        <v>9181.9829067805167</v>
      </c>
      <c r="F118" s="1">
        <f>ROUND(2*E118,0)/2</f>
        <v>9182</v>
      </c>
      <c r="G118" s="1">
        <f>C118-(C$7+C$8*F118)</f>
        <v>-2.6376000001619104E-2</v>
      </c>
      <c r="I118" s="1">
        <f>+G118</f>
        <v>-2.6376000001619104E-2</v>
      </c>
      <c r="N118" s="1">
        <f ca="1">+C$11+C$12*F118</f>
        <v>-1.9807029706025957E-2</v>
      </c>
      <c r="P118" s="11">
        <f>C118-15018.5</f>
        <v>33483.222000000002</v>
      </c>
      <c r="AC118" s="1" t="s">
        <v>37</v>
      </c>
      <c r="AD118" s="1">
        <v>7</v>
      </c>
      <c r="AF118" s="1" t="s">
        <v>42</v>
      </c>
      <c r="AH118" s="1" t="s">
        <v>36</v>
      </c>
    </row>
    <row r="119" spans="1:34" x14ac:dyDescent="0.2">
      <c r="A119" s="1" t="s">
        <v>48</v>
      </c>
      <c r="B119" s="19"/>
      <c r="C119" s="23">
        <v>48506.383999999998</v>
      </c>
      <c r="D119" s="23">
        <v>4.0000000000000001E-3</v>
      </c>
      <c r="E119" s="1">
        <f>(C119-C$7)/C$8</f>
        <v>9185.0041605424994</v>
      </c>
      <c r="F119" s="1">
        <f>ROUND(2*E119,0)/2</f>
        <v>9185</v>
      </c>
      <c r="G119" s="1">
        <f>C119-(C$7+C$8*F119)</f>
        <v>6.4199999978882261E-3</v>
      </c>
      <c r="I119" s="1">
        <f>G119</f>
        <v>6.4199999978882261E-3</v>
      </c>
      <c r="N119" s="1">
        <f ca="1">+C$11+C$12*F119</f>
        <v>-1.9809139926076656E-2</v>
      </c>
      <c r="P119" s="11">
        <f>C119-15018.5</f>
        <v>33487.883999999998</v>
      </c>
    </row>
    <row r="120" spans="1:34" x14ac:dyDescent="0.2">
      <c r="A120" s="1" t="s">
        <v>48</v>
      </c>
      <c r="B120" s="19" t="s">
        <v>68</v>
      </c>
      <c r="C120" s="23">
        <v>48533.370999999999</v>
      </c>
      <c r="D120" s="23">
        <v>4.0000000000000001E-3</v>
      </c>
      <c r="E120" s="1">
        <f>(C120-C$7)/C$8</f>
        <v>9202.4933444281105</v>
      </c>
      <c r="F120" s="1">
        <f>ROUND(2*E120,0)/2</f>
        <v>9202.5</v>
      </c>
      <c r="G120" s="1">
        <f>C120-(C$7+C$8*F120)</f>
        <v>-1.0270000006130431E-2</v>
      </c>
      <c r="I120" s="1">
        <f>G120</f>
        <v>-1.0270000006130431E-2</v>
      </c>
      <c r="N120" s="1">
        <f ca="1">+C$11+C$12*F120</f>
        <v>-1.9821449543039077E-2</v>
      </c>
      <c r="P120" s="11">
        <f>C120-15018.5</f>
        <v>33514.870999999999</v>
      </c>
    </row>
    <row r="121" spans="1:34" x14ac:dyDescent="0.2">
      <c r="A121" s="1" t="s">
        <v>49</v>
      </c>
      <c r="B121" s="19"/>
      <c r="C121" s="23">
        <v>48628.285000000003</v>
      </c>
      <c r="D121" s="23">
        <v>5.0000000000000001E-3</v>
      </c>
      <c r="E121" s="1">
        <f>(C121-C$7)/C$8</f>
        <v>9264.0032714047593</v>
      </c>
      <c r="F121" s="1">
        <f>ROUND(2*E121,0)/2</f>
        <v>9264</v>
      </c>
      <c r="G121" s="1">
        <f>C121-(C$7+C$8*F121)</f>
        <v>5.0479999990784563E-3</v>
      </c>
      <c r="I121" s="1">
        <f>G121</f>
        <v>5.0479999990784563E-3</v>
      </c>
      <c r="N121" s="1">
        <f ca="1">+C$11+C$12*F121</f>
        <v>-1.9864709054078444E-2</v>
      </c>
      <c r="P121" s="11">
        <f>C121-15018.5</f>
        <v>33609.785000000003</v>
      </c>
    </row>
    <row r="122" spans="1:34" x14ac:dyDescent="0.2">
      <c r="A122" s="1" t="s">
        <v>49</v>
      </c>
      <c r="B122" s="19"/>
      <c r="C122" s="23">
        <v>48665.311999999998</v>
      </c>
      <c r="D122" s="23">
        <v>4.0000000000000001E-3</v>
      </c>
      <c r="E122" s="1">
        <f>(C122-C$7)/C$8</f>
        <v>9287.9989734736209</v>
      </c>
      <c r="F122" s="1">
        <f>ROUND(2*E122,0)/2</f>
        <v>9288</v>
      </c>
      <c r="G122" s="1">
        <f>C122-(C$7+C$8*F122)</f>
        <v>-1.5840000050957315E-3</v>
      </c>
      <c r="I122" s="1">
        <f>G122</f>
        <v>-1.5840000050957315E-3</v>
      </c>
      <c r="N122" s="1">
        <f ca="1">+C$11+C$12*F122</f>
        <v>-1.9881590814484054E-2</v>
      </c>
      <c r="P122" s="11">
        <f>C122-15018.5</f>
        <v>33646.811999999998</v>
      </c>
    </row>
    <row r="123" spans="1:34" x14ac:dyDescent="0.2">
      <c r="A123" s="1" t="s">
        <v>50</v>
      </c>
      <c r="B123" s="19"/>
      <c r="C123" s="23">
        <v>48830.417000000001</v>
      </c>
      <c r="D123" s="23">
        <v>4.0000000000000001E-3</v>
      </c>
      <c r="E123" s="1">
        <f>(C123-C$7)/C$8</f>
        <v>9394.9968504304397</v>
      </c>
      <c r="F123" s="1">
        <f>ROUND(2*E123,0)/2</f>
        <v>9395</v>
      </c>
      <c r="G123" s="1">
        <f>C123-(C$7+C$8*F123)</f>
        <v>-4.8600000009173527E-3</v>
      </c>
      <c r="I123" s="1">
        <f>G123</f>
        <v>-4.8600000009173527E-3</v>
      </c>
      <c r="N123" s="1">
        <f ca="1">+C$11+C$12*F123</f>
        <v>-1.9956855329625715E-2</v>
      </c>
      <c r="P123" s="11">
        <f>C123-15018.5</f>
        <v>33811.917000000001</v>
      </c>
    </row>
    <row r="124" spans="1:34" x14ac:dyDescent="0.2">
      <c r="A124" s="1" t="s">
        <v>51</v>
      </c>
      <c r="B124" s="19" t="s">
        <v>68</v>
      </c>
      <c r="C124" s="23">
        <v>48840.432000000001</v>
      </c>
      <c r="D124" s="23">
        <v>4.0000000000000001E-3</v>
      </c>
      <c r="E124" s="1">
        <f>(C124-C$7)/C$8</f>
        <v>9401.4871671241945</v>
      </c>
      <c r="F124" s="1">
        <f>ROUND(2*E124,0)/2</f>
        <v>9401.5</v>
      </c>
      <c r="G124" s="1">
        <f>C124-(C$7+C$8*F124)</f>
        <v>-1.9802000002528075E-2</v>
      </c>
      <c r="I124" s="1">
        <f>G124</f>
        <v>-1.9802000002528075E-2</v>
      </c>
      <c r="N124" s="1">
        <f ca="1">+C$11+C$12*F124</f>
        <v>-1.99614274730689E-2</v>
      </c>
      <c r="P124" s="11">
        <f>C124-15018.5</f>
        <v>33821.932000000001</v>
      </c>
    </row>
    <row r="125" spans="1:34" x14ac:dyDescent="0.2">
      <c r="A125" s="1" t="s">
        <v>51</v>
      </c>
      <c r="B125" s="19"/>
      <c r="C125" s="23">
        <v>48881.338000000003</v>
      </c>
      <c r="D125" s="23">
        <v>4.0000000000000001E-3</v>
      </c>
      <c r="E125" s="1">
        <f>(C125-C$7)/C$8</f>
        <v>9427.9966923039028</v>
      </c>
      <c r="F125" s="1">
        <f>ROUND(2*E125,0)/2</f>
        <v>9428</v>
      </c>
      <c r="G125" s="1">
        <f>C125-(C$7+C$8*F125)</f>
        <v>-5.1039999962085858E-3</v>
      </c>
      <c r="I125" s="1">
        <f>G125</f>
        <v>-5.1039999962085858E-3</v>
      </c>
      <c r="N125" s="1">
        <f ca="1">+C$11+C$12*F125</f>
        <v>-1.9980067750183426E-2</v>
      </c>
      <c r="P125" s="11">
        <f>C125-15018.5</f>
        <v>33862.838000000003</v>
      </c>
    </row>
    <row r="126" spans="1:34" x14ac:dyDescent="0.2">
      <c r="A126" s="1" t="s">
        <v>52</v>
      </c>
      <c r="B126" s="19" t="s">
        <v>68</v>
      </c>
      <c r="C126" s="23">
        <v>49232.381999999998</v>
      </c>
      <c r="D126" s="23">
        <v>7.0000000000000001E-3</v>
      </c>
      <c r="E126" s="1">
        <f>(C126-C$7)/C$8</f>
        <v>9655.4941195073679</v>
      </c>
      <c r="F126" s="1">
        <f>ROUND(2*E126,0)/2</f>
        <v>9655.5</v>
      </c>
      <c r="G126" s="1">
        <f>C126-(C$7+C$8*F126)</f>
        <v>-9.0740000014193356E-3</v>
      </c>
      <c r="I126" s="1">
        <f>G126</f>
        <v>-9.0740000014193356E-3</v>
      </c>
      <c r="N126" s="1">
        <f ca="1">+C$11+C$12*F126</f>
        <v>-2.0140092770694902E-2</v>
      </c>
      <c r="P126" s="11">
        <f>C126-15018.5</f>
        <v>34213.881999999998</v>
      </c>
    </row>
    <row r="127" spans="1:34" x14ac:dyDescent="0.2">
      <c r="A127" s="1" t="s">
        <v>53</v>
      </c>
      <c r="B127" s="19"/>
      <c r="C127" s="23">
        <v>49600.41</v>
      </c>
      <c r="D127" s="23">
        <v>5.0000000000000001E-3</v>
      </c>
      <c r="E127" s="1">
        <f>(C127-C$7)/C$8</f>
        <v>9893.9981906176527</v>
      </c>
      <c r="F127" s="1">
        <f>ROUND(2*E127,0)/2</f>
        <v>9894</v>
      </c>
      <c r="G127" s="1">
        <f>C127-(C$7+C$8*F127)</f>
        <v>-2.7919999993173406E-3</v>
      </c>
      <c r="I127" s="1">
        <f>G127</f>
        <v>-2.7919999993173406E-3</v>
      </c>
      <c r="N127" s="1">
        <f ca="1">+C$11+C$12*F127</f>
        <v>-2.030785526472562E-2</v>
      </c>
      <c r="P127" s="11">
        <f>C127-15018.5</f>
        <v>34581.910000000003</v>
      </c>
    </row>
    <row r="128" spans="1:34" x14ac:dyDescent="0.2">
      <c r="A128" s="1" t="s">
        <v>54</v>
      </c>
      <c r="B128" s="19"/>
      <c r="C128" s="23">
        <v>49776.303999999996</v>
      </c>
      <c r="D128" s="23">
        <v>6.0000000000000001E-3</v>
      </c>
      <c r="E128" s="1">
        <f>(C128-C$7)/C$8</f>
        <v>10007.987982383143</v>
      </c>
      <c r="F128" s="1">
        <f>ROUND(2*E128,0)/2</f>
        <v>10008</v>
      </c>
      <c r="G128" s="1">
        <f>C128-(C$7+C$8*F128)</f>
        <v>-1.8544000005931593E-2</v>
      </c>
      <c r="I128" s="1">
        <f>G128</f>
        <v>-1.8544000005931593E-2</v>
      </c>
      <c r="N128" s="1">
        <f ca="1">+C$11+C$12*F128</f>
        <v>-2.0388043626652252E-2</v>
      </c>
      <c r="P128" s="11">
        <f>C128-15018.5</f>
        <v>34757.803999999996</v>
      </c>
    </row>
    <row r="129" spans="1:18" x14ac:dyDescent="0.2">
      <c r="A129" s="1" t="s">
        <v>55</v>
      </c>
      <c r="B129" s="19"/>
      <c r="C129" s="23">
        <v>49924.436000000002</v>
      </c>
      <c r="D129" s="23">
        <v>5.0000000000000001E-3</v>
      </c>
      <c r="E129" s="1">
        <f>(C129-C$7)/C$8</f>
        <v>10103.986344088529</v>
      </c>
      <c r="F129" s="1">
        <f>ROUND(2*E129,0)/2</f>
        <v>10104</v>
      </c>
      <c r="G129" s="1">
        <f>C129-(C$7+C$8*F129)</f>
        <v>-2.1072000003186986E-2</v>
      </c>
      <c r="I129" s="1">
        <f>G129</f>
        <v>-2.1072000003186986E-2</v>
      </c>
      <c r="N129" s="1">
        <f ca="1">+C$11+C$12*F129</f>
        <v>-2.0455570668274678E-2</v>
      </c>
      <c r="P129" s="11">
        <f>C129-15018.5</f>
        <v>34905.936000000002</v>
      </c>
    </row>
    <row r="130" spans="1:18" x14ac:dyDescent="0.2">
      <c r="A130" s="1" t="s">
        <v>56</v>
      </c>
      <c r="B130" s="19"/>
      <c r="C130" s="23">
        <v>49975.357000000004</v>
      </c>
      <c r="D130" s="23"/>
      <c r="E130" s="1">
        <f>(C130-C$7)/C$8</f>
        <v>10136.986185961992</v>
      </c>
      <c r="F130" s="1">
        <f>ROUND(2*E130,0)/2</f>
        <v>10137</v>
      </c>
      <c r="G130" s="1">
        <f>C130-(C$7+C$8*F130)</f>
        <v>-2.1315999998478219E-2</v>
      </c>
      <c r="I130" s="1">
        <f>G130</f>
        <v>-2.1315999998478219E-2</v>
      </c>
      <c r="N130" s="1">
        <f ca="1">+C$11+C$12*F130</f>
        <v>-2.0478783088832386E-2</v>
      </c>
      <c r="P130" s="11">
        <f>C130-15018.5</f>
        <v>34956.857000000004</v>
      </c>
    </row>
    <row r="131" spans="1:18" x14ac:dyDescent="0.2">
      <c r="A131" s="1" t="s">
        <v>55</v>
      </c>
      <c r="B131" s="19" t="s">
        <v>68</v>
      </c>
      <c r="C131" s="23">
        <v>49999.303</v>
      </c>
      <c r="D131" s="23">
        <v>5.0000000000000001E-3</v>
      </c>
      <c r="E131" s="1">
        <f>(C131-C$7)/C$8</f>
        <v>10152.504620664804</v>
      </c>
      <c r="F131" s="1">
        <f>ROUND(2*E131,0)/2</f>
        <v>10152.5</v>
      </c>
      <c r="G131" s="1">
        <f>C131-(C$7+C$8*F131)</f>
        <v>7.1299999981420115E-3</v>
      </c>
      <c r="I131" s="1">
        <f>G131</f>
        <v>7.1299999981420115E-3</v>
      </c>
      <c r="N131" s="1">
        <f ca="1">+C$11+C$12*F131</f>
        <v>-2.0489685892427674E-2</v>
      </c>
      <c r="P131" s="11">
        <f>C131-15018.5</f>
        <v>34980.803</v>
      </c>
    </row>
    <row r="132" spans="1:18" x14ac:dyDescent="0.2">
      <c r="A132" s="1" t="s">
        <v>57</v>
      </c>
      <c r="B132" s="19" t="s">
        <v>68</v>
      </c>
      <c r="C132" s="23">
        <v>50033.226000000002</v>
      </c>
      <c r="D132" s="23">
        <v>5.0000000000000001E-3</v>
      </c>
      <c r="E132" s="1">
        <f>(C132-C$7)/C$8</f>
        <v>10174.488745797333</v>
      </c>
      <c r="F132" s="1">
        <f>ROUND(2*E132,0)/2</f>
        <v>10174.5</v>
      </c>
      <c r="G132" s="1">
        <f>C132-(C$7+C$8*F132)</f>
        <v>-1.7366000000038184E-2</v>
      </c>
      <c r="I132" s="1">
        <f>G132</f>
        <v>-1.7366000000038184E-2</v>
      </c>
      <c r="N132" s="1">
        <f ca="1">+C$11+C$12*F132</f>
        <v>-2.0505160839466147E-2</v>
      </c>
      <c r="P132" s="11">
        <f>C132-15018.5</f>
        <v>35014.726000000002</v>
      </c>
    </row>
    <row r="133" spans="1:18" x14ac:dyDescent="0.2">
      <c r="A133" s="1" t="s">
        <v>58</v>
      </c>
      <c r="B133" s="19"/>
      <c r="C133" s="23">
        <v>50299.408000000003</v>
      </c>
      <c r="D133" s="23">
        <v>5.0000000000000001E-3</v>
      </c>
      <c r="E133" s="1">
        <f>(C133-C$7)/C$8</f>
        <v>10346.99054092237</v>
      </c>
      <c r="F133" s="1">
        <f>ROUND(2*E133,0)/2</f>
        <v>10347</v>
      </c>
      <c r="G133" s="1">
        <f>C133-(C$7+C$8*F133)</f>
        <v>-1.4596000000892673E-2</v>
      </c>
      <c r="I133" s="1">
        <f>G133</f>
        <v>-1.4596000000892673E-2</v>
      </c>
      <c r="N133" s="1">
        <f ca="1">+C$11+C$12*F133</f>
        <v>-2.0626498492381445E-2</v>
      </c>
      <c r="P133" s="11">
        <f>C133-15018.5</f>
        <v>35280.908000000003</v>
      </c>
    </row>
    <row r="134" spans="1:18" x14ac:dyDescent="0.2">
      <c r="A134" s="1" t="s">
        <v>58</v>
      </c>
      <c r="B134" s="19"/>
      <c r="C134" s="23">
        <v>50370.375</v>
      </c>
      <c r="D134" s="23">
        <v>5.0000000000000001E-3</v>
      </c>
      <c r="E134" s="1">
        <f>(C134-C$7)/C$8</f>
        <v>10392.981385136622</v>
      </c>
      <c r="F134" s="1">
        <f>ROUND(2*E134,0)/2</f>
        <v>10393</v>
      </c>
      <c r="G134" s="1">
        <f>C134-(C$7+C$8*F134)</f>
        <v>-2.8724000003421679E-2</v>
      </c>
      <c r="I134" s="1">
        <f>G134</f>
        <v>-2.8724000003421679E-2</v>
      </c>
      <c r="N134" s="1">
        <f ca="1">+C$11+C$12*F134</f>
        <v>-2.0658855199825524E-2</v>
      </c>
      <c r="P134" s="11">
        <f>C134-15018.5</f>
        <v>35351.875</v>
      </c>
    </row>
    <row r="135" spans="1:18" x14ac:dyDescent="0.2">
      <c r="A135" s="1" t="s">
        <v>58</v>
      </c>
      <c r="B135" s="19"/>
      <c r="C135" s="23">
        <v>50387.351999999999</v>
      </c>
      <c r="D135" s="23">
        <v>5.0000000000000001E-3</v>
      </c>
      <c r="E135" s="1">
        <f>(C135-C$7)/C$8</f>
        <v>10403.983492626376</v>
      </c>
      <c r="F135" s="1">
        <f>ROUND(2*E135,0)/2</f>
        <v>10404</v>
      </c>
      <c r="G135" s="1">
        <f>C135-(C$7+C$8*F135)</f>
        <v>-2.5472000008448958E-2</v>
      </c>
      <c r="I135" s="1">
        <f>G135</f>
        <v>-2.5472000008448958E-2</v>
      </c>
      <c r="N135" s="1">
        <f ca="1">+C$11+C$12*F135</f>
        <v>-2.0666592673344759E-2</v>
      </c>
      <c r="P135" s="11">
        <f>C135-15018.5</f>
        <v>35368.851999999999</v>
      </c>
    </row>
    <row r="136" spans="1:18" x14ac:dyDescent="0.2">
      <c r="A136" s="61" t="s">
        <v>59</v>
      </c>
      <c r="B136" s="62" t="s">
        <v>68</v>
      </c>
      <c r="C136" s="63">
        <v>50684.398000000001</v>
      </c>
      <c r="D136" s="63">
        <v>4.0000000000000001E-3</v>
      </c>
      <c r="E136" s="1">
        <f>(C136-C$7)/C$8</f>
        <v>10596.486998628705</v>
      </c>
      <c r="F136" s="1">
        <f>ROUND(2*E136,0)/2</f>
        <v>10596.5</v>
      </c>
      <c r="G136" s="1">
        <f>C136-(C$7+C$8*F136)</f>
        <v>-2.006200000323588E-2</v>
      </c>
      <c r="I136" s="1">
        <f>G136</f>
        <v>-2.006200000323588E-2</v>
      </c>
      <c r="N136" s="1">
        <f ca="1">+C$11+C$12*F136</f>
        <v>-2.0801998459931397E-2</v>
      </c>
      <c r="P136" s="11">
        <f>C136-15018.5</f>
        <v>35665.898000000001</v>
      </c>
    </row>
    <row r="137" spans="1:18" x14ac:dyDescent="0.2">
      <c r="A137" s="61" t="s">
        <v>60</v>
      </c>
      <c r="B137" s="62" t="s">
        <v>68</v>
      </c>
      <c r="C137" s="63">
        <v>50701.37</v>
      </c>
      <c r="D137" s="63">
        <v>5.0000000000000001E-3</v>
      </c>
      <c r="E137" s="1">
        <f>(C137-C$7)/C$8</f>
        <v>10607.485865820559</v>
      </c>
      <c r="F137" s="1">
        <f>ROUND(2*E137,0)/2</f>
        <v>10607.5</v>
      </c>
      <c r="G137" s="1">
        <f>C137-(C$7+C$8*F137)</f>
        <v>-2.1809999998367857E-2</v>
      </c>
      <c r="I137" s="1">
        <f>G137</f>
        <v>-2.1809999998367857E-2</v>
      </c>
      <c r="N137" s="1">
        <f ca="1">+C$11+C$12*F137</f>
        <v>-2.0809735933450632E-2</v>
      </c>
      <c r="P137" s="11">
        <f>C137-15018.5</f>
        <v>35682.870000000003</v>
      </c>
    </row>
    <row r="138" spans="1:18" x14ac:dyDescent="0.2">
      <c r="A138" s="61" t="s">
        <v>60</v>
      </c>
      <c r="B138" s="62" t="s">
        <v>68</v>
      </c>
      <c r="C138" s="63">
        <v>50752.290999999997</v>
      </c>
      <c r="D138" s="63">
        <v>7.0000000000000001E-3</v>
      </c>
      <c r="E138" s="1">
        <f>(C138-C$7)/C$8</f>
        <v>10640.485707694019</v>
      </c>
      <c r="F138" s="1">
        <f>ROUND(2*E138,0)/2</f>
        <v>10640.5</v>
      </c>
      <c r="G138" s="1">
        <f>C138-(C$7+C$8*F138)</f>
        <v>-2.2054000000935048E-2</v>
      </c>
      <c r="I138" s="1">
        <f>G138</f>
        <v>-2.2054000000935048E-2</v>
      </c>
      <c r="N138" s="1">
        <f ca="1">+C$11+C$12*F138</f>
        <v>-2.083294835400834E-2</v>
      </c>
      <c r="P138" s="11">
        <f>C138-15018.5</f>
        <v>35733.790999999997</v>
      </c>
    </row>
    <row r="139" spans="1:18" x14ac:dyDescent="0.2">
      <c r="A139" s="61" t="s">
        <v>60</v>
      </c>
      <c r="B139" s="62" t="s">
        <v>68</v>
      </c>
      <c r="C139" s="63">
        <v>50755.377</v>
      </c>
      <c r="D139" s="63">
        <v>8.0000000000000002E-3</v>
      </c>
      <c r="E139" s="1">
        <f>(C139-C$7)/C$8</f>
        <v>10642.485619557918</v>
      </c>
      <c r="F139" s="1">
        <f>ROUND(2*E139,0)/2</f>
        <v>10642.5</v>
      </c>
      <c r="G139" s="1">
        <f>C139-(C$7+C$8*F139)</f>
        <v>-2.2190000003320165E-2</v>
      </c>
      <c r="I139" s="1">
        <f>G139</f>
        <v>-2.2190000003320165E-2</v>
      </c>
      <c r="N139" s="1">
        <f ca="1">+C$11+C$12*F139</f>
        <v>-2.0834355167375477E-2</v>
      </c>
      <c r="P139" s="11">
        <f>C139-15018.5</f>
        <v>35736.877</v>
      </c>
    </row>
    <row r="140" spans="1:18" x14ac:dyDescent="0.2">
      <c r="A140" s="61" t="s">
        <v>61</v>
      </c>
      <c r="B140" s="62" t="s">
        <v>68</v>
      </c>
      <c r="C140" s="63">
        <v>50860.298999999999</v>
      </c>
      <c r="D140" s="63">
        <v>7.0000000000000001E-3</v>
      </c>
      <c r="E140" s="1">
        <f>(C140-C$7)/C$8</f>
        <v>10710.481326811259</v>
      </c>
      <c r="F140" s="1">
        <f>ROUND(2*E140,0)/2</f>
        <v>10710.5</v>
      </c>
      <c r="G140" s="1">
        <f>C140-(C$7+C$8*F140)</f>
        <v>-2.8814000004786067E-2</v>
      </c>
      <c r="I140" s="1">
        <f>G140</f>
        <v>-2.8814000004786067E-2</v>
      </c>
      <c r="N140" s="1">
        <f ca="1">+C$11+C$12*F140</f>
        <v>-2.088218682185803E-2</v>
      </c>
      <c r="P140" s="11">
        <f>C140-15018.5</f>
        <v>35841.798999999999</v>
      </c>
    </row>
    <row r="141" spans="1:18" x14ac:dyDescent="0.2">
      <c r="A141" s="77" t="s">
        <v>469</v>
      </c>
      <c r="B141" s="78" t="s">
        <v>68</v>
      </c>
      <c r="C141" s="77">
        <v>51020.764999999999</v>
      </c>
      <c r="D141" s="77" t="s">
        <v>119</v>
      </c>
      <c r="E141" s="1">
        <f>(C141-C$7)/C$8</f>
        <v>10814.472855376429</v>
      </c>
      <c r="F141" s="1">
        <f>ROUND(2*E141,0)/2</f>
        <v>10814.5</v>
      </c>
      <c r="G141" s="1">
        <f>C141-(C$7+C$8*F141)</f>
        <v>-4.1886000006343238E-2</v>
      </c>
      <c r="I141" s="1">
        <f>+G141</f>
        <v>-4.1886000006343238E-2</v>
      </c>
      <c r="N141" s="1">
        <f ca="1">+C$11+C$12*F141</f>
        <v>-2.0955341116948991E-2</v>
      </c>
      <c r="P141" s="11">
        <f>C141-15018.5</f>
        <v>36002.264999999999</v>
      </c>
    </row>
    <row r="142" spans="1:18" x14ac:dyDescent="0.2">
      <c r="A142" s="77" t="s">
        <v>469</v>
      </c>
      <c r="B142" s="78" t="s">
        <v>89</v>
      </c>
      <c r="C142" s="77">
        <v>51129.571000000004</v>
      </c>
      <c r="D142" s="77" t="s">
        <v>119</v>
      </c>
      <c r="E142" s="1">
        <f>(C142-C$7)/C$8</f>
        <v>10884.985626038515</v>
      </c>
      <c r="F142" s="1">
        <f>ROUND(2*E142,0)/2</f>
        <v>10885</v>
      </c>
      <c r="G142" s="1">
        <f>C142-(C$7+C$8*F142)</f>
        <v>-2.2179999999934807E-2</v>
      </c>
      <c r="I142" s="1">
        <f>+G142</f>
        <v>-2.2179999999934807E-2</v>
      </c>
      <c r="N142" s="1">
        <f ca="1">+C$11+C$12*F142</f>
        <v>-2.100493128814046E-2</v>
      </c>
      <c r="P142" s="11">
        <f>C142-15018.5</f>
        <v>36111.071000000004</v>
      </c>
    </row>
    <row r="143" spans="1:18" x14ac:dyDescent="0.2">
      <c r="A143" s="61" t="s">
        <v>31</v>
      </c>
      <c r="B143" s="62"/>
      <c r="C143" s="90">
        <v>51433.5553</v>
      </c>
      <c r="D143" s="63">
        <v>3.0000000000000001E-3</v>
      </c>
      <c r="E143" s="1">
        <f>(C143-C$7)/C$8</f>
        <v>11081.985563824794</v>
      </c>
      <c r="F143" s="1">
        <f>ROUND(2*E143,0)/2</f>
        <v>11082</v>
      </c>
      <c r="G143" s="1">
        <f>C143-(C$7+C$8*F143)</f>
        <v>-2.227600000333041E-2</v>
      </c>
      <c r="K143" s="1">
        <f>+G143</f>
        <v>-2.227600000333041E-2</v>
      </c>
      <c r="N143" s="1">
        <f ca="1">+C$11+C$12*F143</f>
        <v>-2.1143502404803147E-2</v>
      </c>
      <c r="P143" s="11">
        <f>C143-15018.5</f>
        <v>36415.0553</v>
      </c>
      <c r="R143" s="1" t="s">
        <v>112</v>
      </c>
    </row>
    <row r="144" spans="1:18" x14ac:dyDescent="0.2">
      <c r="A144" s="82" t="s">
        <v>469</v>
      </c>
      <c r="B144" s="86" t="s">
        <v>89</v>
      </c>
      <c r="C144" s="82">
        <v>51490.641000000003</v>
      </c>
      <c r="D144" s="82" t="s">
        <v>119</v>
      </c>
      <c r="E144" s="1">
        <f>(C144-C$7)/C$8</f>
        <v>11118.980498591118</v>
      </c>
      <c r="F144" s="1">
        <f>ROUND(2*E144,0)/2</f>
        <v>11119</v>
      </c>
      <c r="G144" s="1">
        <f>C144-(C$7+C$8*F144)</f>
        <v>-3.0092000000877306E-2</v>
      </c>
      <c r="I144" s="1">
        <f>+G144</f>
        <v>-3.0092000000877306E-2</v>
      </c>
      <c r="N144" s="1">
        <f ca="1">+C$11+C$12*F144</f>
        <v>-2.1169528452095125E-2</v>
      </c>
      <c r="P144" s="11">
        <f>C144-15018.5</f>
        <v>36472.141000000003</v>
      </c>
    </row>
    <row r="145" spans="1:34" x14ac:dyDescent="0.2">
      <c r="A145" s="82" t="s">
        <v>469</v>
      </c>
      <c r="B145" s="86" t="s">
        <v>89</v>
      </c>
      <c r="C145" s="82">
        <v>51510.716</v>
      </c>
      <c r="D145" s="82" t="s">
        <v>119</v>
      </c>
      <c r="E145" s="1">
        <f>(C145-C$7)/C$8</f>
        <v>11131.990294659729</v>
      </c>
      <c r="F145" s="1">
        <f>ROUND(2*E145,0)/2</f>
        <v>11132</v>
      </c>
      <c r="G145" s="1">
        <f>C145-(C$7+C$8*F145)</f>
        <v>-1.497600000584498E-2</v>
      </c>
      <c r="I145" s="1">
        <f>+G145</f>
        <v>-1.497600000584498E-2</v>
      </c>
      <c r="N145" s="1">
        <f ca="1">+C$11+C$12*F145</f>
        <v>-2.1178672738981497E-2</v>
      </c>
      <c r="P145" s="11">
        <f>C145-15018.5</f>
        <v>36492.216</v>
      </c>
    </row>
    <row r="146" spans="1:34" x14ac:dyDescent="0.2">
      <c r="A146" s="82" t="s">
        <v>469</v>
      </c>
      <c r="B146" s="86" t="s">
        <v>89</v>
      </c>
      <c r="C146" s="82">
        <v>51544.656000000003</v>
      </c>
      <c r="D146" s="82" t="s">
        <v>119</v>
      </c>
      <c r="E146" s="1">
        <f>(C146-C$7)/C$8</f>
        <v>11153.985436805118</v>
      </c>
      <c r="F146" s="1">
        <f>ROUND(2*E146,0)/2</f>
        <v>11154</v>
      </c>
      <c r="G146" s="1">
        <f>C146-(C$7+C$8*F146)</f>
        <v>-2.2471999996923842E-2</v>
      </c>
      <c r="I146" s="1">
        <f>+G146</f>
        <v>-2.2471999996923842E-2</v>
      </c>
      <c r="N146" s="1">
        <f ca="1">+C$11+C$12*F146</f>
        <v>-2.1194147686019967E-2</v>
      </c>
      <c r="P146" s="11">
        <f>C146-15018.5</f>
        <v>36526.156000000003</v>
      </c>
    </row>
    <row r="147" spans="1:34" x14ac:dyDescent="0.2">
      <c r="A147" s="84" t="s">
        <v>96</v>
      </c>
      <c r="B147" s="88" t="s">
        <v>89</v>
      </c>
      <c r="C147" s="84">
        <v>51751.426760000002</v>
      </c>
      <c r="D147" s="84">
        <v>3.7000000000000002E-3</v>
      </c>
      <c r="E147" s="1">
        <f>(C147-C$7)/C$8</f>
        <v>11287.985208688146</v>
      </c>
      <c r="F147" s="1">
        <f>ROUND(2*E147,0)/2</f>
        <v>11288</v>
      </c>
      <c r="J147" s="1">
        <f>+M147</f>
        <v>-2.2823999999673106E-2</v>
      </c>
      <c r="M147" s="1">
        <f>C147-(C$7+C$8*F147)</f>
        <v>-2.2823999999673106E-2</v>
      </c>
      <c r="N147" s="1">
        <f ca="1">+C$11+C$12*F147</f>
        <v>-2.128840418161794E-2</v>
      </c>
      <c r="P147" s="11">
        <f>C147-15018.5</f>
        <v>36732.926760000002</v>
      </c>
      <c r="AC147" s="1" t="s">
        <v>37</v>
      </c>
      <c r="AD147" s="1">
        <v>10</v>
      </c>
      <c r="AF147" s="1" t="s">
        <v>42</v>
      </c>
      <c r="AH147" s="1" t="s">
        <v>36</v>
      </c>
    </row>
    <row r="148" spans="1:34" x14ac:dyDescent="0.2">
      <c r="A148" s="83" t="s">
        <v>30</v>
      </c>
      <c r="B148" s="87"/>
      <c r="C148" s="89">
        <v>51803.893609999999</v>
      </c>
      <c r="D148" s="92">
        <v>1E-3</v>
      </c>
      <c r="E148" s="1">
        <f>(C148-C$7)/C$8</f>
        <v>11321.986853463357</v>
      </c>
      <c r="F148" s="1">
        <v>11322</v>
      </c>
      <c r="G148" s="1">
        <f>C148-(C$7+C$8*F148)</f>
        <v>-2.0286000006308313E-2</v>
      </c>
      <c r="K148" s="1">
        <f>+G148</f>
        <v>-2.0286000006308313E-2</v>
      </c>
      <c r="N148" s="1">
        <f ca="1">+C$11+C$12*F148</f>
        <v>-2.1312320008859215E-2</v>
      </c>
      <c r="P148" s="11">
        <f>C148-15018.5</f>
        <v>36785.393609999999</v>
      </c>
      <c r="R148" s="1" t="s">
        <v>112</v>
      </c>
    </row>
    <row r="149" spans="1:34" x14ac:dyDescent="0.2">
      <c r="A149" s="83" t="s">
        <v>30</v>
      </c>
      <c r="B149" s="87"/>
      <c r="C149" s="89">
        <v>51813.92297</v>
      </c>
      <c r="D149" s="89">
        <v>2.9999999999999997E-4</v>
      </c>
      <c r="E149" s="1">
        <f>(C149-C$7)/C$8</f>
        <v>11328.486476292681</v>
      </c>
      <c r="F149" s="1">
        <f>ROUND(2*E149,0)/2</f>
        <v>11328.5</v>
      </c>
      <c r="G149" s="1">
        <f>C149-(C$7+C$8*F149)</f>
        <v>-2.0868000006885268E-2</v>
      </c>
      <c r="K149" s="1">
        <f>+G149</f>
        <v>-2.0868000006885268E-2</v>
      </c>
      <c r="N149" s="1">
        <f ca="1">+C$11+C$12*F149</f>
        <v>-2.1316892152302397E-2</v>
      </c>
      <c r="P149" s="11">
        <f>C149-15018.5</f>
        <v>36795.42297</v>
      </c>
      <c r="R149" s="1" t="s">
        <v>112</v>
      </c>
    </row>
    <row r="150" spans="1:34" x14ac:dyDescent="0.2">
      <c r="A150" s="85" t="s">
        <v>66</v>
      </c>
      <c r="B150" s="87"/>
      <c r="C150" s="91">
        <v>51927.339399999997</v>
      </c>
      <c r="D150" s="89">
        <v>5.0000000000000001E-4</v>
      </c>
      <c r="E150" s="1">
        <f>(C150-C$7)/C$8</f>
        <v>11401.987080284209</v>
      </c>
      <c r="F150" s="1">
        <f>ROUND(2*E150,0)/2</f>
        <v>11402</v>
      </c>
      <c r="G150" s="1">
        <f>C150-(C$7+C$8*F150)</f>
        <v>-1.9936000011512078E-2</v>
      </c>
      <c r="J150" s="1">
        <f>+G150</f>
        <v>-1.9936000011512078E-2</v>
      </c>
      <c r="N150" s="1">
        <f ca="1">+C$11+C$12*F150</f>
        <v>-2.1368592543544569E-2</v>
      </c>
      <c r="P150" s="11">
        <f>C150-15018.5</f>
        <v>36908.839399999997</v>
      </c>
      <c r="R150" s="1" t="s">
        <v>114</v>
      </c>
    </row>
    <row r="151" spans="1:34" x14ac:dyDescent="0.2">
      <c r="A151" s="82" t="s">
        <v>469</v>
      </c>
      <c r="B151" s="86" t="s">
        <v>68</v>
      </c>
      <c r="C151" s="82">
        <v>52250.611599999997</v>
      </c>
      <c r="D151" s="82" t="s">
        <v>119</v>
      </c>
      <c r="E151" s="1">
        <f>(C151-C$7)/C$8</f>
        <v>11611.486726443678</v>
      </c>
      <c r="F151" s="1">
        <f>ROUND(2*E151,0)/2</f>
        <v>11611.5</v>
      </c>
      <c r="G151" s="1">
        <f>C151-(C$7+C$8*F151)</f>
        <v>-2.0482000007177703E-2</v>
      </c>
      <c r="K151" s="1">
        <f>+G151</f>
        <v>-2.0482000007177703E-2</v>
      </c>
      <c r="N151" s="1">
        <f ca="1">+C$11+C$12*F151</f>
        <v>-2.1515956243751844E-2</v>
      </c>
      <c r="P151" s="11">
        <f>C151-15018.5</f>
        <v>37232.111599999997</v>
      </c>
    </row>
    <row r="152" spans="1:34" x14ac:dyDescent="0.2">
      <c r="A152" s="82" t="s">
        <v>469</v>
      </c>
      <c r="B152" s="86" t="s">
        <v>68</v>
      </c>
      <c r="C152" s="82">
        <v>52625.575400000002</v>
      </c>
      <c r="D152" s="82" t="s">
        <v>119</v>
      </c>
      <c r="E152" s="1">
        <f>(C152-C$7)/C$8</f>
        <v>11854.485609188965</v>
      </c>
      <c r="F152" s="1">
        <f>ROUND(2*E152,0)/2</f>
        <v>11854.5</v>
      </c>
      <c r="G152" s="1">
        <f>C152-(C$7+C$8*F152)</f>
        <v>-2.2206000001460779E-2</v>
      </c>
      <c r="K152" s="1">
        <f>+G152</f>
        <v>-2.2206000001460779E-2</v>
      </c>
      <c r="N152" s="1">
        <f ca="1">+C$11+C$12*F152</f>
        <v>-2.1686884067858611E-2</v>
      </c>
      <c r="P152" s="11">
        <f>C152-15018.5</f>
        <v>37607.075400000002</v>
      </c>
    </row>
    <row r="153" spans="1:34" x14ac:dyDescent="0.2">
      <c r="A153" s="82" t="s">
        <v>469</v>
      </c>
      <c r="B153" s="86" t="s">
        <v>68</v>
      </c>
      <c r="C153" s="82">
        <v>52881.724999999999</v>
      </c>
      <c r="D153" s="82" t="s">
        <v>119</v>
      </c>
      <c r="E153" s="1">
        <f>(C153-C$7)/C$8</f>
        <v>12020.485811383553</v>
      </c>
      <c r="F153" s="1">
        <f>ROUND(2*E153,0)/2</f>
        <v>12020.5</v>
      </c>
      <c r="G153" s="1">
        <f>C153-(C$7+C$8*F153)</f>
        <v>-2.1894000004976988E-2</v>
      </c>
      <c r="K153" s="1">
        <f>+G153</f>
        <v>-2.1894000004976988E-2</v>
      </c>
      <c r="N153" s="1">
        <f ca="1">+C$11+C$12*F153</f>
        <v>-2.1803649577330723E-2</v>
      </c>
      <c r="P153" s="11">
        <f>C153-15018.5</f>
        <v>37863.224999999999</v>
      </c>
    </row>
    <row r="154" spans="1:34" x14ac:dyDescent="0.2">
      <c r="A154" s="82" t="s">
        <v>90</v>
      </c>
      <c r="B154" s="86" t="s">
        <v>89</v>
      </c>
      <c r="C154" s="82">
        <v>52930.331899999997</v>
      </c>
      <c r="D154" s="82" t="s">
        <v>119</v>
      </c>
      <c r="E154" s="1">
        <f>(C154-C$7)/C$8</f>
        <v>12051.985978582923</v>
      </c>
      <c r="F154" s="1">
        <f>ROUND(2*E154,0)/2</f>
        <v>12052</v>
      </c>
      <c r="G154" s="1">
        <f>C154-(C$7+C$8*F154)</f>
        <v>-2.1636000004946254E-2</v>
      </c>
      <c r="K154" s="1">
        <f>+G154</f>
        <v>-2.1636000004946254E-2</v>
      </c>
      <c r="N154" s="1">
        <f ca="1">+C$11+C$12*F154</f>
        <v>-2.1825806887863081E-2</v>
      </c>
      <c r="P154" s="11">
        <f>C154-15018.5</f>
        <v>37911.831899999997</v>
      </c>
      <c r="R154" s="1" t="s">
        <v>112</v>
      </c>
    </row>
    <row r="155" spans="1:34" x14ac:dyDescent="0.2">
      <c r="A155" s="82" t="s">
        <v>67</v>
      </c>
      <c r="B155" s="86" t="s">
        <v>68</v>
      </c>
      <c r="C155" s="82">
        <v>52949.6201</v>
      </c>
      <c r="D155" s="82" t="s">
        <v>119</v>
      </c>
      <c r="E155" s="1">
        <f>(C155-C$7)/C$8</f>
        <v>12064.485881373988</v>
      </c>
      <c r="F155" s="1">
        <f>ROUND(2*E155,0)/2</f>
        <v>12064.5</v>
      </c>
      <c r="G155" s="1">
        <f>C155-(C$7+C$8*F155)</f>
        <v>-2.1786000004794914E-2</v>
      </c>
      <c r="K155" s="1">
        <f>+G155</f>
        <v>-2.1786000004794914E-2</v>
      </c>
      <c r="N155" s="1">
        <f ca="1">+C$11+C$12*F155</f>
        <v>-2.183459947140767E-2</v>
      </c>
      <c r="P155" s="11">
        <f>C155-15018.5</f>
        <v>37931.1201</v>
      </c>
      <c r="R155" s="1" t="s">
        <v>112</v>
      </c>
    </row>
    <row r="156" spans="1:34" x14ac:dyDescent="0.2">
      <c r="A156" s="82" t="s">
        <v>469</v>
      </c>
      <c r="B156" s="86" t="s">
        <v>68</v>
      </c>
      <c r="C156" s="82">
        <v>52952.706400000003</v>
      </c>
      <c r="D156" s="82" t="s">
        <v>119</v>
      </c>
      <c r="E156" s="1">
        <f>(C156-C$7)/C$8</f>
        <v>12066.48598765576</v>
      </c>
      <c r="F156" s="1">
        <f>ROUND(2*E156,0)/2</f>
        <v>12066.5</v>
      </c>
      <c r="G156" s="1">
        <f>C156-(C$7+C$8*F156)</f>
        <v>-2.1622000000206754E-2</v>
      </c>
      <c r="K156" s="1">
        <f>+G156</f>
        <v>-2.1622000000206754E-2</v>
      </c>
      <c r="N156" s="1">
        <f ca="1">+C$11+C$12*F156</f>
        <v>-2.1836006284774803E-2</v>
      </c>
      <c r="P156" s="11">
        <f>C156-15018.5</f>
        <v>37934.206400000003</v>
      </c>
    </row>
    <row r="157" spans="1:34" x14ac:dyDescent="0.2">
      <c r="A157" s="82" t="s">
        <v>469</v>
      </c>
      <c r="B157" s="86" t="s">
        <v>68</v>
      </c>
      <c r="C157" s="82">
        <v>53259.776400000002</v>
      </c>
      <c r="D157" s="82" t="s">
        <v>119</v>
      </c>
      <c r="E157" s="1">
        <f>(C157-C$7)/C$8</f>
        <v>12265.485642888063</v>
      </c>
      <c r="F157" s="1">
        <f>ROUND(2*E157,0)/2</f>
        <v>12265.5</v>
      </c>
      <c r="G157" s="1">
        <f>C157-(C$7+C$8*F157)</f>
        <v>-2.2154000005684793E-2</v>
      </c>
      <c r="K157" s="1">
        <f>+G157</f>
        <v>-2.2154000005684793E-2</v>
      </c>
      <c r="N157" s="1">
        <f ca="1">+C$11+C$12*F157</f>
        <v>-2.1975984214804622E-2</v>
      </c>
      <c r="P157" s="11">
        <f>C157-15018.5</f>
        <v>38241.276400000002</v>
      </c>
    </row>
    <row r="158" spans="1:34" x14ac:dyDescent="0.2">
      <c r="A158" s="82" t="s">
        <v>469</v>
      </c>
      <c r="B158" s="86" t="s">
        <v>89</v>
      </c>
      <c r="C158" s="82">
        <v>53314.5553</v>
      </c>
      <c r="D158" s="82" t="s">
        <v>119</v>
      </c>
      <c r="E158" s="1">
        <f>(C158-C$7)/C$8</f>
        <v>12300.985633815228</v>
      </c>
      <c r="F158" s="1">
        <f>ROUND(2*E158,0)/2</f>
        <v>12301</v>
      </c>
      <c r="G158" s="1">
        <f>C158-(C$7+C$8*F158)</f>
        <v>-2.2168000003148336E-2</v>
      </c>
      <c r="K158" s="1">
        <f>+G158</f>
        <v>-2.2168000003148336E-2</v>
      </c>
      <c r="N158" s="1">
        <f ca="1">+C$11+C$12*F158</f>
        <v>-2.2000955152071251E-2</v>
      </c>
      <c r="P158" s="11">
        <f>C158-15018.5</f>
        <v>38296.0553</v>
      </c>
    </row>
    <row r="159" spans="1:34" x14ac:dyDescent="0.2">
      <c r="A159" s="82" t="s">
        <v>533</v>
      </c>
      <c r="B159" s="86" t="s">
        <v>89</v>
      </c>
      <c r="C159" s="82">
        <v>53314.5556</v>
      </c>
      <c r="D159" s="82" t="s">
        <v>119</v>
      </c>
      <c r="E159" s="1">
        <f>(C159-C$7)/C$8</f>
        <v>12300.985828233102</v>
      </c>
      <c r="F159" s="1">
        <f>ROUND(2*E159,0)/2</f>
        <v>12301</v>
      </c>
      <c r="G159" s="1">
        <f>C159-(C$7+C$8*F159)</f>
        <v>-2.1868000003451016E-2</v>
      </c>
      <c r="K159" s="1">
        <f>+G159</f>
        <v>-2.1868000003451016E-2</v>
      </c>
      <c r="N159" s="1">
        <f ca="1">+C$11+C$12*F159</f>
        <v>-2.2000955152071251E-2</v>
      </c>
      <c r="P159" s="11">
        <f>C159-15018.5</f>
        <v>38296.0556</v>
      </c>
    </row>
    <row r="160" spans="1:34" x14ac:dyDescent="0.2">
      <c r="A160" s="80" t="s">
        <v>105</v>
      </c>
      <c r="B160" s="81" t="s">
        <v>89</v>
      </c>
      <c r="C160" s="79">
        <v>53314.555699999997</v>
      </c>
      <c r="D160" s="79">
        <v>2.0000000000000001E-4</v>
      </c>
      <c r="E160" s="1">
        <f>(C160-C$7)/C$8</f>
        <v>12300.985893039058</v>
      </c>
      <c r="F160" s="1">
        <f>ROUND(2*E160,0)/2</f>
        <v>12301</v>
      </c>
      <c r="G160" s="1">
        <f>C160-(C$7+C$8*F160)</f>
        <v>-2.1768000005977228E-2</v>
      </c>
      <c r="K160" s="1">
        <f>+G160</f>
        <v>-2.1768000005977228E-2</v>
      </c>
      <c r="M160" s="1">
        <f>+G160</f>
        <v>-2.1768000005977228E-2</v>
      </c>
      <c r="N160" s="1">
        <f ca="1">+C$11+C$12*F160</f>
        <v>-2.2000955152071251E-2</v>
      </c>
      <c r="P160" s="11">
        <f>C160-15018.5</f>
        <v>38296.055699999997</v>
      </c>
    </row>
    <row r="161" spans="1:18" x14ac:dyDescent="0.2">
      <c r="A161" s="77" t="s">
        <v>469</v>
      </c>
      <c r="B161" s="78" t="s">
        <v>68</v>
      </c>
      <c r="C161" s="77">
        <v>53341.5599</v>
      </c>
      <c r="D161" s="77" t="s">
        <v>119</v>
      </c>
      <c r="E161" s="1">
        <f>(C161-C$7)/C$8</f>
        <v>12318.486223549446</v>
      </c>
      <c r="F161" s="1">
        <f>ROUND(2*E161,0)/2</f>
        <v>12318.5</v>
      </c>
      <c r="G161" s="1">
        <f>C161-(C$7+C$8*F161)</f>
        <v>-2.1258000000671018E-2</v>
      </c>
      <c r="K161" s="1">
        <f>+G161</f>
        <v>-2.1258000000671018E-2</v>
      </c>
      <c r="N161" s="1">
        <f ca="1">+C$11+C$12*F161</f>
        <v>-2.2013264769033675E-2</v>
      </c>
      <c r="P161" s="11">
        <f>C161-15018.5</f>
        <v>38323.0599</v>
      </c>
    </row>
    <row r="162" spans="1:18" x14ac:dyDescent="0.2">
      <c r="A162" s="77" t="s">
        <v>469</v>
      </c>
      <c r="B162" s="78" t="s">
        <v>89</v>
      </c>
      <c r="C162" s="77">
        <v>53539.8433</v>
      </c>
      <c r="D162" s="77" t="s">
        <v>119</v>
      </c>
      <c r="E162" s="1">
        <f>(C162-C$7)/C$8</f>
        <v>12446.985680475518</v>
      </c>
      <c r="F162" s="1">
        <f>ROUND(2*E162,0)/2</f>
        <v>12447</v>
      </c>
      <c r="G162" s="1">
        <f>C162-(C$7+C$8*F162)</f>
        <v>-2.2096000007877592E-2</v>
      </c>
      <c r="K162" s="1">
        <f>+G162</f>
        <v>-2.2096000007877592E-2</v>
      </c>
      <c r="N162" s="1">
        <f ca="1">+C$11+C$12*F162</f>
        <v>-2.2103652527872025E-2</v>
      </c>
      <c r="P162" s="11">
        <f>C162-15018.5</f>
        <v>38521.3433</v>
      </c>
    </row>
    <row r="163" spans="1:18" x14ac:dyDescent="0.2">
      <c r="A163" s="77" t="s">
        <v>543</v>
      </c>
      <c r="B163" s="78" t="s">
        <v>68</v>
      </c>
      <c r="C163" s="77">
        <v>53628.568399999996</v>
      </c>
      <c r="D163" s="77" t="s">
        <v>119</v>
      </c>
      <c r="E163" s="1">
        <f>(C163-C$7)/C$8</f>
        <v>12504.484831517466</v>
      </c>
      <c r="F163" s="1">
        <f>ROUND(2*E163,0)/2</f>
        <v>12504.5</v>
      </c>
      <c r="G163" s="1">
        <f>C163-(C$7+C$8*F163)</f>
        <v>-2.3406000007526018E-2</v>
      </c>
      <c r="K163" s="1">
        <f>+G163</f>
        <v>-2.3406000007526018E-2</v>
      </c>
      <c r="N163" s="1">
        <f ca="1">+C$11+C$12*F163</f>
        <v>-2.2144098412177123E-2</v>
      </c>
      <c r="P163" s="11">
        <f>C163-15018.5</f>
        <v>38610.068399999996</v>
      </c>
    </row>
    <row r="164" spans="1:18" x14ac:dyDescent="0.2">
      <c r="A164" s="77" t="s">
        <v>547</v>
      </c>
      <c r="B164" s="78" t="s">
        <v>68</v>
      </c>
      <c r="C164" s="77">
        <v>53662.517399999997</v>
      </c>
      <c r="D164" s="77" t="s">
        <v>119</v>
      </c>
      <c r="E164" s="1">
        <f>(C164-C$7)/C$8</f>
        <v>12526.485806199074</v>
      </c>
      <c r="F164" s="1">
        <f>ROUND(2*E164,0)/2</f>
        <v>12526.5</v>
      </c>
      <c r="G164" s="1">
        <f>C164-(C$7+C$8*F164)</f>
        <v>-2.1902000007685274E-2</v>
      </c>
      <c r="K164" s="1">
        <f>+G164</f>
        <v>-2.1902000007685274E-2</v>
      </c>
      <c r="N164" s="1">
        <f ca="1">+C$11+C$12*F164</f>
        <v>-2.2159573359215597E-2</v>
      </c>
      <c r="P164" s="11">
        <f>C164-15018.5</f>
        <v>38644.017399999997</v>
      </c>
    </row>
    <row r="165" spans="1:18" x14ac:dyDescent="0.2">
      <c r="A165" s="77" t="s">
        <v>543</v>
      </c>
      <c r="B165" s="78" t="s">
        <v>89</v>
      </c>
      <c r="C165" s="77">
        <v>53695.692999999999</v>
      </c>
      <c r="D165" s="77" t="s">
        <v>119</v>
      </c>
      <c r="E165" s="1">
        <f>(C165-C$7)/C$8</f>
        <v>12547.985571601508</v>
      </c>
      <c r="F165" s="1">
        <f>ROUND(2*E165,0)/2</f>
        <v>12548</v>
      </c>
      <c r="G165" s="1">
        <f>C165-(C$7+C$8*F165)</f>
        <v>-2.226399999926798E-2</v>
      </c>
      <c r="K165" s="1">
        <f>+G165</f>
        <v>-2.226399999926798E-2</v>
      </c>
      <c r="N165" s="1">
        <f ca="1">+C$11+C$12*F165</f>
        <v>-2.2174696602912283E-2</v>
      </c>
      <c r="P165" s="11">
        <f>C165-15018.5</f>
        <v>38677.192999999999</v>
      </c>
    </row>
    <row r="166" spans="1:18" x14ac:dyDescent="0.2">
      <c r="A166" s="77" t="s">
        <v>75</v>
      </c>
      <c r="B166" s="78" t="s">
        <v>89</v>
      </c>
      <c r="C166" s="77">
        <v>53732.726999999999</v>
      </c>
      <c r="D166" s="77" t="s">
        <v>119</v>
      </c>
      <c r="E166" s="1">
        <f>(C166-C$7)/C$8</f>
        <v>12571.985810087433</v>
      </c>
      <c r="F166" s="1">
        <f>ROUND(2*E166,0)/2</f>
        <v>12572</v>
      </c>
      <c r="G166" s="1">
        <f>C166-(C$7+C$8*F166)</f>
        <v>-2.1896000005654059E-2</v>
      </c>
      <c r="K166" s="1">
        <f>+G166</f>
        <v>-2.1896000005654059E-2</v>
      </c>
      <c r="N166" s="1">
        <f ca="1">+C$11+C$12*F166</f>
        <v>-2.2191578363317893E-2</v>
      </c>
      <c r="P166" s="11">
        <f>C166-15018.5</f>
        <v>38714.226999999999</v>
      </c>
      <c r="R166" s="1" t="s">
        <v>112</v>
      </c>
    </row>
    <row r="167" spans="1:18" x14ac:dyDescent="0.2">
      <c r="A167" s="77" t="s">
        <v>543</v>
      </c>
      <c r="B167" s="78" t="s">
        <v>89</v>
      </c>
      <c r="C167" s="77">
        <v>54016.650600000001</v>
      </c>
      <c r="D167" s="77" t="s">
        <v>119</v>
      </c>
      <c r="E167" s="1">
        <f>(C167-C$7)/C$8</f>
        <v>12755.985219057096</v>
      </c>
      <c r="F167" s="1">
        <f>ROUND(2*E167,0)/2</f>
        <v>12756</v>
      </c>
      <c r="G167" s="1">
        <f>C167-(C$7+C$8*F167)</f>
        <v>-2.2808000001532491E-2</v>
      </c>
      <c r="K167" s="1">
        <f>+G167</f>
        <v>-2.2808000001532491E-2</v>
      </c>
      <c r="N167" s="1">
        <f ca="1">+C$11+C$12*F167</f>
        <v>-2.2321005193094212E-2</v>
      </c>
      <c r="P167" s="11">
        <f>C167-15018.5</f>
        <v>38998.150600000001</v>
      </c>
    </row>
    <row r="168" spans="1:18" x14ac:dyDescent="0.2">
      <c r="A168" s="77" t="s">
        <v>87</v>
      </c>
      <c r="B168" s="78" t="s">
        <v>89</v>
      </c>
      <c r="C168" s="77">
        <v>54019.7353</v>
      </c>
      <c r="D168" s="77" t="s">
        <v>119</v>
      </c>
      <c r="E168" s="1">
        <f>(C168-C$7)/C$8</f>
        <v>12757.98428844354</v>
      </c>
      <c r="F168" s="1">
        <f>ROUND(2*E168,0)/2</f>
        <v>12758</v>
      </c>
      <c r="G168" s="1">
        <f>C168-(C$7+C$8*F168)</f>
        <v>-2.4244000000180677E-2</v>
      </c>
      <c r="K168" s="1">
        <f>+G168</f>
        <v>-2.4244000000180677E-2</v>
      </c>
      <c r="N168" s="1">
        <f ca="1">+C$11+C$12*F168</f>
        <v>-2.2322412006461345E-2</v>
      </c>
      <c r="P168" s="11">
        <f>C168-15018.5</f>
        <v>39001.2353</v>
      </c>
      <c r="R168" s="1" t="s">
        <v>112</v>
      </c>
    </row>
    <row r="169" spans="1:18" x14ac:dyDescent="0.2">
      <c r="A169" s="77" t="s">
        <v>87</v>
      </c>
      <c r="B169" s="78" t="s">
        <v>89</v>
      </c>
      <c r="C169" s="77">
        <v>54025.909699999997</v>
      </c>
      <c r="D169" s="77" t="s">
        <v>119</v>
      </c>
      <c r="E169" s="1">
        <f>(C169-C$7)/C$8</f>
        <v>12761.985667514324</v>
      </c>
      <c r="F169" s="1">
        <f>ROUND(2*E169,0)/2</f>
        <v>12762</v>
      </c>
      <c r="G169" s="1">
        <f>C169-(C$7+C$8*F169)</f>
        <v>-2.211600000737235E-2</v>
      </c>
      <c r="K169" s="1">
        <f>+G169</f>
        <v>-2.211600000737235E-2</v>
      </c>
      <c r="N169" s="1">
        <f ca="1">+C$11+C$12*F169</f>
        <v>-2.2325225633195611E-2</v>
      </c>
      <c r="P169" s="11">
        <f>C169-15018.5</f>
        <v>39007.409699999997</v>
      </c>
      <c r="R169" s="1" t="s">
        <v>112</v>
      </c>
    </row>
    <row r="170" spans="1:18" x14ac:dyDescent="0.2">
      <c r="A170" s="77" t="s">
        <v>543</v>
      </c>
      <c r="B170" s="78" t="s">
        <v>68</v>
      </c>
      <c r="C170" s="77">
        <v>54080.688699999999</v>
      </c>
      <c r="D170" s="77" t="s">
        <v>119</v>
      </c>
      <c r="E170" s="1">
        <f>(C170-C$7)/C$8</f>
        <v>12797.48572324745</v>
      </c>
      <c r="F170" s="1">
        <f>ROUND(2*E170,0)/2</f>
        <v>12797.5</v>
      </c>
      <c r="G170" s="1">
        <f>C170-(C$7+C$8*F170)</f>
        <v>-2.2030000007362105E-2</v>
      </c>
      <c r="K170" s="1">
        <f>+G170</f>
        <v>-2.2030000007362105E-2</v>
      </c>
      <c r="N170" s="1">
        <f ca="1">+C$11+C$12*F170</f>
        <v>-2.2350196570462236E-2</v>
      </c>
      <c r="P170" s="11">
        <f>C170-15018.5</f>
        <v>39062.188699999999</v>
      </c>
    </row>
    <row r="171" spans="1:18" x14ac:dyDescent="0.2">
      <c r="A171" s="77" t="s">
        <v>543</v>
      </c>
      <c r="B171" s="78" t="s">
        <v>68</v>
      </c>
      <c r="C171" s="77">
        <v>54117.721700000002</v>
      </c>
      <c r="D171" s="77" t="s">
        <v>119</v>
      </c>
      <c r="E171" s="1">
        <f>(C171-C$7)/C$8</f>
        <v>12821.485313673797</v>
      </c>
      <c r="F171" s="1">
        <f>ROUND(2*E171,0)/2</f>
        <v>12821.5</v>
      </c>
      <c r="G171" s="1">
        <f>C171-(C$7+C$8*F171)</f>
        <v>-2.2662000003037974E-2</v>
      </c>
      <c r="K171" s="1">
        <f>+G171</f>
        <v>-2.2662000003037974E-2</v>
      </c>
      <c r="N171" s="1">
        <f ca="1">+C$11+C$12*F171</f>
        <v>-2.2367078330867846E-2</v>
      </c>
      <c r="P171" s="11">
        <f>C171-15018.5</f>
        <v>39099.221700000002</v>
      </c>
    </row>
    <row r="172" spans="1:18" x14ac:dyDescent="0.2">
      <c r="A172" s="80" t="s">
        <v>97</v>
      </c>
      <c r="B172" s="81" t="s">
        <v>89</v>
      </c>
      <c r="C172" s="79">
        <v>54394.703300000001</v>
      </c>
      <c r="D172" s="79">
        <v>2.0000000000000001E-4</v>
      </c>
      <c r="E172" s="1">
        <f>(C172-C$7)/C$8</f>
        <v>13000.98589303906</v>
      </c>
      <c r="F172" s="1">
        <f>ROUND(2*E172,0)/2</f>
        <v>13001</v>
      </c>
      <c r="G172" s="1">
        <f>C172-(C$7+C$8*F172)</f>
        <v>-2.1767999998701271E-2</v>
      </c>
      <c r="K172" s="1">
        <f>+G172</f>
        <v>-2.1767999998701271E-2</v>
      </c>
      <c r="M172" s="1">
        <f>+G172</f>
        <v>-2.1767999998701271E-2</v>
      </c>
      <c r="N172" s="1">
        <f ca="1">+C$11+C$12*F172</f>
        <v>-2.2493339830568108E-2</v>
      </c>
      <c r="P172" s="11">
        <f>C172-15018.5</f>
        <v>39376.203300000001</v>
      </c>
    </row>
    <row r="173" spans="1:18" x14ac:dyDescent="0.2">
      <c r="A173" s="80" t="s">
        <v>97</v>
      </c>
      <c r="B173" s="81" t="s">
        <v>68</v>
      </c>
      <c r="C173" s="79">
        <v>54469.541299999997</v>
      </c>
      <c r="D173" s="79">
        <v>1E-4</v>
      </c>
      <c r="E173" s="1">
        <f>(C173-C$7)/C$8</f>
        <v>13049.485375887512</v>
      </c>
      <c r="F173" s="1">
        <f>ROUND(2*E173,0)/2</f>
        <v>13049.5</v>
      </c>
      <c r="G173" s="1">
        <f>C173-(C$7+C$8*F173)</f>
        <v>-2.256600000691833E-2</v>
      </c>
      <c r="K173" s="1">
        <f>+G173</f>
        <v>-2.256600000691833E-2</v>
      </c>
      <c r="M173" s="1">
        <f>+G173</f>
        <v>-2.256600000691833E-2</v>
      </c>
      <c r="N173" s="1">
        <f ca="1">+C$11+C$12*F173</f>
        <v>-2.2527455054721108E-2</v>
      </c>
      <c r="P173" s="11">
        <f>C173-15018.5</f>
        <v>39451.041299999997</v>
      </c>
    </row>
    <row r="174" spans="1:18" x14ac:dyDescent="0.2">
      <c r="A174" s="80" t="s">
        <v>99</v>
      </c>
      <c r="B174" s="81" t="s">
        <v>68</v>
      </c>
      <c r="C174" s="79">
        <v>54674.7716</v>
      </c>
      <c r="D174" s="79">
        <v>8.0000000000000004E-4</v>
      </c>
      <c r="E174" s="1">
        <f>(C174-C$7)/C$8</f>
        <v>13182.486837909928</v>
      </c>
      <c r="F174" s="1">
        <f>ROUND(2*E174,0)/2</f>
        <v>13182.5</v>
      </c>
      <c r="G174" s="1">
        <f>C174-(C$7+C$8*F174)</f>
        <v>-2.0309999999881256E-2</v>
      </c>
      <c r="K174" s="1">
        <f>+G174</f>
        <v>-2.0309999999881256E-2</v>
      </c>
      <c r="M174" s="1">
        <f>+G174</f>
        <v>-2.0309999999881256E-2</v>
      </c>
      <c r="N174" s="1">
        <f ca="1">+C$11+C$12*F174</f>
        <v>-2.2621008143635511E-2</v>
      </c>
      <c r="P174" s="11">
        <f>C174-15018.5</f>
        <v>39656.2716</v>
      </c>
    </row>
    <row r="175" spans="1:18" x14ac:dyDescent="0.2">
      <c r="A175" s="80" t="s">
        <v>100</v>
      </c>
      <c r="B175" s="81" t="s">
        <v>89</v>
      </c>
      <c r="C175" s="79">
        <v>54721.836300000003</v>
      </c>
      <c r="D175" s="79">
        <v>4.0000000000000002E-4</v>
      </c>
      <c r="E175" s="1">
        <f>(C175-C$7)/C$8</f>
        <v>13212.987567625016</v>
      </c>
      <c r="F175" s="1">
        <f>ROUND(2*E175,0)/2</f>
        <v>13213</v>
      </c>
      <c r="G175" s="1">
        <f>C175-(C$7+C$8*F175)</f>
        <v>-1.9183999997039791E-2</v>
      </c>
      <c r="K175" s="1">
        <f>+G175</f>
        <v>-1.9183999997039791E-2</v>
      </c>
      <c r="M175" s="1">
        <f>+G175</f>
        <v>-1.9183999997039791E-2</v>
      </c>
      <c r="N175" s="1">
        <f ca="1">+C$11+C$12*F175</f>
        <v>-2.2642462047484303E-2</v>
      </c>
      <c r="P175" s="11">
        <f>C175-15018.5</f>
        <v>39703.336300000003</v>
      </c>
    </row>
    <row r="176" spans="1:18" x14ac:dyDescent="0.2">
      <c r="A176" s="77" t="s">
        <v>91</v>
      </c>
      <c r="B176" s="78" t="s">
        <v>89</v>
      </c>
      <c r="C176" s="77">
        <v>54741.892999999996</v>
      </c>
      <c r="D176" s="77" t="s">
        <v>119</v>
      </c>
      <c r="E176" s="1">
        <f>(C176-C$7)/C$8</f>
        <v>13225.985504203309</v>
      </c>
      <c r="F176" s="1">
        <f>ROUND(2*E176,0)/2</f>
        <v>13226</v>
      </c>
      <c r="G176" s="1">
        <f>C176-(C$7+C$8*F176)</f>
        <v>-2.2368000005371869E-2</v>
      </c>
      <c r="K176" s="1">
        <f>+G176</f>
        <v>-2.2368000005371869E-2</v>
      </c>
      <c r="N176" s="1">
        <f ca="1">+C$11+C$12*F176</f>
        <v>-2.2651606334370675E-2</v>
      </c>
      <c r="P176" s="11">
        <f>C176-15018.5</f>
        <v>39723.392999999996</v>
      </c>
      <c r="R176" s="1" t="s">
        <v>112</v>
      </c>
    </row>
    <row r="177" spans="1:34" x14ac:dyDescent="0.2">
      <c r="A177" s="77" t="s">
        <v>91</v>
      </c>
      <c r="B177" s="78" t="s">
        <v>68</v>
      </c>
      <c r="C177" s="77">
        <v>54759.637999999999</v>
      </c>
      <c r="D177" s="77" t="s">
        <v>119</v>
      </c>
      <c r="E177" s="1">
        <f>(C177-C$7)/C$8</f>
        <v>13237.485321450509</v>
      </c>
      <c r="F177" s="1">
        <f>ROUND(2*E177,0)/2</f>
        <v>13237.5</v>
      </c>
      <c r="G177" s="1">
        <f>C177-(C$7+C$8*F177)</f>
        <v>-2.2650000006251503E-2</v>
      </c>
      <c r="K177" s="1">
        <f>+G177</f>
        <v>-2.2650000006251503E-2</v>
      </c>
      <c r="N177" s="1">
        <f ca="1">+C$11+C$12*F177</f>
        <v>-2.2659695511231693E-2</v>
      </c>
      <c r="P177" s="11">
        <f>C177-15018.5</f>
        <v>39741.137999999999</v>
      </c>
      <c r="R177" s="1" t="s">
        <v>112</v>
      </c>
    </row>
    <row r="178" spans="1:34" x14ac:dyDescent="0.2">
      <c r="A178" s="77" t="s">
        <v>91</v>
      </c>
      <c r="B178" s="78" t="s">
        <v>89</v>
      </c>
      <c r="C178" s="77">
        <v>54766.5818</v>
      </c>
      <c r="D178" s="77" t="s">
        <v>119</v>
      </c>
      <c r="E178" s="1">
        <f>(C178-C$7)/C$8</f>
        <v>13241.985317562152</v>
      </c>
      <c r="F178" s="1">
        <f>ROUND(2*E178,0)/2</f>
        <v>13242</v>
      </c>
      <c r="G178" s="1">
        <f>C178-(C$7+C$8*F178)</f>
        <v>-2.265600000100676E-2</v>
      </c>
      <c r="K178" s="1">
        <f>+G178</f>
        <v>-2.265600000100676E-2</v>
      </c>
      <c r="N178" s="1">
        <f ca="1">+C$11+C$12*F178</f>
        <v>-2.2662860841307746E-2</v>
      </c>
      <c r="P178" s="11">
        <f>C178-15018.5</f>
        <v>39748.0818</v>
      </c>
      <c r="R178" s="1" t="s">
        <v>112</v>
      </c>
    </row>
    <row r="179" spans="1:34" x14ac:dyDescent="0.2">
      <c r="A179" s="80" t="s">
        <v>98</v>
      </c>
      <c r="B179" s="81" t="s">
        <v>89</v>
      </c>
      <c r="C179" s="79">
        <v>55056.678500000002</v>
      </c>
      <c r="D179" s="79">
        <v>4.0000000000000002E-4</v>
      </c>
      <c r="E179" s="1">
        <f>(C179-C$7)/C$8</f>
        <v>13429.985263125149</v>
      </c>
      <c r="F179" s="1">
        <f>ROUND(2*E179,0)/2</f>
        <v>13430</v>
      </c>
      <c r="G179" s="1">
        <f>C179-(C$7+C$8*F179)</f>
        <v>-2.2740000000339933E-2</v>
      </c>
      <c r="K179" s="1">
        <f>+G179</f>
        <v>-2.2740000000339933E-2</v>
      </c>
      <c r="M179" s="1">
        <f>+G179</f>
        <v>-2.2740000000339933E-2</v>
      </c>
      <c r="N179" s="1">
        <f ca="1">+C$11+C$12*F179</f>
        <v>-2.2795101297818331E-2</v>
      </c>
      <c r="P179" s="11">
        <f>C179-15018.5</f>
        <v>40038.178500000002</v>
      </c>
    </row>
    <row r="180" spans="1:34" x14ac:dyDescent="0.2">
      <c r="A180" s="80" t="s">
        <v>101</v>
      </c>
      <c r="B180" s="81" t="s">
        <v>89</v>
      </c>
      <c r="C180" s="79">
        <v>55093.715100000001</v>
      </c>
      <c r="D180" s="79">
        <v>4.0000000000000002E-4</v>
      </c>
      <c r="E180" s="1">
        <f>(C180-C$7)/C$8</f>
        <v>13453.987186565982</v>
      </c>
      <c r="F180" s="1">
        <f>ROUND(2*E180,0)/2</f>
        <v>13454</v>
      </c>
      <c r="G180" s="1">
        <f>C180-(C$7+C$8*F180)</f>
        <v>-1.977199999964796E-2</v>
      </c>
      <c r="K180" s="1">
        <f>+G180</f>
        <v>-1.977199999964796E-2</v>
      </c>
      <c r="M180" s="1">
        <f>+G180</f>
        <v>-1.977199999964796E-2</v>
      </c>
      <c r="N180" s="1">
        <f ca="1">+C$11+C$12*F180</f>
        <v>-2.2811983058223934E-2</v>
      </c>
      <c r="P180" s="11">
        <f>C180-15018.5</f>
        <v>40075.215100000001</v>
      </c>
    </row>
    <row r="181" spans="1:34" x14ac:dyDescent="0.2">
      <c r="A181" s="80" t="s">
        <v>101</v>
      </c>
      <c r="B181" s="81" t="s">
        <v>89</v>
      </c>
      <c r="C181" s="79">
        <v>55110.6855</v>
      </c>
      <c r="D181" s="79">
        <v>1E-4</v>
      </c>
      <c r="E181" s="1">
        <f>(C181-C$7)/C$8</f>
        <v>13464.985016862507</v>
      </c>
      <c r="F181" s="1">
        <f>ROUND(2*E181,0)/2</f>
        <v>13465</v>
      </c>
      <c r="G181" s="1">
        <f>C181-(C$7+C$8*F181)</f>
        <v>-2.3120000005292241E-2</v>
      </c>
      <c r="K181" s="1">
        <f>+G181</f>
        <v>-2.3120000005292241E-2</v>
      </c>
      <c r="M181" s="1">
        <f>+G181</f>
        <v>-2.3120000005292241E-2</v>
      </c>
      <c r="N181" s="1">
        <f ca="1">+C$11+C$12*F181</f>
        <v>-2.2819720531743172E-2</v>
      </c>
      <c r="P181" s="11">
        <f>C181-15018.5</f>
        <v>40092.1855</v>
      </c>
    </row>
    <row r="182" spans="1:34" x14ac:dyDescent="0.2">
      <c r="A182" s="80" t="s">
        <v>101</v>
      </c>
      <c r="B182" s="81" t="s">
        <v>89</v>
      </c>
      <c r="C182" s="79">
        <v>55137.688600000001</v>
      </c>
      <c r="D182" s="79">
        <v>1E-4</v>
      </c>
      <c r="E182" s="1">
        <f>(C182-C$7)/C$8</f>
        <v>13482.484634507357</v>
      </c>
      <c r="F182" s="1">
        <f>ROUND(2*E182,0)/2</f>
        <v>13482.5</v>
      </c>
      <c r="G182" s="1">
        <f>C182-(C$7+C$8*F182)</f>
        <v>-2.3710000001301523E-2</v>
      </c>
      <c r="K182" s="1">
        <f>+G182</f>
        <v>-2.3710000001301523E-2</v>
      </c>
      <c r="M182" s="1">
        <f>+G182</f>
        <v>-2.3710000001301523E-2</v>
      </c>
      <c r="N182" s="1">
        <f ca="1">+C$11+C$12*F182</f>
        <v>-2.2832030148705593E-2</v>
      </c>
      <c r="P182" s="11">
        <f>C182-15018.5</f>
        <v>40119.188600000001</v>
      </c>
      <c r="AC182" s="1" t="s">
        <v>38</v>
      </c>
      <c r="AF182" s="1" t="s">
        <v>39</v>
      </c>
      <c r="AH182" s="1" t="s">
        <v>41</v>
      </c>
    </row>
    <row r="183" spans="1:34" x14ac:dyDescent="0.2">
      <c r="A183" s="80" t="s">
        <v>101</v>
      </c>
      <c r="B183" s="81" t="s">
        <v>89</v>
      </c>
      <c r="C183" s="79">
        <v>55154.663200000003</v>
      </c>
      <c r="D183" s="79">
        <v>2.0000000000000001E-4</v>
      </c>
      <c r="E183" s="1">
        <f>(C183-C$7)/C$8</f>
        <v>13493.485186654119</v>
      </c>
      <c r="F183" s="1">
        <f>ROUND(2*E183,0)/2</f>
        <v>13493.5</v>
      </c>
      <c r="G183" s="1">
        <f>C183-(C$7+C$8*F183)</f>
        <v>-2.2858000003907364E-2</v>
      </c>
      <c r="K183" s="1">
        <f>+G183</f>
        <v>-2.2858000003907364E-2</v>
      </c>
      <c r="M183" s="1">
        <f>+G183</f>
        <v>-2.2858000003907364E-2</v>
      </c>
      <c r="N183" s="1">
        <f ca="1">+C$11+C$12*F183</f>
        <v>-2.2839767622224831E-2</v>
      </c>
      <c r="P183" s="11">
        <f>C183-15018.5</f>
        <v>40136.163200000003</v>
      </c>
      <c r="AC183" s="1" t="s">
        <v>38</v>
      </c>
      <c r="AF183" s="1" t="s">
        <v>39</v>
      </c>
      <c r="AH183" s="1" t="s">
        <v>41</v>
      </c>
    </row>
    <row r="184" spans="1:34" x14ac:dyDescent="0.2">
      <c r="A184" s="80" t="s">
        <v>101</v>
      </c>
      <c r="B184" s="81" t="s">
        <v>89</v>
      </c>
      <c r="C184" s="79">
        <v>55239.5308</v>
      </c>
      <c r="D184" s="79">
        <v>2.9999999999999997E-4</v>
      </c>
      <c r="E184" s="1">
        <f>(C184-C$7)/C$8</f>
        <v>13548.484447866196</v>
      </c>
      <c r="F184" s="1">
        <f>ROUND(2*E184,0)/2</f>
        <v>13548.5</v>
      </c>
      <c r="G184" s="1">
        <f>C184-(C$7+C$8*F184)</f>
        <v>-2.3998000004212372E-2</v>
      </c>
      <c r="K184" s="1">
        <f>+G184</f>
        <v>-2.3998000004212372E-2</v>
      </c>
      <c r="M184" s="1">
        <f>+G184</f>
        <v>-2.3998000004212372E-2</v>
      </c>
      <c r="N184" s="1">
        <f ca="1">+C$11+C$12*F184</f>
        <v>-2.2878454989821009E-2</v>
      </c>
      <c r="P184" s="11">
        <f>C184-15018.5</f>
        <v>40221.0308</v>
      </c>
      <c r="AC184" s="1" t="s">
        <v>38</v>
      </c>
      <c r="AF184" s="1" t="s">
        <v>39</v>
      </c>
      <c r="AH184" s="1" t="s">
        <v>41</v>
      </c>
    </row>
    <row r="185" spans="1:34" x14ac:dyDescent="0.2">
      <c r="A185" s="79" t="s">
        <v>102</v>
      </c>
      <c r="B185" s="81" t="s">
        <v>68</v>
      </c>
      <c r="C185" s="79">
        <v>55539.658199999998</v>
      </c>
      <c r="D185" s="79">
        <v>2.0000000000000001E-4</v>
      </c>
      <c r="E185" s="1">
        <f>(C185-C$7)/C$8</f>
        <v>13742.984884658352</v>
      </c>
      <c r="F185" s="1">
        <f>ROUND(2*E185,0)/2</f>
        <v>13743</v>
      </c>
      <c r="G185" s="1">
        <f>C185-(C$7+C$8*F185)</f>
        <v>-2.3324000001593959E-2</v>
      </c>
      <c r="K185" s="1">
        <f>+G185</f>
        <v>-2.3324000001593959E-2</v>
      </c>
      <c r="M185" s="1">
        <f>+G185</f>
        <v>-2.3324000001593959E-2</v>
      </c>
      <c r="N185" s="1">
        <f ca="1">+C$11+C$12*F185</f>
        <v>-2.3015267589774784E-2</v>
      </c>
      <c r="P185" s="11">
        <f>C185-15018.5</f>
        <v>40521.158199999998</v>
      </c>
      <c r="AC185" s="1" t="s">
        <v>38</v>
      </c>
      <c r="AF185" s="1" t="s">
        <v>39</v>
      </c>
      <c r="AH185" s="1" t="s">
        <v>41</v>
      </c>
    </row>
    <row r="186" spans="1:34" x14ac:dyDescent="0.2">
      <c r="A186" s="80" t="s">
        <v>106</v>
      </c>
      <c r="B186" s="81" t="s">
        <v>68</v>
      </c>
      <c r="C186" s="79">
        <v>56208.578099999999</v>
      </c>
      <c r="D186" s="79">
        <v>2.0000000000000001E-4</v>
      </c>
      <c r="E186" s="1">
        <f>(C186-C$7)/C$8</f>
        <v>14176.484834109706</v>
      </c>
      <c r="F186" s="1">
        <f>ROUND(2*E186,0)/2</f>
        <v>14176.5</v>
      </c>
      <c r="G186" s="1">
        <f>C186-(C$7+C$8*F186)</f>
        <v>-2.3402000006171875E-2</v>
      </c>
      <c r="K186" s="1">
        <f>+G186</f>
        <v>-2.3402000006171875E-2</v>
      </c>
      <c r="M186" s="1">
        <f>+G186</f>
        <v>-2.3402000006171875E-2</v>
      </c>
      <c r="N186" s="1">
        <f ca="1">+C$11+C$12*F186</f>
        <v>-2.3320194387101052E-2</v>
      </c>
      <c r="P186" s="11">
        <f>C186-15018.5</f>
        <v>41190.078099999999</v>
      </c>
    </row>
    <row r="187" spans="1:34" x14ac:dyDescent="0.2">
      <c r="A187" s="93" t="s">
        <v>105</v>
      </c>
      <c r="B187" s="94" t="s">
        <v>68</v>
      </c>
      <c r="C187" s="95">
        <v>56521.821000000004</v>
      </c>
      <c r="D187" s="95">
        <v>2.9999999999999997E-4</v>
      </c>
      <c r="E187" s="1">
        <f>(C187-C$7)/C$8</f>
        <v>14379.484896323429</v>
      </c>
      <c r="F187" s="1">
        <f>ROUND(2*E187,0)/2</f>
        <v>14379.5</v>
      </c>
      <c r="G187" s="1">
        <f>C187-(C$7+C$8*F187)</f>
        <v>-2.3305999995500315E-2</v>
      </c>
      <c r="K187" s="1">
        <f>+G187</f>
        <v>-2.3305999995500315E-2</v>
      </c>
      <c r="M187" s="1">
        <f>+G187</f>
        <v>-2.3305999995500315E-2</v>
      </c>
      <c r="N187" s="1">
        <f ca="1">+C$11+C$12*F187</f>
        <v>-2.3462985943865141E-2</v>
      </c>
      <c r="P187" s="11">
        <f>C187-15018.5</f>
        <v>41503.321000000004</v>
      </c>
    </row>
    <row r="188" spans="1:34" x14ac:dyDescent="0.2">
      <c r="A188" s="95" t="s">
        <v>107</v>
      </c>
      <c r="B188" s="94" t="s">
        <v>68</v>
      </c>
      <c r="C188" s="95">
        <v>56558.856</v>
      </c>
      <c r="D188" s="95">
        <v>1.2999999999999999E-3</v>
      </c>
      <c r="E188" s="1">
        <f>(C188-C$7)/C$8</f>
        <v>14403.485782868931</v>
      </c>
      <c r="F188" s="1">
        <f>ROUND(2*E188,0)/2</f>
        <v>14403.5</v>
      </c>
      <c r="G188" s="1">
        <f>C188-(C$7+C$8*F188)</f>
        <v>-2.1938000005320646E-2</v>
      </c>
      <c r="K188" s="1">
        <f>+G188</f>
        <v>-2.1938000005320646E-2</v>
      </c>
      <c r="N188" s="1">
        <f ca="1">+C$11+C$12*F188</f>
        <v>-2.3479867704270747E-2</v>
      </c>
      <c r="P188" s="11">
        <f>C188-15018.5</f>
        <v>41540.356</v>
      </c>
      <c r="R188" s="1" t="s">
        <v>112</v>
      </c>
      <c r="AD188" s="1">
        <v>9</v>
      </c>
      <c r="AF188" s="1" t="s">
        <v>34</v>
      </c>
      <c r="AH188" s="1" t="s">
        <v>36</v>
      </c>
    </row>
    <row r="189" spans="1:34" x14ac:dyDescent="0.2">
      <c r="A189" s="93" t="s">
        <v>108</v>
      </c>
      <c r="B189" s="94" t="s">
        <v>89</v>
      </c>
      <c r="C189" s="95">
        <v>56886.756099999999</v>
      </c>
      <c r="D189" s="95">
        <v>2.0000000000000001E-4</v>
      </c>
      <c r="E189" s="1">
        <f>(C189-C$7)/C$8</f>
        <v>14615.984583958707</v>
      </c>
      <c r="F189" s="1">
        <f>ROUND(2*E189,0)/2</f>
        <v>14616</v>
      </c>
      <c r="G189" s="1">
        <f>C189-(C$7+C$8*F189)</f>
        <v>-2.3788000005879439E-2</v>
      </c>
      <c r="K189" s="1">
        <f>+G189</f>
        <v>-2.3788000005879439E-2</v>
      </c>
      <c r="N189" s="1">
        <f ca="1">+C$11+C$12*F189</f>
        <v>-2.3629341624528725E-2</v>
      </c>
      <c r="P189" s="11">
        <f>C189-15018.5</f>
        <v>41868.256099999999</v>
      </c>
    </row>
    <row r="190" spans="1:34" x14ac:dyDescent="0.2">
      <c r="A190" s="96" t="s">
        <v>658</v>
      </c>
      <c r="B190" s="97" t="s">
        <v>89</v>
      </c>
      <c r="C190" s="48">
        <v>57329.6155</v>
      </c>
      <c r="D190" s="48">
        <v>2.0000000000000001E-4</v>
      </c>
      <c r="E190" s="1">
        <f>(C190-C$7)/C$8</f>
        <v>14902.983860724216</v>
      </c>
      <c r="F190" s="1">
        <f>ROUND(2*E190,0)/2</f>
        <v>14903</v>
      </c>
      <c r="G190" s="1">
        <f>C190-(C$7+C$8*F190)</f>
        <v>-2.4904000005335547E-2</v>
      </c>
      <c r="K190" s="1">
        <f>+G190</f>
        <v>-2.4904000005335547E-2</v>
      </c>
      <c r="N190" s="1">
        <f ca="1">+C$11+C$12*F190</f>
        <v>-2.3831219342712436E-2</v>
      </c>
      <c r="P190" s="11">
        <f>C190-15018.5</f>
        <v>42311.1155</v>
      </c>
    </row>
    <row r="191" spans="1:34" x14ac:dyDescent="0.2">
      <c r="A191" s="96" t="s">
        <v>659</v>
      </c>
      <c r="B191" s="97" t="s">
        <v>89</v>
      </c>
      <c r="C191" s="48">
        <v>57633.6008</v>
      </c>
      <c r="D191" s="48">
        <v>1E-4</v>
      </c>
      <c r="E191" s="1">
        <f>(C191-C$7)/C$8</f>
        <v>15099.984446570077</v>
      </c>
      <c r="F191" s="1">
        <f>ROUND(2*E191,0)/2</f>
        <v>15100</v>
      </c>
      <c r="G191" s="1">
        <f>C191-(C$7+C$8*F191)</f>
        <v>-2.4000000004889444E-2</v>
      </c>
      <c r="K191" s="1">
        <f>+G191</f>
        <v>-2.4000000004889444E-2</v>
      </c>
      <c r="N191" s="1">
        <f ca="1">+C$11+C$12*F191</f>
        <v>-2.3969790459375123E-2</v>
      </c>
      <c r="P191" s="11">
        <f>C191-15018.5</f>
        <v>42615.1008</v>
      </c>
    </row>
    <row r="192" spans="1:34" x14ac:dyDescent="0.2">
      <c r="A192" s="96" t="s">
        <v>659</v>
      </c>
      <c r="B192" s="97" t="s">
        <v>68</v>
      </c>
      <c r="C192" s="48">
        <v>57697.637600000002</v>
      </c>
      <c r="D192" s="48">
        <v>1E-4</v>
      </c>
      <c r="E192" s="1">
        <f>(C192-C$7)/C$8</f>
        <v>15141.484108282977</v>
      </c>
      <c r="F192" s="1">
        <f>ROUND(2*E192,0)/2</f>
        <v>15141.5</v>
      </c>
      <c r="G192" s="1">
        <f>C192-(C$7+C$8*F192)</f>
        <v>-2.4522000006982125E-2</v>
      </c>
      <c r="K192" s="1">
        <f>+G192</f>
        <v>-2.4522000006982125E-2</v>
      </c>
      <c r="N192" s="1">
        <f ca="1">+C$11+C$12*F192</f>
        <v>-2.399898183674315E-2</v>
      </c>
      <c r="P192" s="11">
        <f>C192-15018.5</f>
        <v>42679.137600000002</v>
      </c>
    </row>
    <row r="193" spans="1:16" x14ac:dyDescent="0.2">
      <c r="A193" s="100" t="s">
        <v>1</v>
      </c>
      <c r="B193" s="101" t="s">
        <v>89</v>
      </c>
      <c r="C193" s="102">
        <v>58019.367700000003</v>
      </c>
      <c r="D193" s="102">
        <v>5.9999999999999995E-4</v>
      </c>
      <c r="E193" s="103">
        <f>(C193-C$7)/C$8</f>
        <v>15349.984381764121</v>
      </c>
      <c r="F193" s="1">
        <f>ROUND(2*E193,0)/2</f>
        <v>15350</v>
      </c>
      <c r="G193" s="1">
        <f>C193-(C$7+C$8*F193)</f>
        <v>-2.4100000002363231E-2</v>
      </c>
      <c r="K193" s="1">
        <f>+G193</f>
        <v>-2.4100000002363231E-2</v>
      </c>
      <c r="N193" s="1">
        <f ca="1">+C$11+C$12*F193</f>
        <v>-2.4145642130266858E-2</v>
      </c>
      <c r="P193" s="11">
        <f>C193-15018.5</f>
        <v>43000.867700000003</v>
      </c>
    </row>
    <row r="194" spans="1:16" x14ac:dyDescent="0.2">
      <c r="A194" s="98" t="s">
        <v>660</v>
      </c>
      <c r="B194" s="99" t="s">
        <v>68</v>
      </c>
      <c r="C194" s="98">
        <v>58052.543299999998</v>
      </c>
      <c r="D194" s="98">
        <v>1E-4</v>
      </c>
      <c r="E194" s="103">
        <f>(C194-C$7)/C$8</f>
        <v>15371.48414716655</v>
      </c>
      <c r="F194" s="1">
        <f>ROUND(2*E194,0)/2</f>
        <v>15371.5</v>
      </c>
      <c r="G194" s="1">
        <f>C194-(C$7+C$8*F194)</f>
        <v>-2.4462000008497853E-2</v>
      </c>
      <c r="K194" s="1">
        <f>+G194</f>
        <v>-2.4462000008497853E-2</v>
      </c>
      <c r="N194" s="1">
        <f ca="1">+C$11+C$12*F194</f>
        <v>-2.4160765373963548E-2</v>
      </c>
      <c r="P194" s="11">
        <f>C194-15018.5</f>
        <v>43034.043299999998</v>
      </c>
    </row>
    <row r="195" spans="1:16" x14ac:dyDescent="0.2">
      <c r="A195" s="104" t="s">
        <v>0</v>
      </c>
      <c r="B195" s="99" t="s">
        <v>68</v>
      </c>
      <c r="C195" s="104">
        <v>58387.389000000003</v>
      </c>
      <c r="D195" s="104">
        <v>1E-4</v>
      </c>
      <c r="E195" s="103">
        <f>(C195-C$7)/C$8</f>
        <v>15588.484110875217</v>
      </c>
      <c r="F195" s="1">
        <f>ROUND(2*E195,0)/2</f>
        <v>15588.5</v>
      </c>
      <c r="G195" s="1">
        <f>C195-(C$7+C$8*F195)</f>
        <v>-2.4517999998352025E-2</v>
      </c>
      <c r="K195" s="1">
        <f>+G195</f>
        <v>-2.4517999998352025E-2</v>
      </c>
      <c r="N195" s="1">
        <f ca="1">+C$11+C$12*F195</f>
        <v>-2.4313404624297576E-2</v>
      </c>
      <c r="P195" s="11">
        <f>C195-15018.5</f>
        <v>43368.889000000003</v>
      </c>
    </row>
    <row r="196" spans="1:16" x14ac:dyDescent="0.2">
      <c r="A196" s="104" t="s">
        <v>0</v>
      </c>
      <c r="B196" s="99" t="s">
        <v>68</v>
      </c>
      <c r="C196" s="104">
        <v>58413.621400000004</v>
      </c>
      <c r="D196" s="104">
        <v>1E-4</v>
      </c>
      <c r="E196" s="103">
        <f>(C196-C$7)/C$8</f>
        <v>15605.484269001754</v>
      </c>
      <c r="F196" s="1">
        <f>ROUND(2*E196,0)/2</f>
        <v>15605.5</v>
      </c>
      <c r="G196" s="1">
        <f>C196-(C$7+C$8*F196)</f>
        <v>-2.4273999995784834E-2</v>
      </c>
      <c r="K196" s="1">
        <f>+G196</f>
        <v>-2.4273999995784834E-2</v>
      </c>
      <c r="N196" s="1">
        <f ca="1">+C$11+C$12*F196</f>
        <v>-2.4325362537918213E-2</v>
      </c>
      <c r="P196" s="11">
        <f>C196-15018.5</f>
        <v>43395.121400000004</v>
      </c>
    </row>
    <row r="197" spans="1:16" x14ac:dyDescent="0.2">
      <c r="A197" s="104" t="s">
        <v>0</v>
      </c>
      <c r="B197" s="99" t="s">
        <v>68</v>
      </c>
      <c r="C197" s="104">
        <v>58495.404799999997</v>
      </c>
      <c r="D197" s="104">
        <v>1E-4</v>
      </c>
      <c r="E197" s="103">
        <f>(C197-C$7)/C$8</f>
        <v>15658.484784857175</v>
      </c>
      <c r="F197" s="1">
        <f>ROUND(2*E197,0)/2</f>
        <v>15658.5</v>
      </c>
      <c r="G197" s="1">
        <f>C197-(C$7+C$8*F197)</f>
        <v>-2.3478000010072719E-2</v>
      </c>
      <c r="K197" s="1">
        <f>+G197</f>
        <v>-2.3478000010072719E-2</v>
      </c>
      <c r="N197" s="1">
        <f ca="1">+C$11+C$12*F197</f>
        <v>-2.4362643092147258E-2</v>
      </c>
      <c r="P197" s="11">
        <f>C197-15018.5</f>
        <v>43476.904799999997</v>
      </c>
    </row>
    <row r="198" spans="1:16" x14ac:dyDescent="0.2">
      <c r="A198" s="105" t="s">
        <v>661</v>
      </c>
      <c r="B198" s="106" t="s">
        <v>68</v>
      </c>
      <c r="C198" s="107">
        <v>58720.691400000003</v>
      </c>
      <c r="D198" s="107">
        <v>1E-4</v>
      </c>
      <c r="E198" s="103">
        <f>(C198-C$7)/C$8</f>
        <v>15804.483924234059</v>
      </c>
      <c r="F198" s="1">
        <f>ROUND(2*E198,0)/2</f>
        <v>15804.5</v>
      </c>
      <c r="G198" s="1">
        <f>C198-(C$7+C$8*F198)</f>
        <v>-2.4806000001262873E-2</v>
      </c>
      <c r="K198" s="1">
        <f>+G198</f>
        <v>-2.4806000001262873E-2</v>
      </c>
      <c r="N198" s="1">
        <f ca="1">+C$11+C$12*F198</f>
        <v>-2.4465340467948037E-2</v>
      </c>
      <c r="P198" s="11">
        <f>C198-15018.5</f>
        <v>43702.191400000003</v>
      </c>
    </row>
    <row r="199" spans="1:16" x14ac:dyDescent="0.2">
      <c r="A199" s="105" t="s">
        <v>661</v>
      </c>
      <c r="B199" s="106" t="s">
        <v>68</v>
      </c>
      <c r="C199" s="107">
        <v>58743.836900000002</v>
      </c>
      <c r="D199" s="107">
        <v>1E-4</v>
      </c>
      <c r="E199" s="103">
        <f>(C199-C$7)/C$8</f>
        <v>15819.483587243076</v>
      </c>
      <c r="F199" s="1">
        <f>ROUND(2*E199,0)/2</f>
        <v>15819.5</v>
      </c>
      <c r="G199" s="1">
        <f>C199-(C$7+C$8*F199)</f>
        <v>-2.5326000002678484E-2</v>
      </c>
      <c r="K199" s="1">
        <f>+G199</f>
        <v>-2.5326000002678484E-2</v>
      </c>
      <c r="N199" s="1">
        <f ca="1">+C$11+C$12*F199</f>
        <v>-2.4475891568201541E-2</v>
      </c>
      <c r="P199" s="11">
        <f>C199-15018.5</f>
        <v>43725.336900000002</v>
      </c>
    </row>
    <row r="200" spans="1:16" x14ac:dyDescent="0.2">
      <c r="A200" s="105" t="s">
        <v>661</v>
      </c>
      <c r="B200" s="106" t="s">
        <v>89</v>
      </c>
      <c r="C200" s="107">
        <v>58761.582600000002</v>
      </c>
      <c r="D200" s="107">
        <v>2.0000000000000001E-4</v>
      </c>
      <c r="E200" s="103">
        <f>(C200-C$7)/C$8</f>
        <v>15830.98385813198</v>
      </c>
      <c r="F200" s="1">
        <f>ROUND(2*E200,0)/2</f>
        <v>15831</v>
      </c>
      <c r="G200" s="1">
        <f>C200-(C$7+C$8*F200)</f>
        <v>-2.4907999999413732E-2</v>
      </c>
      <c r="K200" s="1">
        <f>+G200</f>
        <v>-2.4907999999413732E-2</v>
      </c>
      <c r="N200" s="1">
        <f ca="1">+C$11+C$12*F200</f>
        <v>-2.4483980745062556E-2</v>
      </c>
      <c r="P200" s="11">
        <f>C200-15018.5</f>
        <v>43743.082600000002</v>
      </c>
    </row>
    <row r="201" spans="1:16" x14ac:dyDescent="0.2">
      <c r="A201" s="105" t="s">
        <v>662</v>
      </c>
      <c r="B201" s="106" t="s">
        <v>68</v>
      </c>
      <c r="C201" s="107">
        <v>59047.821499999998</v>
      </c>
      <c r="D201" s="107">
        <v>2.0000000000000001E-4</v>
      </c>
      <c r="E201" s="103">
        <f>(C201-C$7)/C$8</f>
        <v>16016.483719447227</v>
      </c>
      <c r="F201" s="1">
        <f>ROUND(2*E201,0)/2</f>
        <v>16016.5</v>
      </c>
      <c r="G201" s="1">
        <f>C201-(C$7+C$8*F201)</f>
        <v>-2.5122000006376766E-2</v>
      </c>
      <c r="K201" s="1">
        <f>+G201</f>
        <v>-2.5122000006376766E-2</v>
      </c>
      <c r="N201" s="1">
        <f ca="1">+C$11+C$12*F201</f>
        <v>-2.4614462684864225E-2</v>
      </c>
      <c r="P201" s="11">
        <f>C201-15018.5</f>
        <v>44029.321499999998</v>
      </c>
    </row>
    <row r="202" spans="1:16" x14ac:dyDescent="0.2">
      <c r="A202" s="108" t="s">
        <v>663</v>
      </c>
      <c r="B202" s="109" t="s">
        <v>68</v>
      </c>
      <c r="C202" s="110">
        <v>59095.656799999997</v>
      </c>
      <c r="D202" s="110">
        <v>2.0000000000000001E-4</v>
      </c>
      <c r="E202" s="103">
        <f>(C202-C$7)/C$8</f>
        <v>16047.483843874666</v>
      </c>
      <c r="F202" s="1">
        <f>ROUND(2*E202,0)/2</f>
        <v>16047.5</v>
      </c>
      <c r="G202" s="1">
        <f>C202-(C$7+C$8*F202)</f>
        <v>-2.4930000006861519E-2</v>
      </c>
      <c r="K202" s="1">
        <f>+G202</f>
        <v>-2.4930000006861519E-2</v>
      </c>
      <c r="N202" s="1">
        <f ca="1">+C$11+C$12*F202</f>
        <v>-2.46362682920548E-2</v>
      </c>
      <c r="P202" s="11">
        <f>C202-15018.5</f>
        <v>44077.156799999997</v>
      </c>
    </row>
    <row r="203" spans="1:16" x14ac:dyDescent="0.2">
      <c r="A203" s="114" t="s">
        <v>664</v>
      </c>
      <c r="B203" s="112" t="s">
        <v>89</v>
      </c>
      <c r="C203" s="113">
        <v>59102.599900000001</v>
      </c>
      <c r="D203" s="114">
        <v>2E-3</v>
      </c>
      <c r="E203" s="103">
        <f>(C203-C$7)/C$8</f>
        <v>16051.983386344606</v>
      </c>
      <c r="F203" s="1">
        <f>ROUND(2*E203,0)/2</f>
        <v>16052</v>
      </c>
      <c r="G203" s="1">
        <f>C203-(C$7+C$8*F203)</f>
        <v>-2.5636000005761161E-2</v>
      </c>
      <c r="K203" s="1">
        <f>+G203</f>
        <v>-2.5636000005761161E-2</v>
      </c>
      <c r="N203" s="1">
        <f ca="1">+C$11+C$12*F203</f>
        <v>-2.4639433622130853E-2</v>
      </c>
      <c r="P203" s="11">
        <f>C203-15018.5</f>
        <v>44084.099900000001</v>
      </c>
    </row>
    <row r="204" spans="1:16" x14ac:dyDescent="0.2">
      <c r="A204" s="114" t="s">
        <v>664</v>
      </c>
      <c r="B204" s="112" t="s">
        <v>89</v>
      </c>
      <c r="C204" s="113">
        <v>59464.449699999997</v>
      </c>
      <c r="D204" s="114">
        <v>5.0000000000000001E-4</v>
      </c>
      <c r="E204" s="103">
        <f>(C204-C$7)/C$8</f>
        <v>16286.483615757694</v>
      </c>
      <c r="F204" s="1">
        <f>ROUND(2*E204,0)/2</f>
        <v>16286.5</v>
      </c>
      <c r="G204" s="1">
        <f>C204-(C$7+C$8*F204)</f>
        <v>-2.5282000002334826E-2</v>
      </c>
      <c r="K204" s="1">
        <f>+G204</f>
        <v>-2.5282000002334826E-2</v>
      </c>
      <c r="N204" s="1">
        <f ca="1">+C$11+C$12*F204</f>
        <v>-2.4804382489427301E-2</v>
      </c>
      <c r="P204" s="11">
        <f>C204-15018.5</f>
        <v>44445.949699999997</v>
      </c>
    </row>
    <row r="205" spans="1:16" x14ac:dyDescent="0.2">
      <c r="A205" s="111" t="s">
        <v>665</v>
      </c>
      <c r="B205" s="112" t="s">
        <v>89</v>
      </c>
      <c r="C205" s="113">
        <v>59525.402399999999</v>
      </c>
      <c r="D205" s="114">
        <v>2.0000000000000001E-4</v>
      </c>
      <c r="E205" s="103">
        <f>(C205-C$7)/C$8</f>
        <v>16325.9845969199</v>
      </c>
      <c r="F205" s="1">
        <f>ROUND(2*E205,0)/2</f>
        <v>16326</v>
      </c>
      <c r="G205" s="1">
        <f>C205-(C$7+C$8*F205)</f>
        <v>-2.3768000006384682E-2</v>
      </c>
      <c r="K205" s="1">
        <f>+G205</f>
        <v>-2.3768000006384682E-2</v>
      </c>
      <c r="N205" s="1">
        <f ca="1">+C$11+C$12*F205</f>
        <v>-2.4832167053428195E-2</v>
      </c>
      <c r="P205" s="11">
        <f>C205-15018.5</f>
        <v>44506.902399999999</v>
      </c>
    </row>
  </sheetData>
  <protectedRanges>
    <protectedRange sqref="A198:D199" name="Range1"/>
  </protectedRanges>
  <sortState xmlns:xlrd2="http://schemas.microsoft.com/office/spreadsheetml/2017/richdata2" ref="A21:AB205">
    <sortCondition ref="C21:C205"/>
  </sortState>
  <phoneticPr fontId="6" type="noConversion"/>
  <hyperlinks>
    <hyperlink ref="H64742" r:id="rId1" display="http://vsolj.cetus-net.org/bulletin.html"/>
    <hyperlink ref="H64735" r:id="rId2" display="https://www.aavso.org/ejaavso"/>
    <hyperlink ref="AP1593" r:id="rId3" display="http://cdsbib.u-strasbg.fr/cgi-bin/cdsbib?1990RMxAA..21..381G"/>
    <hyperlink ref="AP1590" r:id="rId4" display="http://cdsbib.u-strasbg.fr/cgi-bin/cdsbib?1990RMxAA..21..381G"/>
    <hyperlink ref="AP1592" r:id="rId5" display="http://cdsbib.u-strasbg.fr/cgi-bin/cdsbib?1990RMxAA..21..381G"/>
    <hyperlink ref="AP1568" r:id="rId6" display="http://cdsbib.u-strasbg.fr/cgi-bin/cdsbib?1990RMxAA..21..381G"/>
    <hyperlink ref="I64742" r:id="rId7" display="http://vsolj.cetus-net.org/bulletin.html"/>
    <hyperlink ref="AQ1729" r:id="rId8" display="http://cdsbib.u-strasbg.fr/cgi-bin/cdsbib?1990RMxAA..21..381G"/>
    <hyperlink ref="AQ3373" r:id="rId9" display="http://cdsbib.u-strasbg.fr/cgi-bin/cdsbib?1990RMxAA..21..381G"/>
    <hyperlink ref="AQ1730" r:id="rId10" display="http://cdsbib.u-strasbg.fr/cgi-bin/cdsbib?1990RMxAA..21..381G"/>
    <hyperlink ref="H64739" r:id="rId11" display="https://www.aavso.org/ejaavso"/>
    <hyperlink ref="H2580" r:id="rId12" display="http://vsolj.cetus-net.org/bulletin.html"/>
    <hyperlink ref="AP5818" r:id="rId13" display="http://cdsbib.u-strasbg.fr/cgi-bin/cdsbib?1990RMxAA..21..381G"/>
    <hyperlink ref="AP5821" r:id="rId14" display="http://cdsbib.u-strasbg.fr/cgi-bin/cdsbib?1990RMxAA..21..381G"/>
    <hyperlink ref="AP5819" r:id="rId15" display="http://cdsbib.u-strasbg.fr/cgi-bin/cdsbib?1990RMxAA..21..381G"/>
    <hyperlink ref="AP5797" r:id="rId16" display="http://cdsbib.u-strasbg.fr/cgi-bin/cdsbib?1990RMxAA..21..381G"/>
    <hyperlink ref="I2580" r:id="rId17" display="http://vsolj.cetus-net.org/bulletin.html"/>
    <hyperlink ref="AQ5931" r:id="rId18" display="http://cdsbib.u-strasbg.fr/cgi-bin/cdsbib?1990RMxAA..21..381G"/>
    <hyperlink ref="AQ483" r:id="rId19" display="http://cdsbib.u-strasbg.fr/cgi-bin/cdsbib?1990RMxAA..21..381G"/>
    <hyperlink ref="AQ5932" r:id="rId20" display="http://cdsbib.u-strasbg.fr/cgi-bin/cdsbib?1990RMxAA..21..381G"/>
    <hyperlink ref="H64856" r:id="rId21" display="http://vsolj.cetus-net.org/bulletin.html"/>
    <hyperlink ref="H64849" r:id="rId22" display="https://www.aavso.org/ejaavso"/>
    <hyperlink ref="I64856" r:id="rId23" display="http://vsolj.cetus-net.org/bulletin.html"/>
    <hyperlink ref="AQ58507" r:id="rId24" display="http://cdsbib.u-strasbg.fr/cgi-bin/cdsbib?1990RMxAA..21..381G"/>
    <hyperlink ref="H64853" r:id="rId25" display="https://www.aavso.org/ejaavso"/>
    <hyperlink ref="AP5871" r:id="rId26" display="http://cdsbib.u-strasbg.fr/cgi-bin/cdsbib?1990RMxAA..21..381G"/>
    <hyperlink ref="AP5874" r:id="rId27" display="http://cdsbib.u-strasbg.fr/cgi-bin/cdsbib?1990RMxAA..21..381G"/>
    <hyperlink ref="AP5872" r:id="rId28" display="http://cdsbib.u-strasbg.fr/cgi-bin/cdsbib?1990RMxAA..21..381G"/>
    <hyperlink ref="AP5856" r:id="rId29" display="http://cdsbib.u-strasbg.fr/cgi-bin/cdsbib?1990RMxAA..21..381G"/>
    <hyperlink ref="AQ6085" r:id="rId30" display="http://cdsbib.u-strasbg.fr/cgi-bin/cdsbib?1990RMxAA..21..381G"/>
    <hyperlink ref="AQ6089" r:id="rId31" display="http://cdsbib.u-strasbg.fr/cgi-bin/cdsbib?1990RMxAA..21..381G"/>
    <hyperlink ref="AQ233" r:id="rId32" display="http://cdsbib.u-strasbg.fr/cgi-bin/cdsbib?1990RMxAA..21..381G"/>
    <hyperlink ref="I2977" r:id="rId33" display="http://vsolj.cetus-net.org/bulletin.html"/>
    <hyperlink ref="H2977" r:id="rId34" display="http://vsolj.cetus-net.org/bulletin.html"/>
    <hyperlink ref="AQ894" r:id="rId35" display="http://cdsbib.u-strasbg.fr/cgi-bin/cdsbib?1990RMxAA..21..381G"/>
    <hyperlink ref="AQ893" r:id="rId36" display="http://cdsbib.u-strasbg.fr/cgi-bin/cdsbib?1990RMxAA..21..381G"/>
    <hyperlink ref="AP4147" r:id="rId37" display="http://cdsbib.u-strasbg.fr/cgi-bin/cdsbib?1990RMxAA..21..381G"/>
    <hyperlink ref="AP4165" r:id="rId38" display="http://cdsbib.u-strasbg.fr/cgi-bin/cdsbib?1990RMxAA..21..381G"/>
    <hyperlink ref="AP4166" r:id="rId39" display="http://cdsbib.u-strasbg.fr/cgi-bin/cdsbib?1990RMxAA..21..381G"/>
    <hyperlink ref="AP4162" r:id="rId40" display="http://cdsbib.u-strasbg.fr/cgi-bin/cdsbib?1990RMxAA..21..381G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28"/>
  <sheetViews>
    <sheetView topLeftCell="A130" workbookViewId="0">
      <selection activeCell="A148" sqref="A148:D177"/>
    </sheetView>
  </sheetViews>
  <sheetFormatPr defaultRowHeight="12.75" x14ac:dyDescent="0.2"/>
  <cols>
    <col min="1" max="1" width="19.7109375" style="59" customWidth="1"/>
    <col min="2" max="2" width="4.42578125" style="12" customWidth="1"/>
    <col min="3" max="3" width="12.7109375" style="5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4" t="s">
        <v>110</v>
      </c>
      <c r="I1" s="65" t="s">
        <v>111</v>
      </c>
      <c r="J1" s="66" t="s">
        <v>112</v>
      </c>
    </row>
    <row r="2" spans="1:16" x14ac:dyDescent="0.2">
      <c r="I2" s="67" t="s">
        <v>113</v>
      </c>
      <c r="J2" s="68" t="s">
        <v>114</v>
      </c>
    </row>
    <row r="3" spans="1:16" x14ac:dyDescent="0.2">
      <c r="A3" s="69" t="s">
        <v>115</v>
      </c>
      <c r="I3" s="67" t="s">
        <v>95</v>
      </c>
      <c r="J3" s="68" t="s">
        <v>116</v>
      </c>
    </row>
    <row r="4" spans="1:16" x14ac:dyDescent="0.2">
      <c r="I4" s="67" t="s">
        <v>117</v>
      </c>
      <c r="J4" s="68" t="s">
        <v>116</v>
      </c>
    </row>
    <row r="5" spans="1:16" ht="13.5" thickBot="1" x14ac:dyDescent="0.25">
      <c r="I5" s="70" t="s">
        <v>118</v>
      </c>
      <c r="J5" s="71" t="s">
        <v>119</v>
      </c>
    </row>
    <row r="10" spans="1:16" ht="13.5" thickBot="1" x14ac:dyDescent="0.25"/>
    <row r="11" spans="1:16" ht="12.75" customHeight="1" thickBot="1" x14ac:dyDescent="0.25">
      <c r="A11" s="59" t="str">
        <f t="shared" ref="A11:A42" si="0">P11</f>
        <v> PZ 12.124 </v>
      </c>
      <c r="B11" s="16" t="str">
        <f t="shared" ref="B11:B42" si="1">IF(H11=INT(H11),"I","II")</f>
        <v>I</v>
      </c>
      <c r="C11" s="59">
        <f t="shared" ref="C11:C42" si="2">1*G11</f>
        <v>16711.449000000001</v>
      </c>
      <c r="D11" s="12" t="str">
        <f t="shared" ref="D11:D42" si="3">VLOOKUP(F11,I$1:J$5,2,FALSE)</f>
        <v>vis</v>
      </c>
      <c r="E11" s="72">
        <f>VLOOKUP(C11,Active!C$21:E$966,3,FALSE)</f>
        <v>-11420.008061861176</v>
      </c>
      <c r="F11" s="16" t="s">
        <v>118</v>
      </c>
      <c r="G11" s="12" t="str">
        <f t="shared" ref="G11:G42" si="4">MID(I11,3,LEN(I11)-3)</f>
        <v>16711.449</v>
      </c>
      <c r="H11" s="59">
        <f t="shared" ref="H11:H42" si="5">1*K11</f>
        <v>-11420</v>
      </c>
      <c r="I11" s="73" t="s">
        <v>121</v>
      </c>
      <c r="J11" s="74" t="s">
        <v>122</v>
      </c>
      <c r="K11" s="73">
        <v>-11420</v>
      </c>
      <c r="L11" s="73" t="s">
        <v>123</v>
      </c>
      <c r="M11" s="74" t="s">
        <v>124</v>
      </c>
      <c r="N11" s="74"/>
      <c r="O11" s="75" t="s">
        <v>125</v>
      </c>
      <c r="P11" s="75" t="s">
        <v>126</v>
      </c>
    </row>
    <row r="12" spans="1:16" ht="12.75" customHeight="1" thickBot="1" x14ac:dyDescent="0.25">
      <c r="A12" s="59" t="str">
        <f t="shared" si="0"/>
        <v> VB 7.72 </v>
      </c>
      <c r="B12" s="16" t="str">
        <f t="shared" si="1"/>
        <v>I</v>
      </c>
      <c r="C12" s="59">
        <f t="shared" si="2"/>
        <v>24392.834999999999</v>
      </c>
      <c r="D12" s="12" t="str">
        <f t="shared" si="3"/>
        <v>vis</v>
      </c>
      <c r="E12" s="72">
        <f>VLOOKUP(C12,Active!C$21:E$966,3,FALSE)</f>
        <v>-6442.0122768406854</v>
      </c>
      <c r="F12" s="16" t="s">
        <v>118</v>
      </c>
      <c r="G12" s="12" t="str">
        <f t="shared" si="4"/>
        <v>24392.835</v>
      </c>
      <c r="H12" s="59">
        <f t="shared" si="5"/>
        <v>-6442</v>
      </c>
      <c r="I12" s="73" t="s">
        <v>127</v>
      </c>
      <c r="J12" s="74" t="s">
        <v>128</v>
      </c>
      <c r="K12" s="73">
        <v>-6442</v>
      </c>
      <c r="L12" s="73" t="s">
        <v>129</v>
      </c>
      <c r="M12" s="74" t="s">
        <v>124</v>
      </c>
      <c r="N12" s="74"/>
      <c r="O12" s="75" t="s">
        <v>130</v>
      </c>
      <c r="P12" s="75" t="s">
        <v>131</v>
      </c>
    </row>
    <row r="13" spans="1:16" ht="12.75" customHeight="1" thickBot="1" x14ac:dyDescent="0.25">
      <c r="A13" s="59" t="str">
        <f t="shared" si="0"/>
        <v> VB 7.72 </v>
      </c>
      <c r="B13" s="16" t="str">
        <f t="shared" si="1"/>
        <v>II</v>
      </c>
      <c r="C13" s="59">
        <f t="shared" si="2"/>
        <v>24825.623</v>
      </c>
      <c r="D13" s="12" t="str">
        <f t="shared" si="3"/>
        <v>vis</v>
      </c>
      <c r="E13" s="72">
        <f>VLOOKUP(C13,Active!C$21:E$966,3,FALSE)</f>
        <v>-6161.5398673292439</v>
      </c>
      <c r="F13" s="16" t="s">
        <v>118</v>
      </c>
      <c r="G13" s="12" t="str">
        <f t="shared" si="4"/>
        <v>24825.623</v>
      </c>
      <c r="H13" s="59">
        <f t="shared" si="5"/>
        <v>-6161.5</v>
      </c>
      <c r="I13" s="73" t="s">
        <v>132</v>
      </c>
      <c r="J13" s="74" t="s">
        <v>133</v>
      </c>
      <c r="K13" s="73">
        <v>-6161.5</v>
      </c>
      <c r="L13" s="73" t="s">
        <v>134</v>
      </c>
      <c r="M13" s="74" t="s">
        <v>124</v>
      </c>
      <c r="N13" s="74"/>
      <c r="O13" s="75" t="s">
        <v>130</v>
      </c>
      <c r="P13" s="75" t="s">
        <v>131</v>
      </c>
    </row>
    <row r="14" spans="1:16" ht="12.75" customHeight="1" thickBot="1" x14ac:dyDescent="0.25">
      <c r="A14" s="59" t="str">
        <f t="shared" si="0"/>
        <v> VB 7.72 </v>
      </c>
      <c r="B14" s="16" t="str">
        <f t="shared" si="1"/>
        <v>II</v>
      </c>
      <c r="C14" s="59">
        <f t="shared" si="2"/>
        <v>25081.821</v>
      </c>
      <c r="D14" s="12" t="str">
        <f t="shared" si="3"/>
        <v>vis</v>
      </c>
      <c r="E14" s="72">
        <f>VLOOKUP(C14,Active!C$21:E$966,3,FALSE)</f>
        <v>-5995.5082990509827</v>
      </c>
      <c r="F14" s="16" t="s">
        <v>118</v>
      </c>
      <c r="G14" s="12" t="str">
        <f t="shared" si="4"/>
        <v>25081.821</v>
      </c>
      <c r="H14" s="59">
        <f t="shared" si="5"/>
        <v>-5995.5</v>
      </c>
      <c r="I14" s="73" t="s">
        <v>135</v>
      </c>
      <c r="J14" s="74" t="s">
        <v>136</v>
      </c>
      <c r="K14" s="73">
        <v>-5995.5</v>
      </c>
      <c r="L14" s="73" t="s">
        <v>137</v>
      </c>
      <c r="M14" s="74" t="s">
        <v>124</v>
      </c>
      <c r="N14" s="74"/>
      <c r="O14" s="75" t="s">
        <v>130</v>
      </c>
      <c r="P14" s="75" t="s">
        <v>131</v>
      </c>
    </row>
    <row r="15" spans="1:16" ht="12.75" customHeight="1" thickBot="1" x14ac:dyDescent="0.25">
      <c r="A15" s="59" t="str">
        <f t="shared" si="0"/>
        <v> VB 7.72 </v>
      </c>
      <c r="B15" s="16" t="str">
        <f t="shared" si="1"/>
        <v>I</v>
      </c>
      <c r="C15" s="59">
        <f t="shared" si="2"/>
        <v>25108.786</v>
      </c>
      <c r="D15" s="12" t="str">
        <f t="shared" si="3"/>
        <v>vis</v>
      </c>
      <c r="E15" s="72">
        <f>VLOOKUP(C15,Active!C$21:E$966,3,FALSE)</f>
        <v>-5978.0333724761331</v>
      </c>
      <c r="F15" s="16" t="s">
        <v>118</v>
      </c>
      <c r="G15" s="12" t="str">
        <f t="shared" si="4"/>
        <v>25108.786</v>
      </c>
      <c r="H15" s="59">
        <f t="shared" si="5"/>
        <v>-5978</v>
      </c>
      <c r="I15" s="73" t="s">
        <v>138</v>
      </c>
      <c r="J15" s="74" t="s">
        <v>139</v>
      </c>
      <c r="K15" s="73">
        <v>-5978</v>
      </c>
      <c r="L15" s="73" t="s">
        <v>140</v>
      </c>
      <c r="M15" s="74" t="s">
        <v>124</v>
      </c>
      <c r="N15" s="74"/>
      <c r="O15" s="75" t="s">
        <v>130</v>
      </c>
      <c r="P15" s="75" t="s">
        <v>131</v>
      </c>
    </row>
    <row r="16" spans="1:16" ht="12.75" customHeight="1" thickBot="1" x14ac:dyDescent="0.25">
      <c r="A16" s="59" t="str">
        <f t="shared" si="0"/>
        <v> VB 7.72 </v>
      </c>
      <c r="B16" s="16" t="str">
        <f t="shared" si="1"/>
        <v>II</v>
      </c>
      <c r="C16" s="59">
        <f t="shared" si="2"/>
        <v>25169.736000000001</v>
      </c>
      <c r="D16" s="12" t="str">
        <f t="shared" si="3"/>
        <v>vis</v>
      </c>
      <c r="E16" s="72">
        <f>VLOOKUP(C16,Active!C$21:E$966,3,FALSE)</f>
        <v>-5938.5341410747942</v>
      </c>
      <c r="F16" s="16" t="s">
        <v>118</v>
      </c>
      <c r="G16" s="12" t="str">
        <f t="shared" si="4"/>
        <v>25169.736</v>
      </c>
      <c r="H16" s="59">
        <f t="shared" si="5"/>
        <v>-5938.5</v>
      </c>
      <c r="I16" s="73" t="s">
        <v>141</v>
      </c>
      <c r="J16" s="74" t="s">
        <v>142</v>
      </c>
      <c r="K16" s="73">
        <v>-5938.5</v>
      </c>
      <c r="L16" s="73" t="s">
        <v>143</v>
      </c>
      <c r="M16" s="74" t="s">
        <v>124</v>
      </c>
      <c r="N16" s="74"/>
      <c r="O16" s="75" t="s">
        <v>130</v>
      </c>
      <c r="P16" s="75" t="s">
        <v>131</v>
      </c>
    </row>
    <row r="17" spans="1:16" ht="12.75" customHeight="1" thickBot="1" x14ac:dyDescent="0.25">
      <c r="A17" s="59" t="str">
        <f t="shared" si="0"/>
        <v> VB 5.5 </v>
      </c>
      <c r="B17" s="16" t="str">
        <f t="shared" si="1"/>
        <v>I</v>
      </c>
      <c r="C17" s="59">
        <f t="shared" si="2"/>
        <v>26295.41</v>
      </c>
      <c r="D17" s="12" t="str">
        <f t="shared" si="3"/>
        <v>vis</v>
      </c>
      <c r="E17" s="72">
        <f>VLOOKUP(C17,Active!C$21:E$966,3,FALSE)</f>
        <v>-5209.0303214116302</v>
      </c>
      <c r="F17" s="16" t="s">
        <v>118</v>
      </c>
      <c r="G17" s="12" t="str">
        <f t="shared" si="4"/>
        <v>26295.410</v>
      </c>
      <c r="H17" s="59">
        <f t="shared" si="5"/>
        <v>-5209</v>
      </c>
      <c r="I17" s="73" t="s">
        <v>144</v>
      </c>
      <c r="J17" s="74" t="s">
        <v>145</v>
      </c>
      <c r="K17" s="73">
        <v>-5209</v>
      </c>
      <c r="L17" s="73" t="s">
        <v>146</v>
      </c>
      <c r="M17" s="74" t="s">
        <v>124</v>
      </c>
      <c r="N17" s="74"/>
      <c r="O17" s="75" t="s">
        <v>130</v>
      </c>
      <c r="P17" s="75" t="s">
        <v>147</v>
      </c>
    </row>
    <row r="18" spans="1:16" ht="12.75" customHeight="1" thickBot="1" x14ac:dyDescent="0.25">
      <c r="A18" s="59" t="str">
        <f t="shared" si="0"/>
        <v> VB 5.5 </v>
      </c>
      <c r="B18" s="16" t="str">
        <f t="shared" si="1"/>
        <v>II</v>
      </c>
      <c r="C18" s="59">
        <f t="shared" si="2"/>
        <v>26677.335999999999</v>
      </c>
      <c r="D18" s="12" t="str">
        <f t="shared" si="3"/>
        <v>vis</v>
      </c>
      <c r="E18" s="72">
        <f>VLOOKUP(C18,Active!C$21:E$966,3,FALSE)</f>
        <v>-4961.5195182584321</v>
      </c>
      <c r="F18" s="16" t="s">
        <v>118</v>
      </c>
      <c r="G18" s="12" t="str">
        <f t="shared" si="4"/>
        <v>26677.336</v>
      </c>
      <c r="H18" s="59">
        <f t="shared" si="5"/>
        <v>-4961.5</v>
      </c>
      <c r="I18" s="73" t="s">
        <v>148</v>
      </c>
      <c r="J18" s="74" t="s">
        <v>149</v>
      </c>
      <c r="K18" s="73">
        <v>-4961.5</v>
      </c>
      <c r="L18" s="73" t="s">
        <v>150</v>
      </c>
      <c r="M18" s="74" t="s">
        <v>124</v>
      </c>
      <c r="N18" s="74"/>
      <c r="O18" s="75" t="s">
        <v>130</v>
      </c>
      <c r="P18" s="75" t="s">
        <v>147</v>
      </c>
    </row>
    <row r="19" spans="1:16" ht="12.75" customHeight="1" thickBot="1" x14ac:dyDescent="0.25">
      <c r="A19" s="59" t="str">
        <f t="shared" si="0"/>
        <v> VB 5.5 </v>
      </c>
      <c r="B19" s="16" t="str">
        <f t="shared" si="1"/>
        <v>II</v>
      </c>
      <c r="C19" s="59">
        <f t="shared" si="2"/>
        <v>26677.358</v>
      </c>
      <c r="D19" s="12" t="str">
        <f t="shared" si="3"/>
        <v>vis</v>
      </c>
      <c r="E19" s="72">
        <f>VLOOKUP(C19,Active!C$21:E$966,3,FALSE)</f>
        <v>-4961.5052609476716</v>
      </c>
      <c r="F19" s="16" t="s">
        <v>118</v>
      </c>
      <c r="G19" s="12" t="str">
        <f t="shared" si="4"/>
        <v>26677.358</v>
      </c>
      <c r="H19" s="59">
        <f t="shared" si="5"/>
        <v>-4961.5</v>
      </c>
      <c r="I19" s="73" t="s">
        <v>151</v>
      </c>
      <c r="J19" s="74" t="s">
        <v>152</v>
      </c>
      <c r="K19" s="73">
        <v>-4961.5</v>
      </c>
      <c r="L19" s="73" t="s">
        <v>153</v>
      </c>
      <c r="M19" s="74" t="s">
        <v>124</v>
      </c>
      <c r="N19" s="74"/>
      <c r="O19" s="75" t="s">
        <v>130</v>
      </c>
      <c r="P19" s="75" t="s">
        <v>147</v>
      </c>
    </row>
    <row r="20" spans="1:16" ht="12.75" customHeight="1" thickBot="1" x14ac:dyDescent="0.25">
      <c r="A20" s="59" t="str">
        <f t="shared" si="0"/>
        <v> VB 5.5 </v>
      </c>
      <c r="B20" s="16" t="str">
        <f t="shared" si="1"/>
        <v>I</v>
      </c>
      <c r="C20" s="59">
        <f t="shared" si="2"/>
        <v>26684.288</v>
      </c>
      <c r="D20" s="12" t="str">
        <f t="shared" si="3"/>
        <v>vis</v>
      </c>
      <c r="E20" s="72">
        <f>VLOOKUP(C20,Active!C$21:E$966,3,FALSE)</f>
        <v>-4957.0142080582327</v>
      </c>
      <c r="F20" s="16" t="s">
        <v>118</v>
      </c>
      <c r="G20" s="12" t="str">
        <f t="shared" si="4"/>
        <v>26684.288</v>
      </c>
      <c r="H20" s="59">
        <f t="shared" si="5"/>
        <v>-4957</v>
      </c>
      <c r="I20" s="73" t="s">
        <v>154</v>
      </c>
      <c r="J20" s="74" t="s">
        <v>155</v>
      </c>
      <c r="K20" s="73">
        <v>-4957</v>
      </c>
      <c r="L20" s="73" t="s">
        <v>156</v>
      </c>
      <c r="M20" s="74" t="s">
        <v>124</v>
      </c>
      <c r="N20" s="74"/>
      <c r="O20" s="75" t="s">
        <v>130</v>
      </c>
      <c r="P20" s="75" t="s">
        <v>147</v>
      </c>
    </row>
    <row r="21" spans="1:16" ht="12.75" customHeight="1" thickBot="1" x14ac:dyDescent="0.25">
      <c r="A21" s="59" t="str">
        <f t="shared" si="0"/>
        <v> VB 5.5 </v>
      </c>
      <c r="B21" s="16" t="str">
        <f t="shared" si="1"/>
        <v>I</v>
      </c>
      <c r="C21" s="59">
        <f t="shared" si="2"/>
        <v>26889.524000000001</v>
      </c>
      <c r="D21" s="12" t="str">
        <f t="shared" si="3"/>
        <v>vis</v>
      </c>
      <c r="E21" s="72">
        <f>VLOOKUP(C21,Active!C$21:E$966,3,FALSE)</f>
        <v>-4824.009052096214</v>
      </c>
      <c r="F21" s="16" t="s">
        <v>118</v>
      </c>
      <c r="G21" s="12" t="str">
        <f t="shared" si="4"/>
        <v>26889.524</v>
      </c>
      <c r="H21" s="59">
        <f t="shared" si="5"/>
        <v>-4824</v>
      </c>
      <c r="I21" s="73" t="s">
        <v>157</v>
      </c>
      <c r="J21" s="74" t="s">
        <v>158</v>
      </c>
      <c r="K21" s="73">
        <v>-4824</v>
      </c>
      <c r="L21" s="73" t="s">
        <v>159</v>
      </c>
      <c r="M21" s="74" t="s">
        <v>124</v>
      </c>
      <c r="N21" s="74"/>
      <c r="O21" s="75" t="s">
        <v>130</v>
      </c>
      <c r="P21" s="75" t="s">
        <v>147</v>
      </c>
    </row>
    <row r="22" spans="1:16" ht="12.75" customHeight="1" thickBot="1" x14ac:dyDescent="0.25">
      <c r="A22" s="59" t="str">
        <f t="shared" si="0"/>
        <v> VB 5.5 </v>
      </c>
      <c r="B22" s="16" t="str">
        <f t="shared" si="1"/>
        <v>I</v>
      </c>
      <c r="C22" s="59">
        <f t="shared" si="2"/>
        <v>26946.598999999998</v>
      </c>
      <c r="D22" s="12" t="str">
        <f t="shared" si="3"/>
        <v>vis</v>
      </c>
      <c r="E22" s="72">
        <f>VLOOKUP(C22,Active!C$21:E$966,3,FALSE)</f>
        <v>-4787.0210515673989</v>
      </c>
      <c r="F22" s="16" t="s">
        <v>118</v>
      </c>
      <c r="G22" s="12" t="str">
        <f t="shared" si="4"/>
        <v>26946.599</v>
      </c>
      <c r="H22" s="59">
        <f t="shared" si="5"/>
        <v>-4787</v>
      </c>
      <c r="I22" s="73" t="s">
        <v>160</v>
      </c>
      <c r="J22" s="74" t="s">
        <v>161</v>
      </c>
      <c r="K22" s="73">
        <v>-4787</v>
      </c>
      <c r="L22" s="73" t="s">
        <v>162</v>
      </c>
      <c r="M22" s="74" t="s">
        <v>124</v>
      </c>
      <c r="N22" s="74"/>
      <c r="O22" s="75" t="s">
        <v>130</v>
      </c>
      <c r="P22" s="75" t="s">
        <v>147</v>
      </c>
    </row>
    <row r="23" spans="1:16" ht="12.75" customHeight="1" thickBot="1" x14ac:dyDescent="0.25">
      <c r="A23" s="59" t="str">
        <f t="shared" si="0"/>
        <v> VB 5.5 </v>
      </c>
      <c r="B23" s="16" t="str">
        <f t="shared" si="1"/>
        <v>I</v>
      </c>
      <c r="C23" s="59">
        <f t="shared" si="2"/>
        <v>27281.501</v>
      </c>
      <c r="D23" s="12" t="str">
        <f t="shared" si="3"/>
        <v>vis</v>
      </c>
      <c r="E23" s="72">
        <f>VLOOKUP(C23,Active!C$21:E$966,3,FALSE)</f>
        <v>-4569.9846021043804</v>
      </c>
      <c r="F23" s="16" t="s">
        <v>118</v>
      </c>
      <c r="G23" s="12" t="str">
        <f t="shared" si="4"/>
        <v>27281.501</v>
      </c>
      <c r="H23" s="59">
        <f t="shared" si="5"/>
        <v>-4570</v>
      </c>
      <c r="I23" s="73" t="s">
        <v>163</v>
      </c>
      <c r="J23" s="74" t="s">
        <v>164</v>
      </c>
      <c r="K23" s="73">
        <v>-4570</v>
      </c>
      <c r="L23" s="73" t="s">
        <v>165</v>
      </c>
      <c r="M23" s="74" t="s">
        <v>124</v>
      </c>
      <c r="N23" s="74"/>
      <c r="O23" s="75" t="s">
        <v>130</v>
      </c>
      <c r="P23" s="75" t="s">
        <v>147</v>
      </c>
    </row>
    <row r="24" spans="1:16" ht="12.75" customHeight="1" thickBot="1" x14ac:dyDescent="0.25">
      <c r="A24" s="59" t="str">
        <f t="shared" si="0"/>
        <v> VB 5.5 </v>
      </c>
      <c r="B24" s="16" t="str">
        <f t="shared" si="1"/>
        <v>II</v>
      </c>
      <c r="C24" s="59">
        <f t="shared" si="2"/>
        <v>27342.440999999999</v>
      </c>
      <c r="D24" s="12" t="str">
        <f t="shared" si="3"/>
        <v>vis</v>
      </c>
      <c r="E24" s="72">
        <f>VLOOKUP(C24,Active!C$21:E$966,3,FALSE)</f>
        <v>-4530.4918512988434</v>
      </c>
      <c r="F24" s="16" t="s">
        <v>118</v>
      </c>
      <c r="G24" s="12" t="str">
        <f t="shared" si="4"/>
        <v>27342.441</v>
      </c>
      <c r="H24" s="59">
        <f t="shared" si="5"/>
        <v>-4530.5</v>
      </c>
      <c r="I24" s="73" t="s">
        <v>166</v>
      </c>
      <c r="J24" s="74" t="s">
        <v>167</v>
      </c>
      <c r="K24" s="73">
        <v>-4530.5</v>
      </c>
      <c r="L24" s="73" t="s">
        <v>168</v>
      </c>
      <c r="M24" s="74" t="s">
        <v>124</v>
      </c>
      <c r="N24" s="74"/>
      <c r="O24" s="75" t="s">
        <v>130</v>
      </c>
      <c r="P24" s="75" t="s">
        <v>147</v>
      </c>
    </row>
    <row r="25" spans="1:16" ht="12.75" customHeight="1" thickBot="1" x14ac:dyDescent="0.25">
      <c r="A25" s="59" t="str">
        <f t="shared" si="0"/>
        <v> VB 5.5 </v>
      </c>
      <c r="B25" s="16" t="str">
        <f t="shared" si="1"/>
        <v>II</v>
      </c>
      <c r="C25" s="59">
        <f t="shared" si="2"/>
        <v>27359.417000000001</v>
      </c>
      <c r="D25" s="12" t="str">
        <f t="shared" si="3"/>
        <v>vis</v>
      </c>
      <c r="E25" s="72">
        <f>VLOOKUP(C25,Active!C$21:E$966,3,FALSE)</f>
        <v>-4519.4903918686678</v>
      </c>
      <c r="F25" s="16" t="s">
        <v>118</v>
      </c>
      <c r="G25" s="12" t="str">
        <f t="shared" si="4"/>
        <v>27359.417</v>
      </c>
      <c r="H25" s="59">
        <f t="shared" si="5"/>
        <v>-4519.5</v>
      </c>
      <c r="I25" s="73" t="s">
        <v>169</v>
      </c>
      <c r="J25" s="74" t="s">
        <v>170</v>
      </c>
      <c r="K25" s="73">
        <v>-4519.5</v>
      </c>
      <c r="L25" s="73" t="s">
        <v>171</v>
      </c>
      <c r="M25" s="74" t="s">
        <v>124</v>
      </c>
      <c r="N25" s="74"/>
      <c r="O25" s="75" t="s">
        <v>130</v>
      </c>
      <c r="P25" s="75" t="s">
        <v>147</v>
      </c>
    </row>
    <row r="26" spans="1:16" ht="12.75" customHeight="1" thickBot="1" x14ac:dyDescent="0.25">
      <c r="A26" s="59" t="str">
        <f t="shared" si="0"/>
        <v> VB 5.5 </v>
      </c>
      <c r="B26" s="16" t="str">
        <f t="shared" si="1"/>
        <v>II</v>
      </c>
      <c r="C26" s="59">
        <f t="shared" si="2"/>
        <v>27359.436000000002</v>
      </c>
      <c r="D26" s="12" t="str">
        <f t="shared" si="3"/>
        <v>vis</v>
      </c>
      <c r="E26" s="72">
        <f>VLOOKUP(C26,Active!C$21:E$966,3,FALSE)</f>
        <v>-4519.4780787366471</v>
      </c>
      <c r="F26" s="16" t="s">
        <v>118</v>
      </c>
      <c r="G26" s="12" t="str">
        <f t="shared" si="4"/>
        <v>27359.436</v>
      </c>
      <c r="H26" s="59">
        <f t="shared" si="5"/>
        <v>-4519.5</v>
      </c>
      <c r="I26" s="73" t="s">
        <v>172</v>
      </c>
      <c r="J26" s="74" t="s">
        <v>173</v>
      </c>
      <c r="K26" s="73">
        <v>-4519.5</v>
      </c>
      <c r="L26" s="73" t="s">
        <v>174</v>
      </c>
      <c r="M26" s="74" t="s">
        <v>124</v>
      </c>
      <c r="N26" s="74"/>
      <c r="O26" s="75" t="s">
        <v>130</v>
      </c>
      <c r="P26" s="75" t="s">
        <v>147</v>
      </c>
    </row>
    <row r="27" spans="1:16" ht="12.75" customHeight="1" thickBot="1" x14ac:dyDescent="0.25">
      <c r="A27" s="59" t="str">
        <f t="shared" si="0"/>
        <v> VB 5.5 </v>
      </c>
      <c r="B27" s="16" t="str">
        <f t="shared" si="1"/>
        <v>I</v>
      </c>
      <c r="C27" s="59">
        <f t="shared" si="2"/>
        <v>28074.565999999999</v>
      </c>
      <c r="D27" s="12" t="str">
        <f t="shared" si="3"/>
        <v>vis</v>
      </c>
      <c r="E27" s="72">
        <f>VLOOKUP(C27,Active!C$21:E$966,3,FALSE)</f>
        <v>-4056.0312312872816</v>
      </c>
      <c r="F27" s="16" t="s">
        <v>118</v>
      </c>
      <c r="G27" s="12" t="str">
        <f t="shared" si="4"/>
        <v>28074.566</v>
      </c>
      <c r="H27" s="59">
        <f t="shared" si="5"/>
        <v>-4056</v>
      </c>
      <c r="I27" s="73" t="s">
        <v>175</v>
      </c>
      <c r="J27" s="74" t="s">
        <v>176</v>
      </c>
      <c r="K27" s="73">
        <v>-4056</v>
      </c>
      <c r="L27" s="73" t="s">
        <v>177</v>
      </c>
      <c r="M27" s="74" t="s">
        <v>124</v>
      </c>
      <c r="N27" s="74"/>
      <c r="O27" s="75" t="s">
        <v>130</v>
      </c>
      <c r="P27" s="75" t="s">
        <v>147</v>
      </c>
    </row>
    <row r="28" spans="1:16" ht="12.75" customHeight="1" thickBot="1" x14ac:dyDescent="0.25">
      <c r="A28" s="59" t="str">
        <f t="shared" si="0"/>
        <v> VB 7.72 </v>
      </c>
      <c r="B28" s="16" t="str">
        <f t="shared" si="1"/>
        <v>I</v>
      </c>
      <c r="C28" s="59">
        <f t="shared" si="2"/>
        <v>28159.52</v>
      </c>
      <c r="D28" s="12" t="str">
        <f t="shared" si="3"/>
        <v>vis</v>
      </c>
      <c r="E28" s="72">
        <f>VLOOKUP(C28,Active!C$21:E$966,3,FALSE)</f>
        <v>-4000.9759777274894</v>
      </c>
      <c r="F28" s="16" t="s">
        <v>118</v>
      </c>
      <c r="G28" s="12" t="str">
        <f t="shared" si="4"/>
        <v>28159.520</v>
      </c>
      <c r="H28" s="59">
        <f t="shared" si="5"/>
        <v>-4001</v>
      </c>
      <c r="I28" s="73" t="s">
        <v>178</v>
      </c>
      <c r="J28" s="74" t="s">
        <v>179</v>
      </c>
      <c r="K28" s="73">
        <v>-4001</v>
      </c>
      <c r="L28" s="73" t="s">
        <v>180</v>
      </c>
      <c r="M28" s="74" t="s">
        <v>124</v>
      </c>
      <c r="N28" s="74"/>
      <c r="O28" s="75" t="s">
        <v>130</v>
      </c>
      <c r="P28" s="75" t="s">
        <v>131</v>
      </c>
    </row>
    <row r="29" spans="1:16" ht="12.75" customHeight="1" thickBot="1" x14ac:dyDescent="0.25">
      <c r="A29" s="59" t="str">
        <f t="shared" si="0"/>
        <v> VB 5.5 </v>
      </c>
      <c r="B29" s="16" t="str">
        <f t="shared" si="1"/>
        <v>II</v>
      </c>
      <c r="C29" s="59">
        <f t="shared" si="2"/>
        <v>28422.544999999998</v>
      </c>
      <c r="D29" s="12" t="str">
        <f t="shared" si="3"/>
        <v>vis</v>
      </c>
      <c r="E29" s="72">
        <f>VLOOKUP(C29,Active!C$21:E$966,3,FALSE)</f>
        <v>-3830.5201066965319</v>
      </c>
      <c r="F29" s="16" t="s">
        <v>118</v>
      </c>
      <c r="G29" s="12" t="str">
        <f t="shared" si="4"/>
        <v>28422.545</v>
      </c>
      <c r="H29" s="59">
        <f t="shared" si="5"/>
        <v>-3830.5</v>
      </c>
      <c r="I29" s="73" t="s">
        <v>181</v>
      </c>
      <c r="J29" s="74" t="s">
        <v>182</v>
      </c>
      <c r="K29" s="73">
        <v>-3830.5</v>
      </c>
      <c r="L29" s="73" t="s">
        <v>183</v>
      </c>
      <c r="M29" s="74" t="s">
        <v>124</v>
      </c>
      <c r="N29" s="74"/>
      <c r="O29" s="75" t="s">
        <v>130</v>
      </c>
      <c r="P29" s="75" t="s">
        <v>147</v>
      </c>
    </row>
    <row r="30" spans="1:16" ht="12.75" customHeight="1" thickBot="1" x14ac:dyDescent="0.25">
      <c r="A30" s="59" t="str">
        <f t="shared" si="0"/>
        <v> VB 5.5 </v>
      </c>
      <c r="B30" s="16" t="str">
        <f t="shared" si="1"/>
        <v>I</v>
      </c>
      <c r="C30" s="59">
        <f t="shared" si="2"/>
        <v>28750.523000000001</v>
      </c>
      <c r="D30" s="12" t="str">
        <f t="shared" si="3"/>
        <v>vis</v>
      </c>
      <c r="E30" s="72">
        <f>VLOOKUP(C30,Active!C$21:E$966,3,FALSE)</f>
        <v>-3617.9708217654706</v>
      </c>
      <c r="F30" s="16" t="s">
        <v>118</v>
      </c>
      <c r="G30" s="12" t="str">
        <f t="shared" si="4"/>
        <v>28750.523</v>
      </c>
      <c r="H30" s="59">
        <f t="shared" si="5"/>
        <v>-3618</v>
      </c>
      <c r="I30" s="73" t="s">
        <v>184</v>
      </c>
      <c r="J30" s="74" t="s">
        <v>185</v>
      </c>
      <c r="K30" s="73">
        <v>-3618</v>
      </c>
      <c r="L30" s="73" t="s">
        <v>186</v>
      </c>
      <c r="M30" s="74" t="s">
        <v>124</v>
      </c>
      <c r="N30" s="74"/>
      <c r="O30" s="75" t="s">
        <v>130</v>
      </c>
      <c r="P30" s="75" t="s">
        <v>147</v>
      </c>
    </row>
    <row r="31" spans="1:16" ht="12.75" customHeight="1" thickBot="1" x14ac:dyDescent="0.25">
      <c r="A31" s="59" t="str">
        <f t="shared" si="0"/>
        <v> VB 5.5 </v>
      </c>
      <c r="B31" s="16" t="str">
        <f t="shared" si="1"/>
        <v>I</v>
      </c>
      <c r="C31" s="59">
        <f t="shared" si="2"/>
        <v>28753.508000000002</v>
      </c>
      <c r="D31" s="12" t="str">
        <f t="shared" si="3"/>
        <v>vis</v>
      </c>
      <c r="E31" s="72">
        <f>VLOOKUP(C31,Active!C$21:E$966,3,FALSE)</f>
        <v>-3616.0363639191537</v>
      </c>
      <c r="F31" s="16" t="s">
        <v>118</v>
      </c>
      <c r="G31" s="12" t="str">
        <f t="shared" si="4"/>
        <v>28753.508</v>
      </c>
      <c r="H31" s="59">
        <f t="shared" si="5"/>
        <v>-3616</v>
      </c>
      <c r="I31" s="73" t="s">
        <v>187</v>
      </c>
      <c r="J31" s="74" t="s">
        <v>188</v>
      </c>
      <c r="K31" s="73">
        <v>-3616</v>
      </c>
      <c r="L31" s="73" t="s">
        <v>189</v>
      </c>
      <c r="M31" s="74" t="s">
        <v>124</v>
      </c>
      <c r="N31" s="74"/>
      <c r="O31" s="75" t="s">
        <v>130</v>
      </c>
      <c r="P31" s="75" t="s">
        <v>147</v>
      </c>
    </row>
    <row r="32" spans="1:16" ht="12.75" customHeight="1" thickBot="1" x14ac:dyDescent="0.25">
      <c r="A32" s="59" t="str">
        <f t="shared" si="0"/>
        <v> VB 5.5 </v>
      </c>
      <c r="B32" s="16" t="str">
        <f t="shared" si="1"/>
        <v>I</v>
      </c>
      <c r="C32" s="59">
        <f t="shared" si="2"/>
        <v>28784.44</v>
      </c>
      <c r="D32" s="12" t="str">
        <f t="shared" si="3"/>
        <v>vis</v>
      </c>
      <c r="E32" s="72">
        <f>VLOOKUP(C32,Active!C$21:E$966,3,FALSE)</f>
        <v>-3595.9905849904239</v>
      </c>
      <c r="F32" s="16" t="s">
        <v>118</v>
      </c>
      <c r="G32" s="12" t="str">
        <f t="shared" si="4"/>
        <v>28784.440</v>
      </c>
      <c r="H32" s="59">
        <f t="shared" si="5"/>
        <v>-3596</v>
      </c>
      <c r="I32" s="73" t="s">
        <v>190</v>
      </c>
      <c r="J32" s="74" t="s">
        <v>191</v>
      </c>
      <c r="K32" s="73">
        <v>-3596</v>
      </c>
      <c r="L32" s="73" t="s">
        <v>171</v>
      </c>
      <c r="M32" s="74" t="s">
        <v>124</v>
      </c>
      <c r="N32" s="74"/>
      <c r="O32" s="75" t="s">
        <v>130</v>
      </c>
      <c r="P32" s="75" t="s">
        <v>147</v>
      </c>
    </row>
    <row r="33" spans="1:16" ht="12.75" customHeight="1" thickBot="1" x14ac:dyDescent="0.25">
      <c r="A33" s="59" t="str">
        <f t="shared" si="0"/>
        <v> VB 7.72 </v>
      </c>
      <c r="B33" s="16" t="str">
        <f t="shared" si="1"/>
        <v>I</v>
      </c>
      <c r="C33" s="59">
        <f t="shared" si="2"/>
        <v>28847.67</v>
      </c>
      <c r="D33" s="12" t="str">
        <f t="shared" si="3"/>
        <v>vis</v>
      </c>
      <c r="E33" s="72">
        <f>VLOOKUP(C33,Active!C$21:E$966,3,FALSE)</f>
        <v>-3555.0137777466734</v>
      </c>
      <c r="F33" s="16" t="s">
        <v>118</v>
      </c>
      <c r="G33" s="12" t="str">
        <f t="shared" si="4"/>
        <v>28847.670</v>
      </c>
      <c r="H33" s="59">
        <f t="shared" si="5"/>
        <v>-3555</v>
      </c>
      <c r="I33" s="73" t="s">
        <v>192</v>
      </c>
      <c r="J33" s="74" t="s">
        <v>193</v>
      </c>
      <c r="K33" s="73">
        <v>-3555</v>
      </c>
      <c r="L33" s="73" t="s">
        <v>194</v>
      </c>
      <c r="M33" s="74" t="s">
        <v>124</v>
      </c>
      <c r="N33" s="74"/>
      <c r="O33" s="75" t="s">
        <v>130</v>
      </c>
      <c r="P33" s="75" t="s">
        <v>131</v>
      </c>
    </row>
    <row r="34" spans="1:16" ht="12.75" customHeight="1" thickBot="1" x14ac:dyDescent="0.25">
      <c r="A34" s="59" t="str">
        <f t="shared" si="0"/>
        <v> VB 7.72 </v>
      </c>
      <c r="B34" s="16" t="str">
        <f t="shared" si="1"/>
        <v>I</v>
      </c>
      <c r="C34" s="59">
        <f t="shared" si="2"/>
        <v>28847.707999999999</v>
      </c>
      <c r="D34" s="12" t="str">
        <f t="shared" si="3"/>
        <v>vis</v>
      </c>
      <c r="E34" s="72">
        <f>VLOOKUP(C34,Active!C$21:E$966,3,FALSE)</f>
        <v>-3554.9891514826331</v>
      </c>
      <c r="F34" s="16" t="s">
        <v>118</v>
      </c>
      <c r="G34" s="12" t="str">
        <f t="shared" si="4"/>
        <v>28847.708</v>
      </c>
      <c r="H34" s="59">
        <f t="shared" si="5"/>
        <v>-3555</v>
      </c>
      <c r="I34" s="73" t="s">
        <v>195</v>
      </c>
      <c r="J34" s="74" t="s">
        <v>196</v>
      </c>
      <c r="K34" s="73">
        <v>-3555</v>
      </c>
      <c r="L34" s="73" t="s">
        <v>197</v>
      </c>
      <c r="M34" s="74" t="s">
        <v>124</v>
      </c>
      <c r="N34" s="74"/>
      <c r="O34" s="75" t="s">
        <v>130</v>
      </c>
      <c r="P34" s="75" t="s">
        <v>131</v>
      </c>
    </row>
    <row r="35" spans="1:16" ht="12.75" customHeight="1" thickBot="1" x14ac:dyDescent="0.25">
      <c r="A35" s="59" t="str">
        <f t="shared" si="0"/>
        <v> VB 7.72 </v>
      </c>
      <c r="B35" s="16" t="str">
        <f t="shared" si="1"/>
        <v>II</v>
      </c>
      <c r="C35" s="59">
        <f t="shared" si="2"/>
        <v>28871.599999999999</v>
      </c>
      <c r="D35" s="12" t="str">
        <f t="shared" si="3"/>
        <v>vis</v>
      </c>
      <c r="E35" s="72">
        <f>VLOOKUP(C35,Active!C$21:E$966,3,FALSE)</f>
        <v>-3539.5057119971407</v>
      </c>
      <c r="F35" s="16" t="s">
        <v>118</v>
      </c>
      <c r="G35" s="12" t="str">
        <f t="shared" si="4"/>
        <v>28871.600</v>
      </c>
      <c r="H35" s="59">
        <f t="shared" si="5"/>
        <v>-3539.5</v>
      </c>
      <c r="I35" s="73" t="s">
        <v>198</v>
      </c>
      <c r="J35" s="74" t="s">
        <v>199</v>
      </c>
      <c r="K35" s="73">
        <v>-3539.5</v>
      </c>
      <c r="L35" s="73" t="s">
        <v>200</v>
      </c>
      <c r="M35" s="74" t="s">
        <v>124</v>
      </c>
      <c r="N35" s="74"/>
      <c r="O35" s="75" t="s">
        <v>130</v>
      </c>
      <c r="P35" s="75" t="s">
        <v>131</v>
      </c>
    </row>
    <row r="36" spans="1:16" ht="12.75" customHeight="1" thickBot="1" x14ac:dyDescent="0.25">
      <c r="A36" s="59" t="str">
        <f t="shared" si="0"/>
        <v> VB 5.5 </v>
      </c>
      <c r="B36" s="16" t="str">
        <f t="shared" si="1"/>
        <v>I</v>
      </c>
      <c r="C36" s="59">
        <f t="shared" si="2"/>
        <v>29162.431</v>
      </c>
      <c r="D36" s="12" t="str">
        <f t="shared" si="3"/>
        <v>vis</v>
      </c>
      <c r="E36" s="72">
        <f>VLOOKUP(C36,Active!C$21:E$966,3,FALSE)</f>
        <v>-3351.0298962845459</v>
      </c>
      <c r="F36" s="16" t="s">
        <v>118</v>
      </c>
      <c r="G36" s="12" t="str">
        <f t="shared" si="4"/>
        <v>29162.431</v>
      </c>
      <c r="H36" s="59">
        <f t="shared" si="5"/>
        <v>-3351</v>
      </c>
      <c r="I36" s="73" t="s">
        <v>201</v>
      </c>
      <c r="J36" s="74" t="s">
        <v>202</v>
      </c>
      <c r="K36" s="73">
        <v>-3351</v>
      </c>
      <c r="L36" s="73" t="s">
        <v>203</v>
      </c>
      <c r="M36" s="74" t="s">
        <v>124</v>
      </c>
      <c r="N36" s="74"/>
      <c r="O36" s="75" t="s">
        <v>130</v>
      </c>
      <c r="P36" s="75" t="s">
        <v>147</v>
      </c>
    </row>
    <row r="37" spans="1:16" ht="12.75" customHeight="1" thickBot="1" x14ac:dyDescent="0.25">
      <c r="A37" s="59" t="str">
        <f t="shared" si="0"/>
        <v> VB 5.5 </v>
      </c>
      <c r="B37" s="16" t="str">
        <f t="shared" si="1"/>
        <v>I</v>
      </c>
      <c r="C37" s="59">
        <f t="shared" si="2"/>
        <v>29193.342000000001</v>
      </c>
      <c r="D37" s="12" t="str">
        <f t="shared" si="3"/>
        <v>vis</v>
      </c>
      <c r="E37" s="72">
        <f>VLOOKUP(C37,Active!C$21:E$966,3,FALSE)</f>
        <v>-3330.9977266069945</v>
      </c>
      <c r="F37" s="16" t="s">
        <v>118</v>
      </c>
      <c r="G37" s="12" t="str">
        <f t="shared" si="4"/>
        <v>29193.342</v>
      </c>
      <c r="H37" s="59">
        <f t="shared" si="5"/>
        <v>-3331</v>
      </c>
      <c r="I37" s="73" t="s">
        <v>204</v>
      </c>
      <c r="J37" s="74" t="s">
        <v>205</v>
      </c>
      <c r="K37" s="73">
        <v>-3331</v>
      </c>
      <c r="L37" s="73" t="s">
        <v>206</v>
      </c>
      <c r="M37" s="74" t="s">
        <v>124</v>
      </c>
      <c r="N37" s="74"/>
      <c r="O37" s="75" t="s">
        <v>130</v>
      </c>
      <c r="P37" s="75" t="s">
        <v>147</v>
      </c>
    </row>
    <row r="38" spans="1:16" ht="12.75" customHeight="1" thickBot="1" x14ac:dyDescent="0.25">
      <c r="A38" s="59" t="str">
        <f t="shared" si="0"/>
        <v> VB 5.5 </v>
      </c>
      <c r="B38" s="16" t="str">
        <f t="shared" si="1"/>
        <v>I</v>
      </c>
      <c r="C38" s="59">
        <f t="shared" si="2"/>
        <v>29196.397000000001</v>
      </c>
      <c r="D38" s="12" t="str">
        <f t="shared" si="3"/>
        <v>vis</v>
      </c>
      <c r="E38" s="72">
        <f>VLOOKUP(C38,Active!C$21:E$966,3,FALSE)</f>
        <v>-3329.0179045900773</v>
      </c>
      <c r="F38" s="16" t="s">
        <v>118</v>
      </c>
      <c r="G38" s="12" t="str">
        <f t="shared" si="4"/>
        <v>29196.397</v>
      </c>
      <c r="H38" s="59">
        <f t="shared" si="5"/>
        <v>-3329</v>
      </c>
      <c r="I38" s="73" t="s">
        <v>207</v>
      </c>
      <c r="J38" s="74" t="s">
        <v>208</v>
      </c>
      <c r="K38" s="73">
        <v>-3329</v>
      </c>
      <c r="L38" s="73" t="s">
        <v>209</v>
      </c>
      <c r="M38" s="74" t="s">
        <v>124</v>
      </c>
      <c r="N38" s="74"/>
      <c r="O38" s="75" t="s">
        <v>130</v>
      </c>
      <c r="P38" s="75" t="s">
        <v>147</v>
      </c>
    </row>
    <row r="39" spans="1:16" ht="12.75" customHeight="1" thickBot="1" x14ac:dyDescent="0.25">
      <c r="A39" s="59" t="str">
        <f t="shared" si="0"/>
        <v> VB 5.5 </v>
      </c>
      <c r="B39" s="16" t="str">
        <f t="shared" si="1"/>
        <v>I</v>
      </c>
      <c r="C39" s="59">
        <f t="shared" si="2"/>
        <v>29244.255000000001</v>
      </c>
      <c r="D39" s="12" t="str">
        <f t="shared" si="3"/>
        <v>vis</v>
      </c>
      <c r="E39" s="72">
        <f>VLOOKUP(C39,Active!C$21:E$966,3,FALSE)</f>
        <v>-3298.0030692101718</v>
      </c>
      <c r="F39" s="16" t="s">
        <v>118</v>
      </c>
      <c r="G39" s="12" t="str">
        <f t="shared" si="4"/>
        <v>29244.255</v>
      </c>
      <c r="H39" s="59">
        <f t="shared" si="5"/>
        <v>-3298</v>
      </c>
      <c r="I39" s="73" t="s">
        <v>210</v>
      </c>
      <c r="J39" s="74" t="s">
        <v>211</v>
      </c>
      <c r="K39" s="73">
        <v>-3298</v>
      </c>
      <c r="L39" s="73" t="s">
        <v>212</v>
      </c>
      <c r="M39" s="74" t="s">
        <v>124</v>
      </c>
      <c r="N39" s="74"/>
      <c r="O39" s="75" t="s">
        <v>130</v>
      </c>
      <c r="P39" s="75" t="s">
        <v>147</v>
      </c>
    </row>
    <row r="40" spans="1:16" ht="12.75" customHeight="1" thickBot="1" x14ac:dyDescent="0.25">
      <c r="A40" s="59" t="str">
        <f t="shared" si="0"/>
        <v> VB 7.72 </v>
      </c>
      <c r="B40" s="16" t="str">
        <f t="shared" si="1"/>
        <v>II</v>
      </c>
      <c r="C40" s="59">
        <f t="shared" si="2"/>
        <v>29556.666000000001</v>
      </c>
      <c r="D40" s="12" t="str">
        <f t="shared" si="3"/>
        <v>vis</v>
      </c>
      <c r="E40" s="72">
        <f>VLOOKUP(C40,Active!C$21:E$966,3,FALSE)</f>
        <v>-3095.5421277610585</v>
      </c>
      <c r="F40" s="16" t="s">
        <v>118</v>
      </c>
      <c r="G40" s="12" t="str">
        <f t="shared" si="4"/>
        <v>29556.666</v>
      </c>
      <c r="H40" s="59">
        <f t="shared" si="5"/>
        <v>-3095.5</v>
      </c>
      <c r="I40" s="73" t="s">
        <v>213</v>
      </c>
      <c r="J40" s="74" t="s">
        <v>214</v>
      </c>
      <c r="K40" s="73">
        <v>-3095.5</v>
      </c>
      <c r="L40" s="73" t="s">
        <v>215</v>
      </c>
      <c r="M40" s="74" t="s">
        <v>124</v>
      </c>
      <c r="N40" s="74"/>
      <c r="O40" s="75" t="s">
        <v>130</v>
      </c>
      <c r="P40" s="75" t="s">
        <v>131</v>
      </c>
    </row>
    <row r="41" spans="1:16" ht="12.75" customHeight="1" thickBot="1" x14ac:dyDescent="0.25">
      <c r="A41" s="59" t="str">
        <f t="shared" si="0"/>
        <v> VB 7.72 </v>
      </c>
      <c r="B41" s="16" t="str">
        <f t="shared" si="1"/>
        <v>I</v>
      </c>
      <c r="C41" s="59">
        <f t="shared" si="2"/>
        <v>29583.656999999999</v>
      </c>
      <c r="D41" s="12" t="str">
        <f t="shared" si="3"/>
        <v>vis</v>
      </c>
      <c r="E41" s="72">
        <f>VLOOKUP(C41,Active!C$21:E$966,3,FALSE)</f>
        <v>-3078.05035163713</v>
      </c>
      <c r="F41" s="16" t="s">
        <v>118</v>
      </c>
      <c r="G41" s="12" t="str">
        <f t="shared" si="4"/>
        <v>29583.657</v>
      </c>
      <c r="H41" s="59">
        <f t="shared" si="5"/>
        <v>-3078</v>
      </c>
      <c r="I41" s="73" t="s">
        <v>216</v>
      </c>
      <c r="J41" s="74" t="s">
        <v>217</v>
      </c>
      <c r="K41" s="73">
        <v>-3078</v>
      </c>
      <c r="L41" s="73" t="s">
        <v>218</v>
      </c>
      <c r="M41" s="74" t="s">
        <v>124</v>
      </c>
      <c r="N41" s="74"/>
      <c r="O41" s="75" t="s">
        <v>130</v>
      </c>
      <c r="P41" s="75" t="s">
        <v>131</v>
      </c>
    </row>
    <row r="42" spans="1:16" ht="12.75" customHeight="1" thickBot="1" x14ac:dyDescent="0.25">
      <c r="A42" s="59" t="str">
        <f t="shared" si="0"/>
        <v> VB 7.72 </v>
      </c>
      <c r="B42" s="16" t="str">
        <f t="shared" si="1"/>
        <v>I</v>
      </c>
      <c r="C42" s="59">
        <f t="shared" si="2"/>
        <v>29583.696</v>
      </c>
      <c r="D42" s="12" t="str">
        <f t="shared" si="3"/>
        <v>vis</v>
      </c>
      <c r="E42" s="72">
        <f>VLOOKUP(C42,Active!C$21:E$966,3,FALSE)</f>
        <v>-3078.0250773135094</v>
      </c>
      <c r="F42" s="16" t="s">
        <v>118</v>
      </c>
      <c r="G42" s="12" t="str">
        <f t="shared" si="4"/>
        <v>29583.696</v>
      </c>
      <c r="H42" s="59">
        <f t="shared" si="5"/>
        <v>-3078</v>
      </c>
      <c r="I42" s="73" t="s">
        <v>219</v>
      </c>
      <c r="J42" s="74" t="s">
        <v>220</v>
      </c>
      <c r="K42" s="73">
        <v>-3078</v>
      </c>
      <c r="L42" s="73" t="s">
        <v>221</v>
      </c>
      <c r="M42" s="74" t="s">
        <v>124</v>
      </c>
      <c r="N42" s="74"/>
      <c r="O42" s="75" t="s">
        <v>130</v>
      </c>
      <c r="P42" s="75" t="s">
        <v>131</v>
      </c>
    </row>
    <row r="43" spans="1:16" ht="12.75" customHeight="1" thickBot="1" x14ac:dyDescent="0.25">
      <c r="A43" s="59" t="str">
        <f t="shared" ref="A43:A74" si="6">P43</f>
        <v> PZ 12.124 </v>
      </c>
      <c r="B43" s="16" t="str">
        <f t="shared" ref="B43:B74" si="7">IF(H43=INT(H43),"I","II")</f>
        <v>II</v>
      </c>
      <c r="C43" s="59">
        <f t="shared" ref="C43:C74" si="8">1*G43</f>
        <v>29868.419000000002</v>
      </c>
      <c r="D43" s="12" t="str">
        <f t="shared" ref="D43:D74" si="9">VLOOKUP(F43,I$1:J$5,2,FALSE)</f>
        <v>vis</v>
      </c>
      <c r="E43" s="72">
        <f>VLOOKUP(C43,Active!C$21:E$966,3,FALSE)</f>
        <v>-2893.5076095155887</v>
      </c>
      <c r="F43" s="16" t="s">
        <v>118</v>
      </c>
      <c r="G43" s="12" t="str">
        <f t="shared" ref="G43:G74" si="10">MID(I43,3,LEN(I43)-3)</f>
        <v>29868.419</v>
      </c>
      <c r="H43" s="59">
        <f t="shared" ref="H43:H74" si="11">1*K43</f>
        <v>-2893.5</v>
      </c>
      <c r="I43" s="73" t="s">
        <v>222</v>
      </c>
      <c r="J43" s="74" t="s">
        <v>223</v>
      </c>
      <c r="K43" s="73">
        <v>-2893.5</v>
      </c>
      <c r="L43" s="73" t="s">
        <v>123</v>
      </c>
      <c r="M43" s="74" t="s">
        <v>124</v>
      </c>
      <c r="N43" s="74"/>
      <c r="O43" s="75" t="s">
        <v>125</v>
      </c>
      <c r="P43" s="75" t="s">
        <v>126</v>
      </c>
    </row>
    <row r="44" spans="1:16" ht="12.75" customHeight="1" thickBot="1" x14ac:dyDescent="0.25">
      <c r="A44" s="59" t="str">
        <f t="shared" si="6"/>
        <v> PZ 12.124 </v>
      </c>
      <c r="B44" s="16" t="str">
        <f t="shared" si="7"/>
        <v>II</v>
      </c>
      <c r="C44" s="59">
        <f t="shared" si="8"/>
        <v>29905.498</v>
      </c>
      <c r="D44" s="12" t="str">
        <f t="shared" si="9"/>
        <v>vis</v>
      </c>
      <c r="E44" s="72">
        <f>VLOOKUP(C44,Active!C$21:E$966,3,FALSE)</f>
        <v>-2869.4782083485643</v>
      </c>
      <c r="F44" s="16" t="s">
        <v>118</v>
      </c>
      <c r="G44" s="12" t="str">
        <f t="shared" si="10"/>
        <v>29905.498</v>
      </c>
      <c r="H44" s="59">
        <f t="shared" si="11"/>
        <v>-2869.5</v>
      </c>
      <c r="I44" s="73" t="s">
        <v>224</v>
      </c>
      <c r="J44" s="74" t="s">
        <v>225</v>
      </c>
      <c r="K44" s="73">
        <v>-2869.5</v>
      </c>
      <c r="L44" s="73" t="s">
        <v>174</v>
      </c>
      <c r="M44" s="74" t="s">
        <v>124</v>
      </c>
      <c r="N44" s="74"/>
      <c r="O44" s="75" t="s">
        <v>125</v>
      </c>
      <c r="P44" s="75" t="s">
        <v>126</v>
      </c>
    </row>
    <row r="45" spans="1:16" ht="12.75" customHeight="1" thickBot="1" x14ac:dyDescent="0.25">
      <c r="A45" s="59" t="str">
        <f t="shared" si="6"/>
        <v> VB 7.72 </v>
      </c>
      <c r="B45" s="16" t="str">
        <f t="shared" si="7"/>
        <v>II</v>
      </c>
      <c r="C45" s="59">
        <f t="shared" si="8"/>
        <v>30224.834999999999</v>
      </c>
      <c r="D45" s="12" t="str">
        <f t="shared" si="9"/>
        <v>vis</v>
      </c>
      <c r="E45" s="72">
        <f>VLOOKUP(C45,Active!C$21:E$966,3,FALSE)</f>
        <v>-2662.5288062483332</v>
      </c>
      <c r="F45" s="16" t="s">
        <v>118</v>
      </c>
      <c r="G45" s="12" t="str">
        <f t="shared" si="10"/>
        <v>30224.835</v>
      </c>
      <c r="H45" s="59">
        <f t="shared" si="11"/>
        <v>-2662.5</v>
      </c>
      <c r="I45" s="73" t="s">
        <v>226</v>
      </c>
      <c r="J45" s="74" t="s">
        <v>227</v>
      </c>
      <c r="K45" s="73">
        <v>-2662.5</v>
      </c>
      <c r="L45" s="73" t="s">
        <v>228</v>
      </c>
      <c r="M45" s="74" t="s">
        <v>124</v>
      </c>
      <c r="N45" s="74"/>
      <c r="O45" s="75" t="s">
        <v>130</v>
      </c>
      <c r="P45" s="75" t="s">
        <v>131</v>
      </c>
    </row>
    <row r="46" spans="1:16" ht="12.75" customHeight="1" thickBot="1" x14ac:dyDescent="0.25">
      <c r="A46" s="59" t="str">
        <f t="shared" si="6"/>
        <v> VB 7.72 </v>
      </c>
      <c r="B46" s="16" t="str">
        <f t="shared" si="7"/>
        <v>II</v>
      </c>
      <c r="C46" s="59">
        <f t="shared" si="8"/>
        <v>30340.581999999999</v>
      </c>
      <c r="D46" s="12" t="str">
        <f t="shared" si="9"/>
        <v>vis</v>
      </c>
      <c r="E46" s="72">
        <f>VLOOKUP(C46,Active!C$21:E$966,3,FALSE)</f>
        <v>-2587.5178540414317</v>
      </c>
      <c r="F46" s="16" t="s">
        <v>118</v>
      </c>
      <c r="G46" s="12" t="str">
        <f t="shared" si="10"/>
        <v>30340.582</v>
      </c>
      <c r="H46" s="59">
        <f t="shared" si="11"/>
        <v>-2587.5</v>
      </c>
      <c r="I46" s="73" t="s">
        <v>229</v>
      </c>
      <c r="J46" s="74" t="s">
        <v>230</v>
      </c>
      <c r="K46" s="73">
        <v>-2587.5</v>
      </c>
      <c r="L46" s="73" t="s">
        <v>209</v>
      </c>
      <c r="M46" s="74" t="s">
        <v>124</v>
      </c>
      <c r="N46" s="74"/>
      <c r="O46" s="75" t="s">
        <v>130</v>
      </c>
      <c r="P46" s="75" t="s">
        <v>131</v>
      </c>
    </row>
    <row r="47" spans="1:16" ht="12.75" customHeight="1" thickBot="1" x14ac:dyDescent="0.25">
      <c r="A47" s="59" t="str">
        <f t="shared" si="6"/>
        <v> VB 7.72 </v>
      </c>
      <c r="B47" s="16" t="str">
        <f t="shared" si="7"/>
        <v>II</v>
      </c>
      <c r="C47" s="59">
        <f t="shared" si="8"/>
        <v>30340.651999999998</v>
      </c>
      <c r="D47" s="12" t="str">
        <f t="shared" si="9"/>
        <v>vis</v>
      </c>
      <c r="E47" s="72">
        <f>VLOOKUP(C47,Active!C$21:E$966,3,FALSE)</f>
        <v>-2587.4724898708314</v>
      </c>
      <c r="F47" s="16" t="s">
        <v>118</v>
      </c>
      <c r="G47" s="12" t="str">
        <f t="shared" si="10"/>
        <v>30340.652</v>
      </c>
      <c r="H47" s="59">
        <f t="shared" si="11"/>
        <v>-2587.5</v>
      </c>
      <c r="I47" s="73" t="s">
        <v>231</v>
      </c>
      <c r="J47" s="74" t="s">
        <v>232</v>
      </c>
      <c r="K47" s="73">
        <v>-2587.5</v>
      </c>
      <c r="L47" s="73" t="s">
        <v>233</v>
      </c>
      <c r="M47" s="74" t="s">
        <v>124</v>
      </c>
      <c r="N47" s="74"/>
      <c r="O47" s="75" t="s">
        <v>130</v>
      </c>
      <c r="P47" s="75" t="s">
        <v>131</v>
      </c>
    </row>
    <row r="48" spans="1:16" ht="12.75" customHeight="1" thickBot="1" x14ac:dyDescent="0.25">
      <c r="A48" s="59" t="str">
        <f t="shared" si="6"/>
        <v> VB 7.72 </v>
      </c>
      <c r="B48" s="16" t="str">
        <f t="shared" si="7"/>
        <v>II</v>
      </c>
      <c r="C48" s="59">
        <f t="shared" si="8"/>
        <v>30619.86</v>
      </c>
      <c r="D48" s="12" t="str">
        <f t="shared" si="9"/>
        <v>vis</v>
      </c>
      <c r="E48" s="72">
        <f>VLOOKUP(C48,Active!C$21:E$966,3,FALSE)</f>
        <v>-2406.5290706566411</v>
      </c>
      <c r="F48" s="16" t="s">
        <v>118</v>
      </c>
      <c r="G48" s="12" t="str">
        <f t="shared" si="10"/>
        <v>30619.860</v>
      </c>
      <c r="H48" s="59">
        <f t="shared" si="11"/>
        <v>-2406.5</v>
      </c>
      <c r="I48" s="73" t="s">
        <v>234</v>
      </c>
      <c r="J48" s="74" t="s">
        <v>235</v>
      </c>
      <c r="K48" s="73">
        <v>-2406.5</v>
      </c>
      <c r="L48" s="73" t="s">
        <v>236</v>
      </c>
      <c r="M48" s="74" t="s">
        <v>124</v>
      </c>
      <c r="N48" s="74"/>
      <c r="O48" s="75" t="s">
        <v>130</v>
      </c>
      <c r="P48" s="75" t="s">
        <v>131</v>
      </c>
    </row>
    <row r="49" spans="1:16" ht="12.75" customHeight="1" thickBot="1" x14ac:dyDescent="0.25">
      <c r="A49" s="59" t="str">
        <f t="shared" si="6"/>
        <v> VB 7.72 </v>
      </c>
      <c r="B49" s="16" t="str">
        <f t="shared" si="7"/>
        <v>I</v>
      </c>
      <c r="C49" s="59">
        <f t="shared" si="8"/>
        <v>30640.671999999999</v>
      </c>
      <c r="D49" s="12" t="str">
        <f t="shared" si="9"/>
        <v>vis</v>
      </c>
      <c r="E49" s="72">
        <f>VLOOKUP(C49,Active!C$21:E$966,3,FALSE)</f>
        <v>-2393.0416546775668</v>
      </c>
      <c r="F49" s="16" t="s">
        <v>118</v>
      </c>
      <c r="G49" s="12" t="str">
        <f t="shared" si="10"/>
        <v>30640.672</v>
      </c>
      <c r="H49" s="59">
        <f t="shared" si="11"/>
        <v>-2393</v>
      </c>
      <c r="I49" s="73" t="s">
        <v>237</v>
      </c>
      <c r="J49" s="74" t="s">
        <v>238</v>
      </c>
      <c r="K49" s="73">
        <v>-2393</v>
      </c>
      <c r="L49" s="73" t="s">
        <v>239</v>
      </c>
      <c r="M49" s="74" t="s">
        <v>124</v>
      </c>
      <c r="N49" s="74"/>
      <c r="O49" s="75" t="s">
        <v>130</v>
      </c>
      <c r="P49" s="75" t="s">
        <v>131</v>
      </c>
    </row>
    <row r="50" spans="1:16" ht="12.75" customHeight="1" thickBot="1" x14ac:dyDescent="0.25">
      <c r="A50" s="59" t="str">
        <f t="shared" si="6"/>
        <v> VB 7.72 </v>
      </c>
      <c r="B50" s="16" t="str">
        <f t="shared" si="7"/>
        <v>II</v>
      </c>
      <c r="C50" s="59">
        <f t="shared" si="8"/>
        <v>30667.733</v>
      </c>
      <c r="D50" s="12" t="str">
        <f t="shared" si="9"/>
        <v>vis</v>
      </c>
      <c r="E50" s="72">
        <f>VLOOKUP(C50,Active!C$21:E$966,3,FALSE)</f>
        <v>-2375.5045143830357</v>
      </c>
      <c r="F50" s="16" t="s">
        <v>118</v>
      </c>
      <c r="G50" s="12" t="str">
        <f t="shared" si="10"/>
        <v>30667.733</v>
      </c>
      <c r="H50" s="59">
        <f t="shared" si="11"/>
        <v>-2375.5</v>
      </c>
      <c r="I50" s="73" t="s">
        <v>240</v>
      </c>
      <c r="J50" s="74" t="s">
        <v>241</v>
      </c>
      <c r="K50" s="73">
        <v>-2375.5</v>
      </c>
      <c r="L50" s="73" t="s">
        <v>242</v>
      </c>
      <c r="M50" s="74" t="s">
        <v>124</v>
      </c>
      <c r="N50" s="74"/>
      <c r="O50" s="75" t="s">
        <v>130</v>
      </c>
      <c r="P50" s="75" t="s">
        <v>131</v>
      </c>
    </row>
    <row r="51" spans="1:16" ht="12.75" customHeight="1" thickBot="1" x14ac:dyDescent="0.25">
      <c r="A51" s="59" t="str">
        <f t="shared" si="6"/>
        <v> VB 7.72 </v>
      </c>
      <c r="B51" s="16" t="str">
        <f t="shared" si="7"/>
        <v>II</v>
      </c>
      <c r="C51" s="59">
        <f t="shared" si="8"/>
        <v>31005.692999999999</v>
      </c>
      <c r="D51" s="12" t="str">
        <f t="shared" si="9"/>
        <v>vis</v>
      </c>
      <c r="E51" s="72">
        <f>VLOOKUP(C51,Active!C$21:E$966,3,FALSE)</f>
        <v>-2156.4862987243614</v>
      </c>
      <c r="F51" s="16" t="s">
        <v>118</v>
      </c>
      <c r="G51" s="12" t="str">
        <f t="shared" si="10"/>
        <v>31005.693</v>
      </c>
      <c r="H51" s="59">
        <f t="shared" si="11"/>
        <v>-2156.5</v>
      </c>
      <c r="I51" s="73" t="s">
        <v>243</v>
      </c>
      <c r="J51" s="74" t="s">
        <v>244</v>
      </c>
      <c r="K51" s="73">
        <v>-2156.5</v>
      </c>
      <c r="L51" s="73" t="s">
        <v>245</v>
      </c>
      <c r="M51" s="74" t="s">
        <v>124</v>
      </c>
      <c r="N51" s="74"/>
      <c r="O51" s="75" t="s">
        <v>130</v>
      </c>
      <c r="P51" s="75" t="s">
        <v>131</v>
      </c>
    </row>
    <row r="52" spans="1:16" ht="12.75" customHeight="1" thickBot="1" x14ac:dyDescent="0.25">
      <c r="A52" s="59" t="str">
        <f t="shared" si="6"/>
        <v> VB 7.72 </v>
      </c>
      <c r="B52" s="16" t="str">
        <f t="shared" si="7"/>
        <v>I</v>
      </c>
      <c r="C52" s="59">
        <f t="shared" si="8"/>
        <v>31032.686000000002</v>
      </c>
      <c r="D52" s="12" t="str">
        <f t="shared" si="9"/>
        <v>vis</v>
      </c>
      <c r="E52" s="72">
        <f>VLOOKUP(C52,Active!C$21:E$966,3,FALSE)</f>
        <v>-2138.9932264812701</v>
      </c>
      <c r="F52" s="16" t="s">
        <v>118</v>
      </c>
      <c r="G52" s="12" t="str">
        <f t="shared" si="10"/>
        <v>31032.686</v>
      </c>
      <c r="H52" s="59">
        <f t="shared" si="11"/>
        <v>-2139</v>
      </c>
      <c r="I52" s="73" t="s">
        <v>246</v>
      </c>
      <c r="J52" s="74" t="s">
        <v>247</v>
      </c>
      <c r="K52" s="73">
        <v>-2139</v>
      </c>
      <c r="L52" s="73" t="s">
        <v>248</v>
      </c>
      <c r="M52" s="74" t="s">
        <v>124</v>
      </c>
      <c r="N52" s="74"/>
      <c r="O52" s="75" t="s">
        <v>130</v>
      </c>
      <c r="P52" s="75" t="s">
        <v>131</v>
      </c>
    </row>
    <row r="53" spans="1:16" ht="12.75" customHeight="1" thickBot="1" x14ac:dyDescent="0.25">
      <c r="A53" s="59" t="str">
        <f t="shared" si="6"/>
        <v> BTAD 38.44 </v>
      </c>
      <c r="B53" s="16" t="str">
        <f t="shared" si="7"/>
        <v>II</v>
      </c>
      <c r="C53" s="59">
        <f t="shared" si="8"/>
        <v>31348.271000000001</v>
      </c>
      <c r="D53" s="12" t="str">
        <f t="shared" si="9"/>
        <v>vis</v>
      </c>
      <c r="E53" s="72">
        <f>VLOOKUP(C53,Active!C$21:E$966,3,FALSE)</f>
        <v>-1934.4753439252202</v>
      </c>
      <c r="F53" s="16" t="s">
        <v>118</v>
      </c>
      <c r="G53" s="12" t="str">
        <f t="shared" si="10"/>
        <v>31348.271</v>
      </c>
      <c r="H53" s="59">
        <f t="shared" si="11"/>
        <v>-1934.5</v>
      </c>
      <c r="I53" s="73" t="s">
        <v>249</v>
      </c>
      <c r="J53" s="74" t="s">
        <v>250</v>
      </c>
      <c r="K53" s="73">
        <v>-1934.5</v>
      </c>
      <c r="L53" s="73" t="s">
        <v>251</v>
      </c>
      <c r="M53" s="74" t="s">
        <v>124</v>
      </c>
      <c r="N53" s="74"/>
      <c r="O53" s="75" t="s">
        <v>252</v>
      </c>
      <c r="P53" s="75" t="s">
        <v>253</v>
      </c>
    </row>
    <row r="54" spans="1:16" ht="12.75" customHeight="1" thickBot="1" x14ac:dyDescent="0.25">
      <c r="A54" s="59" t="str">
        <f t="shared" si="6"/>
        <v> BTAD 38.44 </v>
      </c>
      <c r="B54" s="16" t="str">
        <f t="shared" si="7"/>
        <v>I</v>
      </c>
      <c r="C54" s="59">
        <f t="shared" si="8"/>
        <v>31372.212</v>
      </c>
      <c r="D54" s="12" t="str">
        <f t="shared" si="9"/>
        <v>vis</v>
      </c>
      <c r="E54" s="72">
        <f>VLOOKUP(C54,Active!C$21:E$966,3,FALSE)</f>
        <v>-1918.9601495203081</v>
      </c>
      <c r="F54" s="16" t="s">
        <v>118</v>
      </c>
      <c r="G54" s="12" t="str">
        <f t="shared" si="10"/>
        <v>31372.212</v>
      </c>
      <c r="H54" s="59">
        <f t="shared" si="11"/>
        <v>-1919</v>
      </c>
      <c r="I54" s="73" t="s">
        <v>254</v>
      </c>
      <c r="J54" s="74" t="s">
        <v>255</v>
      </c>
      <c r="K54" s="73">
        <v>-1919</v>
      </c>
      <c r="L54" s="73" t="s">
        <v>256</v>
      </c>
      <c r="M54" s="74" t="s">
        <v>124</v>
      </c>
      <c r="N54" s="74"/>
      <c r="O54" s="75" t="s">
        <v>252</v>
      </c>
      <c r="P54" s="75" t="s">
        <v>253</v>
      </c>
    </row>
    <row r="55" spans="1:16" ht="12.75" customHeight="1" thickBot="1" x14ac:dyDescent="0.25">
      <c r="A55" s="59" t="str">
        <f t="shared" si="6"/>
        <v> VB 7.72 </v>
      </c>
      <c r="B55" s="16" t="str">
        <f t="shared" si="7"/>
        <v>II</v>
      </c>
      <c r="C55" s="59">
        <f t="shared" si="8"/>
        <v>31383.677</v>
      </c>
      <c r="D55" s="12" t="str">
        <f t="shared" si="9"/>
        <v>vis</v>
      </c>
      <c r="E55" s="72">
        <f>VLOOKUP(C55,Active!C$21:E$966,3,FALSE)</f>
        <v>-1911.5301464355443</v>
      </c>
      <c r="F55" s="16" t="s">
        <v>118</v>
      </c>
      <c r="G55" s="12" t="str">
        <f t="shared" si="10"/>
        <v>31383.677</v>
      </c>
      <c r="H55" s="59">
        <f t="shared" si="11"/>
        <v>-1911.5</v>
      </c>
      <c r="I55" s="73" t="s">
        <v>257</v>
      </c>
      <c r="J55" s="74" t="s">
        <v>258</v>
      </c>
      <c r="K55" s="73">
        <v>-1911.5</v>
      </c>
      <c r="L55" s="73" t="s">
        <v>146</v>
      </c>
      <c r="M55" s="74" t="s">
        <v>124</v>
      </c>
      <c r="N55" s="74"/>
      <c r="O55" s="75" t="s">
        <v>130</v>
      </c>
      <c r="P55" s="75" t="s">
        <v>131</v>
      </c>
    </row>
    <row r="56" spans="1:16" ht="12.75" customHeight="1" thickBot="1" x14ac:dyDescent="0.25">
      <c r="A56" s="59" t="str">
        <f t="shared" si="6"/>
        <v> VB 7.72 </v>
      </c>
      <c r="B56" s="16" t="str">
        <f t="shared" si="7"/>
        <v>I</v>
      </c>
      <c r="C56" s="59">
        <f t="shared" si="8"/>
        <v>31407.601999999999</v>
      </c>
      <c r="D56" s="12" t="str">
        <f t="shared" si="9"/>
        <v>vis</v>
      </c>
      <c r="E56" s="72">
        <f>VLOOKUP(C56,Active!C$21:E$966,3,FALSE)</f>
        <v>-1896.0253209839123</v>
      </c>
      <c r="F56" s="16" t="s">
        <v>118</v>
      </c>
      <c r="G56" s="12" t="str">
        <f t="shared" si="10"/>
        <v>31407.602</v>
      </c>
      <c r="H56" s="59">
        <f t="shared" si="11"/>
        <v>-1896</v>
      </c>
      <c r="I56" s="73" t="s">
        <v>259</v>
      </c>
      <c r="J56" s="74" t="s">
        <v>260</v>
      </c>
      <c r="K56" s="73">
        <v>-1896</v>
      </c>
      <c r="L56" s="73" t="s">
        <v>221</v>
      </c>
      <c r="M56" s="74" t="s">
        <v>124</v>
      </c>
      <c r="N56" s="74"/>
      <c r="O56" s="75" t="s">
        <v>130</v>
      </c>
      <c r="P56" s="75" t="s">
        <v>131</v>
      </c>
    </row>
    <row r="57" spans="1:16" ht="12.75" customHeight="1" thickBot="1" x14ac:dyDescent="0.25">
      <c r="A57" s="59" t="str">
        <f t="shared" si="6"/>
        <v> PZ 12.124 </v>
      </c>
      <c r="B57" s="16" t="str">
        <f t="shared" si="7"/>
        <v>II</v>
      </c>
      <c r="C57" s="59">
        <f t="shared" si="8"/>
        <v>31439.258999999998</v>
      </c>
      <c r="D57" s="12" t="str">
        <f t="shared" si="9"/>
        <v>vis</v>
      </c>
      <c r="E57" s="72">
        <f>VLOOKUP(C57,Active!C$21:E$966,3,FALSE)</f>
        <v>-1875.509698859677</v>
      </c>
      <c r="F57" s="16" t="s">
        <v>118</v>
      </c>
      <c r="G57" s="12" t="str">
        <f t="shared" si="10"/>
        <v>31439.259</v>
      </c>
      <c r="H57" s="59">
        <f t="shared" si="11"/>
        <v>-1875.5</v>
      </c>
      <c r="I57" s="73" t="s">
        <v>261</v>
      </c>
      <c r="J57" s="74" t="s">
        <v>262</v>
      </c>
      <c r="K57" s="73">
        <v>-1875.5</v>
      </c>
      <c r="L57" s="73" t="s">
        <v>263</v>
      </c>
      <c r="M57" s="74" t="s">
        <v>124</v>
      </c>
      <c r="N57" s="74"/>
      <c r="O57" s="75" t="s">
        <v>125</v>
      </c>
      <c r="P57" s="75" t="s">
        <v>126</v>
      </c>
    </row>
    <row r="58" spans="1:16" ht="12.75" customHeight="1" thickBot="1" x14ac:dyDescent="0.25">
      <c r="A58" s="59" t="str">
        <f t="shared" si="6"/>
        <v> BTAD 38.44 </v>
      </c>
      <c r="B58" s="16" t="str">
        <f t="shared" si="7"/>
        <v>I</v>
      </c>
      <c r="C58" s="59">
        <f t="shared" si="8"/>
        <v>31702.294999999998</v>
      </c>
      <c r="D58" s="12" t="str">
        <f t="shared" si="9"/>
        <v>vis</v>
      </c>
      <c r="E58" s="72">
        <f>VLOOKUP(C58,Active!C$21:E$966,3,FALSE)</f>
        <v>-1705.0466991733379</v>
      </c>
      <c r="F58" s="16" t="s">
        <v>118</v>
      </c>
      <c r="G58" s="12" t="str">
        <f t="shared" si="10"/>
        <v>31702.295</v>
      </c>
      <c r="H58" s="59">
        <f t="shared" si="11"/>
        <v>-1705</v>
      </c>
      <c r="I58" s="73" t="s">
        <v>264</v>
      </c>
      <c r="J58" s="74" t="s">
        <v>265</v>
      </c>
      <c r="K58" s="73">
        <v>-1705</v>
      </c>
      <c r="L58" s="73" t="s">
        <v>266</v>
      </c>
      <c r="M58" s="74" t="s">
        <v>124</v>
      </c>
      <c r="N58" s="74"/>
      <c r="O58" s="75" t="s">
        <v>252</v>
      </c>
      <c r="P58" s="75" t="s">
        <v>253</v>
      </c>
    </row>
    <row r="59" spans="1:16" ht="12.75" customHeight="1" thickBot="1" x14ac:dyDescent="0.25">
      <c r="A59" s="59" t="str">
        <f t="shared" si="6"/>
        <v> PZ 12.124 </v>
      </c>
      <c r="B59" s="16" t="str">
        <f t="shared" si="7"/>
        <v>II</v>
      </c>
      <c r="C59" s="59">
        <f t="shared" si="8"/>
        <v>33033.300000000003</v>
      </c>
      <c r="D59" s="12" t="str">
        <f t="shared" si="9"/>
        <v>vis</v>
      </c>
      <c r="E59" s="72">
        <f>VLOOKUP(C59,Active!C$21:E$966,3,FALSE)</f>
        <v>-842.47615788805126</v>
      </c>
      <c r="F59" s="16" t="s">
        <v>118</v>
      </c>
      <c r="G59" s="12" t="str">
        <f t="shared" si="10"/>
        <v>33033.300</v>
      </c>
      <c r="H59" s="59">
        <f t="shared" si="11"/>
        <v>-842.5</v>
      </c>
      <c r="I59" s="73" t="s">
        <v>267</v>
      </c>
      <c r="J59" s="74" t="s">
        <v>268</v>
      </c>
      <c r="K59" s="73">
        <v>-842.5</v>
      </c>
      <c r="L59" s="73" t="s">
        <v>180</v>
      </c>
      <c r="M59" s="74" t="s">
        <v>124</v>
      </c>
      <c r="N59" s="74"/>
      <c r="O59" s="75" t="s">
        <v>125</v>
      </c>
      <c r="P59" s="75" t="s">
        <v>126</v>
      </c>
    </row>
    <row r="60" spans="1:16" ht="12.75" customHeight="1" thickBot="1" x14ac:dyDescent="0.25">
      <c r="A60" s="59" t="str">
        <f t="shared" si="6"/>
        <v> PZ 12.124 </v>
      </c>
      <c r="B60" s="16" t="str">
        <f t="shared" si="7"/>
        <v>I</v>
      </c>
      <c r="C60" s="59">
        <f t="shared" si="8"/>
        <v>33154.387000000002</v>
      </c>
      <c r="D60" s="12" t="str">
        <f t="shared" si="9"/>
        <v>vis</v>
      </c>
      <c r="E60" s="72">
        <f>VLOOKUP(C60,Active!C$21:E$966,3,FALSE)</f>
        <v>-764.00456752391983</v>
      </c>
      <c r="F60" s="16" t="s">
        <v>118</v>
      </c>
      <c r="G60" s="12" t="str">
        <f t="shared" si="10"/>
        <v>33154.387</v>
      </c>
      <c r="H60" s="59">
        <f t="shared" si="11"/>
        <v>-764</v>
      </c>
      <c r="I60" s="73" t="s">
        <v>269</v>
      </c>
      <c r="J60" s="74" t="s">
        <v>270</v>
      </c>
      <c r="K60" s="73">
        <v>-764</v>
      </c>
      <c r="L60" s="73" t="s">
        <v>242</v>
      </c>
      <c r="M60" s="74" t="s">
        <v>124</v>
      </c>
      <c r="N60" s="74"/>
      <c r="O60" s="75" t="s">
        <v>125</v>
      </c>
      <c r="P60" s="75" t="s">
        <v>126</v>
      </c>
    </row>
    <row r="61" spans="1:16" ht="12.75" customHeight="1" thickBot="1" x14ac:dyDescent="0.25">
      <c r="A61" s="59" t="str">
        <f t="shared" si="6"/>
        <v> PZ 12.124 </v>
      </c>
      <c r="B61" s="16" t="str">
        <f t="shared" si="7"/>
        <v>II</v>
      </c>
      <c r="C61" s="59">
        <f t="shared" si="8"/>
        <v>33178.288</v>
      </c>
      <c r="D61" s="12" t="str">
        <f t="shared" si="9"/>
        <v>vis</v>
      </c>
      <c r="E61" s="72">
        <f>VLOOKUP(C61,Active!C$21:E$966,3,FALSE)</f>
        <v>-748.51529550220857</v>
      </c>
      <c r="F61" s="16" t="s">
        <v>118</v>
      </c>
      <c r="G61" s="12" t="str">
        <f t="shared" si="10"/>
        <v>33178.288</v>
      </c>
      <c r="H61" s="59">
        <f t="shared" si="11"/>
        <v>-748.5</v>
      </c>
      <c r="I61" s="73" t="s">
        <v>271</v>
      </c>
      <c r="J61" s="74" t="s">
        <v>272</v>
      </c>
      <c r="K61" s="73">
        <v>-748.5</v>
      </c>
      <c r="L61" s="73" t="s">
        <v>273</v>
      </c>
      <c r="M61" s="74" t="s">
        <v>124</v>
      </c>
      <c r="N61" s="74"/>
      <c r="O61" s="75" t="s">
        <v>125</v>
      </c>
      <c r="P61" s="75" t="s">
        <v>126</v>
      </c>
    </row>
    <row r="62" spans="1:16" ht="12.75" customHeight="1" thickBot="1" x14ac:dyDescent="0.25">
      <c r="A62" s="59" t="str">
        <f t="shared" si="6"/>
        <v> BTAD 38.44 </v>
      </c>
      <c r="B62" s="16" t="str">
        <f t="shared" si="7"/>
        <v>II</v>
      </c>
      <c r="C62" s="59">
        <f t="shared" si="8"/>
        <v>33178.33</v>
      </c>
      <c r="D62" s="12" t="str">
        <f t="shared" si="9"/>
        <v>vis</v>
      </c>
      <c r="E62" s="72">
        <f>VLOOKUP(C62,Active!C$21:E$966,3,FALSE)</f>
        <v>-748.48807699984752</v>
      </c>
      <c r="F62" s="16" t="s">
        <v>118</v>
      </c>
      <c r="G62" s="12" t="str">
        <f t="shared" si="10"/>
        <v>33178.330</v>
      </c>
      <c r="H62" s="59">
        <f t="shared" si="11"/>
        <v>-748.5</v>
      </c>
      <c r="I62" s="73" t="s">
        <v>274</v>
      </c>
      <c r="J62" s="74" t="s">
        <v>275</v>
      </c>
      <c r="K62" s="73">
        <v>-748.5</v>
      </c>
      <c r="L62" s="73" t="s">
        <v>276</v>
      </c>
      <c r="M62" s="74" t="s">
        <v>124</v>
      </c>
      <c r="N62" s="74"/>
      <c r="O62" s="75" t="s">
        <v>252</v>
      </c>
      <c r="P62" s="75" t="s">
        <v>253</v>
      </c>
    </row>
    <row r="63" spans="1:16" ht="12.75" customHeight="1" thickBot="1" x14ac:dyDescent="0.25">
      <c r="A63" s="59" t="str">
        <f t="shared" si="6"/>
        <v> PZ 12.124 </v>
      </c>
      <c r="B63" s="16" t="str">
        <f t="shared" si="7"/>
        <v>II</v>
      </c>
      <c r="C63" s="59">
        <f t="shared" si="8"/>
        <v>33212.277000000002</v>
      </c>
      <c r="D63" s="12" t="str">
        <f t="shared" si="9"/>
        <v>vis</v>
      </c>
      <c r="E63" s="72">
        <f>VLOOKUP(C63,Active!C$21:E$966,3,FALSE)</f>
        <v>-726.48839843739916</v>
      </c>
      <c r="F63" s="16" t="s">
        <v>118</v>
      </c>
      <c r="G63" s="12" t="str">
        <f t="shared" si="10"/>
        <v>33212.277</v>
      </c>
      <c r="H63" s="59">
        <f t="shared" si="11"/>
        <v>-726.5</v>
      </c>
      <c r="I63" s="73" t="s">
        <v>277</v>
      </c>
      <c r="J63" s="74" t="s">
        <v>278</v>
      </c>
      <c r="K63" s="73">
        <v>-726.5</v>
      </c>
      <c r="L63" s="73" t="s">
        <v>276</v>
      </c>
      <c r="M63" s="74" t="s">
        <v>124</v>
      </c>
      <c r="N63" s="74"/>
      <c r="O63" s="75" t="s">
        <v>125</v>
      </c>
      <c r="P63" s="75" t="s">
        <v>126</v>
      </c>
    </row>
    <row r="64" spans="1:16" ht="12.75" customHeight="1" thickBot="1" x14ac:dyDescent="0.25">
      <c r="A64" s="59" t="str">
        <f t="shared" si="6"/>
        <v> BTAD 38.44 </v>
      </c>
      <c r="B64" s="16" t="str">
        <f t="shared" si="7"/>
        <v>II</v>
      </c>
      <c r="C64" s="59">
        <f t="shared" si="8"/>
        <v>33809.201999999997</v>
      </c>
      <c r="D64" s="12" t="str">
        <f t="shared" si="9"/>
        <v>vis</v>
      </c>
      <c r="E64" s="72">
        <f>VLOOKUP(C64,Active!C$21:E$966,3,FALSE)</f>
        <v>-339.6454336425906</v>
      </c>
      <c r="F64" s="16" t="s">
        <v>118</v>
      </c>
      <c r="G64" s="12" t="str">
        <f t="shared" si="10"/>
        <v>33809.202</v>
      </c>
      <c r="H64" s="59">
        <f t="shared" si="11"/>
        <v>-339.5</v>
      </c>
      <c r="I64" s="73" t="s">
        <v>279</v>
      </c>
      <c r="J64" s="74" t="s">
        <v>280</v>
      </c>
      <c r="K64" s="73">
        <v>-339.5</v>
      </c>
      <c r="L64" s="73" t="s">
        <v>281</v>
      </c>
      <c r="M64" s="74" t="s">
        <v>124</v>
      </c>
      <c r="N64" s="74"/>
      <c r="O64" s="75" t="s">
        <v>252</v>
      </c>
      <c r="P64" s="75" t="s">
        <v>253</v>
      </c>
    </row>
    <row r="65" spans="1:16" ht="12.75" customHeight="1" thickBot="1" x14ac:dyDescent="0.25">
      <c r="A65" s="59" t="str">
        <f t="shared" si="6"/>
        <v> BTAD 38.44 </v>
      </c>
      <c r="B65" s="16" t="str">
        <f t="shared" si="7"/>
        <v>I</v>
      </c>
      <c r="C65" s="59">
        <f t="shared" si="8"/>
        <v>33887.375</v>
      </c>
      <c r="D65" s="12" t="str">
        <f t="shared" si="9"/>
        <v>vis</v>
      </c>
      <c r="E65" s="72">
        <f>VLOOKUP(C65,Active!C$21:E$966,3,FALSE)</f>
        <v>-288.98467209481532</v>
      </c>
      <c r="F65" s="16" t="s">
        <v>118</v>
      </c>
      <c r="G65" s="12" t="str">
        <f t="shared" si="10"/>
        <v>33887.375</v>
      </c>
      <c r="H65" s="59">
        <f t="shared" si="11"/>
        <v>-289</v>
      </c>
      <c r="I65" s="73" t="s">
        <v>282</v>
      </c>
      <c r="J65" s="74" t="s">
        <v>283</v>
      </c>
      <c r="K65" s="73">
        <v>-289</v>
      </c>
      <c r="L65" s="73" t="s">
        <v>165</v>
      </c>
      <c r="M65" s="74" t="s">
        <v>124</v>
      </c>
      <c r="N65" s="74"/>
      <c r="O65" s="75" t="s">
        <v>252</v>
      </c>
      <c r="P65" s="75" t="s">
        <v>253</v>
      </c>
    </row>
    <row r="66" spans="1:16" ht="12.75" customHeight="1" thickBot="1" x14ac:dyDescent="0.25">
      <c r="A66" s="59" t="str">
        <f t="shared" si="6"/>
        <v> PZ 12.124 </v>
      </c>
      <c r="B66" s="16" t="str">
        <f t="shared" si="7"/>
        <v>I</v>
      </c>
      <c r="C66" s="59">
        <f t="shared" si="8"/>
        <v>34333.281000000003</v>
      </c>
      <c r="D66" s="12" t="str">
        <f t="shared" si="9"/>
        <v>vis</v>
      </c>
      <c r="E66" s="72">
        <f>VLOOKUP(C66,Active!C$21:E$966,3,FALSE)</f>
        <v>-1.1017012859981138E-2</v>
      </c>
      <c r="F66" s="16" t="s">
        <v>118</v>
      </c>
      <c r="G66" s="12" t="str">
        <f t="shared" si="10"/>
        <v>34333.281</v>
      </c>
      <c r="H66" s="59">
        <f t="shared" si="11"/>
        <v>0</v>
      </c>
      <c r="I66" s="73" t="s">
        <v>284</v>
      </c>
      <c r="J66" s="74" t="s">
        <v>285</v>
      </c>
      <c r="K66" s="73">
        <v>0</v>
      </c>
      <c r="L66" s="73" t="s">
        <v>286</v>
      </c>
      <c r="M66" s="74" t="s">
        <v>124</v>
      </c>
      <c r="N66" s="74"/>
      <c r="O66" s="75" t="s">
        <v>125</v>
      </c>
      <c r="P66" s="75" t="s">
        <v>126</v>
      </c>
    </row>
    <row r="67" spans="1:16" ht="12.75" customHeight="1" thickBot="1" x14ac:dyDescent="0.25">
      <c r="A67" s="59" t="str">
        <f t="shared" si="6"/>
        <v> PZ 12.124 </v>
      </c>
      <c r="B67" s="16" t="str">
        <f t="shared" si="7"/>
        <v>II</v>
      </c>
      <c r="C67" s="59">
        <f t="shared" si="8"/>
        <v>34457.478000000003</v>
      </c>
      <c r="D67" s="12" t="str">
        <f t="shared" si="9"/>
        <v>vis</v>
      </c>
      <c r="E67" s="72">
        <f>VLOOKUP(C67,Active!C$21:E$966,3,FALSE)</f>
        <v>80.476038645089062</v>
      </c>
      <c r="F67" s="16" t="s">
        <v>118</v>
      </c>
      <c r="G67" s="12" t="str">
        <f t="shared" si="10"/>
        <v>34457.478</v>
      </c>
      <c r="H67" s="59">
        <f t="shared" si="11"/>
        <v>80.5</v>
      </c>
      <c r="I67" s="73" t="s">
        <v>287</v>
      </c>
      <c r="J67" s="74" t="s">
        <v>288</v>
      </c>
      <c r="K67" s="73">
        <v>80.5</v>
      </c>
      <c r="L67" s="73" t="s">
        <v>289</v>
      </c>
      <c r="M67" s="74" t="s">
        <v>124</v>
      </c>
      <c r="N67" s="74"/>
      <c r="O67" s="75" t="s">
        <v>125</v>
      </c>
      <c r="P67" s="75" t="s">
        <v>126</v>
      </c>
    </row>
    <row r="68" spans="1:16" ht="12.75" customHeight="1" thickBot="1" x14ac:dyDescent="0.25">
      <c r="A68" s="59" t="str">
        <f t="shared" si="6"/>
        <v> VB 5.5 </v>
      </c>
      <c r="B68" s="16" t="str">
        <f t="shared" si="7"/>
        <v>I</v>
      </c>
      <c r="C68" s="59">
        <f t="shared" si="8"/>
        <v>36814.555999999997</v>
      </c>
      <c r="D68" s="12" t="str">
        <f t="shared" si="9"/>
        <v>vis</v>
      </c>
      <c r="E68" s="72">
        <f>VLOOKUP(C68,Active!C$21:E$966,3,FALSE)</f>
        <v>1608.0030173654006</v>
      </c>
      <c r="F68" s="16" t="s">
        <v>118</v>
      </c>
      <c r="G68" s="12" t="str">
        <f t="shared" si="10"/>
        <v>36814.556</v>
      </c>
      <c r="H68" s="59">
        <f t="shared" si="11"/>
        <v>1608</v>
      </c>
      <c r="I68" s="73" t="s">
        <v>290</v>
      </c>
      <c r="J68" s="74" t="s">
        <v>291</v>
      </c>
      <c r="K68" s="73">
        <v>1608</v>
      </c>
      <c r="L68" s="73" t="s">
        <v>292</v>
      </c>
      <c r="M68" s="74" t="s">
        <v>124</v>
      </c>
      <c r="N68" s="74"/>
      <c r="O68" s="75" t="s">
        <v>130</v>
      </c>
      <c r="P68" s="75" t="s">
        <v>147</v>
      </c>
    </row>
    <row r="69" spans="1:16" ht="12.75" customHeight="1" thickBot="1" x14ac:dyDescent="0.25">
      <c r="A69" s="59" t="str">
        <f t="shared" si="6"/>
        <v> VB 5.5 </v>
      </c>
      <c r="B69" s="16" t="str">
        <f t="shared" si="7"/>
        <v>I</v>
      </c>
      <c r="C69" s="59">
        <f t="shared" si="8"/>
        <v>36848.464999999997</v>
      </c>
      <c r="D69" s="12" t="str">
        <f t="shared" si="9"/>
        <v>vis</v>
      </c>
      <c r="E69" s="72">
        <f>VLOOKUP(C69,Active!C$21:E$966,3,FALSE)</f>
        <v>1629.9780696638086</v>
      </c>
      <c r="F69" s="16" t="s">
        <v>118</v>
      </c>
      <c r="G69" s="12" t="str">
        <f t="shared" si="10"/>
        <v>36848.465</v>
      </c>
      <c r="H69" s="59">
        <f t="shared" si="11"/>
        <v>1630</v>
      </c>
      <c r="I69" s="73" t="s">
        <v>293</v>
      </c>
      <c r="J69" s="74" t="s">
        <v>294</v>
      </c>
      <c r="K69" s="73">
        <v>1630</v>
      </c>
      <c r="L69" s="73" t="s">
        <v>295</v>
      </c>
      <c r="M69" s="74" t="s">
        <v>124</v>
      </c>
      <c r="N69" s="74"/>
      <c r="O69" s="75" t="s">
        <v>130</v>
      </c>
      <c r="P69" s="75" t="s">
        <v>147</v>
      </c>
    </row>
    <row r="70" spans="1:16" ht="12.75" customHeight="1" thickBot="1" x14ac:dyDescent="0.25">
      <c r="A70" s="59" t="str">
        <f t="shared" si="6"/>
        <v> HABZ 59 </v>
      </c>
      <c r="B70" s="16" t="str">
        <f t="shared" si="7"/>
        <v>II</v>
      </c>
      <c r="C70" s="59">
        <f t="shared" si="8"/>
        <v>39026.561999999998</v>
      </c>
      <c r="D70" s="12" t="str">
        <f t="shared" si="9"/>
        <v>vis</v>
      </c>
      <c r="E70" s="72">
        <f>VLOOKUP(C70,Active!C$21:E$966,3,FALSE)</f>
        <v>3041.5146966951525</v>
      </c>
      <c r="F70" s="16" t="s">
        <v>118</v>
      </c>
      <c r="G70" s="12" t="str">
        <f t="shared" si="10"/>
        <v>39026.562</v>
      </c>
      <c r="H70" s="59">
        <f t="shared" si="11"/>
        <v>3041.5</v>
      </c>
      <c r="I70" s="73" t="s">
        <v>296</v>
      </c>
      <c r="J70" s="74" t="s">
        <v>297</v>
      </c>
      <c r="K70" s="73">
        <v>3041.5</v>
      </c>
      <c r="L70" s="73" t="s">
        <v>298</v>
      </c>
      <c r="M70" s="74" t="s">
        <v>124</v>
      </c>
      <c r="N70" s="74"/>
      <c r="O70" s="75" t="s">
        <v>299</v>
      </c>
      <c r="P70" s="75" t="s">
        <v>300</v>
      </c>
    </row>
    <row r="71" spans="1:16" ht="12.75" customHeight="1" thickBot="1" x14ac:dyDescent="0.25">
      <c r="A71" s="59" t="str">
        <f t="shared" si="6"/>
        <v> HABZ 59 </v>
      </c>
      <c r="B71" s="16" t="str">
        <f t="shared" si="7"/>
        <v>I</v>
      </c>
      <c r="C71" s="59">
        <f t="shared" si="8"/>
        <v>39033.485000000001</v>
      </c>
      <c r="D71" s="12" t="str">
        <f t="shared" si="9"/>
        <v>vis</v>
      </c>
      <c r="E71" s="72">
        <f>VLOOKUP(C71,Active!C$21:E$966,3,FALSE)</f>
        <v>3046.0012131675321</v>
      </c>
      <c r="F71" s="16" t="s">
        <v>118</v>
      </c>
      <c r="G71" s="12" t="str">
        <f t="shared" si="10"/>
        <v>39033.485</v>
      </c>
      <c r="H71" s="59">
        <f t="shared" si="11"/>
        <v>3046</v>
      </c>
      <c r="I71" s="73" t="s">
        <v>301</v>
      </c>
      <c r="J71" s="74" t="s">
        <v>302</v>
      </c>
      <c r="K71" s="73">
        <v>3046</v>
      </c>
      <c r="L71" s="73" t="s">
        <v>303</v>
      </c>
      <c r="M71" s="74" t="s">
        <v>124</v>
      </c>
      <c r="N71" s="74"/>
      <c r="O71" s="75" t="s">
        <v>299</v>
      </c>
      <c r="P71" s="75" t="s">
        <v>300</v>
      </c>
    </row>
    <row r="72" spans="1:16" ht="12.75" customHeight="1" thickBot="1" x14ac:dyDescent="0.25">
      <c r="A72" s="59" t="str">
        <f t="shared" si="6"/>
        <v> HABZ 59 </v>
      </c>
      <c r="B72" s="16" t="str">
        <f t="shared" si="7"/>
        <v>II</v>
      </c>
      <c r="C72" s="59">
        <f t="shared" si="8"/>
        <v>39057.385999999999</v>
      </c>
      <c r="D72" s="12" t="str">
        <f t="shared" si="9"/>
        <v>vis</v>
      </c>
      <c r="E72" s="72">
        <f>VLOOKUP(C72,Active!C$21:E$966,3,FALSE)</f>
        <v>3061.4904851892438</v>
      </c>
      <c r="F72" s="16" t="s">
        <v>118</v>
      </c>
      <c r="G72" s="12" t="str">
        <f t="shared" si="10"/>
        <v>39057.386</v>
      </c>
      <c r="H72" s="59">
        <f t="shared" si="11"/>
        <v>3061.5</v>
      </c>
      <c r="I72" s="73" t="s">
        <v>304</v>
      </c>
      <c r="J72" s="74" t="s">
        <v>305</v>
      </c>
      <c r="K72" s="73">
        <v>3061.5</v>
      </c>
      <c r="L72" s="73" t="s">
        <v>263</v>
      </c>
      <c r="M72" s="74" t="s">
        <v>124</v>
      </c>
      <c r="N72" s="74"/>
      <c r="O72" s="75" t="s">
        <v>299</v>
      </c>
      <c r="P72" s="75" t="s">
        <v>300</v>
      </c>
    </row>
    <row r="73" spans="1:16" ht="12.75" customHeight="1" thickBot="1" x14ac:dyDescent="0.25">
      <c r="A73" s="59" t="str">
        <f t="shared" si="6"/>
        <v> HABZ 59 </v>
      </c>
      <c r="B73" s="16" t="str">
        <f t="shared" si="7"/>
        <v>II</v>
      </c>
      <c r="C73" s="59">
        <f t="shared" si="8"/>
        <v>39088.26</v>
      </c>
      <c r="D73" s="12" t="str">
        <f t="shared" si="9"/>
        <v>vis</v>
      </c>
      <c r="E73" s="72">
        <f>VLOOKUP(C73,Active!C$21:E$966,3,FALSE)</f>
        <v>3081.4986766623369</v>
      </c>
      <c r="F73" s="16" t="s">
        <v>118</v>
      </c>
      <c r="G73" s="12" t="str">
        <f t="shared" si="10"/>
        <v>39088.260</v>
      </c>
      <c r="H73" s="59">
        <f t="shared" si="11"/>
        <v>3081.5</v>
      </c>
      <c r="I73" s="73" t="s">
        <v>306</v>
      </c>
      <c r="J73" s="74" t="s">
        <v>307</v>
      </c>
      <c r="K73" s="73">
        <v>3081.5</v>
      </c>
      <c r="L73" s="73" t="s">
        <v>308</v>
      </c>
      <c r="M73" s="74" t="s">
        <v>124</v>
      </c>
      <c r="N73" s="74"/>
      <c r="O73" s="75" t="s">
        <v>299</v>
      </c>
      <c r="P73" s="75" t="s">
        <v>300</v>
      </c>
    </row>
    <row r="74" spans="1:16" ht="12.75" customHeight="1" thickBot="1" x14ac:dyDescent="0.25">
      <c r="A74" s="59" t="str">
        <f t="shared" si="6"/>
        <v> HABZ 59 </v>
      </c>
      <c r="B74" s="16" t="str">
        <f t="shared" si="7"/>
        <v>II</v>
      </c>
      <c r="C74" s="59">
        <f t="shared" si="8"/>
        <v>39381.442000000003</v>
      </c>
      <c r="D74" s="12" t="str">
        <f t="shared" si="9"/>
        <v>vis</v>
      </c>
      <c r="E74" s="72">
        <f>VLOOKUP(C74,Active!C$21:E$966,3,FALSE)</f>
        <v>3271.498080447524</v>
      </c>
      <c r="F74" s="16" t="s">
        <v>118</v>
      </c>
      <c r="G74" s="12" t="str">
        <f t="shared" si="10"/>
        <v>39381.442</v>
      </c>
      <c r="H74" s="59">
        <f t="shared" si="11"/>
        <v>3271.5</v>
      </c>
      <c r="I74" s="73" t="s">
        <v>309</v>
      </c>
      <c r="J74" s="74" t="s">
        <v>310</v>
      </c>
      <c r="K74" s="73">
        <v>3271.5</v>
      </c>
      <c r="L74" s="73" t="s">
        <v>120</v>
      </c>
      <c r="M74" s="74" t="s">
        <v>124</v>
      </c>
      <c r="N74" s="74"/>
      <c r="O74" s="75" t="s">
        <v>299</v>
      </c>
      <c r="P74" s="75" t="s">
        <v>300</v>
      </c>
    </row>
    <row r="75" spans="1:16" ht="12.75" customHeight="1" thickBot="1" x14ac:dyDescent="0.25">
      <c r="A75" s="59" t="str">
        <f t="shared" ref="A75:A106" si="12">P75</f>
        <v> HABZ 59 </v>
      </c>
      <c r="B75" s="16" t="str">
        <f t="shared" ref="B75:B106" si="13">IF(H75=INT(H75),"I","II")</f>
        <v>II</v>
      </c>
      <c r="C75" s="59">
        <f t="shared" ref="C75:C106" si="14">1*G75</f>
        <v>39387.599000000002</v>
      </c>
      <c r="D75" s="12" t="str">
        <f t="shared" ref="D75:D106" si="15">VLOOKUP(F75,I$1:J$5,2,FALSE)</f>
        <v>vis</v>
      </c>
      <c r="E75" s="72">
        <f>VLOOKUP(C75,Active!C$21:E$966,3,FALSE)</f>
        <v>3275.4881832816177</v>
      </c>
      <c r="F75" s="16" t="s">
        <v>118</v>
      </c>
      <c r="G75" s="12" t="str">
        <f t="shared" ref="G75:G106" si="16">MID(I75,3,LEN(I75)-3)</f>
        <v>39387.599</v>
      </c>
      <c r="H75" s="59">
        <f t="shared" ref="H75:H106" si="17">1*K75</f>
        <v>3275.5</v>
      </c>
      <c r="I75" s="73" t="s">
        <v>311</v>
      </c>
      <c r="J75" s="74" t="s">
        <v>312</v>
      </c>
      <c r="K75" s="73">
        <v>3275.5</v>
      </c>
      <c r="L75" s="73" t="s">
        <v>313</v>
      </c>
      <c r="M75" s="74" t="s">
        <v>124</v>
      </c>
      <c r="N75" s="74"/>
      <c r="O75" s="75" t="s">
        <v>299</v>
      </c>
      <c r="P75" s="75" t="s">
        <v>300</v>
      </c>
    </row>
    <row r="76" spans="1:16" ht="12.75" customHeight="1" thickBot="1" x14ac:dyDescent="0.25">
      <c r="A76" s="59" t="str">
        <f t="shared" si="12"/>
        <v> HABZ 59 </v>
      </c>
      <c r="B76" s="16" t="str">
        <f t="shared" si="13"/>
        <v>II</v>
      </c>
      <c r="C76" s="59">
        <f t="shared" si="14"/>
        <v>40151.415999999997</v>
      </c>
      <c r="D76" s="12" t="str">
        <f t="shared" si="15"/>
        <v>vis</v>
      </c>
      <c r="E76" s="72">
        <f>VLOOKUP(C76,Active!C$21:E$966,3,FALSE)</f>
        <v>3770.4871075027118</v>
      </c>
      <c r="F76" s="16" t="s">
        <v>118</v>
      </c>
      <c r="G76" s="12" t="str">
        <f t="shared" si="16"/>
        <v>40151.416</v>
      </c>
      <c r="H76" s="59">
        <f t="shared" si="17"/>
        <v>3770.5</v>
      </c>
      <c r="I76" s="73" t="s">
        <v>314</v>
      </c>
      <c r="J76" s="74" t="s">
        <v>315</v>
      </c>
      <c r="K76" s="73">
        <v>3770.5</v>
      </c>
      <c r="L76" s="73" t="s">
        <v>316</v>
      </c>
      <c r="M76" s="74" t="s">
        <v>124</v>
      </c>
      <c r="N76" s="74"/>
      <c r="O76" s="75" t="s">
        <v>299</v>
      </c>
      <c r="P76" s="75" t="s">
        <v>300</v>
      </c>
    </row>
    <row r="77" spans="1:16" ht="12.75" customHeight="1" thickBot="1" x14ac:dyDescent="0.25">
      <c r="A77" s="59" t="str">
        <f t="shared" si="12"/>
        <v> HABZ 59 </v>
      </c>
      <c r="B77" s="16" t="str">
        <f t="shared" si="13"/>
        <v>I</v>
      </c>
      <c r="C77" s="59">
        <f t="shared" si="14"/>
        <v>41249.328000000001</v>
      </c>
      <c r="D77" s="12" t="str">
        <f t="shared" si="15"/>
        <v>vis</v>
      </c>
      <c r="E77" s="72">
        <f>VLOOKUP(C77,Active!C$21:E$966,3,FALSE)</f>
        <v>4481.9994971057649</v>
      </c>
      <c r="F77" s="16" t="s">
        <v>118</v>
      </c>
      <c r="G77" s="12" t="str">
        <f t="shared" si="16"/>
        <v>41249.328</v>
      </c>
      <c r="H77" s="59">
        <f t="shared" si="17"/>
        <v>4482</v>
      </c>
      <c r="I77" s="73" t="s">
        <v>317</v>
      </c>
      <c r="J77" s="74" t="s">
        <v>318</v>
      </c>
      <c r="K77" s="73">
        <v>4482</v>
      </c>
      <c r="L77" s="73" t="s">
        <v>319</v>
      </c>
      <c r="M77" s="74" t="s">
        <v>124</v>
      </c>
      <c r="N77" s="74"/>
      <c r="O77" s="75" t="s">
        <v>299</v>
      </c>
      <c r="P77" s="75" t="s">
        <v>300</v>
      </c>
    </row>
    <row r="78" spans="1:16" ht="12.75" customHeight="1" thickBot="1" x14ac:dyDescent="0.25">
      <c r="A78" s="59" t="str">
        <f t="shared" si="12"/>
        <v> HABZ 59 </v>
      </c>
      <c r="B78" s="16" t="str">
        <f t="shared" si="13"/>
        <v>I</v>
      </c>
      <c r="C78" s="59">
        <f t="shared" si="14"/>
        <v>42036.311000000002</v>
      </c>
      <c r="D78" s="12" t="str">
        <f t="shared" si="15"/>
        <v>pg</v>
      </c>
      <c r="E78" s="72">
        <f>VLOOKUP(C78,Active!C$21:E$966,3,FALSE)</f>
        <v>4992.0113695572709</v>
      </c>
      <c r="F78" s="16" t="str">
        <f>LEFT(M78,1)</f>
        <v>P</v>
      </c>
      <c r="G78" s="12" t="str">
        <f t="shared" si="16"/>
        <v>42036.311</v>
      </c>
      <c r="H78" s="59">
        <f t="shared" si="17"/>
        <v>4992</v>
      </c>
      <c r="I78" s="73" t="s">
        <v>320</v>
      </c>
      <c r="J78" s="74" t="s">
        <v>321</v>
      </c>
      <c r="K78" s="73">
        <v>4992</v>
      </c>
      <c r="L78" s="73" t="s">
        <v>276</v>
      </c>
      <c r="M78" s="74" t="s">
        <v>124</v>
      </c>
      <c r="N78" s="74"/>
      <c r="O78" s="75" t="s">
        <v>299</v>
      </c>
      <c r="P78" s="75" t="s">
        <v>300</v>
      </c>
    </row>
    <row r="79" spans="1:16" ht="12.75" customHeight="1" thickBot="1" x14ac:dyDescent="0.25">
      <c r="A79" s="59" t="str">
        <f t="shared" si="12"/>
        <v> BBS 26 </v>
      </c>
      <c r="B79" s="16" t="str">
        <f t="shared" si="13"/>
        <v>II</v>
      </c>
      <c r="C79" s="59">
        <f t="shared" si="14"/>
        <v>42782.349000000002</v>
      </c>
      <c r="D79" s="12" t="str">
        <f t="shared" si="15"/>
        <v>vis</v>
      </c>
      <c r="E79" s="72">
        <f>VLOOKUP(C79,Active!C$21:E$966,3,FALSE)</f>
        <v>5475.4884425054497</v>
      </c>
      <c r="F79" s="16" t="str">
        <f>LEFT(M79,1)</f>
        <v>V</v>
      </c>
      <c r="G79" s="12" t="str">
        <f t="shared" si="16"/>
        <v>42782.349</v>
      </c>
      <c r="H79" s="59">
        <f t="shared" si="17"/>
        <v>5475.5</v>
      </c>
      <c r="I79" s="73" t="s">
        <v>322</v>
      </c>
      <c r="J79" s="74" t="s">
        <v>323</v>
      </c>
      <c r="K79" s="73">
        <v>5475.5</v>
      </c>
      <c r="L79" s="73" t="s">
        <v>313</v>
      </c>
      <c r="M79" s="74" t="s">
        <v>324</v>
      </c>
      <c r="N79" s="74"/>
      <c r="O79" s="75" t="s">
        <v>325</v>
      </c>
      <c r="P79" s="75" t="s">
        <v>326</v>
      </c>
    </row>
    <row r="80" spans="1:16" ht="12.75" customHeight="1" thickBot="1" x14ac:dyDescent="0.25">
      <c r="A80" s="59" t="str">
        <f t="shared" si="12"/>
        <v> AOEB 4 </v>
      </c>
      <c r="B80" s="16" t="str">
        <f t="shared" si="13"/>
        <v>II</v>
      </c>
      <c r="C80" s="59">
        <f t="shared" si="14"/>
        <v>43351.754999999997</v>
      </c>
      <c r="D80" s="12" t="str">
        <f t="shared" si="15"/>
        <v>vis</v>
      </c>
      <c r="E80" s="72">
        <f>VLOOKUP(C80,Active!C$21:E$966,3,FALSE)</f>
        <v>5844.4974557180849</v>
      </c>
      <c r="F80" s="16" t="str">
        <f>LEFT(M80,1)</f>
        <v>V</v>
      </c>
      <c r="G80" s="12" t="str">
        <f t="shared" si="16"/>
        <v>43351.755</v>
      </c>
      <c r="H80" s="59">
        <f t="shared" si="17"/>
        <v>5844.5</v>
      </c>
      <c r="I80" s="73" t="s">
        <v>327</v>
      </c>
      <c r="J80" s="74" t="s">
        <v>328</v>
      </c>
      <c r="K80" s="73">
        <v>5844.5</v>
      </c>
      <c r="L80" s="73" t="s">
        <v>329</v>
      </c>
      <c r="M80" s="74" t="s">
        <v>324</v>
      </c>
      <c r="N80" s="74"/>
      <c r="O80" s="75" t="s">
        <v>330</v>
      </c>
      <c r="P80" s="75" t="s">
        <v>331</v>
      </c>
    </row>
    <row r="81" spans="1:16" ht="12.75" customHeight="1" thickBot="1" x14ac:dyDescent="0.25">
      <c r="A81" s="59" t="str">
        <f t="shared" si="12"/>
        <v> AOEB 4 </v>
      </c>
      <c r="B81" s="16" t="str">
        <f t="shared" si="13"/>
        <v>I</v>
      </c>
      <c r="C81" s="59">
        <f t="shared" si="14"/>
        <v>43395.714999999997</v>
      </c>
      <c r="D81" s="12" t="str">
        <f t="shared" si="15"/>
        <v>vis</v>
      </c>
      <c r="E81" s="72">
        <f>VLOOKUP(C81,Active!C$21:E$966,3,FALSE)</f>
        <v>5872.9861548551289</v>
      </c>
      <c r="F81" s="16" t="str">
        <f>LEFT(M81,1)</f>
        <v>V</v>
      </c>
      <c r="G81" s="12" t="str">
        <f t="shared" si="16"/>
        <v>43395.715</v>
      </c>
      <c r="H81" s="59">
        <f t="shared" si="17"/>
        <v>5873</v>
      </c>
      <c r="I81" s="73" t="s">
        <v>332</v>
      </c>
      <c r="J81" s="74" t="s">
        <v>333</v>
      </c>
      <c r="K81" s="73">
        <v>5873</v>
      </c>
      <c r="L81" s="73" t="s">
        <v>194</v>
      </c>
      <c r="M81" s="74" t="s">
        <v>324</v>
      </c>
      <c r="N81" s="74"/>
      <c r="O81" s="75" t="s">
        <v>334</v>
      </c>
      <c r="P81" s="75" t="s">
        <v>331</v>
      </c>
    </row>
    <row r="82" spans="1:16" ht="12.75" customHeight="1" thickBot="1" x14ac:dyDescent="0.25">
      <c r="A82" s="59" t="str">
        <f t="shared" si="12"/>
        <v> AOEB 4 </v>
      </c>
      <c r="B82" s="16" t="str">
        <f t="shared" si="13"/>
        <v>II</v>
      </c>
      <c r="C82" s="59">
        <f t="shared" si="14"/>
        <v>43436.627999999997</v>
      </c>
      <c r="D82" s="12" t="str">
        <f t="shared" si="15"/>
        <v>vis</v>
      </c>
      <c r="E82" s="72">
        <f>VLOOKUP(C82,Active!C$21:E$966,3,FALSE)</f>
        <v>5899.5002164518955</v>
      </c>
      <c r="F82" s="16" t="str">
        <f>LEFT(M82,1)</f>
        <v>V</v>
      </c>
      <c r="G82" s="12" t="str">
        <f t="shared" si="16"/>
        <v>43436.628</v>
      </c>
      <c r="H82" s="59">
        <f t="shared" si="17"/>
        <v>5899.5</v>
      </c>
      <c r="I82" s="73" t="s">
        <v>335</v>
      </c>
      <c r="J82" s="74" t="s">
        <v>336</v>
      </c>
      <c r="K82" s="73">
        <v>5899.5</v>
      </c>
      <c r="L82" s="73" t="s">
        <v>337</v>
      </c>
      <c r="M82" s="74" t="s">
        <v>324</v>
      </c>
      <c r="N82" s="74"/>
      <c r="O82" s="75" t="s">
        <v>334</v>
      </c>
      <c r="P82" s="75" t="s">
        <v>331</v>
      </c>
    </row>
    <row r="83" spans="1:16" ht="12.75" customHeight="1" thickBot="1" x14ac:dyDescent="0.25">
      <c r="A83" s="59" t="str">
        <f t="shared" si="12"/>
        <v> AOEB 4 </v>
      </c>
      <c r="B83" s="16" t="str">
        <f t="shared" si="13"/>
        <v>II</v>
      </c>
      <c r="C83" s="59">
        <f t="shared" si="14"/>
        <v>43777.629000000001</v>
      </c>
      <c r="D83" s="12" t="str">
        <f t="shared" si="15"/>
        <v>vis</v>
      </c>
      <c r="E83" s="72">
        <f>VLOOKUP(C83,Active!C$21:E$966,3,FALSE)</f>
        <v>6120.4891812933702</v>
      </c>
      <c r="F83" s="16" t="s">
        <v>118</v>
      </c>
      <c r="G83" s="12" t="str">
        <f t="shared" si="16"/>
        <v>43777.629</v>
      </c>
      <c r="H83" s="59">
        <f t="shared" si="17"/>
        <v>6120.5</v>
      </c>
      <c r="I83" s="73" t="s">
        <v>338</v>
      </c>
      <c r="J83" s="74" t="s">
        <v>339</v>
      </c>
      <c r="K83" s="73">
        <v>6120.5</v>
      </c>
      <c r="L83" s="73" t="s">
        <v>286</v>
      </c>
      <c r="M83" s="74" t="s">
        <v>324</v>
      </c>
      <c r="N83" s="74"/>
      <c r="O83" s="75" t="s">
        <v>334</v>
      </c>
      <c r="P83" s="75" t="s">
        <v>331</v>
      </c>
    </row>
    <row r="84" spans="1:16" ht="12.75" customHeight="1" thickBot="1" x14ac:dyDescent="0.25">
      <c r="A84" s="59" t="str">
        <f t="shared" si="12"/>
        <v> AOEB 4 </v>
      </c>
      <c r="B84" s="16" t="str">
        <f t="shared" si="13"/>
        <v>I</v>
      </c>
      <c r="C84" s="59">
        <f t="shared" si="14"/>
        <v>44111.724999999999</v>
      </c>
      <c r="D84" s="12" t="str">
        <f t="shared" si="15"/>
        <v>vis</v>
      </c>
      <c r="E84" s="72">
        <f>VLOOKUP(C84,Active!C$21:E$966,3,FALSE)</f>
        <v>6337.0032947349018</v>
      </c>
      <c r="F84" s="16" t="s">
        <v>118</v>
      </c>
      <c r="G84" s="12" t="str">
        <f t="shared" si="16"/>
        <v>44111.725</v>
      </c>
      <c r="H84" s="59">
        <f t="shared" si="17"/>
        <v>6337</v>
      </c>
      <c r="I84" s="73" t="s">
        <v>340</v>
      </c>
      <c r="J84" s="74" t="s">
        <v>341</v>
      </c>
      <c r="K84" s="73">
        <v>6337</v>
      </c>
      <c r="L84" s="73" t="s">
        <v>292</v>
      </c>
      <c r="M84" s="74" t="s">
        <v>324</v>
      </c>
      <c r="N84" s="74"/>
      <c r="O84" s="75" t="s">
        <v>334</v>
      </c>
      <c r="P84" s="75" t="s">
        <v>331</v>
      </c>
    </row>
    <row r="85" spans="1:16" ht="12.75" customHeight="1" thickBot="1" x14ac:dyDescent="0.25">
      <c r="A85" s="59" t="str">
        <f t="shared" si="12"/>
        <v> AOEB 4 </v>
      </c>
      <c r="B85" s="16" t="str">
        <f t="shared" si="13"/>
        <v>I</v>
      </c>
      <c r="C85" s="59">
        <f t="shared" si="14"/>
        <v>44236.705000000002</v>
      </c>
      <c r="D85" s="12" t="str">
        <f t="shared" si="15"/>
        <v>vis</v>
      </c>
      <c r="E85" s="72">
        <f>VLOOKUP(C85,Active!C$21:E$966,3,FALSE)</f>
        <v>6417.9977810439968</v>
      </c>
      <c r="F85" s="16" t="s">
        <v>118</v>
      </c>
      <c r="G85" s="12" t="str">
        <f t="shared" si="16"/>
        <v>44236.705</v>
      </c>
      <c r="H85" s="59">
        <f t="shared" si="17"/>
        <v>6418</v>
      </c>
      <c r="I85" s="73" t="s">
        <v>342</v>
      </c>
      <c r="J85" s="74" t="s">
        <v>343</v>
      </c>
      <c r="K85" s="73">
        <v>6418</v>
      </c>
      <c r="L85" s="73" t="s">
        <v>120</v>
      </c>
      <c r="M85" s="74" t="s">
        <v>324</v>
      </c>
      <c r="N85" s="74"/>
      <c r="O85" s="75" t="s">
        <v>334</v>
      </c>
      <c r="P85" s="75" t="s">
        <v>331</v>
      </c>
    </row>
    <row r="86" spans="1:16" ht="12.75" customHeight="1" thickBot="1" x14ac:dyDescent="0.25">
      <c r="A86" s="59" t="str">
        <f t="shared" si="12"/>
        <v> AOEB 4 </v>
      </c>
      <c r="B86" s="16" t="str">
        <f t="shared" si="13"/>
        <v>II</v>
      </c>
      <c r="C86" s="59">
        <f t="shared" si="14"/>
        <v>44493.618999999999</v>
      </c>
      <c r="D86" s="12" t="str">
        <f t="shared" si="15"/>
        <v>vis</v>
      </c>
      <c r="E86" s="72">
        <f>VLOOKUP(C86,Active!C$21:E$966,3,FALSE)</f>
        <v>6584.4933599815404</v>
      </c>
      <c r="F86" s="16" t="s">
        <v>118</v>
      </c>
      <c r="G86" s="12" t="str">
        <f t="shared" si="16"/>
        <v>44493.619</v>
      </c>
      <c r="H86" s="59">
        <f t="shared" si="17"/>
        <v>6584.5</v>
      </c>
      <c r="I86" s="73" t="s">
        <v>344</v>
      </c>
      <c r="J86" s="74" t="s">
        <v>345</v>
      </c>
      <c r="K86" s="73">
        <v>6584.5</v>
      </c>
      <c r="L86" s="73" t="s">
        <v>346</v>
      </c>
      <c r="M86" s="74" t="s">
        <v>324</v>
      </c>
      <c r="N86" s="74"/>
      <c r="O86" s="75" t="s">
        <v>334</v>
      </c>
      <c r="P86" s="75" t="s">
        <v>331</v>
      </c>
    </row>
    <row r="87" spans="1:16" ht="12.75" customHeight="1" thickBot="1" x14ac:dyDescent="0.25">
      <c r="A87" s="59" t="str">
        <f t="shared" si="12"/>
        <v> BSI 12.41 </v>
      </c>
      <c r="B87" s="16" t="str">
        <f t="shared" si="13"/>
        <v>I</v>
      </c>
      <c r="C87" s="59">
        <f t="shared" si="14"/>
        <v>44519.074999999997</v>
      </c>
      <c r="D87" s="12" t="str">
        <f t="shared" si="15"/>
        <v>vis</v>
      </c>
      <c r="E87" s="72">
        <f>VLOOKUP(C87,Active!C$21:E$966,3,FALSE)</f>
        <v>6600.9903646501607</v>
      </c>
      <c r="F87" s="16" t="s">
        <v>118</v>
      </c>
      <c r="G87" s="12" t="str">
        <f t="shared" si="16"/>
        <v>44519.075</v>
      </c>
      <c r="H87" s="59">
        <f t="shared" si="17"/>
        <v>6601</v>
      </c>
      <c r="I87" s="73" t="s">
        <v>347</v>
      </c>
      <c r="J87" s="74" t="s">
        <v>348</v>
      </c>
      <c r="K87" s="73">
        <v>6601</v>
      </c>
      <c r="L87" s="73" t="s">
        <v>263</v>
      </c>
      <c r="M87" s="74" t="s">
        <v>349</v>
      </c>
      <c r="N87" s="74" t="s">
        <v>350</v>
      </c>
      <c r="O87" s="75" t="s">
        <v>351</v>
      </c>
      <c r="P87" s="75" t="s">
        <v>352</v>
      </c>
    </row>
    <row r="88" spans="1:16" ht="12.75" customHeight="1" thickBot="1" x14ac:dyDescent="0.25">
      <c r="A88" s="59" t="str">
        <f t="shared" si="12"/>
        <v> BSI 12.41 </v>
      </c>
      <c r="B88" s="16" t="str">
        <f t="shared" si="13"/>
        <v>I</v>
      </c>
      <c r="C88" s="59">
        <f t="shared" si="14"/>
        <v>44528.334000000003</v>
      </c>
      <c r="D88" s="12" t="str">
        <f t="shared" si="15"/>
        <v>vis</v>
      </c>
      <c r="E88" s="72">
        <f>VLOOKUP(C88,Active!C$21:E$966,3,FALSE)</f>
        <v>6606.9907483014358</v>
      </c>
      <c r="F88" s="16" t="s">
        <v>118</v>
      </c>
      <c r="G88" s="12" t="str">
        <f t="shared" si="16"/>
        <v>44528.334</v>
      </c>
      <c r="H88" s="59">
        <f t="shared" si="17"/>
        <v>6607</v>
      </c>
      <c r="I88" s="73" t="s">
        <v>353</v>
      </c>
      <c r="J88" s="74" t="s">
        <v>354</v>
      </c>
      <c r="K88" s="73">
        <v>6607</v>
      </c>
      <c r="L88" s="73" t="s">
        <v>159</v>
      </c>
      <c r="M88" s="74" t="s">
        <v>349</v>
      </c>
      <c r="N88" s="74" t="s">
        <v>350</v>
      </c>
      <c r="O88" s="75" t="s">
        <v>351</v>
      </c>
      <c r="P88" s="75" t="s">
        <v>352</v>
      </c>
    </row>
    <row r="89" spans="1:16" ht="12.75" customHeight="1" thickBot="1" x14ac:dyDescent="0.25">
      <c r="A89" s="59" t="str">
        <f t="shared" si="12"/>
        <v> BSI 12.41 </v>
      </c>
      <c r="B89" s="16" t="str">
        <f t="shared" si="13"/>
        <v>II</v>
      </c>
      <c r="C89" s="59">
        <f t="shared" si="14"/>
        <v>44555.337</v>
      </c>
      <c r="D89" s="12" t="str">
        <f t="shared" si="15"/>
        <v>vis</v>
      </c>
      <c r="E89" s="72">
        <f>VLOOKUP(C89,Active!C$21:E$966,3,FALSE)</f>
        <v>6624.490301140323</v>
      </c>
      <c r="F89" s="16" t="s">
        <v>118</v>
      </c>
      <c r="G89" s="12" t="str">
        <f t="shared" si="16"/>
        <v>44555.337</v>
      </c>
      <c r="H89" s="59">
        <f t="shared" si="17"/>
        <v>6624.5</v>
      </c>
      <c r="I89" s="73" t="s">
        <v>355</v>
      </c>
      <c r="J89" s="74" t="s">
        <v>356</v>
      </c>
      <c r="K89" s="73">
        <v>6624.5</v>
      </c>
      <c r="L89" s="73" t="s">
        <v>263</v>
      </c>
      <c r="M89" s="74" t="s">
        <v>349</v>
      </c>
      <c r="N89" s="74" t="s">
        <v>350</v>
      </c>
      <c r="O89" s="75" t="s">
        <v>351</v>
      </c>
      <c r="P89" s="75" t="s">
        <v>352</v>
      </c>
    </row>
    <row r="90" spans="1:16" ht="12.75" customHeight="1" thickBot="1" x14ac:dyDescent="0.25">
      <c r="A90" s="59" t="str">
        <f t="shared" si="12"/>
        <v> BSI 12.41 </v>
      </c>
      <c r="B90" s="16" t="str">
        <f t="shared" si="13"/>
        <v>I</v>
      </c>
      <c r="C90" s="59">
        <f t="shared" si="14"/>
        <v>44559.195</v>
      </c>
      <c r="D90" s="12" t="str">
        <f t="shared" si="15"/>
        <v>vis</v>
      </c>
      <c r="E90" s="72">
        <f>VLOOKUP(C90,Active!C$21:E$966,3,FALSE)</f>
        <v>6626.990514999985</v>
      </c>
      <c r="F90" s="16" t="s">
        <v>118</v>
      </c>
      <c r="G90" s="12" t="str">
        <f t="shared" si="16"/>
        <v>44559.195</v>
      </c>
      <c r="H90" s="59">
        <f t="shared" si="17"/>
        <v>6627</v>
      </c>
      <c r="I90" s="73" t="s">
        <v>357</v>
      </c>
      <c r="J90" s="74" t="s">
        <v>358</v>
      </c>
      <c r="K90" s="73">
        <v>6627</v>
      </c>
      <c r="L90" s="73" t="s">
        <v>263</v>
      </c>
      <c r="M90" s="74" t="s">
        <v>349</v>
      </c>
      <c r="N90" s="74" t="s">
        <v>350</v>
      </c>
      <c r="O90" s="75" t="s">
        <v>351</v>
      </c>
      <c r="P90" s="75" t="s">
        <v>352</v>
      </c>
    </row>
    <row r="91" spans="1:16" ht="12.75" customHeight="1" thickBot="1" x14ac:dyDescent="0.25">
      <c r="A91" s="59" t="str">
        <f t="shared" si="12"/>
        <v> AOEB 4 </v>
      </c>
      <c r="B91" s="16" t="str">
        <f t="shared" si="13"/>
        <v>II</v>
      </c>
      <c r="C91" s="59">
        <f t="shared" si="14"/>
        <v>44837.73</v>
      </c>
      <c r="D91" s="12" t="str">
        <f t="shared" si="15"/>
        <v>vis</v>
      </c>
      <c r="E91" s="72">
        <f>VLOOKUP(C91,Active!C$21:E$966,3,FALSE)</f>
        <v>6807.4977901168322</v>
      </c>
      <c r="F91" s="16" t="s">
        <v>118</v>
      </c>
      <c r="G91" s="12" t="str">
        <f t="shared" si="16"/>
        <v>44837.730</v>
      </c>
      <c r="H91" s="59">
        <f t="shared" si="17"/>
        <v>6807.5</v>
      </c>
      <c r="I91" s="73" t="s">
        <v>359</v>
      </c>
      <c r="J91" s="74" t="s">
        <v>360</v>
      </c>
      <c r="K91" s="73">
        <v>6807.5</v>
      </c>
      <c r="L91" s="73" t="s">
        <v>120</v>
      </c>
      <c r="M91" s="74" t="s">
        <v>324</v>
      </c>
      <c r="N91" s="74"/>
      <c r="O91" s="75" t="s">
        <v>334</v>
      </c>
      <c r="P91" s="75" t="s">
        <v>331</v>
      </c>
    </row>
    <row r="92" spans="1:16" ht="12.75" customHeight="1" thickBot="1" x14ac:dyDescent="0.25">
      <c r="A92" s="59" t="str">
        <f t="shared" si="12"/>
        <v> AOEB 4 </v>
      </c>
      <c r="B92" s="16" t="str">
        <f t="shared" si="13"/>
        <v>I</v>
      </c>
      <c r="C92" s="59">
        <f t="shared" si="14"/>
        <v>44915.650999999998</v>
      </c>
      <c r="D92" s="12" t="str">
        <f t="shared" si="15"/>
        <v>vis</v>
      </c>
      <c r="E92" s="72">
        <f>VLOOKUP(C92,Active!C$21:E$966,3,FALSE)</f>
        <v>6857.9952406504408</v>
      </c>
      <c r="F92" s="16" t="s">
        <v>118</v>
      </c>
      <c r="G92" s="12" t="str">
        <f t="shared" si="16"/>
        <v>44915.651</v>
      </c>
      <c r="H92" s="59">
        <f t="shared" si="17"/>
        <v>6858</v>
      </c>
      <c r="I92" s="73" t="s">
        <v>361</v>
      </c>
      <c r="J92" s="74" t="s">
        <v>362</v>
      </c>
      <c r="K92" s="73">
        <v>6858</v>
      </c>
      <c r="L92" s="73" t="s">
        <v>242</v>
      </c>
      <c r="M92" s="74" t="s">
        <v>324</v>
      </c>
      <c r="N92" s="74"/>
      <c r="O92" s="75" t="s">
        <v>334</v>
      </c>
      <c r="P92" s="75" t="s">
        <v>331</v>
      </c>
    </row>
    <row r="93" spans="1:16" ht="12.75" customHeight="1" thickBot="1" x14ac:dyDescent="0.25">
      <c r="A93" s="59" t="str">
        <f t="shared" si="12"/>
        <v> AOEB 4 </v>
      </c>
      <c r="B93" s="16" t="str">
        <f t="shared" si="13"/>
        <v>I</v>
      </c>
      <c r="C93" s="59">
        <f t="shared" si="14"/>
        <v>45671.756000000001</v>
      </c>
      <c r="D93" s="12" t="str">
        <f t="shared" si="15"/>
        <v>vis</v>
      </c>
      <c r="E93" s="72">
        <f>VLOOKUP(C93,Active!C$21:E$966,3,FALSE)</f>
        <v>7347.9963293905375</v>
      </c>
      <c r="F93" s="16" t="s">
        <v>118</v>
      </c>
      <c r="G93" s="12" t="str">
        <f t="shared" si="16"/>
        <v>45671.756</v>
      </c>
      <c r="H93" s="59">
        <f t="shared" si="17"/>
        <v>7348</v>
      </c>
      <c r="I93" s="73" t="s">
        <v>363</v>
      </c>
      <c r="J93" s="74" t="s">
        <v>364</v>
      </c>
      <c r="K93" s="73">
        <v>7348</v>
      </c>
      <c r="L93" s="73" t="s">
        <v>365</v>
      </c>
      <c r="M93" s="74" t="s">
        <v>324</v>
      </c>
      <c r="N93" s="74"/>
      <c r="O93" s="75" t="s">
        <v>334</v>
      </c>
      <c r="P93" s="75" t="s">
        <v>331</v>
      </c>
    </row>
    <row r="94" spans="1:16" ht="12.75" customHeight="1" thickBot="1" x14ac:dyDescent="0.25">
      <c r="A94" s="59" t="str">
        <f t="shared" si="12"/>
        <v> AOEB 4 </v>
      </c>
      <c r="B94" s="16" t="str">
        <f t="shared" si="13"/>
        <v>II</v>
      </c>
      <c r="C94" s="59">
        <f t="shared" si="14"/>
        <v>46445.587</v>
      </c>
      <c r="D94" s="12" t="str">
        <f t="shared" si="15"/>
        <v>vis</v>
      </c>
      <c r="E94" s="72">
        <f>VLOOKUP(C94,Active!C$21:E$966,3,FALSE)</f>
        <v>7849.4849222458088</v>
      </c>
      <c r="F94" s="16" t="s">
        <v>118</v>
      </c>
      <c r="G94" s="12" t="str">
        <f t="shared" si="16"/>
        <v>46445.587</v>
      </c>
      <c r="H94" s="59">
        <f t="shared" si="17"/>
        <v>7849.5</v>
      </c>
      <c r="I94" s="73" t="s">
        <v>366</v>
      </c>
      <c r="J94" s="74" t="s">
        <v>367</v>
      </c>
      <c r="K94" s="73">
        <v>7849.5</v>
      </c>
      <c r="L94" s="73" t="s">
        <v>368</v>
      </c>
      <c r="M94" s="74" t="s">
        <v>324</v>
      </c>
      <c r="N94" s="74"/>
      <c r="O94" s="75" t="s">
        <v>334</v>
      </c>
      <c r="P94" s="75" t="s">
        <v>331</v>
      </c>
    </row>
    <row r="95" spans="1:16" ht="12.75" customHeight="1" thickBot="1" x14ac:dyDescent="0.25">
      <c r="A95" s="59" t="str">
        <f t="shared" si="12"/>
        <v> AOEB 4 </v>
      </c>
      <c r="B95" s="16" t="str">
        <f t="shared" si="13"/>
        <v>I</v>
      </c>
      <c r="C95" s="59">
        <f t="shared" si="14"/>
        <v>46472.584999999999</v>
      </c>
      <c r="D95" s="12" t="str">
        <f t="shared" si="15"/>
        <v>vis</v>
      </c>
      <c r="E95" s="72">
        <f>VLOOKUP(C95,Active!C$21:E$966,3,FALSE)</f>
        <v>7866.9812347867983</v>
      </c>
      <c r="F95" s="16" t="s">
        <v>118</v>
      </c>
      <c r="G95" s="12" t="str">
        <f t="shared" si="16"/>
        <v>46472.585</v>
      </c>
      <c r="H95" s="59">
        <f t="shared" si="17"/>
        <v>7867</v>
      </c>
      <c r="I95" s="73" t="s">
        <v>369</v>
      </c>
      <c r="J95" s="74" t="s">
        <v>370</v>
      </c>
      <c r="K95" s="73">
        <v>7867</v>
      </c>
      <c r="L95" s="73" t="s">
        <v>371</v>
      </c>
      <c r="M95" s="74" t="s">
        <v>324</v>
      </c>
      <c r="N95" s="74"/>
      <c r="O95" s="75" t="s">
        <v>334</v>
      </c>
      <c r="P95" s="75" t="s">
        <v>331</v>
      </c>
    </row>
    <row r="96" spans="1:16" ht="12.75" customHeight="1" thickBot="1" x14ac:dyDescent="0.25">
      <c r="A96" s="59" t="str">
        <f t="shared" si="12"/>
        <v> AOEB 4 </v>
      </c>
      <c r="B96" s="16" t="str">
        <f t="shared" si="13"/>
        <v>I</v>
      </c>
      <c r="C96" s="59">
        <f t="shared" si="14"/>
        <v>46759.597999999998</v>
      </c>
      <c r="D96" s="12" t="str">
        <f t="shared" si="15"/>
        <v>vis</v>
      </c>
      <c r="E96" s="72">
        <f>VLOOKUP(C96,Active!C$21:E$966,3,FALSE)</f>
        <v>8052.9827590229297</v>
      </c>
      <c r="F96" s="16" t="s">
        <v>118</v>
      </c>
      <c r="G96" s="12" t="str">
        <f t="shared" si="16"/>
        <v>46759.598</v>
      </c>
      <c r="H96" s="59">
        <f t="shared" si="17"/>
        <v>8053</v>
      </c>
      <c r="I96" s="73" t="s">
        <v>372</v>
      </c>
      <c r="J96" s="74" t="s">
        <v>373</v>
      </c>
      <c r="K96" s="73">
        <v>8053</v>
      </c>
      <c r="L96" s="73" t="s">
        <v>374</v>
      </c>
      <c r="M96" s="74" t="s">
        <v>324</v>
      </c>
      <c r="N96" s="74"/>
      <c r="O96" s="75" t="s">
        <v>334</v>
      </c>
      <c r="P96" s="75" t="s">
        <v>331</v>
      </c>
    </row>
    <row r="97" spans="1:16" ht="12.75" customHeight="1" thickBot="1" x14ac:dyDescent="0.25">
      <c r="A97" s="59" t="str">
        <f t="shared" si="12"/>
        <v> AOEB 4 </v>
      </c>
      <c r="B97" s="16" t="str">
        <f t="shared" si="13"/>
        <v>II</v>
      </c>
      <c r="C97" s="59">
        <f t="shared" si="14"/>
        <v>47073.633000000002</v>
      </c>
      <c r="D97" s="12" t="str">
        <f t="shared" si="15"/>
        <v>vis</v>
      </c>
      <c r="E97" s="72">
        <f>VLOOKUP(C97,Active!C$21:E$966,3,FALSE)</f>
        <v>8256.4961492299753</v>
      </c>
      <c r="F97" s="16" t="s">
        <v>118</v>
      </c>
      <c r="G97" s="12" t="str">
        <f t="shared" si="16"/>
        <v>47073.633</v>
      </c>
      <c r="H97" s="59">
        <f t="shared" si="17"/>
        <v>8256.5</v>
      </c>
      <c r="I97" s="73" t="s">
        <v>375</v>
      </c>
      <c r="J97" s="74" t="s">
        <v>376</v>
      </c>
      <c r="K97" s="73">
        <v>8256.5</v>
      </c>
      <c r="L97" s="73" t="s">
        <v>365</v>
      </c>
      <c r="M97" s="74" t="s">
        <v>324</v>
      </c>
      <c r="N97" s="74"/>
      <c r="O97" s="75" t="s">
        <v>334</v>
      </c>
      <c r="P97" s="75" t="s">
        <v>331</v>
      </c>
    </row>
    <row r="98" spans="1:16" ht="12.75" customHeight="1" thickBot="1" x14ac:dyDescent="0.25">
      <c r="A98" s="59" t="str">
        <f t="shared" si="12"/>
        <v> AOEB 4 </v>
      </c>
      <c r="B98" s="16" t="str">
        <f t="shared" si="13"/>
        <v>I</v>
      </c>
      <c r="C98" s="59">
        <f t="shared" si="14"/>
        <v>47466.322</v>
      </c>
      <c r="D98" s="12" t="str">
        <f t="shared" si="15"/>
        <v>vis</v>
      </c>
      <c r="E98" s="72">
        <f>VLOOKUP(C98,Active!C$21:E$966,3,FALSE)</f>
        <v>8510.9820176427711</v>
      </c>
      <c r="F98" s="16" t="s">
        <v>118</v>
      </c>
      <c r="G98" s="12" t="str">
        <f t="shared" si="16"/>
        <v>47466.322</v>
      </c>
      <c r="H98" s="59">
        <f t="shared" si="17"/>
        <v>8511</v>
      </c>
      <c r="I98" s="73" t="s">
        <v>377</v>
      </c>
      <c r="J98" s="74" t="s">
        <v>378</v>
      </c>
      <c r="K98" s="73">
        <v>8511</v>
      </c>
      <c r="L98" s="73" t="s">
        <v>209</v>
      </c>
      <c r="M98" s="74" t="s">
        <v>324</v>
      </c>
      <c r="N98" s="74"/>
      <c r="O98" s="75" t="s">
        <v>334</v>
      </c>
      <c r="P98" s="75" t="s">
        <v>331</v>
      </c>
    </row>
    <row r="99" spans="1:16" ht="12.75" customHeight="1" thickBot="1" x14ac:dyDescent="0.25">
      <c r="A99" s="59" t="str">
        <f t="shared" si="12"/>
        <v> BBS 91 </v>
      </c>
      <c r="B99" s="16" t="str">
        <f t="shared" si="13"/>
        <v>II</v>
      </c>
      <c r="C99" s="59">
        <f t="shared" si="14"/>
        <v>47530.366000000002</v>
      </c>
      <c r="D99" s="12" t="str">
        <f t="shared" si="15"/>
        <v>vis</v>
      </c>
      <c r="E99" s="72">
        <f>VLOOKUP(C99,Active!C$21:E$966,3,FALSE)</f>
        <v>8552.4863453846483</v>
      </c>
      <c r="F99" s="16" t="s">
        <v>118</v>
      </c>
      <c r="G99" s="12" t="str">
        <f t="shared" si="16"/>
        <v>47530.366</v>
      </c>
      <c r="H99" s="59">
        <f t="shared" si="17"/>
        <v>8552.5</v>
      </c>
      <c r="I99" s="73" t="s">
        <v>379</v>
      </c>
      <c r="J99" s="74" t="s">
        <v>380</v>
      </c>
      <c r="K99" s="73">
        <v>8552.5</v>
      </c>
      <c r="L99" s="73" t="s">
        <v>194</v>
      </c>
      <c r="M99" s="74" t="s">
        <v>324</v>
      </c>
      <c r="N99" s="74"/>
      <c r="O99" s="75" t="s">
        <v>381</v>
      </c>
      <c r="P99" s="75" t="s">
        <v>382</v>
      </c>
    </row>
    <row r="100" spans="1:16" ht="12.75" customHeight="1" thickBot="1" x14ac:dyDescent="0.25">
      <c r="A100" s="59" t="str">
        <f t="shared" si="12"/>
        <v> BBS 93 </v>
      </c>
      <c r="B100" s="16" t="str">
        <f t="shared" si="13"/>
        <v>II</v>
      </c>
      <c r="C100" s="59">
        <f t="shared" si="14"/>
        <v>47817.389000000003</v>
      </c>
      <c r="D100" s="12" t="str">
        <f t="shared" si="15"/>
        <v>vis</v>
      </c>
      <c r="E100" s="72">
        <f>VLOOKUP(C100,Active!C$21:E$966,3,FALSE)</f>
        <v>8738.4943502165806</v>
      </c>
      <c r="F100" s="16" t="s">
        <v>118</v>
      </c>
      <c r="G100" s="12" t="str">
        <f t="shared" si="16"/>
        <v>47817.389</v>
      </c>
      <c r="H100" s="59">
        <f t="shared" si="17"/>
        <v>8738.5</v>
      </c>
      <c r="I100" s="73" t="s">
        <v>383</v>
      </c>
      <c r="J100" s="74" t="s">
        <v>384</v>
      </c>
      <c r="K100" s="73">
        <v>8738.5</v>
      </c>
      <c r="L100" s="73" t="s">
        <v>200</v>
      </c>
      <c r="M100" s="74" t="s">
        <v>324</v>
      </c>
      <c r="N100" s="74"/>
      <c r="O100" s="75" t="s">
        <v>381</v>
      </c>
      <c r="P100" s="75" t="s">
        <v>385</v>
      </c>
    </row>
    <row r="101" spans="1:16" ht="12.75" customHeight="1" thickBot="1" x14ac:dyDescent="0.25">
      <c r="A101" s="59" t="str">
        <f t="shared" si="12"/>
        <v> BBS 94 </v>
      </c>
      <c r="B101" s="16" t="str">
        <f t="shared" si="13"/>
        <v>II</v>
      </c>
      <c r="C101" s="59">
        <f t="shared" si="14"/>
        <v>47922.303999999996</v>
      </c>
      <c r="D101" s="12" t="str">
        <f t="shared" si="15"/>
        <v>vis</v>
      </c>
      <c r="E101" s="72">
        <f>VLOOKUP(C101,Active!C$21:E$966,3,FALSE)</f>
        <v>8806.4855210528585</v>
      </c>
      <c r="F101" s="16" t="s">
        <v>118</v>
      </c>
      <c r="G101" s="12" t="str">
        <f t="shared" si="16"/>
        <v>47922.304</v>
      </c>
      <c r="H101" s="59">
        <f t="shared" si="17"/>
        <v>8806.5</v>
      </c>
      <c r="I101" s="73" t="s">
        <v>386</v>
      </c>
      <c r="J101" s="74" t="s">
        <v>387</v>
      </c>
      <c r="K101" s="73">
        <v>8806.5</v>
      </c>
      <c r="L101" s="73" t="s">
        <v>156</v>
      </c>
      <c r="M101" s="74" t="s">
        <v>324</v>
      </c>
      <c r="N101" s="74"/>
      <c r="O101" s="75" t="s">
        <v>381</v>
      </c>
      <c r="P101" s="75" t="s">
        <v>388</v>
      </c>
    </row>
    <row r="102" spans="1:16" ht="12.75" customHeight="1" thickBot="1" x14ac:dyDescent="0.25">
      <c r="A102" s="59" t="str">
        <f t="shared" si="12"/>
        <v> BBS 96 </v>
      </c>
      <c r="B102" s="16" t="str">
        <f t="shared" si="13"/>
        <v>II</v>
      </c>
      <c r="C102" s="59">
        <f t="shared" si="14"/>
        <v>48121.368000000002</v>
      </c>
      <c r="D102" s="12" t="str">
        <f t="shared" si="15"/>
        <v>vis</v>
      </c>
      <c r="E102" s="72">
        <f>VLOOKUP(C102,Active!C$21:E$966,3,FALSE)</f>
        <v>8935.4908532870868</v>
      </c>
      <c r="F102" s="16" t="s">
        <v>118</v>
      </c>
      <c r="G102" s="12" t="str">
        <f t="shared" si="16"/>
        <v>48121.368</v>
      </c>
      <c r="H102" s="59">
        <f t="shared" si="17"/>
        <v>8935.5</v>
      </c>
      <c r="I102" s="73" t="s">
        <v>389</v>
      </c>
      <c r="J102" s="74" t="s">
        <v>390</v>
      </c>
      <c r="K102" s="73">
        <v>8935.5</v>
      </c>
      <c r="L102" s="73" t="s">
        <v>159</v>
      </c>
      <c r="M102" s="74" t="s">
        <v>324</v>
      </c>
      <c r="N102" s="74"/>
      <c r="O102" s="75" t="s">
        <v>381</v>
      </c>
      <c r="P102" s="75" t="s">
        <v>391</v>
      </c>
    </row>
    <row r="103" spans="1:16" ht="12.75" customHeight="1" thickBot="1" x14ac:dyDescent="0.25">
      <c r="A103" s="59" t="str">
        <f t="shared" si="12"/>
        <v> BBS 96 </v>
      </c>
      <c r="B103" s="16" t="str">
        <f t="shared" si="13"/>
        <v>II</v>
      </c>
      <c r="C103" s="59">
        <f t="shared" si="14"/>
        <v>48175.374000000003</v>
      </c>
      <c r="D103" s="12" t="str">
        <f t="shared" si="15"/>
        <v>vis</v>
      </c>
      <c r="E103" s="72">
        <f>VLOOKUP(C103,Active!C$21:E$966,3,FALSE)</f>
        <v>8970.4899589648667</v>
      </c>
      <c r="F103" s="16" t="s">
        <v>118</v>
      </c>
      <c r="G103" s="12" t="str">
        <f t="shared" si="16"/>
        <v>48175.374</v>
      </c>
      <c r="H103" s="59">
        <f t="shared" si="17"/>
        <v>8970.5</v>
      </c>
      <c r="I103" s="73" t="s">
        <v>392</v>
      </c>
      <c r="J103" s="74" t="s">
        <v>393</v>
      </c>
      <c r="K103" s="73">
        <v>8970.5</v>
      </c>
      <c r="L103" s="73" t="s">
        <v>263</v>
      </c>
      <c r="M103" s="74" t="s">
        <v>324</v>
      </c>
      <c r="N103" s="74"/>
      <c r="O103" s="75" t="s">
        <v>381</v>
      </c>
      <c r="P103" s="75" t="s">
        <v>391</v>
      </c>
    </row>
    <row r="104" spans="1:16" ht="12.75" customHeight="1" thickBot="1" x14ac:dyDescent="0.25">
      <c r="A104" s="59" t="str">
        <f t="shared" si="12"/>
        <v> AOEB 4 </v>
      </c>
      <c r="B104" s="16" t="str">
        <f t="shared" si="13"/>
        <v>I</v>
      </c>
      <c r="C104" s="59">
        <f t="shared" si="14"/>
        <v>48251.743999999999</v>
      </c>
      <c r="D104" s="12" t="str">
        <f t="shared" si="15"/>
        <v>vis</v>
      </c>
      <c r="E104" s="72">
        <f>VLOOKUP(C104,Active!C$21:E$966,3,FALSE)</f>
        <v>9019.9822690898873</v>
      </c>
      <c r="F104" s="16" t="s">
        <v>118</v>
      </c>
      <c r="G104" s="12" t="str">
        <f t="shared" si="16"/>
        <v>48251.744</v>
      </c>
      <c r="H104" s="59">
        <f t="shared" si="17"/>
        <v>9020</v>
      </c>
      <c r="I104" s="73" t="s">
        <v>394</v>
      </c>
      <c r="J104" s="74" t="s">
        <v>395</v>
      </c>
      <c r="K104" s="73">
        <v>9020</v>
      </c>
      <c r="L104" s="73" t="s">
        <v>374</v>
      </c>
      <c r="M104" s="74" t="s">
        <v>324</v>
      </c>
      <c r="N104" s="74"/>
      <c r="O104" s="75" t="s">
        <v>334</v>
      </c>
      <c r="P104" s="75" t="s">
        <v>331</v>
      </c>
    </row>
    <row r="105" spans="1:16" ht="12.75" customHeight="1" thickBot="1" x14ac:dyDescent="0.25">
      <c r="A105" s="59" t="str">
        <f t="shared" si="12"/>
        <v> BBS 98 </v>
      </c>
      <c r="B105" s="16" t="str">
        <f t="shared" si="13"/>
        <v>II</v>
      </c>
      <c r="C105" s="59">
        <f t="shared" si="14"/>
        <v>48448.487000000001</v>
      </c>
      <c r="D105" s="12" t="str">
        <f t="shared" si="15"/>
        <v>vis</v>
      </c>
      <c r="E105" s="72">
        <f>VLOOKUP(C105,Active!C$21:E$966,3,FALSE)</f>
        <v>9147.4834550389205</v>
      </c>
      <c r="F105" s="16" t="s">
        <v>118</v>
      </c>
      <c r="G105" s="12" t="str">
        <f t="shared" si="16"/>
        <v>48448.487</v>
      </c>
      <c r="H105" s="59">
        <f t="shared" si="17"/>
        <v>9147.5</v>
      </c>
      <c r="I105" s="73" t="s">
        <v>396</v>
      </c>
      <c r="J105" s="74" t="s">
        <v>397</v>
      </c>
      <c r="K105" s="73">
        <v>9147.5</v>
      </c>
      <c r="L105" s="73" t="s">
        <v>398</v>
      </c>
      <c r="M105" s="74" t="s">
        <v>324</v>
      </c>
      <c r="N105" s="74"/>
      <c r="O105" s="75" t="s">
        <v>381</v>
      </c>
      <c r="P105" s="75" t="s">
        <v>399</v>
      </c>
    </row>
    <row r="106" spans="1:16" ht="12.75" customHeight="1" thickBot="1" x14ac:dyDescent="0.25">
      <c r="A106" s="59" t="str">
        <f t="shared" si="12"/>
        <v> BBS 98 </v>
      </c>
      <c r="B106" s="16" t="str">
        <f t="shared" si="13"/>
        <v>I</v>
      </c>
      <c r="C106" s="59">
        <f t="shared" si="14"/>
        <v>48489.41</v>
      </c>
      <c r="D106" s="12" t="str">
        <f t="shared" si="15"/>
        <v>vis</v>
      </c>
      <c r="E106" s="72">
        <f>VLOOKUP(C106,Active!C$21:E$966,3,FALSE)</f>
        <v>9174.0039972314898</v>
      </c>
      <c r="F106" s="16" t="s">
        <v>118</v>
      </c>
      <c r="G106" s="12" t="str">
        <f t="shared" si="16"/>
        <v>48489.410</v>
      </c>
      <c r="H106" s="59">
        <f t="shared" si="17"/>
        <v>9174</v>
      </c>
      <c r="I106" s="73" t="s">
        <v>400</v>
      </c>
      <c r="J106" s="74" t="s">
        <v>401</v>
      </c>
      <c r="K106" s="73">
        <v>9174</v>
      </c>
      <c r="L106" s="73" t="s">
        <v>402</v>
      </c>
      <c r="M106" s="74" t="s">
        <v>324</v>
      </c>
      <c r="N106" s="74"/>
      <c r="O106" s="75" t="s">
        <v>381</v>
      </c>
      <c r="P106" s="75" t="s">
        <v>399</v>
      </c>
    </row>
    <row r="107" spans="1:16" ht="12.75" customHeight="1" thickBot="1" x14ac:dyDescent="0.25">
      <c r="A107" s="59" t="str">
        <f t="shared" ref="A107:A138" si="18">P107</f>
        <v> AOEB 4 </v>
      </c>
      <c r="B107" s="16" t="str">
        <f t="shared" ref="B107:B138" si="19">IF(H107=INT(H107),"I","II")</f>
        <v>I</v>
      </c>
      <c r="C107" s="59">
        <f t="shared" ref="C107:C138" si="20">1*G107</f>
        <v>48501.722000000002</v>
      </c>
      <c r="D107" s="12" t="str">
        <f t="shared" ref="D107:D138" si="21">VLOOKUP(F107,I$1:J$5,2,FALSE)</f>
        <v>vis</v>
      </c>
      <c r="E107" s="72">
        <f>VLOOKUP(C107,Active!C$21:E$966,3,FALSE)</f>
        <v>9181.9829067805167</v>
      </c>
      <c r="F107" s="16" t="s">
        <v>118</v>
      </c>
      <c r="G107" s="12" t="str">
        <f t="shared" ref="G107:G138" si="22">MID(I107,3,LEN(I107)-3)</f>
        <v>48501.722</v>
      </c>
      <c r="H107" s="59">
        <f t="shared" ref="H107:H138" si="23">1*K107</f>
        <v>9182</v>
      </c>
      <c r="I107" s="73" t="s">
        <v>403</v>
      </c>
      <c r="J107" s="74" t="s">
        <v>404</v>
      </c>
      <c r="K107" s="73">
        <v>9182</v>
      </c>
      <c r="L107" s="73" t="s">
        <v>398</v>
      </c>
      <c r="M107" s="74" t="s">
        <v>324</v>
      </c>
      <c r="N107" s="74"/>
      <c r="O107" s="75" t="s">
        <v>334</v>
      </c>
      <c r="P107" s="75" t="s">
        <v>331</v>
      </c>
    </row>
    <row r="108" spans="1:16" ht="12.75" customHeight="1" thickBot="1" x14ac:dyDescent="0.25">
      <c r="A108" s="59" t="str">
        <f t="shared" si="18"/>
        <v> BBS 99 </v>
      </c>
      <c r="B108" s="16" t="str">
        <f t="shared" si="19"/>
        <v>I</v>
      </c>
      <c r="C108" s="59">
        <f t="shared" si="20"/>
        <v>48506.383999999998</v>
      </c>
      <c r="D108" s="12" t="str">
        <f t="shared" si="21"/>
        <v>vis</v>
      </c>
      <c r="E108" s="72">
        <f>VLOOKUP(C108,Active!C$21:E$966,3,FALSE)</f>
        <v>9185.0041605424994</v>
      </c>
      <c r="F108" s="16" t="s">
        <v>118</v>
      </c>
      <c r="G108" s="12" t="str">
        <f t="shared" si="22"/>
        <v>48506.384</v>
      </c>
      <c r="H108" s="59">
        <f t="shared" si="23"/>
        <v>9185</v>
      </c>
      <c r="I108" s="73" t="s">
        <v>405</v>
      </c>
      <c r="J108" s="74" t="s">
        <v>406</v>
      </c>
      <c r="K108" s="73">
        <v>9185</v>
      </c>
      <c r="L108" s="73" t="s">
        <v>402</v>
      </c>
      <c r="M108" s="74" t="s">
        <v>324</v>
      </c>
      <c r="N108" s="74"/>
      <c r="O108" s="75" t="s">
        <v>381</v>
      </c>
      <c r="P108" s="75" t="s">
        <v>407</v>
      </c>
    </row>
    <row r="109" spans="1:16" ht="12.75" customHeight="1" thickBot="1" x14ac:dyDescent="0.25">
      <c r="A109" s="59" t="str">
        <f t="shared" si="18"/>
        <v> BBS 99 </v>
      </c>
      <c r="B109" s="16" t="str">
        <f t="shared" si="19"/>
        <v>II</v>
      </c>
      <c r="C109" s="59">
        <f t="shared" si="20"/>
        <v>48533.370999999999</v>
      </c>
      <c r="D109" s="12" t="str">
        <f t="shared" si="21"/>
        <v>vis</v>
      </c>
      <c r="E109" s="72">
        <f>VLOOKUP(C109,Active!C$21:E$966,3,FALSE)</f>
        <v>9202.4933444281105</v>
      </c>
      <c r="F109" s="16" t="s">
        <v>118</v>
      </c>
      <c r="G109" s="12" t="str">
        <f t="shared" si="22"/>
        <v>48533.371</v>
      </c>
      <c r="H109" s="59">
        <f t="shared" si="23"/>
        <v>9202.5</v>
      </c>
      <c r="I109" s="73" t="s">
        <v>408</v>
      </c>
      <c r="J109" s="74" t="s">
        <v>409</v>
      </c>
      <c r="K109" s="73">
        <v>9202.5</v>
      </c>
      <c r="L109" s="73" t="s">
        <v>346</v>
      </c>
      <c r="M109" s="74" t="s">
        <v>324</v>
      </c>
      <c r="N109" s="74"/>
      <c r="O109" s="75" t="s">
        <v>381</v>
      </c>
      <c r="P109" s="75" t="s">
        <v>407</v>
      </c>
    </row>
    <row r="110" spans="1:16" ht="12.75" customHeight="1" thickBot="1" x14ac:dyDescent="0.25">
      <c r="A110" s="59" t="str">
        <f t="shared" si="18"/>
        <v> BBS 100 </v>
      </c>
      <c r="B110" s="16" t="str">
        <f t="shared" si="19"/>
        <v>I</v>
      </c>
      <c r="C110" s="59">
        <f t="shared" si="20"/>
        <v>48628.285000000003</v>
      </c>
      <c r="D110" s="12" t="str">
        <f t="shared" si="21"/>
        <v>vis</v>
      </c>
      <c r="E110" s="72">
        <f>VLOOKUP(C110,Active!C$21:E$966,3,FALSE)</f>
        <v>9264.0032714047593</v>
      </c>
      <c r="F110" s="16" t="s">
        <v>118</v>
      </c>
      <c r="G110" s="12" t="str">
        <f t="shared" si="22"/>
        <v>48628.285</v>
      </c>
      <c r="H110" s="59">
        <f t="shared" si="23"/>
        <v>9264</v>
      </c>
      <c r="I110" s="73" t="s">
        <v>410</v>
      </c>
      <c r="J110" s="74" t="s">
        <v>411</v>
      </c>
      <c r="K110" s="73">
        <v>9264</v>
      </c>
      <c r="L110" s="73" t="s">
        <v>292</v>
      </c>
      <c r="M110" s="74" t="s">
        <v>324</v>
      </c>
      <c r="N110" s="74"/>
      <c r="O110" s="75" t="s">
        <v>381</v>
      </c>
      <c r="P110" s="75" t="s">
        <v>412</v>
      </c>
    </row>
    <row r="111" spans="1:16" ht="12.75" customHeight="1" thickBot="1" x14ac:dyDescent="0.25">
      <c r="A111" s="59" t="str">
        <f t="shared" si="18"/>
        <v> BBS 100 </v>
      </c>
      <c r="B111" s="16" t="str">
        <f t="shared" si="19"/>
        <v>I</v>
      </c>
      <c r="C111" s="59">
        <f t="shared" si="20"/>
        <v>48665.311999999998</v>
      </c>
      <c r="D111" s="12" t="str">
        <f t="shared" si="21"/>
        <v>vis</v>
      </c>
      <c r="E111" s="72">
        <f>VLOOKUP(C111,Active!C$21:E$966,3,FALSE)</f>
        <v>9287.9989734736209</v>
      </c>
      <c r="F111" s="16" t="s">
        <v>118</v>
      </c>
      <c r="G111" s="12" t="str">
        <f t="shared" si="22"/>
        <v>48665.312</v>
      </c>
      <c r="H111" s="59">
        <f t="shared" si="23"/>
        <v>9288</v>
      </c>
      <c r="I111" s="73" t="s">
        <v>413</v>
      </c>
      <c r="J111" s="74" t="s">
        <v>414</v>
      </c>
      <c r="K111" s="73">
        <v>9288</v>
      </c>
      <c r="L111" s="73" t="s">
        <v>308</v>
      </c>
      <c r="M111" s="74" t="s">
        <v>324</v>
      </c>
      <c r="N111" s="74"/>
      <c r="O111" s="75" t="s">
        <v>381</v>
      </c>
      <c r="P111" s="75" t="s">
        <v>412</v>
      </c>
    </row>
    <row r="112" spans="1:16" ht="12.75" customHeight="1" thickBot="1" x14ac:dyDescent="0.25">
      <c r="A112" s="59" t="str">
        <f t="shared" si="18"/>
        <v> BBS 101 </v>
      </c>
      <c r="B112" s="16" t="str">
        <f t="shared" si="19"/>
        <v>I</v>
      </c>
      <c r="C112" s="59">
        <f t="shared" si="20"/>
        <v>48830.417000000001</v>
      </c>
      <c r="D112" s="12" t="str">
        <f t="shared" si="21"/>
        <v>vis</v>
      </c>
      <c r="E112" s="72">
        <f>VLOOKUP(C112,Active!C$21:E$966,3,FALSE)</f>
        <v>9394.9968504304397</v>
      </c>
      <c r="F112" s="16" t="s">
        <v>118</v>
      </c>
      <c r="G112" s="12" t="str">
        <f t="shared" si="22"/>
        <v>48830.417</v>
      </c>
      <c r="H112" s="59">
        <f t="shared" si="23"/>
        <v>9395</v>
      </c>
      <c r="I112" s="73" t="s">
        <v>415</v>
      </c>
      <c r="J112" s="74" t="s">
        <v>416</v>
      </c>
      <c r="K112" s="73">
        <v>9395</v>
      </c>
      <c r="L112" s="73" t="s">
        <v>212</v>
      </c>
      <c r="M112" s="74" t="s">
        <v>324</v>
      </c>
      <c r="N112" s="74"/>
      <c r="O112" s="75" t="s">
        <v>381</v>
      </c>
      <c r="P112" s="75" t="s">
        <v>417</v>
      </c>
    </row>
    <row r="113" spans="1:16" ht="12.75" customHeight="1" thickBot="1" x14ac:dyDescent="0.25">
      <c r="A113" s="59" t="str">
        <f t="shared" si="18"/>
        <v> BBS 102 </v>
      </c>
      <c r="B113" s="16" t="str">
        <f t="shared" si="19"/>
        <v>II</v>
      </c>
      <c r="C113" s="59">
        <f t="shared" si="20"/>
        <v>48840.432000000001</v>
      </c>
      <c r="D113" s="12" t="str">
        <f t="shared" si="21"/>
        <v>vis</v>
      </c>
      <c r="E113" s="72">
        <f>VLOOKUP(C113,Active!C$21:E$966,3,FALSE)</f>
        <v>9401.4871671241945</v>
      </c>
      <c r="F113" s="16" t="s">
        <v>118</v>
      </c>
      <c r="G113" s="12" t="str">
        <f t="shared" si="22"/>
        <v>48840.432</v>
      </c>
      <c r="H113" s="59">
        <f t="shared" si="23"/>
        <v>9401.5</v>
      </c>
      <c r="I113" s="73" t="s">
        <v>418</v>
      </c>
      <c r="J113" s="74" t="s">
        <v>419</v>
      </c>
      <c r="K113" s="73">
        <v>9401.5</v>
      </c>
      <c r="L113" s="73" t="s">
        <v>316</v>
      </c>
      <c r="M113" s="74" t="s">
        <v>324</v>
      </c>
      <c r="N113" s="74"/>
      <c r="O113" s="75" t="s">
        <v>381</v>
      </c>
      <c r="P113" s="75" t="s">
        <v>420</v>
      </c>
    </row>
    <row r="114" spans="1:16" ht="12.75" customHeight="1" thickBot="1" x14ac:dyDescent="0.25">
      <c r="A114" s="59" t="str">
        <f t="shared" si="18"/>
        <v> BBS 102 </v>
      </c>
      <c r="B114" s="16" t="str">
        <f t="shared" si="19"/>
        <v>I</v>
      </c>
      <c r="C114" s="59">
        <f t="shared" si="20"/>
        <v>48881.338000000003</v>
      </c>
      <c r="D114" s="12" t="str">
        <f t="shared" si="21"/>
        <v>vis</v>
      </c>
      <c r="E114" s="72">
        <f>VLOOKUP(C114,Active!C$21:E$966,3,FALSE)</f>
        <v>9427.9966923039028</v>
      </c>
      <c r="F114" s="16" t="s">
        <v>118</v>
      </c>
      <c r="G114" s="12" t="str">
        <f t="shared" si="22"/>
        <v>48881.338</v>
      </c>
      <c r="H114" s="59">
        <f t="shared" si="23"/>
        <v>9428</v>
      </c>
      <c r="I114" s="73" t="s">
        <v>421</v>
      </c>
      <c r="J114" s="74" t="s">
        <v>422</v>
      </c>
      <c r="K114" s="73">
        <v>9428</v>
      </c>
      <c r="L114" s="73" t="s">
        <v>212</v>
      </c>
      <c r="M114" s="74" t="s">
        <v>324</v>
      </c>
      <c r="N114" s="74"/>
      <c r="O114" s="75" t="s">
        <v>381</v>
      </c>
      <c r="P114" s="75" t="s">
        <v>420</v>
      </c>
    </row>
    <row r="115" spans="1:16" ht="12.75" customHeight="1" thickBot="1" x14ac:dyDescent="0.25">
      <c r="A115" s="59" t="str">
        <f t="shared" si="18"/>
        <v> BBS 105 </v>
      </c>
      <c r="B115" s="16" t="str">
        <f t="shared" si="19"/>
        <v>II</v>
      </c>
      <c r="C115" s="59">
        <f t="shared" si="20"/>
        <v>49232.381999999998</v>
      </c>
      <c r="D115" s="12" t="str">
        <f t="shared" si="21"/>
        <v>vis</v>
      </c>
      <c r="E115" s="72">
        <f>VLOOKUP(C115,Active!C$21:E$966,3,FALSE)</f>
        <v>9655.4941195073679</v>
      </c>
      <c r="F115" s="16" t="s">
        <v>118</v>
      </c>
      <c r="G115" s="12" t="str">
        <f t="shared" si="22"/>
        <v>49232.382</v>
      </c>
      <c r="H115" s="59">
        <f t="shared" si="23"/>
        <v>9655.5</v>
      </c>
      <c r="I115" s="73" t="s">
        <v>423</v>
      </c>
      <c r="J115" s="74" t="s">
        <v>424</v>
      </c>
      <c r="K115" s="73">
        <v>9655.5</v>
      </c>
      <c r="L115" s="73" t="s">
        <v>200</v>
      </c>
      <c r="M115" s="74" t="s">
        <v>324</v>
      </c>
      <c r="N115" s="74"/>
      <c r="O115" s="75" t="s">
        <v>381</v>
      </c>
      <c r="P115" s="75" t="s">
        <v>425</v>
      </c>
    </row>
    <row r="116" spans="1:16" ht="12.75" customHeight="1" thickBot="1" x14ac:dyDescent="0.25">
      <c r="A116" s="59" t="str">
        <f t="shared" si="18"/>
        <v> BBS 107 </v>
      </c>
      <c r="B116" s="16" t="str">
        <f t="shared" si="19"/>
        <v>I</v>
      </c>
      <c r="C116" s="59">
        <f t="shared" si="20"/>
        <v>49600.41</v>
      </c>
      <c r="D116" s="12" t="str">
        <f t="shared" si="21"/>
        <v>vis</v>
      </c>
      <c r="E116" s="72">
        <f>VLOOKUP(C116,Active!C$21:E$966,3,FALSE)</f>
        <v>9893.9981906176527</v>
      </c>
      <c r="F116" s="16" t="s">
        <v>118</v>
      </c>
      <c r="G116" s="12" t="str">
        <f t="shared" si="22"/>
        <v>49600.410</v>
      </c>
      <c r="H116" s="59">
        <f t="shared" si="23"/>
        <v>9894</v>
      </c>
      <c r="I116" s="73" t="s">
        <v>426</v>
      </c>
      <c r="J116" s="74" t="s">
        <v>427</v>
      </c>
      <c r="K116" s="73">
        <v>9894</v>
      </c>
      <c r="L116" s="73" t="s">
        <v>120</v>
      </c>
      <c r="M116" s="74" t="s">
        <v>324</v>
      </c>
      <c r="N116" s="74"/>
      <c r="O116" s="75" t="s">
        <v>381</v>
      </c>
      <c r="P116" s="75" t="s">
        <v>428</v>
      </c>
    </row>
    <row r="117" spans="1:16" ht="12.75" customHeight="1" thickBot="1" x14ac:dyDescent="0.25">
      <c r="A117" s="59" t="str">
        <f t="shared" si="18"/>
        <v> BBS 108 </v>
      </c>
      <c r="B117" s="16" t="str">
        <f t="shared" si="19"/>
        <v>I</v>
      </c>
      <c r="C117" s="59">
        <f t="shared" si="20"/>
        <v>49776.303999999996</v>
      </c>
      <c r="D117" s="12" t="str">
        <f t="shared" si="21"/>
        <v>vis</v>
      </c>
      <c r="E117" s="72">
        <f>VLOOKUP(C117,Active!C$21:E$966,3,FALSE)</f>
        <v>10007.987982383143</v>
      </c>
      <c r="F117" s="16" t="s">
        <v>118</v>
      </c>
      <c r="G117" s="12" t="str">
        <f t="shared" si="22"/>
        <v>49776.304</v>
      </c>
      <c r="H117" s="59">
        <f t="shared" si="23"/>
        <v>10008</v>
      </c>
      <c r="I117" s="73" t="s">
        <v>429</v>
      </c>
      <c r="J117" s="74" t="s">
        <v>430</v>
      </c>
      <c r="K117" s="73">
        <v>10008</v>
      </c>
      <c r="L117" s="73" t="s">
        <v>129</v>
      </c>
      <c r="M117" s="74" t="s">
        <v>324</v>
      </c>
      <c r="N117" s="74"/>
      <c r="O117" s="75" t="s">
        <v>381</v>
      </c>
      <c r="P117" s="75" t="s">
        <v>431</v>
      </c>
    </row>
    <row r="118" spans="1:16" ht="12.75" customHeight="1" thickBot="1" x14ac:dyDescent="0.25">
      <c r="A118" s="59" t="str">
        <f t="shared" si="18"/>
        <v> BBS 110 </v>
      </c>
      <c r="B118" s="16" t="str">
        <f t="shared" si="19"/>
        <v>I</v>
      </c>
      <c r="C118" s="59">
        <f t="shared" si="20"/>
        <v>49924.436000000002</v>
      </c>
      <c r="D118" s="12" t="str">
        <f t="shared" si="21"/>
        <v>vis</v>
      </c>
      <c r="E118" s="72">
        <f>VLOOKUP(C118,Active!C$21:E$966,3,FALSE)</f>
        <v>10103.986344088529</v>
      </c>
      <c r="F118" s="16" t="s">
        <v>118</v>
      </c>
      <c r="G118" s="12" t="str">
        <f t="shared" si="22"/>
        <v>49924.436</v>
      </c>
      <c r="H118" s="59">
        <f t="shared" si="23"/>
        <v>10104</v>
      </c>
      <c r="I118" s="73" t="s">
        <v>432</v>
      </c>
      <c r="J118" s="74" t="s">
        <v>433</v>
      </c>
      <c r="K118" s="73">
        <v>10104</v>
      </c>
      <c r="L118" s="73" t="s">
        <v>194</v>
      </c>
      <c r="M118" s="74" t="s">
        <v>324</v>
      </c>
      <c r="N118" s="74"/>
      <c r="O118" s="75" t="s">
        <v>381</v>
      </c>
      <c r="P118" s="75" t="s">
        <v>434</v>
      </c>
    </row>
    <row r="119" spans="1:16" ht="12.75" customHeight="1" thickBot="1" x14ac:dyDescent="0.25">
      <c r="A119" s="59" t="str">
        <f t="shared" si="18"/>
        <v>BAVM 93 </v>
      </c>
      <c r="B119" s="16" t="str">
        <f t="shared" si="19"/>
        <v>I</v>
      </c>
      <c r="C119" s="59">
        <f t="shared" si="20"/>
        <v>49975.357000000004</v>
      </c>
      <c r="D119" s="12" t="str">
        <f t="shared" si="21"/>
        <v>vis</v>
      </c>
      <c r="E119" s="72">
        <f>VLOOKUP(C119,Active!C$21:E$966,3,FALSE)</f>
        <v>10136.986185961992</v>
      </c>
      <c r="F119" s="16" t="s">
        <v>118</v>
      </c>
      <c r="G119" s="12" t="str">
        <f t="shared" si="22"/>
        <v>49975.357</v>
      </c>
      <c r="H119" s="59">
        <f t="shared" si="23"/>
        <v>10137</v>
      </c>
      <c r="I119" s="73" t="s">
        <v>435</v>
      </c>
      <c r="J119" s="74" t="s">
        <v>436</v>
      </c>
      <c r="K119" s="73">
        <v>10137</v>
      </c>
      <c r="L119" s="73" t="s">
        <v>194</v>
      </c>
      <c r="M119" s="74" t="s">
        <v>324</v>
      </c>
      <c r="N119" s="74"/>
      <c r="O119" s="75" t="s">
        <v>437</v>
      </c>
      <c r="P119" s="76" t="s">
        <v>438</v>
      </c>
    </row>
    <row r="120" spans="1:16" ht="12.75" customHeight="1" thickBot="1" x14ac:dyDescent="0.25">
      <c r="A120" s="59" t="str">
        <f t="shared" si="18"/>
        <v> BBS 110 </v>
      </c>
      <c r="B120" s="16" t="str">
        <f t="shared" si="19"/>
        <v>II</v>
      </c>
      <c r="C120" s="59">
        <f t="shared" si="20"/>
        <v>49999.303</v>
      </c>
      <c r="D120" s="12" t="str">
        <f t="shared" si="21"/>
        <v>vis</v>
      </c>
      <c r="E120" s="72">
        <f>VLOOKUP(C120,Active!C$21:E$966,3,FALSE)</f>
        <v>10152.504620664804</v>
      </c>
      <c r="F120" s="16" t="s">
        <v>118</v>
      </c>
      <c r="G120" s="12" t="str">
        <f t="shared" si="22"/>
        <v>49999.303</v>
      </c>
      <c r="H120" s="59">
        <f t="shared" si="23"/>
        <v>10152.5</v>
      </c>
      <c r="I120" s="73" t="s">
        <v>439</v>
      </c>
      <c r="J120" s="74" t="s">
        <v>440</v>
      </c>
      <c r="K120" s="73">
        <v>10152.5</v>
      </c>
      <c r="L120" s="73" t="s">
        <v>441</v>
      </c>
      <c r="M120" s="74" t="s">
        <v>324</v>
      </c>
      <c r="N120" s="74"/>
      <c r="O120" s="75" t="s">
        <v>381</v>
      </c>
      <c r="P120" s="75" t="s">
        <v>434</v>
      </c>
    </row>
    <row r="121" spans="1:16" ht="12.75" customHeight="1" thickBot="1" x14ac:dyDescent="0.25">
      <c r="A121" s="59" t="str">
        <f t="shared" si="18"/>
        <v> BBS 111 </v>
      </c>
      <c r="B121" s="16" t="str">
        <f t="shared" si="19"/>
        <v>II</v>
      </c>
      <c r="C121" s="59">
        <f t="shared" si="20"/>
        <v>50033.226000000002</v>
      </c>
      <c r="D121" s="12" t="str">
        <f t="shared" si="21"/>
        <v>vis</v>
      </c>
      <c r="E121" s="72">
        <f>VLOOKUP(C121,Active!C$21:E$966,3,FALSE)</f>
        <v>10174.488745797333</v>
      </c>
      <c r="F121" s="16" t="s">
        <v>118</v>
      </c>
      <c r="G121" s="12" t="str">
        <f t="shared" si="22"/>
        <v>50033.226</v>
      </c>
      <c r="H121" s="59">
        <f t="shared" si="23"/>
        <v>10174.5</v>
      </c>
      <c r="I121" s="73" t="s">
        <v>442</v>
      </c>
      <c r="J121" s="74" t="s">
        <v>443</v>
      </c>
      <c r="K121" s="73">
        <v>10174.5</v>
      </c>
      <c r="L121" s="73" t="s">
        <v>286</v>
      </c>
      <c r="M121" s="74" t="s">
        <v>324</v>
      </c>
      <c r="N121" s="74"/>
      <c r="O121" s="75" t="s">
        <v>381</v>
      </c>
      <c r="P121" s="75" t="s">
        <v>444</v>
      </c>
    </row>
    <row r="122" spans="1:16" ht="12.75" customHeight="1" thickBot="1" x14ac:dyDescent="0.25">
      <c r="A122" s="59" t="str">
        <f t="shared" si="18"/>
        <v> BBS 113 </v>
      </c>
      <c r="B122" s="16" t="str">
        <f t="shared" si="19"/>
        <v>I</v>
      </c>
      <c r="C122" s="59">
        <f t="shared" si="20"/>
        <v>50299.408000000003</v>
      </c>
      <c r="D122" s="12" t="str">
        <f t="shared" si="21"/>
        <v>vis</v>
      </c>
      <c r="E122" s="72">
        <f>VLOOKUP(C122,Active!C$21:E$966,3,FALSE)</f>
        <v>10346.99054092237</v>
      </c>
      <c r="F122" s="16" t="s">
        <v>118</v>
      </c>
      <c r="G122" s="12" t="str">
        <f t="shared" si="22"/>
        <v>50299.408</v>
      </c>
      <c r="H122" s="59">
        <f t="shared" si="23"/>
        <v>10347</v>
      </c>
      <c r="I122" s="73" t="s">
        <v>445</v>
      </c>
      <c r="J122" s="74" t="s">
        <v>446</v>
      </c>
      <c r="K122" s="73">
        <v>10347</v>
      </c>
      <c r="L122" s="73" t="s">
        <v>263</v>
      </c>
      <c r="M122" s="74" t="s">
        <v>324</v>
      </c>
      <c r="N122" s="74"/>
      <c r="O122" s="75" t="s">
        <v>381</v>
      </c>
      <c r="P122" s="75" t="s">
        <v>447</v>
      </c>
    </row>
    <row r="123" spans="1:16" ht="12.75" customHeight="1" thickBot="1" x14ac:dyDescent="0.25">
      <c r="A123" s="59" t="str">
        <f t="shared" si="18"/>
        <v> BBS 113 </v>
      </c>
      <c r="B123" s="16" t="str">
        <f t="shared" si="19"/>
        <v>I</v>
      </c>
      <c r="C123" s="59">
        <f t="shared" si="20"/>
        <v>50370.375</v>
      </c>
      <c r="D123" s="12" t="str">
        <f t="shared" si="21"/>
        <v>vis</v>
      </c>
      <c r="E123" s="72">
        <f>VLOOKUP(C123,Active!C$21:E$966,3,FALSE)</f>
        <v>10392.981385136622</v>
      </c>
      <c r="F123" s="16" t="s">
        <v>118</v>
      </c>
      <c r="G123" s="12" t="str">
        <f t="shared" si="22"/>
        <v>50370.375</v>
      </c>
      <c r="H123" s="59">
        <f t="shared" si="23"/>
        <v>10393</v>
      </c>
      <c r="I123" s="73" t="s">
        <v>448</v>
      </c>
      <c r="J123" s="74" t="s">
        <v>449</v>
      </c>
      <c r="K123" s="73">
        <v>10393</v>
      </c>
      <c r="L123" s="73" t="s">
        <v>371</v>
      </c>
      <c r="M123" s="74" t="s">
        <v>324</v>
      </c>
      <c r="N123" s="74"/>
      <c r="O123" s="75" t="s">
        <v>381</v>
      </c>
      <c r="P123" s="75" t="s">
        <v>447</v>
      </c>
    </row>
    <row r="124" spans="1:16" ht="12.75" customHeight="1" thickBot="1" x14ac:dyDescent="0.25">
      <c r="A124" s="59" t="str">
        <f t="shared" si="18"/>
        <v> BBS 113 </v>
      </c>
      <c r="B124" s="16" t="str">
        <f t="shared" si="19"/>
        <v>I</v>
      </c>
      <c r="C124" s="59">
        <f t="shared" si="20"/>
        <v>50387.351999999999</v>
      </c>
      <c r="D124" s="12" t="str">
        <f t="shared" si="21"/>
        <v>vis</v>
      </c>
      <c r="E124" s="72">
        <f>VLOOKUP(C124,Active!C$21:E$966,3,FALSE)</f>
        <v>10403.983492626376</v>
      </c>
      <c r="F124" s="16" t="s">
        <v>118</v>
      </c>
      <c r="G124" s="12" t="str">
        <f t="shared" si="22"/>
        <v>50387.352</v>
      </c>
      <c r="H124" s="59">
        <f t="shared" si="23"/>
        <v>10404</v>
      </c>
      <c r="I124" s="73" t="s">
        <v>450</v>
      </c>
      <c r="J124" s="74" t="s">
        <v>451</v>
      </c>
      <c r="K124" s="73">
        <v>10404</v>
      </c>
      <c r="L124" s="73" t="s">
        <v>452</v>
      </c>
      <c r="M124" s="74" t="s">
        <v>324</v>
      </c>
      <c r="N124" s="74"/>
      <c r="O124" s="75" t="s">
        <v>381</v>
      </c>
      <c r="P124" s="75" t="s">
        <v>447</v>
      </c>
    </row>
    <row r="125" spans="1:16" ht="12.75" customHeight="1" thickBot="1" x14ac:dyDescent="0.25">
      <c r="A125" s="59" t="str">
        <f t="shared" si="18"/>
        <v> BBS 115 </v>
      </c>
      <c r="B125" s="16" t="str">
        <f t="shared" si="19"/>
        <v>II</v>
      </c>
      <c r="C125" s="59">
        <f t="shared" si="20"/>
        <v>50684.398000000001</v>
      </c>
      <c r="D125" s="12" t="str">
        <f t="shared" si="21"/>
        <v>vis</v>
      </c>
      <c r="E125" s="72">
        <f>VLOOKUP(C125,Active!C$21:E$966,3,FALSE)</f>
        <v>10596.486998628705</v>
      </c>
      <c r="F125" s="16" t="s">
        <v>118</v>
      </c>
      <c r="G125" s="12" t="str">
        <f t="shared" si="22"/>
        <v>50684.398</v>
      </c>
      <c r="H125" s="59">
        <f t="shared" si="23"/>
        <v>10596.5</v>
      </c>
      <c r="I125" s="73" t="s">
        <v>453</v>
      </c>
      <c r="J125" s="74" t="s">
        <v>454</v>
      </c>
      <c r="K125" s="73">
        <v>10596.5</v>
      </c>
      <c r="L125" s="73" t="s">
        <v>316</v>
      </c>
      <c r="M125" s="74" t="s">
        <v>324</v>
      </c>
      <c r="N125" s="74"/>
      <c r="O125" s="75" t="s">
        <v>381</v>
      </c>
      <c r="P125" s="75" t="s">
        <v>455</v>
      </c>
    </row>
    <row r="126" spans="1:16" ht="12.75" customHeight="1" thickBot="1" x14ac:dyDescent="0.25">
      <c r="A126" s="59" t="str">
        <f t="shared" si="18"/>
        <v> BBS 116 </v>
      </c>
      <c r="B126" s="16" t="str">
        <f t="shared" si="19"/>
        <v>II</v>
      </c>
      <c r="C126" s="59">
        <f t="shared" si="20"/>
        <v>50701.37</v>
      </c>
      <c r="D126" s="12" t="str">
        <f t="shared" si="21"/>
        <v>vis</v>
      </c>
      <c r="E126" s="72">
        <f>VLOOKUP(C126,Active!C$21:E$966,3,FALSE)</f>
        <v>10607.485865820559</v>
      </c>
      <c r="F126" s="16" t="s">
        <v>118</v>
      </c>
      <c r="G126" s="12" t="str">
        <f t="shared" si="22"/>
        <v>50701.370</v>
      </c>
      <c r="H126" s="59">
        <f t="shared" si="23"/>
        <v>10607.5</v>
      </c>
      <c r="I126" s="73" t="s">
        <v>456</v>
      </c>
      <c r="J126" s="74" t="s">
        <v>457</v>
      </c>
      <c r="K126" s="73">
        <v>10607.5</v>
      </c>
      <c r="L126" s="73" t="s">
        <v>156</v>
      </c>
      <c r="M126" s="74" t="s">
        <v>324</v>
      </c>
      <c r="N126" s="74"/>
      <c r="O126" s="75" t="s">
        <v>381</v>
      </c>
      <c r="P126" s="75" t="s">
        <v>458</v>
      </c>
    </row>
    <row r="127" spans="1:16" ht="12.75" customHeight="1" thickBot="1" x14ac:dyDescent="0.25">
      <c r="A127" s="59" t="str">
        <f t="shared" si="18"/>
        <v> BBS 116 </v>
      </c>
      <c r="B127" s="16" t="str">
        <f t="shared" si="19"/>
        <v>II</v>
      </c>
      <c r="C127" s="59">
        <f t="shared" si="20"/>
        <v>50752.290999999997</v>
      </c>
      <c r="D127" s="12" t="str">
        <f t="shared" si="21"/>
        <v>vis</v>
      </c>
      <c r="E127" s="72">
        <f>VLOOKUP(C127,Active!C$21:E$966,3,FALSE)</f>
        <v>10640.485707694019</v>
      </c>
      <c r="F127" s="16" t="s">
        <v>118</v>
      </c>
      <c r="G127" s="12" t="str">
        <f t="shared" si="22"/>
        <v>50752.291</v>
      </c>
      <c r="H127" s="59">
        <f t="shared" si="23"/>
        <v>10640.5</v>
      </c>
      <c r="I127" s="73" t="s">
        <v>459</v>
      </c>
      <c r="J127" s="74" t="s">
        <v>460</v>
      </c>
      <c r="K127" s="73">
        <v>10640.5</v>
      </c>
      <c r="L127" s="73" t="s">
        <v>156</v>
      </c>
      <c r="M127" s="74" t="s">
        <v>324</v>
      </c>
      <c r="N127" s="74"/>
      <c r="O127" s="75" t="s">
        <v>381</v>
      </c>
      <c r="P127" s="75" t="s">
        <v>458</v>
      </c>
    </row>
    <row r="128" spans="1:16" ht="12.75" customHeight="1" thickBot="1" x14ac:dyDescent="0.25">
      <c r="A128" s="59" t="str">
        <f t="shared" si="18"/>
        <v> BBS 116 </v>
      </c>
      <c r="B128" s="16" t="str">
        <f t="shared" si="19"/>
        <v>II</v>
      </c>
      <c r="C128" s="59">
        <f t="shared" si="20"/>
        <v>50755.377</v>
      </c>
      <c r="D128" s="12" t="str">
        <f t="shared" si="21"/>
        <v>vis</v>
      </c>
      <c r="E128" s="72">
        <f>VLOOKUP(C128,Active!C$21:E$966,3,FALSE)</f>
        <v>10642.485619557918</v>
      </c>
      <c r="F128" s="16" t="s">
        <v>118</v>
      </c>
      <c r="G128" s="12" t="str">
        <f t="shared" si="22"/>
        <v>50755.377</v>
      </c>
      <c r="H128" s="59">
        <f t="shared" si="23"/>
        <v>10642.5</v>
      </c>
      <c r="I128" s="73" t="s">
        <v>461</v>
      </c>
      <c r="J128" s="74" t="s">
        <v>462</v>
      </c>
      <c r="K128" s="73">
        <v>10642.5</v>
      </c>
      <c r="L128" s="73" t="s">
        <v>156</v>
      </c>
      <c r="M128" s="74" t="s">
        <v>324</v>
      </c>
      <c r="N128" s="74"/>
      <c r="O128" s="75" t="s">
        <v>381</v>
      </c>
      <c r="P128" s="75" t="s">
        <v>458</v>
      </c>
    </row>
    <row r="129" spans="1:16" ht="12.75" customHeight="1" thickBot="1" x14ac:dyDescent="0.25">
      <c r="A129" s="59" t="str">
        <f t="shared" si="18"/>
        <v> BBS 117 </v>
      </c>
      <c r="B129" s="16" t="str">
        <f t="shared" si="19"/>
        <v>II</v>
      </c>
      <c r="C129" s="59">
        <f t="shared" si="20"/>
        <v>50860.298999999999</v>
      </c>
      <c r="D129" s="12" t="str">
        <f t="shared" si="21"/>
        <v>vis</v>
      </c>
      <c r="E129" s="72">
        <f>VLOOKUP(C129,Active!C$21:E$966,3,FALSE)</f>
        <v>10710.481326811259</v>
      </c>
      <c r="F129" s="16" t="s">
        <v>118</v>
      </c>
      <c r="G129" s="12" t="str">
        <f t="shared" si="22"/>
        <v>50860.299</v>
      </c>
      <c r="H129" s="59">
        <f t="shared" si="23"/>
        <v>10710.5</v>
      </c>
      <c r="I129" s="73" t="s">
        <v>463</v>
      </c>
      <c r="J129" s="74" t="s">
        <v>464</v>
      </c>
      <c r="K129" s="73">
        <v>10710.5</v>
      </c>
      <c r="L129" s="73" t="s">
        <v>371</v>
      </c>
      <c r="M129" s="74" t="s">
        <v>324</v>
      </c>
      <c r="N129" s="74"/>
      <c r="O129" s="75" t="s">
        <v>381</v>
      </c>
      <c r="P129" s="75" t="s">
        <v>465</v>
      </c>
    </row>
    <row r="130" spans="1:16" ht="12.75" customHeight="1" thickBot="1" x14ac:dyDescent="0.25">
      <c r="A130" s="59" t="str">
        <f t="shared" si="18"/>
        <v>IBVS 5263 </v>
      </c>
      <c r="B130" s="16" t="str">
        <f t="shared" si="19"/>
        <v>I</v>
      </c>
      <c r="C130" s="59">
        <f t="shared" si="20"/>
        <v>51433.5553</v>
      </c>
      <c r="D130" s="12" t="str">
        <f t="shared" si="21"/>
        <v>vis</v>
      </c>
      <c r="E130" s="72">
        <f>VLOOKUP(C130,Active!C$21:E$966,3,FALSE)</f>
        <v>11081.985563824794</v>
      </c>
      <c r="F130" s="16" t="s">
        <v>118</v>
      </c>
      <c r="G130" s="12" t="str">
        <f t="shared" si="22"/>
        <v>51433.5553</v>
      </c>
      <c r="H130" s="59">
        <f t="shared" si="23"/>
        <v>11082</v>
      </c>
      <c r="I130" s="73" t="s">
        <v>472</v>
      </c>
      <c r="J130" s="74" t="s">
        <v>473</v>
      </c>
      <c r="K130" s="73">
        <v>11082</v>
      </c>
      <c r="L130" s="73" t="s">
        <v>474</v>
      </c>
      <c r="M130" s="74" t="s">
        <v>349</v>
      </c>
      <c r="N130" s="74" t="s">
        <v>350</v>
      </c>
      <c r="O130" s="75" t="s">
        <v>475</v>
      </c>
      <c r="P130" s="76" t="s">
        <v>476</v>
      </c>
    </row>
    <row r="131" spans="1:16" ht="12.75" customHeight="1" thickBot="1" x14ac:dyDescent="0.25">
      <c r="A131" s="59" t="str">
        <f t="shared" si="18"/>
        <v>OEJV 0074 </v>
      </c>
      <c r="B131" s="16" t="str">
        <f t="shared" si="19"/>
        <v>I</v>
      </c>
      <c r="C131" s="59">
        <f t="shared" si="20"/>
        <v>51751.426760000002</v>
      </c>
      <c r="D131" s="12" t="str">
        <f t="shared" si="21"/>
        <v>vis</v>
      </c>
      <c r="E131" s="72">
        <f>VLOOKUP(C131,Active!C$21:E$966,3,FALSE)</f>
        <v>11287.985208688146</v>
      </c>
      <c r="F131" s="16" t="s">
        <v>118</v>
      </c>
      <c r="G131" s="12" t="str">
        <f t="shared" si="22"/>
        <v>51751.42676</v>
      </c>
      <c r="H131" s="59">
        <f t="shared" si="23"/>
        <v>11288</v>
      </c>
      <c r="I131" s="73" t="s">
        <v>483</v>
      </c>
      <c r="J131" s="74" t="s">
        <v>484</v>
      </c>
      <c r="K131" s="73">
        <v>11288</v>
      </c>
      <c r="L131" s="73" t="s">
        <v>485</v>
      </c>
      <c r="M131" s="74" t="s">
        <v>486</v>
      </c>
      <c r="N131" s="74" t="s">
        <v>487</v>
      </c>
      <c r="O131" s="75" t="s">
        <v>488</v>
      </c>
      <c r="P131" s="76" t="s">
        <v>489</v>
      </c>
    </row>
    <row r="132" spans="1:16" ht="12.75" customHeight="1" thickBot="1" x14ac:dyDescent="0.25">
      <c r="A132" s="59" t="str">
        <f t="shared" si="18"/>
        <v>BAVM 152 </v>
      </c>
      <c r="B132" s="16" t="str">
        <f t="shared" si="19"/>
        <v>I</v>
      </c>
      <c r="C132" s="59">
        <f t="shared" si="20"/>
        <v>51927.339399999997</v>
      </c>
      <c r="D132" s="12" t="str">
        <f t="shared" si="21"/>
        <v>vis</v>
      </c>
      <c r="E132" s="72">
        <f>VLOOKUP(C132,Active!C$21:E$966,3,FALSE)</f>
        <v>11401.987080284209</v>
      </c>
      <c r="F132" s="16" t="s">
        <v>118</v>
      </c>
      <c r="G132" s="12" t="str">
        <f t="shared" si="22"/>
        <v>51927.3394</v>
      </c>
      <c r="H132" s="59">
        <f t="shared" si="23"/>
        <v>11402</v>
      </c>
      <c r="I132" s="73" t="s">
        <v>498</v>
      </c>
      <c r="J132" s="74" t="s">
        <v>499</v>
      </c>
      <c r="K132" s="73">
        <v>11402</v>
      </c>
      <c r="L132" s="73" t="s">
        <v>500</v>
      </c>
      <c r="M132" s="74" t="s">
        <v>349</v>
      </c>
      <c r="N132" s="74" t="s">
        <v>487</v>
      </c>
      <c r="O132" s="75" t="s">
        <v>501</v>
      </c>
      <c r="P132" s="76" t="s">
        <v>502</v>
      </c>
    </row>
    <row r="133" spans="1:16" ht="12.75" customHeight="1" thickBot="1" x14ac:dyDescent="0.25">
      <c r="A133" s="59" t="str">
        <f t="shared" si="18"/>
        <v>JAAVSO 36(2);171 </v>
      </c>
      <c r="B133" s="16" t="str">
        <f t="shared" si="19"/>
        <v>I</v>
      </c>
      <c r="C133" s="59">
        <f t="shared" si="20"/>
        <v>54394.703300000001</v>
      </c>
      <c r="D133" s="12" t="str">
        <f t="shared" si="21"/>
        <v>vis</v>
      </c>
      <c r="E133" s="72">
        <f>VLOOKUP(C133,Active!C$21:E$966,3,FALSE)</f>
        <v>13000.98589303906</v>
      </c>
      <c r="F133" s="16" t="s">
        <v>118</v>
      </c>
      <c r="G133" s="12" t="str">
        <f t="shared" si="22"/>
        <v>54394.7033</v>
      </c>
      <c r="H133" s="59">
        <f t="shared" si="23"/>
        <v>13001</v>
      </c>
      <c r="I133" s="73" t="s">
        <v>579</v>
      </c>
      <c r="J133" s="74" t="s">
        <v>580</v>
      </c>
      <c r="K133" s="73" t="s">
        <v>581</v>
      </c>
      <c r="L133" s="73" t="s">
        <v>521</v>
      </c>
      <c r="M133" s="74" t="s">
        <v>486</v>
      </c>
      <c r="N133" s="74" t="s">
        <v>506</v>
      </c>
      <c r="O133" s="75" t="s">
        <v>582</v>
      </c>
      <c r="P133" s="76" t="s">
        <v>583</v>
      </c>
    </row>
    <row r="134" spans="1:16" ht="12.75" customHeight="1" thickBot="1" x14ac:dyDescent="0.25">
      <c r="A134" s="59" t="str">
        <f t="shared" si="18"/>
        <v>JAAVSO 36(2);171 </v>
      </c>
      <c r="B134" s="16" t="str">
        <f t="shared" si="19"/>
        <v>II</v>
      </c>
      <c r="C134" s="59">
        <f t="shared" si="20"/>
        <v>54469.541299999997</v>
      </c>
      <c r="D134" s="12" t="str">
        <f t="shared" si="21"/>
        <v>vis</v>
      </c>
      <c r="E134" s="72">
        <f>VLOOKUP(C134,Active!C$21:E$966,3,FALSE)</f>
        <v>13049.485375887512</v>
      </c>
      <c r="F134" s="16" t="s">
        <v>118</v>
      </c>
      <c r="G134" s="12" t="str">
        <f t="shared" si="22"/>
        <v>54469.5413</v>
      </c>
      <c r="H134" s="59">
        <f t="shared" si="23"/>
        <v>13049.5</v>
      </c>
      <c r="I134" s="73" t="s">
        <v>584</v>
      </c>
      <c r="J134" s="74" t="s">
        <v>585</v>
      </c>
      <c r="K134" s="73" t="s">
        <v>586</v>
      </c>
      <c r="L134" s="73" t="s">
        <v>587</v>
      </c>
      <c r="M134" s="74" t="s">
        <v>486</v>
      </c>
      <c r="N134" s="74" t="s">
        <v>506</v>
      </c>
      <c r="O134" s="75" t="s">
        <v>334</v>
      </c>
      <c r="P134" s="76" t="s">
        <v>583</v>
      </c>
    </row>
    <row r="135" spans="1:16" ht="12.75" customHeight="1" thickBot="1" x14ac:dyDescent="0.25">
      <c r="A135" s="59" t="str">
        <f t="shared" si="18"/>
        <v>JAAVSO 36(2);186 </v>
      </c>
      <c r="B135" s="16" t="str">
        <f t="shared" si="19"/>
        <v>II</v>
      </c>
      <c r="C135" s="59">
        <f t="shared" si="20"/>
        <v>54674.7716</v>
      </c>
      <c r="D135" s="12" t="str">
        <f t="shared" si="21"/>
        <v>vis</v>
      </c>
      <c r="E135" s="72">
        <f>VLOOKUP(C135,Active!C$21:E$966,3,FALSE)</f>
        <v>13182.486837909928</v>
      </c>
      <c r="F135" s="16" t="s">
        <v>118</v>
      </c>
      <c r="G135" s="12" t="str">
        <f t="shared" si="22"/>
        <v>54674.7716</v>
      </c>
      <c r="H135" s="59">
        <f t="shared" si="23"/>
        <v>13182.5</v>
      </c>
      <c r="I135" s="73" t="s">
        <v>588</v>
      </c>
      <c r="J135" s="74" t="s">
        <v>589</v>
      </c>
      <c r="K135" s="73" t="s">
        <v>590</v>
      </c>
      <c r="L135" s="73" t="s">
        <v>492</v>
      </c>
      <c r="M135" s="74" t="s">
        <v>486</v>
      </c>
      <c r="N135" s="74" t="s">
        <v>487</v>
      </c>
      <c r="O135" s="75" t="s">
        <v>334</v>
      </c>
      <c r="P135" s="76" t="s">
        <v>591</v>
      </c>
    </row>
    <row r="136" spans="1:16" ht="12.75" customHeight="1" thickBot="1" x14ac:dyDescent="0.25">
      <c r="A136" s="59" t="str">
        <f t="shared" si="18"/>
        <v> JAAVSO 37;44 </v>
      </c>
      <c r="B136" s="16" t="str">
        <f t="shared" si="19"/>
        <v>I</v>
      </c>
      <c r="C136" s="59">
        <f t="shared" si="20"/>
        <v>54721.836300000003</v>
      </c>
      <c r="D136" s="12" t="str">
        <f t="shared" si="21"/>
        <v>vis</v>
      </c>
      <c r="E136" s="72">
        <f>VLOOKUP(C136,Active!C$21:E$966,3,FALSE)</f>
        <v>13212.987567625016</v>
      </c>
      <c r="F136" s="16" t="s">
        <v>118</v>
      </c>
      <c r="G136" s="12" t="str">
        <f t="shared" si="22"/>
        <v>54721.8363</v>
      </c>
      <c r="H136" s="59">
        <f t="shared" si="23"/>
        <v>13213</v>
      </c>
      <c r="I136" s="73" t="s">
        <v>592</v>
      </c>
      <c r="J136" s="74" t="s">
        <v>593</v>
      </c>
      <c r="K136" s="73" t="s">
        <v>594</v>
      </c>
      <c r="L136" s="73" t="s">
        <v>595</v>
      </c>
      <c r="M136" s="74" t="s">
        <v>486</v>
      </c>
      <c r="N136" s="74" t="s">
        <v>506</v>
      </c>
      <c r="O136" s="75" t="s">
        <v>596</v>
      </c>
      <c r="P136" s="75" t="s">
        <v>597</v>
      </c>
    </row>
    <row r="137" spans="1:16" ht="12.75" customHeight="1" thickBot="1" x14ac:dyDescent="0.25">
      <c r="A137" s="59" t="str">
        <f t="shared" si="18"/>
        <v> JAAVSO 38;85 </v>
      </c>
      <c r="B137" s="16" t="str">
        <f t="shared" si="19"/>
        <v>I</v>
      </c>
      <c r="C137" s="59">
        <f t="shared" si="20"/>
        <v>55056.678500000002</v>
      </c>
      <c r="D137" s="12" t="str">
        <f t="shared" si="21"/>
        <v>vis</v>
      </c>
      <c r="E137" s="72">
        <f>VLOOKUP(C137,Active!C$21:E$966,3,FALSE)</f>
        <v>13429.985263125149</v>
      </c>
      <c r="F137" s="16" t="s">
        <v>118</v>
      </c>
      <c r="G137" s="12" t="str">
        <f t="shared" si="22"/>
        <v>55056.6785</v>
      </c>
      <c r="H137" s="59">
        <f t="shared" si="23"/>
        <v>13430</v>
      </c>
      <c r="I137" s="73" t="s">
        <v>609</v>
      </c>
      <c r="J137" s="74" t="s">
        <v>610</v>
      </c>
      <c r="K137" s="73" t="s">
        <v>611</v>
      </c>
      <c r="L137" s="73" t="s">
        <v>578</v>
      </c>
      <c r="M137" s="74" t="s">
        <v>486</v>
      </c>
      <c r="N137" s="74" t="s">
        <v>506</v>
      </c>
      <c r="O137" s="75" t="s">
        <v>334</v>
      </c>
      <c r="P137" s="75" t="s">
        <v>612</v>
      </c>
    </row>
    <row r="138" spans="1:16" ht="12.75" customHeight="1" thickBot="1" x14ac:dyDescent="0.25">
      <c r="A138" s="59" t="str">
        <f t="shared" si="18"/>
        <v> JAAVSO 38;120 </v>
      </c>
      <c r="B138" s="16" t="str">
        <f t="shared" si="19"/>
        <v>I</v>
      </c>
      <c r="C138" s="59">
        <f t="shared" si="20"/>
        <v>55093.715100000001</v>
      </c>
      <c r="D138" s="12" t="str">
        <f t="shared" si="21"/>
        <v>vis</v>
      </c>
      <c r="E138" s="72">
        <f>VLOOKUP(C138,Active!C$21:E$966,3,FALSE)</f>
        <v>13453.987186565982</v>
      </c>
      <c r="F138" s="16" t="s">
        <v>118</v>
      </c>
      <c r="G138" s="12" t="str">
        <f t="shared" si="22"/>
        <v>55093.7151</v>
      </c>
      <c r="H138" s="59">
        <f t="shared" si="23"/>
        <v>13454</v>
      </c>
      <c r="I138" s="73" t="s">
        <v>613</v>
      </c>
      <c r="J138" s="74" t="s">
        <v>614</v>
      </c>
      <c r="K138" s="73" t="s">
        <v>615</v>
      </c>
      <c r="L138" s="73" t="s">
        <v>616</v>
      </c>
      <c r="M138" s="74" t="s">
        <v>486</v>
      </c>
      <c r="N138" s="74" t="s">
        <v>506</v>
      </c>
      <c r="O138" s="75" t="s">
        <v>334</v>
      </c>
      <c r="P138" s="75" t="s">
        <v>617</v>
      </c>
    </row>
    <row r="139" spans="1:16" ht="12.75" customHeight="1" thickBot="1" x14ac:dyDescent="0.25">
      <c r="A139" s="59" t="str">
        <f t="shared" ref="A139:A170" si="24">P139</f>
        <v> JAAVSO 38;120 </v>
      </c>
      <c r="B139" s="16" t="str">
        <f t="shared" ref="B139:B170" si="25">IF(H139=INT(H139),"I","II")</f>
        <v>I</v>
      </c>
      <c r="C139" s="59">
        <f t="shared" ref="C139:C170" si="26">1*G139</f>
        <v>55110.6855</v>
      </c>
      <c r="D139" s="12" t="str">
        <f t="shared" ref="D139:D170" si="27">VLOOKUP(F139,I$1:J$5,2,FALSE)</f>
        <v>vis</v>
      </c>
      <c r="E139" s="72">
        <f>VLOOKUP(C139,Active!C$21:E$966,3,FALSE)</f>
        <v>13464.985016862507</v>
      </c>
      <c r="F139" s="16" t="s">
        <v>118</v>
      </c>
      <c r="G139" s="12" t="str">
        <f t="shared" ref="G139:G170" si="28">MID(I139,3,LEN(I139)-3)</f>
        <v>55110.6855</v>
      </c>
      <c r="H139" s="59">
        <f t="shared" ref="H139:H170" si="29">1*K139</f>
        <v>13465</v>
      </c>
      <c r="I139" s="73" t="s">
        <v>618</v>
      </c>
      <c r="J139" s="74" t="s">
        <v>619</v>
      </c>
      <c r="K139" s="73" t="s">
        <v>620</v>
      </c>
      <c r="L139" s="73" t="s">
        <v>621</v>
      </c>
      <c r="M139" s="74" t="s">
        <v>486</v>
      </c>
      <c r="N139" s="74" t="s">
        <v>506</v>
      </c>
      <c r="O139" s="75" t="s">
        <v>596</v>
      </c>
      <c r="P139" s="75" t="s">
        <v>617</v>
      </c>
    </row>
    <row r="140" spans="1:16" ht="12.75" customHeight="1" thickBot="1" x14ac:dyDescent="0.25">
      <c r="A140" s="59" t="str">
        <f t="shared" si="24"/>
        <v> JAAVSO 38;120 </v>
      </c>
      <c r="B140" s="16" t="str">
        <f t="shared" si="25"/>
        <v>II</v>
      </c>
      <c r="C140" s="59">
        <f t="shared" si="26"/>
        <v>55137.688600000001</v>
      </c>
      <c r="D140" s="12" t="str">
        <f t="shared" si="27"/>
        <v>vis</v>
      </c>
      <c r="E140" s="72">
        <f>VLOOKUP(C140,Active!C$21:E$966,3,FALSE)</f>
        <v>13482.484634507357</v>
      </c>
      <c r="F140" s="16" t="s">
        <v>118</v>
      </c>
      <c r="G140" s="12" t="str">
        <f t="shared" si="28"/>
        <v>55137.6886</v>
      </c>
      <c r="H140" s="59">
        <f t="shared" si="29"/>
        <v>13482.5</v>
      </c>
      <c r="I140" s="73" t="s">
        <v>622</v>
      </c>
      <c r="J140" s="74" t="s">
        <v>623</v>
      </c>
      <c r="K140" s="73" t="s">
        <v>624</v>
      </c>
      <c r="L140" s="73" t="s">
        <v>625</v>
      </c>
      <c r="M140" s="74" t="s">
        <v>486</v>
      </c>
      <c r="N140" s="74" t="s">
        <v>506</v>
      </c>
      <c r="O140" s="75" t="s">
        <v>596</v>
      </c>
      <c r="P140" s="75" t="s">
        <v>617</v>
      </c>
    </row>
    <row r="141" spans="1:16" ht="12.75" customHeight="1" thickBot="1" x14ac:dyDescent="0.25">
      <c r="A141" s="59" t="str">
        <f t="shared" si="24"/>
        <v> JAAVSO 38;120 </v>
      </c>
      <c r="B141" s="16" t="str">
        <f t="shared" si="25"/>
        <v>II</v>
      </c>
      <c r="C141" s="59">
        <f t="shared" si="26"/>
        <v>55154.663200000003</v>
      </c>
      <c r="D141" s="12" t="str">
        <f t="shared" si="27"/>
        <v>vis</v>
      </c>
      <c r="E141" s="72">
        <f>VLOOKUP(C141,Active!C$21:E$966,3,FALSE)</f>
        <v>13493.485186654119</v>
      </c>
      <c r="F141" s="16" t="s">
        <v>118</v>
      </c>
      <c r="G141" s="12" t="str">
        <f t="shared" si="28"/>
        <v>55154.6632</v>
      </c>
      <c r="H141" s="59">
        <f t="shared" si="29"/>
        <v>13493.5</v>
      </c>
      <c r="I141" s="73" t="s">
        <v>626</v>
      </c>
      <c r="J141" s="74" t="s">
        <v>627</v>
      </c>
      <c r="K141" s="73" t="s">
        <v>628</v>
      </c>
      <c r="L141" s="73" t="s">
        <v>629</v>
      </c>
      <c r="M141" s="74" t="s">
        <v>486</v>
      </c>
      <c r="N141" s="74" t="s">
        <v>506</v>
      </c>
      <c r="O141" s="75" t="s">
        <v>551</v>
      </c>
      <c r="P141" s="75" t="s">
        <v>617</v>
      </c>
    </row>
    <row r="142" spans="1:16" ht="12.75" customHeight="1" thickBot="1" x14ac:dyDescent="0.25">
      <c r="A142" s="59" t="str">
        <f t="shared" si="24"/>
        <v> JAAVSO 38;120 </v>
      </c>
      <c r="B142" s="16" t="str">
        <f t="shared" si="25"/>
        <v>II</v>
      </c>
      <c r="C142" s="59">
        <f t="shared" si="26"/>
        <v>55239.5308</v>
      </c>
      <c r="D142" s="12" t="str">
        <f t="shared" si="27"/>
        <v>vis</v>
      </c>
      <c r="E142" s="72">
        <f>VLOOKUP(C142,Active!C$21:E$966,3,FALSE)</f>
        <v>13548.484447866196</v>
      </c>
      <c r="F142" s="16" t="s">
        <v>118</v>
      </c>
      <c r="G142" s="12" t="str">
        <f t="shared" si="28"/>
        <v>55239.5308</v>
      </c>
      <c r="H142" s="59">
        <f t="shared" si="29"/>
        <v>13548.5</v>
      </c>
      <c r="I142" s="73" t="s">
        <v>630</v>
      </c>
      <c r="J142" s="74" t="s">
        <v>631</v>
      </c>
      <c r="K142" s="73" t="s">
        <v>632</v>
      </c>
      <c r="L142" s="73" t="s">
        <v>633</v>
      </c>
      <c r="M142" s="74" t="s">
        <v>486</v>
      </c>
      <c r="N142" s="74" t="s">
        <v>506</v>
      </c>
      <c r="O142" s="75" t="s">
        <v>334</v>
      </c>
      <c r="P142" s="75" t="s">
        <v>617</v>
      </c>
    </row>
    <row r="143" spans="1:16" ht="12.75" customHeight="1" thickBot="1" x14ac:dyDescent="0.25">
      <c r="A143" s="59" t="str">
        <f t="shared" si="24"/>
        <v> JAAVSO 39;177 </v>
      </c>
      <c r="B143" s="16" t="str">
        <f t="shared" si="25"/>
        <v>I</v>
      </c>
      <c r="C143" s="59">
        <f t="shared" si="26"/>
        <v>55539.658199999998</v>
      </c>
      <c r="D143" s="12" t="str">
        <f t="shared" si="27"/>
        <v>vis</v>
      </c>
      <c r="E143" s="72">
        <f>VLOOKUP(C143,Active!C$21:E$966,3,FALSE)</f>
        <v>13742.984884658352</v>
      </c>
      <c r="F143" s="16" t="s">
        <v>118</v>
      </c>
      <c r="G143" s="12" t="str">
        <f t="shared" si="28"/>
        <v>55539.6582</v>
      </c>
      <c r="H143" s="59">
        <f t="shared" si="29"/>
        <v>13743</v>
      </c>
      <c r="I143" s="73" t="s">
        <v>634</v>
      </c>
      <c r="J143" s="74" t="s">
        <v>635</v>
      </c>
      <c r="K143" s="73" t="s">
        <v>636</v>
      </c>
      <c r="L143" s="73" t="s">
        <v>637</v>
      </c>
      <c r="M143" s="74" t="s">
        <v>486</v>
      </c>
      <c r="N143" s="74" t="s">
        <v>118</v>
      </c>
      <c r="O143" s="75" t="s">
        <v>551</v>
      </c>
      <c r="P143" s="75" t="s">
        <v>638</v>
      </c>
    </row>
    <row r="144" spans="1:16" ht="12.75" customHeight="1" thickBot="1" x14ac:dyDescent="0.25">
      <c r="A144" s="59" t="str">
        <f t="shared" si="24"/>
        <v> JAAVSO 41;122 </v>
      </c>
      <c r="B144" s="16" t="str">
        <f t="shared" si="25"/>
        <v>II</v>
      </c>
      <c r="C144" s="59">
        <f t="shared" si="26"/>
        <v>56208.578099999999</v>
      </c>
      <c r="D144" s="12" t="str">
        <f t="shared" si="27"/>
        <v>vis</v>
      </c>
      <c r="E144" s="72">
        <f>VLOOKUP(C144,Active!C$21:E$966,3,FALSE)</f>
        <v>14176.484834109706</v>
      </c>
      <c r="F144" s="16" t="s">
        <v>118</v>
      </c>
      <c r="G144" s="12" t="str">
        <f t="shared" si="28"/>
        <v>56208.5781</v>
      </c>
      <c r="H144" s="59">
        <f t="shared" si="29"/>
        <v>14176.5</v>
      </c>
      <c r="I144" s="73" t="s">
        <v>639</v>
      </c>
      <c r="J144" s="74" t="s">
        <v>640</v>
      </c>
      <c r="K144" s="73" t="s">
        <v>641</v>
      </c>
      <c r="L144" s="73" t="s">
        <v>542</v>
      </c>
      <c r="M144" s="74" t="s">
        <v>486</v>
      </c>
      <c r="N144" s="74" t="s">
        <v>118</v>
      </c>
      <c r="O144" s="75" t="s">
        <v>642</v>
      </c>
      <c r="P144" s="75" t="s">
        <v>643</v>
      </c>
    </row>
    <row r="145" spans="1:16" ht="12.75" customHeight="1" thickBot="1" x14ac:dyDescent="0.25">
      <c r="A145" s="59" t="str">
        <f t="shared" si="24"/>
        <v> JAAVSO 41;328 </v>
      </c>
      <c r="B145" s="16" t="str">
        <f t="shared" si="25"/>
        <v>II</v>
      </c>
      <c r="C145" s="59">
        <f t="shared" si="26"/>
        <v>56521.821000000004</v>
      </c>
      <c r="D145" s="12" t="str">
        <f t="shared" si="27"/>
        <v>vis</v>
      </c>
      <c r="E145" s="72">
        <f>VLOOKUP(C145,Active!C$21:E$966,3,FALSE)</f>
        <v>14379.484896323429</v>
      </c>
      <c r="F145" s="16" t="s">
        <v>118</v>
      </c>
      <c r="G145" s="12" t="str">
        <f t="shared" si="28"/>
        <v>56521.8210</v>
      </c>
      <c r="H145" s="59">
        <f t="shared" si="29"/>
        <v>14379.5</v>
      </c>
      <c r="I145" s="73" t="s">
        <v>644</v>
      </c>
      <c r="J145" s="74" t="s">
        <v>645</v>
      </c>
      <c r="K145" s="73" t="s">
        <v>646</v>
      </c>
      <c r="L145" s="73" t="s">
        <v>637</v>
      </c>
      <c r="M145" s="74" t="s">
        <v>486</v>
      </c>
      <c r="N145" s="74" t="s">
        <v>118</v>
      </c>
      <c r="O145" s="75" t="s">
        <v>334</v>
      </c>
      <c r="P145" s="75" t="s">
        <v>533</v>
      </c>
    </row>
    <row r="146" spans="1:16" ht="12.75" customHeight="1" thickBot="1" x14ac:dyDescent="0.25">
      <c r="A146" s="59" t="str">
        <f t="shared" si="24"/>
        <v>IBVS 6093 </v>
      </c>
      <c r="B146" s="16" t="str">
        <f t="shared" si="25"/>
        <v>II</v>
      </c>
      <c r="C146" s="59">
        <f t="shared" si="26"/>
        <v>56558.856</v>
      </c>
      <c r="D146" s="12" t="str">
        <f t="shared" si="27"/>
        <v>vis</v>
      </c>
      <c r="E146" s="72">
        <f>VLOOKUP(C146,Active!C$21:E$966,3,FALSE)</f>
        <v>14403.485782868931</v>
      </c>
      <c r="F146" s="16" t="s">
        <v>118</v>
      </c>
      <c r="G146" s="12" t="str">
        <f t="shared" si="28"/>
        <v>56558.8560</v>
      </c>
      <c r="H146" s="59">
        <f t="shared" si="29"/>
        <v>14403.5</v>
      </c>
      <c r="I146" s="73" t="s">
        <v>647</v>
      </c>
      <c r="J146" s="74" t="s">
        <v>648</v>
      </c>
      <c r="K146" s="73" t="s">
        <v>649</v>
      </c>
      <c r="L146" s="73" t="s">
        <v>513</v>
      </c>
      <c r="M146" s="74" t="s">
        <v>486</v>
      </c>
      <c r="N146" s="74" t="s">
        <v>118</v>
      </c>
      <c r="O146" s="75" t="s">
        <v>325</v>
      </c>
      <c r="P146" s="76" t="s">
        <v>650</v>
      </c>
    </row>
    <row r="147" spans="1:16" ht="12.75" customHeight="1" thickBot="1" x14ac:dyDescent="0.25">
      <c r="A147" s="59" t="str">
        <f t="shared" si="24"/>
        <v> JAAVSO 42;426 </v>
      </c>
      <c r="B147" s="16" t="str">
        <f t="shared" si="25"/>
        <v>I</v>
      </c>
      <c r="C147" s="59">
        <f t="shared" si="26"/>
        <v>56886.756099999999</v>
      </c>
      <c r="D147" s="12" t="str">
        <f t="shared" si="27"/>
        <v>vis</v>
      </c>
      <c r="E147" s="72">
        <f>VLOOKUP(C147,Active!C$21:E$966,3,FALSE)</f>
        <v>14615.984583958707</v>
      </c>
      <c r="F147" s="16" t="s">
        <v>118</v>
      </c>
      <c r="G147" s="12" t="str">
        <f t="shared" si="28"/>
        <v>56886.7561</v>
      </c>
      <c r="H147" s="59">
        <f t="shared" si="29"/>
        <v>14616</v>
      </c>
      <c r="I147" s="73" t="s">
        <v>651</v>
      </c>
      <c r="J147" s="74" t="s">
        <v>652</v>
      </c>
      <c r="K147" s="73" t="s">
        <v>653</v>
      </c>
      <c r="L147" s="73" t="s">
        <v>654</v>
      </c>
      <c r="M147" s="74" t="s">
        <v>486</v>
      </c>
      <c r="N147" s="74" t="s">
        <v>118</v>
      </c>
      <c r="O147" s="75" t="s">
        <v>334</v>
      </c>
      <c r="P147" s="75" t="s">
        <v>655</v>
      </c>
    </row>
    <row r="148" spans="1:16" ht="12.75" customHeight="1" thickBot="1" x14ac:dyDescent="0.25">
      <c r="A148" s="59" t="str">
        <f t="shared" si="24"/>
        <v> AOEB 10 </v>
      </c>
      <c r="B148" s="16" t="str">
        <f t="shared" si="25"/>
        <v>II</v>
      </c>
      <c r="C148" s="59">
        <f t="shared" si="26"/>
        <v>51020.764999999999</v>
      </c>
      <c r="D148" s="12" t="str">
        <f t="shared" si="27"/>
        <v>vis</v>
      </c>
      <c r="E148" s="72">
        <f>VLOOKUP(C148,Active!C$21:E$966,3,FALSE)</f>
        <v>10814.472855376429</v>
      </c>
      <c r="F148" s="16" t="s">
        <v>118</v>
      </c>
      <c r="G148" s="12" t="str">
        <f t="shared" si="28"/>
        <v>51020.765</v>
      </c>
      <c r="H148" s="59">
        <f t="shared" si="29"/>
        <v>10814.5</v>
      </c>
      <c r="I148" s="73" t="s">
        <v>466</v>
      </c>
      <c r="J148" s="74" t="s">
        <v>467</v>
      </c>
      <c r="K148" s="73">
        <v>10814.5</v>
      </c>
      <c r="L148" s="73" t="s">
        <v>468</v>
      </c>
      <c r="M148" s="74" t="s">
        <v>324</v>
      </c>
      <c r="N148" s="74"/>
      <c r="O148" s="75" t="s">
        <v>334</v>
      </c>
      <c r="P148" s="75" t="s">
        <v>469</v>
      </c>
    </row>
    <row r="149" spans="1:16" ht="12.75" customHeight="1" thickBot="1" x14ac:dyDescent="0.25">
      <c r="A149" s="59" t="str">
        <f t="shared" si="24"/>
        <v> AOEB 10 </v>
      </c>
      <c r="B149" s="16" t="str">
        <f t="shared" si="25"/>
        <v>I</v>
      </c>
      <c r="C149" s="59">
        <f t="shared" si="26"/>
        <v>51129.571000000004</v>
      </c>
      <c r="D149" s="12" t="str">
        <f t="shared" si="27"/>
        <v>vis</v>
      </c>
      <c r="E149" s="72">
        <f>VLOOKUP(C149,Active!C$21:E$966,3,FALSE)</f>
        <v>10884.985626038515</v>
      </c>
      <c r="F149" s="16" t="s">
        <v>118</v>
      </c>
      <c r="G149" s="12" t="str">
        <f t="shared" si="28"/>
        <v>51129.571</v>
      </c>
      <c r="H149" s="59">
        <f t="shared" si="29"/>
        <v>10885</v>
      </c>
      <c r="I149" s="73" t="s">
        <v>470</v>
      </c>
      <c r="J149" s="74" t="s">
        <v>471</v>
      </c>
      <c r="K149" s="73">
        <v>10885</v>
      </c>
      <c r="L149" s="73" t="s">
        <v>156</v>
      </c>
      <c r="M149" s="74" t="s">
        <v>324</v>
      </c>
      <c r="N149" s="74"/>
      <c r="O149" s="75" t="s">
        <v>334</v>
      </c>
      <c r="P149" s="75" t="s">
        <v>469</v>
      </c>
    </row>
    <row r="150" spans="1:16" ht="12.75" customHeight="1" thickBot="1" x14ac:dyDescent="0.25">
      <c r="A150" s="59" t="str">
        <f t="shared" si="24"/>
        <v> AOEB 10 </v>
      </c>
      <c r="B150" s="16" t="str">
        <f t="shared" si="25"/>
        <v>I</v>
      </c>
      <c r="C150" s="59">
        <f t="shared" si="26"/>
        <v>51490.641000000003</v>
      </c>
      <c r="D150" s="12" t="str">
        <f t="shared" si="27"/>
        <v>vis</v>
      </c>
      <c r="E150" s="72">
        <f>VLOOKUP(C150,Active!C$21:E$966,3,FALSE)</f>
        <v>11118.980498591118</v>
      </c>
      <c r="F150" s="16" t="s">
        <v>118</v>
      </c>
      <c r="G150" s="12" t="str">
        <f t="shared" si="28"/>
        <v>51490.641</v>
      </c>
      <c r="H150" s="59">
        <f t="shared" si="29"/>
        <v>11119</v>
      </c>
      <c r="I150" s="73" t="s">
        <v>477</v>
      </c>
      <c r="J150" s="74" t="s">
        <v>478</v>
      </c>
      <c r="K150" s="73">
        <v>11119</v>
      </c>
      <c r="L150" s="73" t="s">
        <v>150</v>
      </c>
      <c r="M150" s="74" t="s">
        <v>324</v>
      </c>
      <c r="N150" s="74"/>
      <c r="O150" s="75" t="s">
        <v>334</v>
      </c>
      <c r="P150" s="75" t="s">
        <v>469</v>
      </c>
    </row>
    <row r="151" spans="1:16" ht="12.75" customHeight="1" thickBot="1" x14ac:dyDescent="0.25">
      <c r="A151" s="59" t="str">
        <f t="shared" si="24"/>
        <v> AOEB 10 </v>
      </c>
      <c r="B151" s="16" t="str">
        <f t="shared" si="25"/>
        <v>I</v>
      </c>
      <c r="C151" s="59">
        <f t="shared" si="26"/>
        <v>51510.716</v>
      </c>
      <c r="D151" s="12" t="str">
        <f t="shared" si="27"/>
        <v>vis</v>
      </c>
      <c r="E151" s="72">
        <f>VLOOKUP(C151,Active!C$21:E$966,3,FALSE)</f>
        <v>11131.990294659729</v>
      </c>
      <c r="F151" s="16" t="s">
        <v>118</v>
      </c>
      <c r="G151" s="12" t="str">
        <f t="shared" si="28"/>
        <v>51510.716</v>
      </c>
      <c r="H151" s="59">
        <f t="shared" si="29"/>
        <v>11132</v>
      </c>
      <c r="I151" s="73" t="s">
        <v>479</v>
      </c>
      <c r="J151" s="74" t="s">
        <v>480</v>
      </c>
      <c r="K151" s="73">
        <v>11132</v>
      </c>
      <c r="L151" s="73" t="s">
        <v>263</v>
      </c>
      <c r="M151" s="74" t="s">
        <v>324</v>
      </c>
      <c r="N151" s="74"/>
      <c r="O151" s="75" t="s">
        <v>334</v>
      </c>
      <c r="P151" s="75" t="s">
        <v>469</v>
      </c>
    </row>
    <row r="152" spans="1:16" ht="12.75" customHeight="1" thickBot="1" x14ac:dyDescent="0.25">
      <c r="A152" s="59" t="str">
        <f t="shared" si="24"/>
        <v> AOEB 10 </v>
      </c>
      <c r="B152" s="16" t="str">
        <f t="shared" si="25"/>
        <v>I</v>
      </c>
      <c r="C152" s="59">
        <f t="shared" si="26"/>
        <v>51544.656000000003</v>
      </c>
      <c r="D152" s="12" t="str">
        <f t="shared" si="27"/>
        <v>vis</v>
      </c>
      <c r="E152" s="72">
        <f>VLOOKUP(C152,Active!C$21:E$966,3,FALSE)</f>
        <v>11153.985436805118</v>
      </c>
      <c r="F152" s="16" t="s">
        <v>118</v>
      </c>
      <c r="G152" s="12" t="str">
        <f t="shared" si="28"/>
        <v>51544.656</v>
      </c>
      <c r="H152" s="59">
        <f t="shared" si="29"/>
        <v>11154</v>
      </c>
      <c r="I152" s="73" t="s">
        <v>481</v>
      </c>
      <c r="J152" s="74" t="s">
        <v>482</v>
      </c>
      <c r="K152" s="73">
        <v>11154</v>
      </c>
      <c r="L152" s="73" t="s">
        <v>156</v>
      </c>
      <c r="M152" s="74" t="s">
        <v>324</v>
      </c>
      <c r="N152" s="74"/>
      <c r="O152" s="75" t="s">
        <v>334</v>
      </c>
      <c r="P152" s="75" t="s">
        <v>469</v>
      </c>
    </row>
    <row r="153" spans="1:16" ht="12.75" customHeight="1" thickBot="1" x14ac:dyDescent="0.25">
      <c r="A153" s="59" t="str">
        <f t="shared" si="24"/>
        <v>IBVS 5040 </v>
      </c>
      <c r="B153" s="16" t="str">
        <f t="shared" si="25"/>
        <v>I</v>
      </c>
      <c r="C153" s="59">
        <f t="shared" si="26"/>
        <v>51803.893600000003</v>
      </c>
      <c r="D153" s="12" t="str">
        <f t="shared" si="27"/>
        <v>vis</v>
      </c>
      <c r="E153" s="72" t="e">
        <f>VLOOKUP(C153,Active!C$21:E$966,3,FALSE)</f>
        <v>#N/A</v>
      </c>
      <c r="F153" s="16" t="s">
        <v>118</v>
      </c>
      <c r="G153" s="12" t="str">
        <f t="shared" si="28"/>
        <v>51803.8936</v>
      </c>
      <c r="H153" s="59">
        <f t="shared" si="29"/>
        <v>11322</v>
      </c>
      <c r="I153" s="73" t="s">
        <v>490</v>
      </c>
      <c r="J153" s="74" t="s">
        <v>491</v>
      </c>
      <c r="K153" s="73">
        <v>11322</v>
      </c>
      <c r="L153" s="73" t="s">
        <v>492</v>
      </c>
      <c r="M153" s="74" t="s">
        <v>349</v>
      </c>
      <c r="N153" s="74" t="s">
        <v>350</v>
      </c>
      <c r="O153" s="75" t="s">
        <v>493</v>
      </c>
      <c r="P153" s="76" t="s">
        <v>494</v>
      </c>
    </row>
    <row r="154" spans="1:16" ht="12.75" customHeight="1" thickBot="1" x14ac:dyDescent="0.25">
      <c r="A154" s="59" t="str">
        <f t="shared" si="24"/>
        <v>IBVS 5040 </v>
      </c>
      <c r="B154" s="16" t="str">
        <f t="shared" si="25"/>
        <v>II</v>
      </c>
      <c r="C154" s="59">
        <f t="shared" si="26"/>
        <v>51813.922899999998</v>
      </c>
      <c r="D154" s="12" t="str">
        <f t="shared" si="27"/>
        <v>vis</v>
      </c>
      <c r="E154" s="72" t="e">
        <f>VLOOKUP(C154,Active!C$21:E$966,3,FALSE)</f>
        <v>#N/A</v>
      </c>
      <c r="F154" s="16" t="s">
        <v>118</v>
      </c>
      <c r="G154" s="12" t="str">
        <f t="shared" si="28"/>
        <v>51813.9229</v>
      </c>
      <c r="H154" s="59">
        <f t="shared" si="29"/>
        <v>11328.5</v>
      </c>
      <c r="I154" s="73" t="s">
        <v>495</v>
      </c>
      <c r="J154" s="74" t="s">
        <v>496</v>
      </c>
      <c r="K154" s="73">
        <v>11328.5</v>
      </c>
      <c r="L154" s="73" t="s">
        <v>497</v>
      </c>
      <c r="M154" s="74" t="s">
        <v>349</v>
      </c>
      <c r="N154" s="74" t="s">
        <v>350</v>
      </c>
      <c r="O154" s="75" t="s">
        <v>493</v>
      </c>
      <c r="P154" s="76" t="s">
        <v>494</v>
      </c>
    </row>
    <row r="155" spans="1:16" ht="12.75" customHeight="1" thickBot="1" x14ac:dyDescent="0.25">
      <c r="A155" s="59" t="str">
        <f t="shared" si="24"/>
        <v> AOEB 10 </v>
      </c>
      <c r="B155" s="16" t="str">
        <f t="shared" si="25"/>
        <v>II</v>
      </c>
      <c r="C155" s="59">
        <f t="shared" si="26"/>
        <v>52250.611599999997</v>
      </c>
      <c r="D155" s="12" t="str">
        <f t="shared" si="27"/>
        <v>vis</v>
      </c>
      <c r="E155" s="72">
        <f>VLOOKUP(C155,Active!C$21:E$966,3,FALSE)</f>
        <v>11611.486726443678</v>
      </c>
      <c r="F155" s="16" t="s">
        <v>118</v>
      </c>
      <c r="G155" s="12" t="str">
        <f t="shared" si="28"/>
        <v>52250.6116</v>
      </c>
      <c r="H155" s="59">
        <f t="shared" si="29"/>
        <v>11611.5</v>
      </c>
      <c r="I155" s="73" t="s">
        <v>503</v>
      </c>
      <c r="J155" s="74" t="s">
        <v>504</v>
      </c>
      <c r="K155" s="73">
        <v>11611.5</v>
      </c>
      <c r="L155" s="73" t="s">
        <v>505</v>
      </c>
      <c r="M155" s="74" t="s">
        <v>486</v>
      </c>
      <c r="N155" s="74" t="s">
        <v>506</v>
      </c>
      <c r="O155" s="75" t="s">
        <v>507</v>
      </c>
      <c r="P155" s="75" t="s">
        <v>469</v>
      </c>
    </row>
    <row r="156" spans="1:16" ht="12.75" customHeight="1" thickBot="1" x14ac:dyDescent="0.25">
      <c r="A156" s="59" t="str">
        <f t="shared" si="24"/>
        <v> AOEB 10 </v>
      </c>
      <c r="B156" s="16" t="str">
        <f t="shared" si="25"/>
        <v>II</v>
      </c>
      <c r="C156" s="59">
        <f t="shared" si="26"/>
        <v>52625.575400000002</v>
      </c>
      <c r="D156" s="12" t="str">
        <f t="shared" si="27"/>
        <v>vis</v>
      </c>
      <c r="E156" s="72">
        <f>VLOOKUP(C156,Active!C$21:E$966,3,FALSE)</f>
        <v>11854.485609188965</v>
      </c>
      <c r="F156" s="16" t="s">
        <v>118</v>
      </c>
      <c r="G156" s="12" t="str">
        <f t="shared" si="28"/>
        <v>52625.5754</v>
      </c>
      <c r="H156" s="59">
        <f t="shared" si="29"/>
        <v>11854.5</v>
      </c>
      <c r="I156" s="73" t="s">
        <v>508</v>
      </c>
      <c r="J156" s="74" t="s">
        <v>509</v>
      </c>
      <c r="K156" s="73">
        <v>11854.5</v>
      </c>
      <c r="L156" s="73" t="s">
        <v>510</v>
      </c>
      <c r="M156" s="74" t="s">
        <v>486</v>
      </c>
      <c r="N156" s="74" t="s">
        <v>506</v>
      </c>
      <c r="O156" s="75" t="s">
        <v>507</v>
      </c>
      <c r="P156" s="75" t="s">
        <v>469</v>
      </c>
    </row>
    <row r="157" spans="1:16" ht="12.75" customHeight="1" thickBot="1" x14ac:dyDescent="0.25">
      <c r="A157" s="59" t="str">
        <f t="shared" si="24"/>
        <v> AOEB 10 </v>
      </c>
      <c r="B157" s="16" t="str">
        <f t="shared" si="25"/>
        <v>II</v>
      </c>
      <c r="C157" s="59">
        <f t="shared" si="26"/>
        <v>52881.724999999999</v>
      </c>
      <c r="D157" s="12" t="str">
        <f t="shared" si="27"/>
        <v>vis</v>
      </c>
      <c r="E157" s="72">
        <f>VLOOKUP(C157,Active!C$21:E$966,3,FALSE)</f>
        <v>12020.485811383553</v>
      </c>
      <c r="F157" s="16" t="s">
        <v>118</v>
      </c>
      <c r="G157" s="12" t="str">
        <f t="shared" si="28"/>
        <v>52881.7250</v>
      </c>
      <c r="H157" s="59">
        <f t="shared" si="29"/>
        <v>12020.5</v>
      </c>
      <c r="I157" s="73" t="s">
        <v>511</v>
      </c>
      <c r="J157" s="74" t="s">
        <v>512</v>
      </c>
      <c r="K157" s="73">
        <v>12020.5</v>
      </c>
      <c r="L157" s="73" t="s">
        <v>513</v>
      </c>
      <c r="M157" s="74" t="s">
        <v>486</v>
      </c>
      <c r="N157" s="74" t="s">
        <v>506</v>
      </c>
      <c r="O157" s="75" t="s">
        <v>334</v>
      </c>
      <c r="P157" s="75" t="s">
        <v>469</v>
      </c>
    </row>
    <row r="158" spans="1:16" ht="12.75" customHeight="1" thickBot="1" x14ac:dyDescent="0.25">
      <c r="A158" s="59" t="str">
        <f t="shared" si="24"/>
        <v>IBVS 5592 </v>
      </c>
      <c r="B158" s="16" t="str">
        <f t="shared" si="25"/>
        <v>I</v>
      </c>
      <c r="C158" s="59">
        <f t="shared" si="26"/>
        <v>52930.331899999997</v>
      </c>
      <c r="D158" s="12" t="str">
        <f t="shared" si="27"/>
        <v>vis</v>
      </c>
      <c r="E158" s="72">
        <f>VLOOKUP(C158,Active!C$21:E$966,3,FALSE)</f>
        <v>12051.985978582923</v>
      </c>
      <c r="F158" s="16" t="s">
        <v>118</v>
      </c>
      <c r="G158" s="12" t="str">
        <f t="shared" si="28"/>
        <v>52930.3319</v>
      </c>
      <c r="H158" s="59">
        <f t="shared" si="29"/>
        <v>12052</v>
      </c>
      <c r="I158" s="73" t="s">
        <v>514</v>
      </c>
      <c r="J158" s="74" t="s">
        <v>515</v>
      </c>
      <c r="K158" s="73">
        <v>12052</v>
      </c>
      <c r="L158" s="73" t="s">
        <v>516</v>
      </c>
      <c r="M158" s="74" t="s">
        <v>349</v>
      </c>
      <c r="N158" s="74" t="s">
        <v>350</v>
      </c>
      <c r="O158" s="75" t="s">
        <v>517</v>
      </c>
      <c r="P158" s="76" t="s">
        <v>518</v>
      </c>
    </row>
    <row r="159" spans="1:16" ht="12.75" customHeight="1" thickBot="1" x14ac:dyDescent="0.25">
      <c r="A159" s="59" t="str">
        <f t="shared" si="24"/>
        <v>IBVS 5493 </v>
      </c>
      <c r="B159" s="16" t="str">
        <f t="shared" si="25"/>
        <v>II</v>
      </c>
      <c r="C159" s="59">
        <f t="shared" si="26"/>
        <v>52949.6201</v>
      </c>
      <c r="D159" s="12" t="str">
        <f t="shared" si="27"/>
        <v>vis</v>
      </c>
      <c r="E159" s="72">
        <f>VLOOKUP(C159,Active!C$21:E$966,3,FALSE)</f>
        <v>12064.485881373988</v>
      </c>
      <c r="F159" s="16" t="s">
        <v>118</v>
      </c>
      <c r="G159" s="12" t="str">
        <f t="shared" si="28"/>
        <v>52949.6201</v>
      </c>
      <c r="H159" s="59">
        <f t="shared" si="29"/>
        <v>12064.5</v>
      </c>
      <c r="I159" s="73" t="s">
        <v>519</v>
      </c>
      <c r="J159" s="74" t="s">
        <v>520</v>
      </c>
      <c r="K159" s="73">
        <v>12064.5</v>
      </c>
      <c r="L159" s="73" t="s">
        <v>521</v>
      </c>
      <c r="M159" s="74" t="s">
        <v>349</v>
      </c>
      <c r="N159" s="74" t="s">
        <v>350</v>
      </c>
      <c r="O159" s="75" t="s">
        <v>493</v>
      </c>
      <c r="P159" s="76" t="s">
        <v>522</v>
      </c>
    </row>
    <row r="160" spans="1:16" ht="12.75" customHeight="1" thickBot="1" x14ac:dyDescent="0.25">
      <c r="A160" s="59" t="str">
        <f t="shared" si="24"/>
        <v> AOEB 10 </v>
      </c>
      <c r="B160" s="16" t="str">
        <f t="shared" si="25"/>
        <v>II</v>
      </c>
      <c r="C160" s="59">
        <f t="shared" si="26"/>
        <v>52952.706400000003</v>
      </c>
      <c r="D160" s="12" t="str">
        <f t="shared" si="27"/>
        <v>vis</v>
      </c>
      <c r="E160" s="72">
        <f>VLOOKUP(C160,Active!C$21:E$966,3,FALSE)</f>
        <v>12066.48598765576</v>
      </c>
      <c r="F160" s="16" t="s">
        <v>118</v>
      </c>
      <c r="G160" s="12" t="str">
        <f t="shared" si="28"/>
        <v>52952.7064</v>
      </c>
      <c r="H160" s="59">
        <f t="shared" si="29"/>
        <v>12066.5</v>
      </c>
      <c r="I160" s="73" t="s">
        <v>523</v>
      </c>
      <c r="J160" s="74" t="s">
        <v>524</v>
      </c>
      <c r="K160" s="73">
        <v>12066.5</v>
      </c>
      <c r="L160" s="73" t="s">
        <v>516</v>
      </c>
      <c r="M160" s="74" t="s">
        <v>486</v>
      </c>
      <c r="N160" s="74" t="s">
        <v>506</v>
      </c>
      <c r="O160" s="75" t="s">
        <v>334</v>
      </c>
      <c r="P160" s="75" t="s">
        <v>469</v>
      </c>
    </row>
    <row r="161" spans="1:16" ht="12.75" customHeight="1" thickBot="1" x14ac:dyDescent="0.25">
      <c r="A161" s="59" t="str">
        <f t="shared" si="24"/>
        <v> AOEB 10 </v>
      </c>
      <c r="B161" s="16" t="str">
        <f t="shared" si="25"/>
        <v>II</v>
      </c>
      <c r="C161" s="59">
        <f t="shared" si="26"/>
        <v>53259.776400000002</v>
      </c>
      <c r="D161" s="12" t="str">
        <f t="shared" si="27"/>
        <v>vis</v>
      </c>
      <c r="E161" s="72">
        <f>VLOOKUP(C161,Active!C$21:E$966,3,FALSE)</f>
        <v>12265.485642888063</v>
      </c>
      <c r="F161" s="16" t="s">
        <v>118</v>
      </c>
      <c r="G161" s="12" t="str">
        <f t="shared" si="28"/>
        <v>53259.7764</v>
      </c>
      <c r="H161" s="59">
        <f t="shared" si="29"/>
        <v>12265.5</v>
      </c>
      <c r="I161" s="73" t="s">
        <v>525</v>
      </c>
      <c r="J161" s="74" t="s">
        <v>526</v>
      </c>
      <c r="K161" s="73">
        <v>12265.5</v>
      </c>
      <c r="L161" s="73" t="s">
        <v>510</v>
      </c>
      <c r="M161" s="74" t="s">
        <v>486</v>
      </c>
      <c r="N161" s="74" t="s">
        <v>506</v>
      </c>
      <c r="O161" s="75" t="s">
        <v>334</v>
      </c>
      <c r="P161" s="75" t="s">
        <v>469</v>
      </c>
    </row>
    <row r="162" spans="1:16" ht="12.75" customHeight="1" thickBot="1" x14ac:dyDescent="0.25">
      <c r="A162" s="59" t="str">
        <f t="shared" si="24"/>
        <v> AOEB 10 </v>
      </c>
      <c r="B162" s="16" t="str">
        <f t="shared" si="25"/>
        <v>I</v>
      </c>
      <c r="C162" s="59">
        <f t="shared" si="26"/>
        <v>53314.5553</v>
      </c>
      <c r="D162" s="12" t="str">
        <f t="shared" si="27"/>
        <v>vis</v>
      </c>
      <c r="E162" s="72">
        <f>VLOOKUP(C162,Active!C$21:E$966,3,FALSE)</f>
        <v>12300.985633815228</v>
      </c>
      <c r="F162" s="16" t="s">
        <v>118</v>
      </c>
      <c r="G162" s="12" t="str">
        <f t="shared" si="28"/>
        <v>53314.5553</v>
      </c>
      <c r="H162" s="59">
        <f t="shared" si="29"/>
        <v>12301</v>
      </c>
      <c r="I162" s="73" t="s">
        <v>527</v>
      </c>
      <c r="J162" s="74" t="s">
        <v>528</v>
      </c>
      <c r="K162" s="73">
        <v>12301</v>
      </c>
      <c r="L162" s="73" t="s">
        <v>510</v>
      </c>
      <c r="M162" s="74" t="s">
        <v>486</v>
      </c>
      <c r="N162" s="74" t="s">
        <v>506</v>
      </c>
      <c r="O162" s="75" t="s">
        <v>334</v>
      </c>
      <c r="P162" s="75" t="s">
        <v>469</v>
      </c>
    </row>
    <row r="163" spans="1:16" ht="12.75" customHeight="1" thickBot="1" x14ac:dyDescent="0.25">
      <c r="A163" s="59" t="str">
        <f t="shared" si="24"/>
        <v> JAAVSO 41;328 </v>
      </c>
      <c r="B163" s="16" t="str">
        <f t="shared" si="25"/>
        <v>I</v>
      </c>
      <c r="C163" s="59">
        <f t="shared" si="26"/>
        <v>53314.5556</v>
      </c>
      <c r="D163" s="12" t="str">
        <f t="shared" si="27"/>
        <v>vis</v>
      </c>
      <c r="E163" s="72">
        <f>VLOOKUP(C163,Active!C$21:E$966,3,FALSE)</f>
        <v>12300.985828233102</v>
      </c>
      <c r="F163" s="16" t="s">
        <v>118</v>
      </c>
      <c r="G163" s="12" t="str">
        <f t="shared" si="28"/>
        <v>53314.5556</v>
      </c>
      <c r="H163" s="59">
        <f t="shared" si="29"/>
        <v>12301</v>
      </c>
      <c r="I163" s="73" t="s">
        <v>529</v>
      </c>
      <c r="J163" s="74" t="s">
        <v>530</v>
      </c>
      <c r="K163" s="73">
        <v>12301</v>
      </c>
      <c r="L163" s="73" t="s">
        <v>513</v>
      </c>
      <c r="M163" s="74" t="s">
        <v>486</v>
      </c>
      <c r="N163" s="74" t="s">
        <v>531</v>
      </c>
      <c r="O163" s="75" t="s">
        <v>532</v>
      </c>
      <c r="P163" s="75" t="s">
        <v>533</v>
      </c>
    </row>
    <row r="164" spans="1:16" ht="12.75" customHeight="1" thickBot="1" x14ac:dyDescent="0.25">
      <c r="A164" s="59" t="str">
        <f t="shared" si="24"/>
        <v> AOEB 10 </v>
      </c>
      <c r="B164" s="16" t="str">
        <f t="shared" si="25"/>
        <v>II</v>
      </c>
      <c r="C164" s="59">
        <f t="shared" si="26"/>
        <v>53341.5599</v>
      </c>
      <c r="D164" s="12" t="str">
        <f t="shared" si="27"/>
        <v>vis</v>
      </c>
      <c r="E164" s="72">
        <f>VLOOKUP(C164,Active!C$21:E$966,3,FALSE)</f>
        <v>12318.486223549446</v>
      </c>
      <c r="F164" s="16" t="s">
        <v>118</v>
      </c>
      <c r="G164" s="12" t="str">
        <f t="shared" si="28"/>
        <v>53341.5599</v>
      </c>
      <c r="H164" s="59">
        <f t="shared" si="29"/>
        <v>12318.5</v>
      </c>
      <c r="I164" s="73" t="s">
        <v>534</v>
      </c>
      <c r="J164" s="74" t="s">
        <v>535</v>
      </c>
      <c r="K164" s="73">
        <v>12318.5</v>
      </c>
      <c r="L164" s="73" t="s">
        <v>536</v>
      </c>
      <c r="M164" s="74" t="s">
        <v>486</v>
      </c>
      <c r="N164" s="74" t="s">
        <v>506</v>
      </c>
      <c r="O164" s="75" t="s">
        <v>334</v>
      </c>
      <c r="P164" s="75" t="s">
        <v>469</v>
      </c>
    </row>
    <row r="165" spans="1:16" ht="12.75" customHeight="1" thickBot="1" x14ac:dyDescent="0.25">
      <c r="A165" s="59" t="str">
        <f t="shared" si="24"/>
        <v> AOEB 10 </v>
      </c>
      <c r="B165" s="16" t="str">
        <f t="shared" si="25"/>
        <v>I</v>
      </c>
      <c r="C165" s="59">
        <f t="shared" si="26"/>
        <v>53539.8433</v>
      </c>
      <c r="D165" s="12" t="str">
        <f t="shared" si="27"/>
        <v>vis</v>
      </c>
      <c r="E165" s="72">
        <f>VLOOKUP(C165,Active!C$21:E$966,3,FALSE)</f>
        <v>12446.985680475518</v>
      </c>
      <c r="F165" s="16" t="s">
        <v>118</v>
      </c>
      <c r="G165" s="12" t="str">
        <f t="shared" si="28"/>
        <v>53539.8433</v>
      </c>
      <c r="H165" s="59">
        <f t="shared" si="29"/>
        <v>12447</v>
      </c>
      <c r="I165" s="73" t="s">
        <v>537</v>
      </c>
      <c r="J165" s="74" t="s">
        <v>538</v>
      </c>
      <c r="K165" s="73">
        <v>12447</v>
      </c>
      <c r="L165" s="73" t="s">
        <v>539</v>
      </c>
      <c r="M165" s="74" t="s">
        <v>486</v>
      </c>
      <c r="N165" s="74" t="s">
        <v>506</v>
      </c>
      <c r="O165" s="75" t="s">
        <v>334</v>
      </c>
      <c r="P165" s="75" t="s">
        <v>469</v>
      </c>
    </row>
    <row r="166" spans="1:16" ht="12.75" customHeight="1" thickBot="1" x14ac:dyDescent="0.25">
      <c r="A166" s="59" t="str">
        <f t="shared" si="24"/>
        <v> AOEB 12 </v>
      </c>
      <c r="B166" s="16" t="str">
        <f t="shared" si="25"/>
        <v>II</v>
      </c>
      <c r="C166" s="59">
        <f t="shared" si="26"/>
        <v>53628.568399999996</v>
      </c>
      <c r="D166" s="12" t="str">
        <f t="shared" si="27"/>
        <v>vis</v>
      </c>
      <c r="E166" s="72">
        <f>VLOOKUP(C166,Active!C$21:E$966,3,FALSE)</f>
        <v>12504.484831517466</v>
      </c>
      <c r="F166" s="16" t="s">
        <v>118</v>
      </c>
      <c r="G166" s="12" t="str">
        <f t="shared" si="28"/>
        <v>53628.5684</v>
      </c>
      <c r="H166" s="59">
        <f t="shared" si="29"/>
        <v>12504.5</v>
      </c>
      <c r="I166" s="73" t="s">
        <v>540</v>
      </c>
      <c r="J166" s="74" t="s">
        <v>541</v>
      </c>
      <c r="K166" s="73">
        <v>12504.5</v>
      </c>
      <c r="L166" s="73" t="s">
        <v>542</v>
      </c>
      <c r="M166" s="74" t="s">
        <v>486</v>
      </c>
      <c r="N166" s="74" t="s">
        <v>506</v>
      </c>
      <c r="O166" s="75" t="s">
        <v>334</v>
      </c>
      <c r="P166" s="75" t="s">
        <v>543</v>
      </c>
    </row>
    <row r="167" spans="1:16" ht="12.75" customHeight="1" thickBot="1" x14ac:dyDescent="0.25">
      <c r="A167" s="59" t="str">
        <f t="shared" si="24"/>
        <v>BAVM 178 </v>
      </c>
      <c r="B167" s="16" t="str">
        <f t="shared" si="25"/>
        <v>II</v>
      </c>
      <c r="C167" s="59">
        <f t="shared" si="26"/>
        <v>53662.517399999997</v>
      </c>
      <c r="D167" s="12" t="str">
        <f t="shared" si="27"/>
        <v>vis</v>
      </c>
      <c r="E167" s="72">
        <f>VLOOKUP(C167,Active!C$21:E$966,3,FALSE)</f>
        <v>12526.485806199074</v>
      </c>
      <c r="F167" s="16" t="s">
        <v>118</v>
      </c>
      <c r="G167" s="12" t="str">
        <f t="shared" si="28"/>
        <v>53662.5174</v>
      </c>
      <c r="H167" s="59">
        <f t="shared" si="29"/>
        <v>12526.5</v>
      </c>
      <c r="I167" s="73" t="s">
        <v>544</v>
      </c>
      <c r="J167" s="74" t="s">
        <v>545</v>
      </c>
      <c r="K167" s="73">
        <v>12526.5</v>
      </c>
      <c r="L167" s="73" t="s">
        <v>513</v>
      </c>
      <c r="M167" s="74" t="s">
        <v>486</v>
      </c>
      <c r="N167" s="74" t="s">
        <v>546</v>
      </c>
      <c r="O167" s="75" t="s">
        <v>501</v>
      </c>
      <c r="P167" s="76" t="s">
        <v>547</v>
      </c>
    </row>
    <row r="168" spans="1:16" ht="12.75" customHeight="1" thickBot="1" x14ac:dyDescent="0.25">
      <c r="A168" s="59" t="str">
        <f t="shared" si="24"/>
        <v> AOEB 12 </v>
      </c>
      <c r="B168" s="16" t="str">
        <f t="shared" si="25"/>
        <v>I</v>
      </c>
      <c r="C168" s="59">
        <f t="shared" si="26"/>
        <v>53695.692999999999</v>
      </c>
      <c r="D168" s="12" t="str">
        <f t="shared" si="27"/>
        <v>vis</v>
      </c>
      <c r="E168" s="72">
        <f>VLOOKUP(C168,Active!C$21:E$966,3,FALSE)</f>
        <v>12547.985571601508</v>
      </c>
      <c r="F168" s="16" t="s">
        <v>118</v>
      </c>
      <c r="G168" s="12" t="str">
        <f t="shared" si="28"/>
        <v>53695.6930</v>
      </c>
      <c r="H168" s="59">
        <f t="shared" si="29"/>
        <v>12548</v>
      </c>
      <c r="I168" s="73" t="s">
        <v>548</v>
      </c>
      <c r="J168" s="74" t="s">
        <v>549</v>
      </c>
      <c r="K168" s="73" t="s">
        <v>550</v>
      </c>
      <c r="L168" s="73" t="s">
        <v>474</v>
      </c>
      <c r="M168" s="74" t="s">
        <v>486</v>
      </c>
      <c r="N168" s="74" t="s">
        <v>506</v>
      </c>
      <c r="O168" s="75" t="s">
        <v>551</v>
      </c>
      <c r="P168" s="75" t="s">
        <v>543</v>
      </c>
    </row>
    <row r="169" spans="1:16" ht="12.75" customHeight="1" thickBot="1" x14ac:dyDescent="0.25">
      <c r="A169" s="59" t="str">
        <f t="shared" si="24"/>
        <v>IBVS 5672 </v>
      </c>
      <c r="B169" s="16" t="str">
        <f t="shared" si="25"/>
        <v>I</v>
      </c>
      <c r="C169" s="59">
        <f t="shared" si="26"/>
        <v>53732.726999999999</v>
      </c>
      <c r="D169" s="12" t="str">
        <f t="shared" si="27"/>
        <v>vis</v>
      </c>
      <c r="E169" s="72">
        <f>VLOOKUP(C169,Active!C$21:E$966,3,FALSE)</f>
        <v>12571.985810087433</v>
      </c>
      <c r="F169" s="16" t="s">
        <v>118</v>
      </c>
      <c r="G169" s="12" t="str">
        <f t="shared" si="28"/>
        <v>53732.7270</v>
      </c>
      <c r="H169" s="59">
        <f t="shared" si="29"/>
        <v>12572</v>
      </c>
      <c r="I169" s="73" t="s">
        <v>552</v>
      </c>
      <c r="J169" s="74" t="s">
        <v>553</v>
      </c>
      <c r="K169" s="73" t="s">
        <v>554</v>
      </c>
      <c r="L169" s="73" t="s">
        <v>513</v>
      </c>
      <c r="M169" s="74" t="s">
        <v>349</v>
      </c>
      <c r="N169" s="74" t="s">
        <v>350</v>
      </c>
      <c r="O169" s="75" t="s">
        <v>555</v>
      </c>
      <c r="P169" s="76" t="s">
        <v>556</v>
      </c>
    </row>
    <row r="170" spans="1:16" ht="12.75" customHeight="1" thickBot="1" x14ac:dyDescent="0.25">
      <c r="A170" s="59" t="str">
        <f t="shared" si="24"/>
        <v> AOEB 12 </v>
      </c>
      <c r="B170" s="16" t="str">
        <f t="shared" si="25"/>
        <v>I</v>
      </c>
      <c r="C170" s="59">
        <f t="shared" si="26"/>
        <v>54016.650600000001</v>
      </c>
      <c r="D170" s="12" t="str">
        <f t="shared" si="27"/>
        <v>vis</v>
      </c>
      <c r="E170" s="72">
        <f>VLOOKUP(C170,Active!C$21:E$966,3,FALSE)</f>
        <v>12755.985219057096</v>
      </c>
      <c r="F170" s="16" t="s">
        <v>118</v>
      </c>
      <c r="G170" s="12" t="str">
        <f t="shared" si="28"/>
        <v>54016.6506</v>
      </c>
      <c r="H170" s="59">
        <f t="shared" si="29"/>
        <v>12756</v>
      </c>
      <c r="I170" s="73" t="s">
        <v>557</v>
      </c>
      <c r="J170" s="74" t="s">
        <v>558</v>
      </c>
      <c r="K170" s="73" t="s">
        <v>559</v>
      </c>
      <c r="L170" s="73" t="s">
        <v>560</v>
      </c>
      <c r="M170" s="74" t="s">
        <v>486</v>
      </c>
      <c r="N170" s="74" t="s">
        <v>506</v>
      </c>
      <c r="O170" s="75" t="s">
        <v>334</v>
      </c>
      <c r="P170" s="75" t="s">
        <v>543</v>
      </c>
    </row>
    <row r="171" spans="1:16" ht="12.75" customHeight="1" thickBot="1" x14ac:dyDescent="0.25">
      <c r="A171" s="59" t="str">
        <f t="shared" ref="A171:A177" si="30">P171</f>
        <v>IBVS 5760 </v>
      </c>
      <c r="B171" s="16" t="str">
        <f t="shared" ref="B171:B177" si="31">IF(H171=INT(H171),"I","II")</f>
        <v>I</v>
      </c>
      <c r="C171" s="59">
        <f t="shared" ref="C171:C177" si="32">1*G171</f>
        <v>54019.7353</v>
      </c>
      <c r="D171" s="12" t="str">
        <f t="shared" ref="D171:D177" si="33">VLOOKUP(F171,I$1:J$5,2,FALSE)</f>
        <v>vis</v>
      </c>
      <c r="E171" s="72">
        <f>VLOOKUP(C171,Active!C$21:E$966,3,FALSE)</f>
        <v>12757.98428844354</v>
      </c>
      <c r="F171" s="16" t="s">
        <v>118</v>
      </c>
      <c r="G171" s="12" t="str">
        <f t="shared" ref="G171:G177" si="34">MID(I171,3,LEN(I171)-3)</f>
        <v>54019.7353</v>
      </c>
      <c r="H171" s="59">
        <f t="shared" ref="H171:H177" si="35">1*K171</f>
        <v>12758</v>
      </c>
      <c r="I171" s="73" t="s">
        <v>561</v>
      </c>
      <c r="J171" s="74" t="s">
        <v>562</v>
      </c>
      <c r="K171" s="73" t="s">
        <v>563</v>
      </c>
      <c r="L171" s="73" t="s">
        <v>564</v>
      </c>
      <c r="M171" s="74" t="s">
        <v>486</v>
      </c>
      <c r="N171" s="74" t="s">
        <v>565</v>
      </c>
      <c r="O171" s="75" t="s">
        <v>555</v>
      </c>
      <c r="P171" s="76" t="s">
        <v>566</v>
      </c>
    </row>
    <row r="172" spans="1:16" ht="12.75" customHeight="1" thickBot="1" x14ac:dyDescent="0.25">
      <c r="A172" s="59" t="str">
        <f t="shared" si="30"/>
        <v>IBVS 5760 </v>
      </c>
      <c r="B172" s="16" t="str">
        <f t="shared" si="31"/>
        <v>I</v>
      </c>
      <c r="C172" s="59">
        <f t="shared" si="32"/>
        <v>54025.909699999997</v>
      </c>
      <c r="D172" s="12" t="str">
        <f t="shared" si="33"/>
        <v>vis</v>
      </c>
      <c r="E172" s="72">
        <f>VLOOKUP(C172,Active!C$21:E$966,3,FALSE)</f>
        <v>12761.985667514324</v>
      </c>
      <c r="F172" s="16" t="s">
        <v>118</v>
      </c>
      <c r="G172" s="12" t="str">
        <f t="shared" si="34"/>
        <v>54025.9097</v>
      </c>
      <c r="H172" s="59">
        <f t="shared" si="35"/>
        <v>12762</v>
      </c>
      <c r="I172" s="73" t="s">
        <v>567</v>
      </c>
      <c r="J172" s="74" t="s">
        <v>568</v>
      </c>
      <c r="K172" s="73" t="s">
        <v>569</v>
      </c>
      <c r="L172" s="73" t="s">
        <v>539</v>
      </c>
      <c r="M172" s="74" t="s">
        <v>486</v>
      </c>
      <c r="N172" s="74" t="s">
        <v>565</v>
      </c>
      <c r="O172" s="75" t="s">
        <v>555</v>
      </c>
      <c r="P172" s="76" t="s">
        <v>566</v>
      </c>
    </row>
    <row r="173" spans="1:16" ht="12.75" customHeight="1" thickBot="1" x14ac:dyDescent="0.25">
      <c r="A173" s="59" t="str">
        <f t="shared" si="30"/>
        <v> AOEB 12 </v>
      </c>
      <c r="B173" s="16" t="str">
        <f t="shared" si="31"/>
        <v>II</v>
      </c>
      <c r="C173" s="59">
        <f t="shared" si="32"/>
        <v>54080.688699999999</v>
      </c>
      <c r="D173" s="12" t="str">
        <f t="shared" si="33"/>
        <v>vis</v>
      </c>
      <c r="E173" s="72">
        <f>VLOOKUP(C173,Active!C$21:E$966,3,FALSE)</f>
        <v>12797.48572324745</v>
      </c>
      <c r="F173" s="16" t="s">
        <v>118</v>
      </c>
      <c r="G173" s="12" t="str">
        <f t="shared" si="34"/>
        <v>54080.6887</v>
      </c>
      <c r="H173" s="59">
        <f t="shared" si="35"/>
        <v>12797.5</v>
      </c>
      <c r="I173" s="73" t="s">
        <v>570</v>
      </c>
      <c r="J173" s="74" t="s">
        <v>571</v>
      </c>
      <c r="K173" s="73" t="s">
        <v>572</v>
      </c>
      <c r="L173" s="73" t="s">
        <v>573</v>
      </c>
      <c r="M173" s="74" t="s">
        <v>486</v>
      </c>
      <c r="N173" s="74" t="s">
        <v>506</v>
      </c>
      <c r="O173" s="75" t="s">
        <v>574</v>
      </c>
      <c r="P173" s="75" t="s">
        <v>543</v>
      </c>
    </row>
    <row r="174" spans="1:16" ht="12.75" customHeight="1" thickBot="1" x14ac:dyDescent="0.25">
      <c r="A174" s="59" t="str">
        <f t="shared" si="30"/>
        <v> AOEB 12 </v>
      </c>
      <c r="B174" s="16" t="str">
        <f t="shared" si="31"/>
        <v>II</v>
      </c>
      <c r="C174" s="59">
        <f t="shared" si="32"/>
        <v>54117.721700000002</v>
      </c>
      <c r="D174" s="12" t="str">
        <f t="shared" si="33"/>
        <v>vis</v>
      </c>
      <c r="E174" s="72">
        <f>VLOOKUP(C174,Active!C$21:E$966,3,FALSE)</f>
        <v>12821.485313673797</v>
      </c>
      <c r="F174" s="16" t="s">
        <v>118</v>
      </c>
      <c r="G174" s="12" t="str">
        <f t="shared" si="34"/>
        <v>54117.7217</v>
      </c>
      <c r="H174" s="59">
        <f t="shared" si="35"/>
        <v>12821.5</v>
      </c>
      <c r="I174" s="73" t="s">
        <v>575</v>
      </c>
      <c r="J174" s="74" t="s">
        <v>576</v>
      </c>
      <c r="K174" s="73" t="s">
        <v>577</v>
      </c>
      <c r="L174" s="73" t="s">
        <v>578</v>
      </c>
      <c r="M174" s="74" t="s">
        <v>486</v>
      </c>
      <c r="N174" s="74" t="s">
        <v>506</v>
      </c>
      <c r="O174" s="75" t="s">
        <v>574</v>
      </c>
      <c r="P174" s="75" t="s">
        <v>543</v>
      </c>
    </row>
    <row r="175" spans="1:16" ht="12.75" customHeight="1" thickBot="1" x14ac:dyDescent="0.25">
      <c r="A175" s="59" t="str">
        <f t="shared" si="30"/>
        <v>IBVS 5870 </v>
      </c>
      <c r="B175" s="16" t="str">
        <f t="shared" si="31"/>
        <v>I</v>
      </c>
      <c r="C175" s="59">
        <f t="shared" si="32"/>
        <v>54741.892999999996</v>
      </c>
      <c r="D175" s="12" t="str">
        <f t="shared" si="33"/>
        <v>vis</v>
      </c>
      <c r="E175" s="72">
        <f>VLOOKUP(C175,Active!C$21:E$966,3,FALSE)</f>
        <v>13225.985504203309</v>
      </c>
      <c r="F175" s="16" t="s">
        <v>118</v>
      </c>
      <c r="G175" s="12" t="str">
        <f t="shared" si="34"/>
        <v>54741.8930</v>
      </c>
      <c r="H175" s="59">
        <f t="shared" si="35"/>
        <v>13226</v>
      </c>
      <c r="I175" s="73" t="s">
        <v>598</v>
      </c>
      <c r="J175" s="74" t="s">
        <v>599</v>
      </c>
      <c r="K175" s="73" t="s">
        <v>600</v>
      </c>
      <c r="L175" s="73" t="s">
        <v>601</v>
      </c>
      <c r="M175" s="74" t="s">
        <v>486</v>
      </c>
      <c r="N175" s="74" t="s">
        <v>118</v>
      </c>
      <c r="O175" s="75" t="s">
        <v>507</v>
      </c>
      <c r="P175" s="76" t="s">
        <v>602</v>
      </c>
    </row>
    <row r="176" spans="1:16" ht="12.75" customHeight="1" thickBot="1" x14ac:dyDescent="0.25">
      <c r="A176" s="59" t="str">
        <f t="shared" si="30"/>
        <v>IBVS 5870 </v>
      </c>
      <c r="B176" s="16" t="str">
        <f t="shared" si="31"/>
        <v>II</v>
      </c>
      <c r="C176" s="59">
        <f t="shared" si="32"/>
        <v>54759.637999999999</v>
      </c>
      <c r="D176" s="12" t="str">
        <f t="shared" si="33"/>
        <v>vis</v>
      </c>
      <c r="E176" s="72">
        <f>VLOOKUP(C176,Active!C$21:E$966,3,FALSE)</f>
        <v>13237.485321450509</v>
      </c>
      <c r="F176" s="16" t="s">
        <v>118</v>
      </c>
      <c r="G176" s="12" t="str">
        <f t="shared" si="34"/>
        <v>54759.6380</v>
      </c>
      <c r="H176" s="59">
        <f t="shared" si="35"/>
        <v>13237.5</v>
      </c>
      <c r="I176" s="73" t="s">
        <v>603</v>
      </c>
      <c r="J176" s="74" t="s">
        <v>604</v>
      </c>
      <c r="K176" s="73" t="s">
        <v>605</v>
      </c>
      <c r="L176" s="73" t="s">
        <v>587</v>
      </c>
      <c r="M176" s="74" t="s">
        <v>486</v>
      </c>
      <c r="N176" s="74" t="s">
        <v>118</v>
      </c>
      <c r="O176" s="75" t="s">
        <v>507</v>
      </c>
      <c r="P176" s="76" t="s">
        <v>602</v>
      </c>
    </row>
    <row r="177" spans="1:16" ht="12.75" customHeight="1" thickBot="1" x14ac:dyDescent="0.25">
      <c r="A177" s="59" t="str">
        <f t="shared" si="30"/>
        <v>IBVS 5870 </v>
      </c>
      <c r="B177" s="16" t="str">
        <f t="shared" si="31"/>
        <v>I</v>
      </c>
      <c r="C177" s="59">
        <f t="shared" si="32"/>
        <v>54766.5818</v>
      </c>
      <c r="D177" s="12" t="str">
        <f t="shared" si="33"/>
        <v>vis</v>
      </c>
      <c r="E177" s="72">
        <f>VLOOKUP(C177,Active!C$21:E$966,3,FALSE)</f>
        <v>13241.985317562152</v>
      </c>
      <c r="F177" s="16" t="s">
        <v>118</v>
      </c>
      <c r="G177" s="12" t="str">
        <f t="shared" si="34"/>
        <v>54766.5818</v>
      </c>
      <c r="H177" s="59">
        <f t="shared" si="35"/>
        <v>13242</v>
      </c>
      <c r="I177" s="73" t="s">
        <v>606</v>
      </c>
      <c r="J177" s="74" t="s">
        <v>607</v>
      </c>
      <c r="K177" s="73" t="s">
        <v>608</v>
      </c>
      <c r="L177" s="73" t="s">
        <v>578</v>
      </c>
      <c r="M177" s="74" t="s">
        <v>486</v>
      </c>
      <c r="N177" s="74" t="s">
        <v>118</v>
      </c>
      <c r="O177" s="75" t="s">
        <v>507</v>
      </c>
      <c r="P177" s="76" t="s">
        <v>602</v>
      </c>
    </row>
    <row r="178" spans="1:16" x14ac:dyDescent="0.2">
      <c r="B178" s="16"/>
      <c r="E178" s="72"/>
      <c r="F178" s="16"/>
    </row>
    <row r="179" spans="1:16" x14ac:dyDescent="0.2">
      <c r="B179" s="16"/>
      <c r="E179" s="72"/>
      <c r="F179" s="16"/>
    </row>
    <row r="180" spans="1:16" x14ac:dyDescent="0.2">
      <c r="B180" s="16"/>
      <c r="E180" s="72"/>
      <c r="F180" s="16"/>
    </row>
    <row r="181" spans="1:16" x14ac:dyDescent="0.2">
      <c r="B181" s="16"/>
      <c r="E181" s="72"/>
      <c r="F181" s="16"/>
    </row>
    <row r="182" spans="1:16" x14ac:dyDescent="0.2">
      <c r="B182" s="16"/>
      <c r="E182" s="72"/>
      <c r="F182" s="16"/>
    </row>
    <row r="183" spans="1:16" x14ac:dyDescent="0.2">
      <c r="B183" s="16"/>
      <c r="E183" s="72"/>
      <c r="F183" s="16"/>
    </row>
    <row r="184" spans="1:16" x14ac:dyDescent="0.2">
      <c r="B184" s="16"/>
      <c r="E184" s="72"/>
      <c r="F184" s="16"/>
    </row>
    <row r="185" spans="1:16" x14ac:dyDescent="0.2">
      <c r="B185" s="16"/>
      <c r="E185" s="72"/>
      <c r="F185" s="16"/>
    </row>
    <row r="186" spans="1:16" x14ac:dyDescent="0.2">
      <c r="B186" s="16"/>
      <c r="E186" s="72"/>
      <c r="F186" s="16"/>
    </row>
    <row r="187" spans="1:16" x14ac:dyDescent="0.2">
      <c r="B187" s="16"/>
      <c r="E187" s="72"/>
      <c r="F187" s="16"/>
    </row>
    <row r="188" spans="1:16" x14ac:dyDescent="0.2">
      <c r="B188" s="16"/>
      <c r="E188" s="72"/>
      <c r="F188" s="16"/>
    </row>
    <row r="189" spans="1:16" x14ac:dyDescent="0.2">
      <c r="B189" s="16"/>
      <c r="E189" s="72"/>
      <c r="F189" s="16"/>
    </row>
    <row r="190" spans="1:16" x14ac:dyDescent="0.2">
      <c r="B190" s="16"/>
      <c r="E190" s="72"/>
      <c r="F190" s="16"/>
    </row>
    <row r="191" spans="1:16" x14ac:dyDescent="0.2">
      <c r="B191" s="16"/>
      <c r="E191" s="72"/>
      <c r="F191" s="16"/>
    </row>
    <row r="192" spans="1:16" x14ac:dyDescent="0.2">
      <c r="B192" s="16"/>
      <c r="E192" s="72"/>
      <c r="F192" s="16"/>
    </row>
    <row r="193" spans="2:6" x14ac:dyDescent="0.2">
      <c r="B193" s="16"/>
      <c r="E193" s="72"/>
      <c r="F193" s="16"/>
    </row>
    <row r="194" spans="2:6" x14ac:dyDescent="0.2">
      <c r="B194" s="16"/>
      <c r="E194" s="72"/>
      <c r="F194" s="16"/>
    </row>
    <row r="195" spans="2:6" x14ac:dyDescent="0.2">
      <c r="B195" s="16"/>
      <c r="E195" s="72"/>
      <c r="F195" s="16"/>
    </row>
    <row r="196" spans="2:6" x14ac:dyDescent="0.2">
      <c r="B196" s="16"/>
      <c r="E196" s="72"/>
      <c r="F196" s="16"/>
    </row>
    <row r="197" spans="2:6" x14ac:dyDescent="0.2">
      <c r="B197" s="16"/>
      <c r="E197" s="72"/>
      <c r="F197" s="16"/>
    </row>
    <row r="198" spans="2:6" x14ac:dyDescent="0.2">
      <c r="B198" s="16"/>
      <c r="E198" s="72"/>
      <c r="F198" s="16"/>
    </row>
    <row r="199" spans="2:6" x14ac:dyDescent="0.2">
      <c r="B199" s="16"/>
      <c r="E199" s="72"/>
      <c r="F199" s="16"/>
    </row>
    <row r="200" spans="2:6" x14ac:dyDescent="0.2">
      <c r="B200" s="16"/>
      <c r="E200" s="72"/>
      <c r="F200" s="16"/>
    </row>
    <row r="201" spans="2:6" x14ac:dyDescent="0.2">
      <c r="B201" s="16"/>
      <c r="E201" s="72"/>
      <c r="F201" s="16"/>
    </row>
    <row r="202" spans="2:6" x14ac:dyDescent="0.2">
      <c r="B202" s="16"/>
      <c r="E202" s="72"/>
      <c r="F202" s="16"/>
    </row>
    <row r="203" spans="2:6" x14ac:dyDescent="0.2">
      <c r="B203" s="16"/>
      <c r="E203" s="72"/>
      <c r="F203" s="16"/>
    </row>
    <row r="204" spans="2:6" x14ac:dyDescent="0.2">
      <c r="B204" s="16"/>
      <c r="E204" s="72"/>
      <c r="F204" s="16"/>
    </row>
    <row r="205" spans="2:6" x14ac:dyDescent="0.2">
      <c r="B205" s="16"/>
      <c r="E205" s="72"/>
      <c r="F205" s="16"/>
    </row>
    <row r="206" spans="2:6" x14ac:dyDescent="0.2">
      <c r="B206" s="16"/>
      <c r="E206" s="72"/>
      <c r="F206" s="16"/>
    </row>
    <row r="207" spans="2:6" x14ac:dyDescent="0.2">
      <c r="B207" s="16"/>
      <c r="E207" s="72"/>
      <c r="F207" s="16"/>
    </row>
    <row r="208" spans="2:6" x14ac:dyDescent="0.2">
      <c r="B208" s="16"/>
      <c r="E208" s="72"/>
      <c r="F208" s="16"/>
    </row>
    <row r="209" spans="2:6" x14ac:dyDescent="0.2">
      <c r="B209" s="16"/>
      <c r="E209" s="72"/>
      <c r="F209" s="16"/>
    </row>
    <row r="210" spans="2:6" x14ac:dyDescent="0.2">
      <c r="B210" s="16"/>
      <c r="E210" s="72"/>
      <c r="F210" s="16"/>
    </row>
    <row r="211" spans="2:6" x14ac:dyDescent="0.2">
      <c r="B211" s="16"/>
      <c r="E211" s="72"/>
      <c r="F211" s="16"/>
    </row>
    <row r="212" spans="2:6" x14ac:dyDescent="0.2">
      <c r="B212" s="16"/>
      <c r="E212" s="72"/>
      <c r="F212" s="16"/>
    </row>
    <row r="213" spans="2:6" x14ac:dyDescent="0.2">
      <c r="B213" s="16"/>
      <c r="E213" s="72"/>
      <c r="F213" s="16"/>
    </row>
    <row r="214" spans="2:6" x14ac:dyDescent="0.2">
      <c r="B214" s="16"/>
      <c r="E214" s="72"/>
      <c r="F214" s="16"/>
    </row>
    <row r="215" spans="2:6" x14ac:dyDescent="0.2">
      <c r="B215" s="16"/>
      <c r="E215" s="72"/>
      <c r="F215" s="16"/>
    </row>
    <row r="216" spans="2:6" x14ac:dyDescent="0.2">
      <c r="B216" s="16"/>
      <c r="E216" s="72"/>
      <c r="F216" s="16"/>
    </row>
    <row r="217" spans="2:6" x14ac:dyDescent="0.2">
      <c r="B217" s="16"/>
      <c r="E217" s="72"/>
      <c r="F217" s="16"/>
    </row>
    <row r="218" spans="2:6" x14ac:dyDescent="0.2">
      <c r="B218" s="16"/>
      <c r="E218" s="72"/>
      <c r="F218" s="16"/>
    </row>
    <row r="219" spans="2:6" x14ac:dyDescent="0.2">
      <c r="B219" s="16"/>
      <c r="E219" s="72"/>
      <c r="F219" s="16"/>
    </row>
    <row r="220" spans="2:6" x14ac:dyDescent="0.2">
      <c r="B220" s="16"/>
      <c r="E220" s="72"/>
      <c r="F220" s="16"/>
    </row>
    <row r="221" spans="2:6" x14ac:dyDescent="0.2">
      <c r="B221" s="16"/>
      <c r="E221" s="72"/>
      <c r="F221" s="16"/>
    </row>
    <row r="222" spans="2:6" x14ac:dyDescent="0.2">
      <c r="B222" s="16"/>
      <c r="E222" s="72"/>
      <c r="F222" s="16"/>
    </row>
    <row r="223" spans="2:6" x14ac:dyDescent="0.2">
      <c r="B223" s="16"/>
      <c r="E223" s="72"/>
      <c r="F223" s="16"/>
    </row>
    <row r="224" spans="2:6" x14ac:dyDescent="0.2">
      <c r="B224" s="16"/>
      <c r="E224" s="72"/>
      <c r="F224" s="16"/>
    </row>
    <row r="225" spans="2:6" x14ac:dyDescent="0.2">
      <c r="B225" s="16"/>
      <c r="E225" s="72"/>
      <c r="F225" s="16"/>
    </row>
    <row r="226" spans="2:6" x14ac:dyDescent="0.2">
      <c r="B226" s="16"/>
      <c r="E226" s="72"/>
      <c r="F226" s="16"/>
    </row>
    <row r="227" spans="2:6" x14ac:dyDescent="0.2">
      <c r="B227" s="16"/>
      <c r="E227" s="72"/>
      <c r="F227" s="16"/>
    </row>
    <row r="228" spans="2:6" x14ac:dyDescent="0.2">
      <c r="B228" s="16"/>
      <c r="E228" s="72"/>
      <c r="F228" s="16"/>
    </row>
    <row r="229" spans="2:6" x14ac:dyDescent="0.2">
      <c r="B229" s="16"/>
      <c r="E229" s="72"/>
      <c r="F229" s="16"/>
    </row>
    <row r="230" spans="2:6" x14ac:dyDescent="0.2">
      <c r="B230" s="16"/>
      <c r="E230" s="72"/>
      <c r="F230" s="16"/>
    </row>
    <row r="231" spans="2:6" x14ac:dyDescent="0.2">
      <c r="B231" s="16"/>
      <c r="E231" s="72"/>
      <c r="F231" s="16"/>
    </row>
    <row r="232" spans="2:6" x14ac:dyDescent="0.2">
      <c r="B232" s="16"/>
      <c r="E232" s="72"/>
      <c r="F232" s="16"/>
    </row>
    <row r="233" spans="2:6" x14ac:dyDescent="0.2">
      <c r="B233" s="16"/>
      <c r="E233" s="72"/>
      <c r="F233" s="16"/>
    </row>
    <row r="234" spans="2:6" x14ac:dyDescent="0.2">
      <c r="B234" s="16"/>
      <c r="E234" s="72"/>
      <c r="F234" s="16"/>
    </row>
    <row r="235" spans="2:6" x14ac:dyDescent="0.2">
      <c r="B235" s="16"/>
      <c r="E235" s="72"/>
      <c r="F235" s="16"/>
    </row>
    <row r="236" spans="2:6" x14ac:dyDescent="0.2">
      <c r="B236" s="16"/>
      <c r="E236" s="72"/>
      <c r="F236" s="16"/>
    </row>
    <row r="237" spans="2:6" x14ac:dyDescent="0.2">
      <c r="B237" s="16"/>
      <c r="E237" s="72"/>
      <c r="F237" s="16"/>
    </row>
    <row r="238" spans="2:6" x14ac:dyDescent="0.2">
      <c r="B238" s="16"/>
      <c r="E238" s="72"/>
      <c r="F238" s="16"/>
    </row>
    <row r="239" spans="2:6" x14ac:dyDescent="0.2">
      <c r="B239" s="16"/>
      <c r="E239" s="72"/>
      <c r="F239" s="16"/>
    </row>
    <row r="240" spans="2:6" x14ac:dyDescent="0.2">
      <c r="B240" s="16"/>
      <c r="E240" s="72"/>
      <c r="F240" s="16"/>
    </row>
    <row r="241" spans="2:6" x14ac:dyDescent="0.2">
      <c r="B241" s="16"/>
      <c r="E241" s="72"/>
      <c r="F241" s="16"/>
    </row>
    <row r="242" spans="2:6" x14ac:dyDescent="0.2">
      <c r="B242" s="16"/>
      <c r="E242" s="72"/>
      <c r="F242" s="16"/>
    </row>
    <row r="243" spans="2:6" x14ac:dyDescent="0.2">
      <c r="B243" s="16"/>
      <c r="E243" s="72"/>
      <c r="F243" s="16"/>
    </row>
    <row r="244" spans="2:6" x14ac:dyDescent="0.2">
      <c r="B244" s="16"/>
      <c r="E244" s="72"/>
      <c r="F244" s="16"/>
    </row>
    <row r="245" spans="2:6" x14ac:dyDescent="0.2">
      <c r="B245" s="16"/>
      <c r="E245" s="72"/>
      <c r="F245" s="16"/>
    </row>
    <row r="246" spans="2:6" x14ac:dyDescent="0.2">
      <c r="B246" s="16"/>
      <c r="E246" s="72"/>
      <c r="F246" s="16"/>
    </row>
    <row r="247" spans="2:6" x14ac:dyDescent="0.2">
      <c r="B247" s="16"/>
      <c r="E247" s="72"/>
      <c r="F247" s="16"/>
    </row>
    <row r="248" spans="2:6" x14ac:dyDescent="0.2">
      <c r="B248" s="16"/>
      <c r="E248" s="72"/>
      <c r="F248" s="16"/>
    </row>
    <row r="249" spans="2:6" x14ac:dyDescent="0.2">
      <c r="B249" s="16"/>
      <c r="E249" s="72"/>
      <c r="F249" s="16"/>
    </row>
    <row r="250" spans="2:6" x14ac:dyDescent="0.2">
      <c r="B250" s="16"/>
      <c r="E250" s="72"/>
      <c r="F250" s="16"/>
    </row>
    <row r="251" spans="2:6" x14ac:dyDescent="0.2">
      <c r="B251" s="16"/>
      <c r="E251" s="72"/>
      <c r="F251" s="16"/>
    </row>
    <row r="252" spans="2:6" x14ac:dyDescent="0.2">
      <c r="B252" s="16"/>
      <c r="E252" s="72"/>
      <c r="F252" s="16"/>
    </row>
    <row r="253" spans="2:6" x14ac:dyDescent="0.2">
      <c r="B253" s="16"/>
      <c r="E253" s="72"/>
      <c r="F253" s="16"/>
    </row>
    <row r="254" spans="2:6" x14ac:dyDescent="0.2">
      <c r="B254" s="16"/>
      <c r="E254" s="72"/>
      <c r="F254" s="16"/>
    </row>
    <row r="255" spans="2:6" x14ac:dyDescent="0.2">
      <c r="B255" s="16"/>
      <c r="E255" s="72"/>
      <c r="F255" s="16"/>
    </row>
    <row r="256" spans="2:6" x14ac:dyDescent="0.2">
      <c r="B256" s="16"/>
      <c r="E256" s="72"/>
      <c r="F256" s="16"/>
    </row>
    <row r="257" spans="2:6" x14ac:dyDescent="0.2">
      <c r="B257" s="16"/>
      <c r="E257" s="72"/>
      <c r="F257" s="16"/>
    </row>
    <row r="258" spans="2:6" x14ac:dyDescent="0.2">
      <c r="B258" s="16"/>
      <c r="E258" s="72"/>
      <c r="F258" s="16"/>
    </row>
    <row r="259" spans="2:6" x14ac:dyDescent="0.2">
      <c r="B259" s="16"/>
      <c r="E259" s="72"/>
      <c r="F259" s="16"/>
    </row>
    <row r="260" spans="2:6" x14ac:dyDescent="0.2">
      <c r="B260" s="16"/>
      <c r="E260" s="72"/>
      <c r="F260" s="16"/>
    </row>
    <row r="261" spans="2:6" x14ac:dyDescent="0.2">
      <c r="B261" s="16"/>
      <c r="E261" s="72"/>
      <c r="F261" s="16"/>
    </row>
    <row r="262" spans="2:6" x14ac:dyDescent="0.2">
      <c r="B262" s="16"/>
      <c r="E262" s="72"/>
      <c r="F262" s="16"/>
    </row>
    <row r="263" spans="2:6" x14ac:dyDescent="0.2">
      <c r="B263" s="16"/>
      <c r="E263" s="72"/>
      <c r="F263" s="16"/>
    </row>
    <row r="264" spans="2:6" x14ac:dyDescent="0.2">
      <c r="B264" s="16"/>
      <c r="E264" s="72"/>
      <c r="F264" s="16"/>
    </row>
    <row r="265" spans="2:6" x14ac:dyDescent="0.2">
      <c r="B265" s="16"/>
      <c r="E265" s="72"/>
      <c r="F265" s="16"/>
    </row>
    <row r="266" spans="2:6" x14ac:dyDescent="0.2">
      <c r="B266" s="16"/>
      <c r="E266" s="72"/>
      <c r="F266" s="16"/>
    </row>
    <row r="267" spans="2:6" x14ac:dyDescent="0.2">
      <c r="B267" s="16"/>
      <c r="E267" s="72"/>
      <c r="F267" s="16"/>
    </row>
    <row r="268" spans="2:6" x14ac:dyDescent="0.2">
      <c r="B268" s="16"/>
      <c r="E268" s="72"/>
      <c r="F268" s="16"/>
    </row>
    <row r="269" spans="2:6" x14ac:dyDescent="0.2">
      <c r="B269" s="16"/>
      <c r="E269" s="72"/>
      <c r="F269" s="16"/>
    </row>
    <row r="270" spans="2:6" x14ac:dyDescent="0.2">
      <c r="B270" s="16"/>
      <c r="E270" s="72"/>
      <c r="F270" s="16"/>
    </row>
    <row r="271" spans="2:6" x14ac:dyDescent="0.2">
      <c r="B271" s="16"/>
      <c r="E271" s="72"/>
      <c r="F271" s="16"/>
    </row>
    <row r="272" spans="2:6" x14ac:dyDescent="0.2">
      <c r="B272" s="16"/>
      <c r="E272" s="72"/>
      <c r="F272" s="16"/>
    </row>
    <row r="273" spans="2:6" x14ac:dyDescent="0.2">
      <c r="B273" s="16"/>
      <c r="E273" s="72"/>
      <c r="F273" s="16"/>
    </row>
    <row r="274" spans="2:6" x14ac:dyDescent="0.2">
      <c r="B274" s="16"/>
      <c r="E274" s="72"/>
      <c r="F274" s="16"/>
    </row>
    <row r="275" spans="2:6" x14ac:dyDescent="0.2">
      <c r="B275" s="16"/>
      <c r="E275" s="72"/>
      <c r="F275" s="16"/>
    </row>
    <row r="276" spans="2:6" x14ac:dyDescent="0.2">
      <c r="B276" s="16"/>
      <c r="E276" s="72"/>
      <c r="F276" s="16"/>
    </row>
    <row r="277" spans="2:6" x14ac:dyDescent="0.2">
      <c r="B277" s="16"/>
      <c r="E277" s="72"/>
      <c r="F277" s="16"/>
    </row>
    <row r="278" spans="2:6" x14ac:dyDescent="0.2">
      <c r="B278" s="16"/>
      <c r="E278" s="72"/>
      <c r="F278" s="16"/>
    </row>
    <row r="279" spans="2:6" x14ac:dyDescent="0.2">
      <c r="B279" s="16"/>
      <c r="E279" s="72"/>
      <c r="F279" s="16"/>
    </row>
    <row r="280" spans="2:6" x14ac:dyDescent="0.2">
      <c r="B280" s="16"/>
      <c r="E280" s="72"/>
      <c r="F280" s="16"/>
    </row>
    <row r="281" spans="2:6" x14ac:dyDescent="0.2">
      <c r="B281" s="16"/>
      <c r="E281" s="72"/>
      <c r="F281" s="16"/>
    </row>
    <row r="282" spans="2:6" x14ac:dyDescent="0.2">
      <c r="B282" s="16"/>
      <c r="E282" s="72"/>
      <c r="F282" s="16"/>
    </row>
    <row r="283" spans="2:6" x14ac:dyDescent="0.2">
      <c r="B283" s="16"/>
      <c r="E283" s="72"/>
      <c r="F283" s="16"/>
    </row>
    <row r="284" spans="2:6" x14ac:dyDescent="0.2">
      <c r="B284" s="16"/>
      <c r="E284" s="72"/>
      <c r="F284" s="16"/>
    </row>
    <row r="285" spans="2:6" x14ac:dyDescent="0.2">
      <c r="B285" s="16"/>
      <c r="E285" s="72"/>
      <c r="F285" s="16"/>
    </row>
    <row r="286" spans="2:6" x14ac:dyDescent="0.2">
      <c r="B286" s="16"/>
      <c r="E286" s="72"/>
      <c r="F286" s="16"/>
    </row>
    <row r="287" spans="2:6" x14ac:dyDescent="0.2">
      <c r="B287" s="16"/>
      <c r="E287" s="72"/>
      <c r="F287" s="16"/>
    </row>
    <row r="288" spans="2:6" x14ac:dyDescent="0.2">
      <c r="B288" s="16"/>
      <c r="E288" s="72"/>
      <c r="F288" s="16"/>
    </row>
    <row r="289" spans="2:6" x14ac:dyDescent="0.2">
      <c r="B289" s="16"/>
      <c r="E289" s="72"/>
      <c r="F289" s="16"/>
    </row>
    <row r="290" spans="2:6" x14ac:dyDescent="0.2">
      <c r="B290" s="16"/>
      <c r="E290" s="72"/>
      <c r="F290" s="16"/>
    </row>
    <row r="291" spans="2:6" x14ac:dyDescent="0.2">
      <c r="B291" s="16"/>
      <c r="E291" s="72"/>
      <c r="F291" s="16"/>
    </row>
    <row r="292" spans="2:6" x14ac:dyDescent="0.2">
      <c r="B292" s="16"/>
      <c r="E292" s="72"/>
      <c r="F292" s="16"/>
    </row>
    <row r="293" spans="2:6" x14ac:dyDescent="0.2">
      <c r="B293" s="16"/>
      <c r="E293" s="72"/>
      <c r="F293" s="16"/>
    </row>
    <row r="294" spans="2:6" x14ac:dyDescent="0.2">
      <c r="B294" s="16"/>
      <c r="E294" s="72"/>
      <c r="F294" s="16"/>
    </row>
    <row r="295" spans="2:6" x14ac:dyDescent="0.2">
      <c r="B295" s="16"/>
      <c r="E295" s="72"/>
      <c r="F295" s="16"/>
    </row>
    <row r="296" spans="2:6" x14ac:dyDescent="0.2">
      <c r="B296" s="16"/>
      <c r="E296" s="72"/>
      <c r="F296" s="16"/>
    </row>
    <row r="297" spans="2:6" x14ac:dyDescent="0.2">
      <c r="B297" s="16"/>
      <c r="E297" s="72"/>
      <c r="F297" s="16"/>
    </row>
    <row r="298" spans="2:6" x14ac:dyDescent="0.2">
      <c r="B298" s="16"/>
      <c r="E298" s="72"/>
      <c r="F298" s="16"/>
    </row>
    <row r="299" spans="2:6" x14ac:dyDescent="0.2">
      <c r="B299" s="16"/>
      <c r="E299" s="72"/>
      <c r="F299" s="16"/>
    </row>
    <row r="300" spans="2:6" x14ac:dyDescent="0.2">
      <c r="B300" s="16"/>
      <c r="E300" s="72"/>
      <c r="F300" s="16"/>
    </row>
    <row r="301" spans="2:6" x14ac:dyDescent="0.2">
      <c r="B301" s="16"/>
      <c r="E301" s="72"/>
      <c r="F301" s="16"/>
    </row>
    <row r="302" spans="2:6" x14ac:dyDescent="0.2">
      <c r="B302" s="16"/>
      <c r="E302" s="72"/>
      <c r="F302" s="16"/>
    </row>
    <row r="303" spans="2:6" x14ac:dyDescent="0.2">
      <c r="B303" s="16"/>
      <c r="E303" s="72"/>
      <c r="F303" s="16"/>
    </row>
    <row r="304" spans="2:6" x14ac:dyDescent="0.2">
      <c r="B304" s="16"/>
      <c r="E304" s="72"/>
      <c r="F304" s="16"/>
    </row>
    <row r="305" spans="2:6" x14ac:dyDescent="0.2">
      <c r="B305" s="16"/>
      <c r="E305" s="72"/>
      <c r="F305" s="16"/>
    </row>
    <row r="306" spans="2:6" x14ac:dyDescent="0.2">
      <c r="B306" s="16"/>
      <c r="E306" s="72"/>
      <c r="F306" s="16"/>
    </row>
    <row r="307" spans="2:6" x14ac:dyDescent="0.2">
      <c r="B307" s="16"/>
      <c r="E307" s="72"/>
      <c r="F307" s="16"/>
    </row>
    <row r="308" spans="2:6" x14ac:dyDescent="0.2">
      <c r="B308" s="16"/>
      <c r="E308" s="72"/>
      <c r="F308" s="16"/>
    </row>
    <row r="309" spans="2:6" x14ac:dyDescent="0.2">
      <c r="B309" s="16"/>
      <c r="E309" s="72"/>
      <c r="F309" s="16"/>
    </row>
    <row r="310" spans="2:6" x14ac:dyDescent="0.2">
      <c r="B310" s="16"/>
      <c r="E310" s="72"/>
      <c r="F310" s="16"/>
    </row>
    <row r="311" spans="2:6" x14ac:dyDescent="0.2">
      <c r="B311" s="16"/>
      <c r="E311" s="72"/>
      <c r="F311" s="16"/>
    </row>
    <row r="312" spans="2:6" x14ac:dyDescent="0.2">
      <c r="B312" s="16"/>
      <c r="E312" s="72"/>
      <c r="F312" s="16"/>
    </row>
    <row r="313" spans="2:6" x14ac:dyDescent="0.2">
      <c r="B313" s="16"/>
      <c r="E313" s="72"/>
      <c r="F313" s="16"/>
    </row>
    <row r="314" spans="2:6" x14ac:dyDescent="0.2">
      <c r="B314" s="16"/>
      <c r="E314" s="72"/>
      <c r="F314" s="16"/>
    </row>
    <row r="315" spans="2:6" x14ac:dyDescent="0.2">
      <c r="B315" s="16"/>
      <c r="E315" s="72"/>
      <c r="F315" s="16"/>
    </row>
    <row r="316" spans="2:6" x14ac:dyDescent="0.2">
      <c r="B316" s="16"/>
      <c r="E316" s="72"/>
      <c r="F316" s="16"/>
    </row>
    <row r="317" spans="2:6" x14ac:dyDescent="0.2">
      <c r="B317" s="16"/>
      <c r="E317" s="72"/>
      <c r="F317" s="16"/>
    </row>
    <row r="318" spans="2:6" x14ac:dyDescent="0.2">
      <c r="B318" s="16"/>
      <c r="E318" s="72"/>
      <c r="F318" s="16"/>
    </row>
    <row r="319" spans="2:6" x14ac:dyDescent="0.2">
      <c r="B319" s="16"/>
      <c r="E319" s="72"/>
      <c r="F319" s="16"/>
    </row>
    <row r="320" spans="2:6" x14ac:dyDescent="0.2">
      <c r="B320" s="16"/>
      <c r="E320" s="72"/>
      <c r="F320" s="16"/>
    </row>
    <row r="321" spans="2:6" x14ac:dyDescent="0.2">
      <c r="B321" s="16"/>
      <c r="E321" s="72"/>
      <c r="F321" s="16"/>
    </row>
    <row r="322" spans="2:6" x14ac:dyDescent="0.2">
      <c r="B322" s="16"/>
      <c r="E322" s="72"/>
      <c r="F322" s="16"/>
    </row>
    <row r="323" spans="2:6" x14ac:dyDescent="0.2">
      <c r="B323" s="16"/>
      <c r="E323" s="72"/>
      <c r="F323" s="16"/>
    </row>
    <row r="324" spans="2:6" x14ac:dyDescent="0.2">
      <c r="B324" s="16"/>
      <c r="E324" s="72"/>
      <c r="F324" s="16"/>
    </row>
    <row r="325" spans="2:6" x14ac:dyDescent="0.2">
      <c r="B325" s="16"/>
      <c r="E325" s="72"/>
      <c r="F325" s="16"/>
    </row>
    <row r="326" spans="2:6" x14ac:dyDescent="0.2">
      <c r="B326" s="16"/>
      <c r="E326" s="72"/>
      <c r="F326" s="16"/>
    </row>
    <row r="327" spans="2:6" x14ac:dyDescent="0.2">
      <c r="B327" s="16"/>
      <c r="E327" s="72"/>
      <c r="F327" s="16"/>
    </row>
    <row r="328" spans="2:6" x14ac:dyDescent="0.2">
      <c r="B328" s="16"/>
      <c r="E328" s="72"/>
      <c r="F328" s="16"/>
    </row>
    <row r="329" spans="2:6" x14ac:dyDescent="0.2">
      <c r="B329" s="16"/>
      <c r="E329" s="72"/>
      <c r="F329" s="16"/>
    </row>
    <row r="330" spans="2:6" x14ac:dyDescent="0.2">
      <c r="B330" s="16"/>
      <c r="E330" s="72"/>
      <c r="F330" s="16"/>
    </row>
    <row r="331" spans="2:6" x14ac:dyDescent="0.2">
      <c r="B331" s="16"/>
      <c r="E331" s="72"/>
      <c r="F331" s="16"/>
    </row>
    <row r="332" spans="2:6" x14ac:dyDescent="0.2">
      <c r="B332" s="16"/>
      <c r="E332" s="72"/>
      <c r="F332" s="16"/>
    </row>
    <row r="333" spans="2:6" x14ac:dyDescent="0.2">
      <c r="B333" s="16"/>
      <c r="E333" s="72"/>
      <c r="F333" s="16"/>
    </row>
    <row r="334" spans="2:6" x14ac:dyDescent="0.2">
      <c r="B334" s="16"/>
      <c r="E334" s="72"/>
      <c r="F334" s="16"/>
    </row>
    <row r="335" spans="2:6" x14ac:dyDescent="0.2">
      <c r="B335" s="16"/>
      <c r="E335" s="72"/>
      <c r="F335" s="16"/>
    </row>
    <row r="336" spans="2:6" x14ac:dyDescent="0.2">
      <c r="B336" s="16"/>
      <c r="E336" s="72"/>
      <c r="F336" s="16"/>
    </row>
    <row r="337" spans="2:6" x14ac:dyDescent="0.2">
      <c r="B337" s="16"/>
      <c r="E337" s="72"/>
      <c r="F337" s="16"/>
    </row>
    <row r="338" spans="2:6" x14ac:dyDescent="0.2">
      <c r="B338" s="16"/>
      <c r="E338" s="72"/>
      <c r="F338" s="16"/>
    </row>
    <row r="339" spans="2:6" x14ac:dyDescent="0.2">
      <c r="B339" s="16"/>
      <c r="E339" s="72"/>
      <c r="F339" s="16"/>
    </row>
    <row r="340" spans="2:6" x14ac:dyDescent="0.2">
      <c r="B340" s="16"/>
      <c r="E340" s="72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</sheetData>
  <phoneticPr fontId="6" type="noConversion"/>
  <hyperlinks>
    <hyperlink ref="P119" r:id="rId1" display="http://www.bav-astro.de/sfs/BAVM_link.php?BAVMnr=93"/>
    <hyperlink ref="P130" r:id="rId2" display="http://www.konkoly.hu/cgi-bin/IBVS?5263"/>
    <hyperlink ref="P131" r:id="rId3" display="http://var.astro.cz/oejv/issues/oejv0074.pdf"/>
    <hyperlink ref="P153" r:id="rId4" display="http://www.konkoly.hu/cgi-bin/IBVS?5040"/>
    <hyperlink ref="P154" r:id="rId5" display="http://www.konkoly.hu/cgi-bin/IBVS?5040"/>
    <hyperlink ref="P132" r:id="rId6" display="http://www.bav-astro.de/sfs/BAVM_link.php?BAVMnr=152"/>
    <hyperlink ref="P158" r:id="rId7" display="http://www.konkoly.hu/cgi-bin/IBVS?5592"/>
    <hyperlink ref="P159" r:id="rId8" display="http://www.konkoly.hu/cgi-bin/IBVS?5493"/>
    <hyperlink ref="P167" r:id="rId9" display="http://www.bav-astro.de/sfs/BAVM_link.php?BAVMnr=178"/>
    <hyperlink ref="P169" r:id="rId10" display="http://www.konkoly.hu/cgi-bin/IBVS?5672"/>
    <hyperlink ref="P171" r:id="rId11" display="http://www.konkoly.hu/cgi-bin/IBVS?5760"/>
    <hyperlink ref="P172" r:id="rId12" display="http://www.konkoly.hu/cgi-bin/IBVS?5760"/>
    <hyperlink ref="P133" r:id="rId13" display="http://www.aavso.org/sites/default/files/jaavso/v36n2/171.pdf"/>
    <hyperlink ref="P134" r:id="rId14" display="http://www.aavso.org/sites/default/files/jaavso/v36n2/171.pdf"/>
    <hyperlink ref="P135" r:id="rId15" display="http://www.aavso.org/sites/default/files/jaavso/v36n2/186.pdf"/>
    <hyperlink ref="P175" r:id="rId16" display="http://www.konkoly.hu/cgi-bin/IBVS?5870"/>
    <hyperlink ref="P176" r:id="rId17" display="http://www.konkoly.hu/cgi-bin/IBVS?5870"/>
    <hyperlink ref="P177" r:id="rId18" display="http://www.konkoly.hu/cgi-bin/IBVS?5870"/>
    <hyperlink ref="P146" r:id="rId19" display="http://www.konkoly.hu/cgi-bin/IBVS?6093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H177"/>
  <sheetViews>
    <sheetView workbookViewId="0"/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16" style="1" customWidth="1"/>
    <col min="6" max="6" width="8.14062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7" width="12.42578125" style="1" bestFit="1" customWidth="1"/>
    <col min="18" max="16384" width="9.140625" style="1"/>
  </cols>
  <sheetData>
    <row r="1" spans="1:8" ht="20.25" x14ac:dyDescent="0.3">
      <c r="A1" s="31" t="s">
        <v>78</v>
      </c>
    </row>
    <row r="2" spans="1:8" x14ac:dyDescent="0.2">
      <c r="A2" s="12" t="s">
        <v>19</v>
      </c>
      <c r="B2" s="1" t="s">
        <v>2</v>
      </c>
      <c r="C2" s="1" t="s">
        <v>33</v>
      </c>
    </row>
    <row r="3" spans="1:8" ht="13.5" thickBot="1" x14ac:dyDescent="0.25">
      <c r="A3" s="27" t="s">
        <v>94</v>
      </c>
      <c r="C3" s="7"/>
      <c r="D3" s="7"/>
    </row>
    <row r="4" spans="1:8" ht="13.5" thickBot="1" x14ac:dyDescent="0.25">
      <c r="A4" s="13" t="s">
        <v>20</v>
      </c>
      <c r="B4" s="5"/>
      <c r="C4" s="8">
        <v>34333.298000000003</v>
      </c>
      <c r="D4" s="9">
        <v>1.5430680000000001</v>
      </c>
      <c r="E4" s="6"/>
    </row>
    <row r="5" spans="1:8" x14ac:dyDescent="0.2">
      <c r="A5" s="26" t="s">
        <v>92</v>
      </c>
      <c r="C5" s="2"/>
      <c r="D5" s="2"/>
    </row>
    <row r="6" spans="1:8" x14ac:dyDescent="0.2">
      <c r="A6" s="13" t="s">
        <v>21</v>
      </c>
      <c r="C6" s="60"/>
    </row>
    <row r="7" spans="1:8" x14ac:dyDescent="0.2">
      <c r="A7" s="12" t="s">
        <v>3</v>
      </c>
      <c r="C7" s="1">
        <v>34334.069534000002</v>
      </c>
      <c r="D7" s="1">
        <f>+C7+C8/2</f>
        <v>34334.841068000002</v>
      </c>
    </row>
    <row r="8" spans="1:8" x14ac:dyDescent="0.2">
      <c r="A8" s="12" t="s">
        <v>11</v>
      </c>
      <c r="C8" s="1">
        <f>D4</f>
        <v>1.5430680000000001</v>
      </c>
    </row>
    <row r="9" spans="1:8" x14ac:dyDescent="0.2">
      <c r="A9" s="38" t="s">
        <v>80</v>
      </c>
      <c r="B9" s="12"/>
      <c r="C9" s="26">
        <v>8</v>
      </c>
      <c r="D9" s="12" t="s">
        <v>81</v>
      </c>
      <c r="E9" s="12"/>
      <c r="F9" s="12"/>
      <c r="G9" s="12"/>
      <c r="H9" s="12"/>
    </row>
    <row r="10" spans="1:8" ht="13.5" thickBot="1" x14ac:dyDescent="0.25">
      <c r="A10" s="12"/>
      <c r="B10" s="12"/>
      <c r="C10" s="15" t="s">
        <v>26</v>
      </c>
      <c r="D10" s="15" t="s">
        <v>27</v>
      </c>
      <c r="E10" s="12"/>
      <c r="F10" s="12"/>
      <c r="G10" s="12"/>
      <c r="H10" s="12"/>
    </row>
    <row r="11" spans="1:8" x14ac:dyDescent="0.2">
      <c r="A11" s="12" t="s">
        <v>22</v>
      </c>
      <c r="B11" s="12"/>
      <c r="C11" s="44">
        <f ca="1">INTERCEPT(INDIRECT($G$11):G955,INDIRECT($F$11):F955)</f>
        <v>-1.1224053411902857E-2</v>
      </c>
      <c r="D11" s="16"/>
      <c r="E11" s="12"/>
      <c r="F11" s="45" t="str">
        <f>"F"&amp;E19</f>
        <v>F142</v>
      </c>
      <c r="G11" s="44" t="str">
        <f>"G"&amp;E19</f>
        <v>G142</v>
      </c>
      <c r="H11" s="12"/>
    </row>
    <row r="12" spans="1:8" x14ac:dyDescent="0.2">
      <c r="A12" s="12" t="s">
        <v>23</v>
      </c>
      <c r="B12" s="12"/>
      <c r="C12" s="44">
        <f ca="1">SLOPE(INDIRECT($G$11):G955,INDIRECT($F$11):F955)</f>
        <v>-8.5576124740759041E-7</v>
      </c>
      <c r="D12" s="16"/>
      <c r="E12" s="12"/>
      <c r="F12" s="12"/>
      <c r="G12" s="12"/>
      <c r="H12" s="12"/>
    </row>
    <row r="13" spans="1:8" x14ac:dyDescent="0.2">
      <c r="A13" s="12" t="s">
        <v>24</v>
      </c>
      <c r="B13" s="12"/>
      <c r="C13" s="16" t="s">
        <v>82</v>
      </c>
      <c r="D13" s="16"/>
      <c r="E13" s="12"/>
      <c r="F13" s="12"/>
      <c r="G13" s="12"/>
      <c r="H13" s="12"/>
    </row>
    <row r="14" spans="1:8" x14ac:dyDescent="0.2">
      <c r="A14" s="12"/>
      <c r="B14" s="12"/>
      <c r="C14" s="12"/>
      <c r="D14" s="12"/>
      <c r="E14" s="12"/>
      <c r="F14" s="12"/>
      <c r="G14" s="12"/>
      <c r="H14" s="12"/>
    </row>
    <row r="15" spans="1:8" x14ac:dyDescent="0.2">
      <c r="A15" s="14" t="s">
        <v>25</v>
      </c>
      <c r="B15" s="12"/>
      <c r="C15" s="28">
        <f ca="1">(C7+C11)+(C8+C12)*INT(MAX(F21:F3496))</f>
        <v>59095.656773545852</v>
      </c>
      <c r="D15" s="30" t="s">
        <v>83</v>
      </c>
      <c r="E15" s="39">
        <f ca="1">TODAY()+15018.5-B9/24</f>
        <v>59948.5</v>
      </c>
      <c r="F15" s="12"/>
      <c r="G15" s="12"/>
      <c r="H15" s="12"/>
    </row>
    <row r="16" spans="1:8" x14ac:dyDescent="0.2">
      <c r="A16" s="13" t="s">
        <v>9</v>
      </c>
      <c r="B16" s="12"/>
      <c r="C16" s="29">
        <f ca="1">+C8+C12</f>
        <v>1.5430671442387527</v>
      </c>
      <c r="D16" s="30" t="s">
        <v>84</v>
      </c>
      <c r="E16" s="39">
        <f ca="1">ROUND(2*(E15-C15)/C16,0)/2+1</f>
        <v>553.5</v>
      </c>
      <c r="F16" s="12"/>
      <c r="G16" s="12"/>
      <c r="H16" s="12"/>
    </row>
    <row r="17" spans="1:17" ht="13.5" thickBot="1" x14ac:dyDescent="0.25">
      <c r="A17" s="30" t="s">
        <v>77</v>
      </c>
      <c r="B17" s="12"/>
      <c r="C17" s="12">
        <f>COUNT(C21:C2154)</f>
        <v>157</v>
      </c>
      <c r="D17" s="30" t="s">
        <v>85</v>
      </c>
      <c r="E17" s="40">
        <f ca="1">+C15+C16*E16-15018.5-C9/24</f>
        <v>44930.911104548664</v>
      </c>
      <c r="F17" s="12"/>
      <c r="G17" s="12"/>
      <c r="H17" s="12"/>
    </row>
    <row r="18" spans="1:17" ht="14.25" thickTop="1" thickBot="1" x14ac:dyDescent="0.25">
      <c r="A18" s="13" t="s">
        <v>8</v>
      </c>
      <c r="B18" s="12"/>
      <c r="C18" s="41">
        <f ca="1">+C15</f>
        <v>59095.656773545852</v>
      </c>
      <c r="D18" s="42">
        <f ca="1">+C16</f>
        <v>1.5430671442387527</v>
      </c>
      <c r="E18" s="43" t="s">
        <v>86</v>
      </c>
      <c r="F18" s="12"/>
      <c r="G18" s="12"/>
      <c r="H18" s="12"/>
    </row>
    <row r="19" spans="1:17" ht="13.5" thickTop="1" x14ac:dyDescent="0.2">
      <c r="A19" s="46" t="s">
        <v>88</v>
      </c>
      <c r="B19" s="12"/>
      <c r="C19" s="12"/>
      <c r="D19" s="12"/>
      <c r="E19" s="47">
        <v>142</v>
      </c>
      <c r="F19" s="12"/>
      <c r="G19" s="12"/>
      <c r="H19" s="12"/>
      <c r="J19" s="1" t="s">
        <v>16</v>
      </c>
      <c r="K19" s="1" t="s">
        <v>17</v>
      </c>
      <c r="Q19" s="1">
        <f ca="1">SUM(Q21:Q196)</f>
        <v>2.5947831017628606E-5</v>
      </c>
    </row>
    <row r="20" spans="1:17" ht="13.5" thickBot="1" x14ac:dyDescent="0.25">
      <c r="A20" s="3" t="s">
        <v>12</v>
      </c>
      <c r="B20" s="3" t="s">
        <v>14</v>
      </c>
      <c r="C20" s="3" t="s">
        <v>13</v>
      </c>
      <c r="D20" s="3" t="s">
        <v>4</v>
      </c>
      <c r="E20" s="3" t="s">
        <v>7</v>
      </c>
      <c r="F20" s="3" t="s">
        <v>6</v>
      </c>
      <c r="G20" s="3" t="s">
        <v>10</v>
      </c>
      <c r="H20" s="4" t="s">
        <v>5</v>
      </c>
      <c r="I20" s="4" t="s">
        <v>65</v>
      </c>
      <c r="J20" s="4" t="s">
        <v>69</v>
      </c>
      <c r="K20" s="4" t="s">
        <v>62</v>
      </c>
      <c r="L20" s="4" t="s">
        <v>63</v>
      </c>
      <c r="M20" s="4" t="s">
        <v>64</v>
      </c>
      <c r="N20" s="4" t="s">
        <v>28</v>
      </c>
      <c r="O20" s="3" t="s">
        <v>29</v>
      </c>
      <c r="P20" s="3" t="s">
        <v>18</v>
      </c>
    </row>
    <row r="21" spans="1:17" x14ac:dyDescent="0.2">
      <c r="A21" s="20" t="s">
        <v>70</v>
      </c>
      <c r="B21" s="18"/>
      <c r="C21" s="22">
        <v>16711.449000000001</v>
      </c>
      <c r="D21" s="2"/>
      <c r="E21" s="2">
        <f t="shared" ref="E21:E52" si="0">(C21-C$7)/C$8</f>
        <v>-11420.508061861176</v>
      </c>
      <c r="F21" s="2">
        <f t="shared" ref="F21:F52" si="1">ROUND(2*E21,0)/2</f>
        <v>-11420.5</v>
      </c>
      <c r="G21" s="2">
        <f t="shared" ref="G21:G52" si="2">C21-(C$7+C$8*F21)</f>
        <v>-1.2439999998605344E-2</v>
      </c>
      <c r="H21" s="2"/>
      <c r="I21" s="2"/>
      <c r="J21" s="2"/>
      <c r="K21" s="2"/>
      <c r="L21" s="2"/>
      <c r="M21" s="2">
        <f>+G21</f>
        <v>-1.2439999998605344E-2</v>
      </c>
      <c r="N21" s="2">
        <f t="shared" ref="N21:N52" ca="1" si="3">+C$11+C$12*F21</f>
        <v>-1.4508320858844705E-3</v>
      </c>
      <c r="O21" s="2"/>
      <c r="P21" s="10">
        <f t="shared" ref="P21:P52" si="4">C21-15018.5</f>
        <v>1692.9490000000005</v>
      </c>
    </row>
    <row r="22" spans="1:17" x14ac:dyDescent="0.2">
      <c r="A22" s="21" t="s">
        <v>71</v>
      </c>
      <c r="B22" s="19"/>
      <c r="C22" s="23">
        <v>24392.834999999999</v>
      </c>
      <c r="D22" s="23"/>
      <c r="E22" s="1">
        <f t="shared" si="0"/>
        <v>-6442.5122768406854</v>
      </c>
      <c r="F22" s="1">
        <f t="shared" si="1"/>
        <v>-6442.5</v>
      </c>
      <c r="G22" s="1">
        <f t="shared" si="2"/>
        <v>-1.8944000003102701E-2</v>
      </c>
      <c r="L22" s="2"/>
      <c r="M22" s="2">
        <f t="shared" ref="M22:M52" si="5">G22</f>
        <v>-1.8944000003102701E-2</v>
      </c>
      <c r="N22" s="2">
        <f t="shared" ca="1" si="3"/>
        <v>-5.7108115754794554E-3</v>
      </c>
      <c r="P22" s="11">
        <f t="shared" si="4"/>
        <v>9374.3349999999991</v>
      </c>
    </row>
    <row r="23" spans="1:17" x14ac:dyDescent="0.2">
      <c r="A23" s="21" t="s">
        <v>71</v>
      </c>
      <c r="B23" s="19"/>
      <c r="C23" s="23">
        <v>24825.623</v>
      </c>
      <c r="D23" s="23"/>
      <c r="E23" s="1">
        <f t="shared" si="0"/>
        <v>-6162.0398673292439</v>
      </c>
      <c r="F23" s="1">
        <f t="shared" si="1"/>
        <v>-6162</v>
      </c>
      <c r="G23" s="1">
        <f t="shared" si="2"/>
        <v>-6.1518000002251938E-2</v>
      </c>
      <c r="L23" s="2"/>
      <c r="M23" s="2">
        <f t="shared" si="5"/>
        <v>-6.1518000002251938E-2</v>
      </c>
      <c r="N23" s="2">
        <f t="shared" ca="1" si="3"/>
        <v>-5.9508526053772843E-3</v>
      </c>
      <c r="P23" s="11">
        <f t="shared" si="4"/>
        <v>9807.1229999999996</v>
      </c>
    </row>
    <row r="24" spans="1:17" x14ac:dyDescent="0.2">
      <c r="A24" s="21" t="s">
        <v>71</v>
      </c>
      <c r="B24" s="19"/>
      <c r="C24" s="23">
        <v>25081.821</v>
      </c>
      <c r="D24" s="23"/>
      <c r="E24" s="1">
        <f t="shared" si="0"/>
        <v>-5996.0082990509827</v>
      </c>
      <c r="F24" s="1">
        <f t="shared" si="1"/>
        <v>-5996</v>
      </c>
      <c r="G24" s="1">
        <f t="shared" si="2"/>
        <v>-1.280600000245613E-2</v>
      </c>
      <c r="L24" s="2"/>
      <c r="M24" s="2">
        <f t="shared" si="5"/>
        <v>-1.280600000245613E-2</v>
      </c>
      <c r="N24" s="2">
        <f t="shared" ca="1" si="3"/>
        <v>-6.0929089724469443E-3</v>
      </c>
      <c r="P24" s="11">
        <f t="shared" si="4"/>
        <v>10063.321</v>
      </c>
    </row>
    <row r="25" spans="1:17" x14ac:dyDescent="0.2">
      <c r="A25" s="21" t="s">
        <v>71</v>
      </c>
      <c r="B25" s="19"/>
      <c r="C25" s="23">
        <v>25108.786</v>
      </c>
      <c r="D25" s="23"/>
      <c r="E25" s="1">
        <f t="shared" si="0"/>
        <v>-5978.5333724761331</v>
      </c>
      <c r="F25" s="1">
        <f t="shared" si="1"/>
        <v>-5978.5</v>
      </c>
      <c r="G25" s="1">
        <f t="shared" si="2"/>
        <v>-5.1496000000042841E-2</v>
      </c>
      <c r="L25" s="2"/>
      <c r="M25" s="2">
        <f t="shared" si="5"/>
        <v>-5.1496000000042841E-2</v>
      </c>
      <c r="N25" s="2">
        <f t="shared" ca="1" si="3"/>
        <v>-6.1078847942765777E-3</v>
      </c>
      <c r="P25" s="11">
        <f t="shared" si="4"/>
        <v>10090.286</v>
      </c>
    </row>
    <row r="26" spans="1:17" x14ac:dyDescent="0.2">
      <c r="A26" s="21" t="s">
        <v>71</v>
      </c>
      <c r="B26" s="19"/>
      <c r="C26" s="23">
        <v>25169.736000000001</v>
      </c>
      <c r="D26" s="23"/>
      <c r="E26" s="1">
        <f t="shared" si="0"/>
        <v>-5939.0341410747942</v>
      </c>
      <c r="F26" s="1">
        <f t="shared" si="1"/>
        <v>-5939</v>
      </c>
      <c r="G26" s="1">
        <f t="shared" si="2"/>
        <v>-5.2682000001368579E-2</v>
      </c>
      <c r="L26" s="2"/>
      <c r="M26" s="2">
        <f t="shared" si="5"/>
        <v>-5.2682000001368579E-2</v>
      </c>
      <c r="N26" s="2">
        <f t="shared" ca="1" si="3"/>
        <v>-6.1416873635491776E-3</v>
      </c>
      <c r="P26" s="11">
        <f t="shared" si="4"/>
        <v>10151.236000000001</v>
      </c>
    </row>
    <row r="27" spans="1:17" x14ac:dyDescent="0.2">
      <c r="A27" s="21" t="s">
        <v>72</v>
      </c>
      <c r="B27" s="19"/>
      <c r="C27" s="23">
        <v>26295.41</v>
      </c>
      <c r="D27" s="23"/>
      <c r="E27" s="1">
        <f t="shared" si="0"/>
        <v>-5209.5303214116302</v>
      </c>
      <c r="F27" s="1">
        <f t="shared" si="1"/>
        <v>-5209.5</v>
      </c>
      <c r="G27" s="1">
        <f t="shared" si="2"/>
        <v>-4.6788000003289199E-2</v>
      </c>
      <c r="L27" s="2"/>
      <c r="M27" s="2">
        <f t="shared" si="5"/>
        <v>-4.6788000003289199E-2</v>
      </c>
      <c r="N27" s="2">
        <f t="shared" ca="1" si="3"/>
        <v>-6.7659651935330148E-3</v>
      </c>
      <c r="P27" s="11">
        <f t="shared" si="4"/>
        <v>11276.91</v>
      </c>
    </row>
    <row r="28" spans="1:17" x14ac:dyDescent="0.2">
      <c r="A28" s="21" t="s">
        <v>72</v>
      </c>
      <c r="B28" s="19"/>
      <c r="C28" s="23">
        <v>26677.335999999999</v>
      </c>
      <c r="D28" s="23"/>
      <c r="E28" s="1">
        <f t="shared" si="0"/>
        <v>-4962.0195182584321</v>
      </c>
      <c r="F28" s="1">
        <f t="shared" si="1"/>
        <v>-4962</v>
      </c>
      <c r="G28" s="1">
        <f t="shared" si="2"/>
        <v>-3.0118000002403278E-2</v>
      </c>
      <c r="L28" s="2"/>
      <c r="M28" s="2">
        <f t="shared" si="5"/>
        <v>-3.0118000002403278E-2</v>
      </c>
      <c r="N28" s="2">
        <f t="shared" ca="1" si="3"/>
        <v>-6.9777661022663931E-3</v>
      </c>
      <c r="P28" s="11">
        <f t="shared" si="4"/>
        <v>11658.835999999999</v>
      </c>
    </row>
    <row r="29" spans="1:17" x14ac:dyDescent="0.2">
      <c r="A29" s="21" t="s">
        <v>72</v>
      </c>
      <c r="B29" s="19"/>
      <c r="C29" s="23">
        <v>26677.358</v>
      </c>
      <c r="D29" s="23"/>
      <c r="E29" s="1">
        <f t="shared" si="0"/>
        <v>-4962.0052609476716</v>
      </c>
      <c r="F29" s="1">
        <f t="shared" si="1"/>
        <v>-4962</v>
      </c>
      <c r="G29" s="1">
        <f t="shared" si="2"/>
        <v>-8.1180000015592668E-3</v>
      </c>
      <c r="L29" s="2"/>
      <c r="M29" s="2">
        <f t="shared" si="5"/>
        <v>-8.1180000015592668E-3</v>
      </c>
      <c r="N29" s="2">
        <f t="shared" ca="1" si="3"/>
        <v>-6.9777661022663931E-3</v>
      </c>
      <c r="P29" s="11">
        <f t="shared" si="4"/>
        <v>11658.858</v>
      </c>
    </row>
    <row r="30" spans="1:17" x14ac:dyDescent="0.2">
      <c r="A30" s="21" t="s">
        <v>72</v>
      </c>
      <c r="B30" s="19"/>
      <c r="C30" s="23">
        <v>26684.288</v>
      </c>
      <c r="D30" s="23"/>
      <c r="E30" s="1">
        <f t="shared" si="0"/>
        <v>-4957.5142080582327</v>
      </c>
      <c r="F30" s="1">
        <f t="shared" si="1"/>
        <v>-4957.5</v>
      </c>
      <c r="G30" s="1">
        <f t="shared" si="2"/>
        <v>-2.1924000000581145E-2</v>
      </c>
      <c r="L30" s="2"/>
      <c r="M30" s="2">
        <f t="shared" si="5"/>
        <v>-2.1924000000581145E-2</v>
      </c>
      <c r="N30" s="2">
        <f t="shared" ca="1" si="3"/>
        <v>-6.981617027879727E-3</v>
      </c>
      <c r="P30" s="11">
        <f t="shared" si="4"/>
        <v>11665.788</v>
      </c>
    </row>
    <row r="31" spans="1:17" x14ac:dyDescent="0.2">
      <c r="A31" s="21" t="s">
        <v>72</v>
      </c>
      <c r="B31" s="19"/>
      <c r="C31" s="23">
        <v>26889.524000000001</v>
      </c>
      <c r="D31" s="23"/>
      <c r="E31" s="1">
        <f t="shared" si="0"/>
        <v>-4824.509052096214</v>
      </c>
      <c r="F31" s="1">
        <f t="shared" si="1"/>
        <v>-4824.5</v>
      </c>
      <c r="G31" s="1">
        <f t="shared" si="2"/>
        <v>-1.3967999999294989E-2</v>
      </c>
      <c r="L31" s="2"/>
      <c r="M31" s="2">
        <f t="shared" si="5"/>
        <v>-1.3967999999294989E-2</v>
      </c>
      <c r="N31" s="2">
        <f t="shared" ca="1" si="3"/>
        <v>-7.0954332737849365E-3</v>
      </c>
      <c r="P31" s="11">
        <f t="shared" si="4"/>
        <v>11871.024000000001</v>
      </c>
    </row>
    <row r="32" spans="1:17" x14ac:dyDescent="0.2">
      <c r="A32" s="21" t="s">
        <v>72</v>
      </c>
      <c r="B32" s="19"/>
      <c r="C32" s="23">
        <v>26946.598999999998</v>
      </c>
      <c r="D32" s="23"/>
      <c r="E32" s="1">
        <f t="shared" si="0"/>
        <v>-4787.5210515673989</v>
      </c>
      <c r="F32" s="1">
        <f t="shared" si="1"/>
        <v>-4787.5</v>
      </c>
      <c r="G32" s="1">
        <f t="shared" si="2"/>
        <v>-3.2484000003023539E-2</v>
      </c>
      <c r="L32" s="2"/>
      <c r="M32" s="2">
        <f t="shared" si="5"/>
        <v>-3.2484000003023539E-2</v>
      </c>
      <c r="N32" s="2">
        <f t="shared" ca="1" si="3"/>
        <v>-7.1270964399390178E-3</v>
      </c>
      <c r="P32" s="11">
        <f t="shared" si="4"/>
        <v>11928.098999999998</v>
      </c>
    </row>
    <row r="33" spans="1:16" x14ac:dyDescent="0.2">
      <c r="A33" s="21" t="s">
        <v>72</v>
      </c>
      <c r="B33" s="19"/>
      <c r="C33" s="23">
        <v>27281.501</v>
      </c>
      <c r="D33" s="23"/>
      <c r="E33" s="1">
        <f t="shared" si="0"/>
        <v>-4570.4846021043795</v>
      </c>
      <c r="F33" s="1">
        <f t="shared" si="1"/>
        <v>-4570.5</v>
      </c>
      <c r="G33" s="1">
        <f t="shared" si="2"/>
        <v>2.3760000000038417E-2</v>
      </c>
      <c r="L33" s="2"/>
      <c r="M33" s="2">
        <f t="shared" si="5"/>
        <v>2.3760000000038417E-2</v>
      </c>
      <c r="N33" s="2">
        <f t="shared" ca="1" si="3"/>
        <v>-7.312796630626465E-3</v>
      </c>
      <c r="P33" s="11">
        <f t="shared" si="4"/>
        <v>12263.001</v>
      </c>
    </row>
    <row r="34" spans="1:16" x14ac:dyDescent="0.2">
      <c r="A34" s="21" t="s">
        <v>72</v>
      </c>
      <c r="B34" s="19"/>
      <c r="C34" s="23">
        <v>27342.440999999999</v>
      </c>
      <c r="D34" s="23"/>
      <c r="E34" s="1">
        <f t="shared" si="0"/>
        <v>-4530.9918512988424</v>
      </c>
      <c r="F34" s="1">
        <f t="shared" si="1"/>
        <v>-4531</v>
      </c>
      <c r="G34" s="1">
        <f t="shared" si="2"/>
        <v>1.2573999996675411E-2</v>
      </c>
      <c r="L34" s="2"/>
      <c r="M34" s="2">
        <f t="shared" si="5"/>
        <v>1.2573999996675411E-2</v>
      </c>
      <c r="N34" s="2">
        <f t="shared" ca="1" si="3"/>
        <v>-7.3465991998990648E-3</v>
      </c>
      <c r="P34" s="11">
        <f t="shared" si="4"/>
        <v>12323.940999999999</v>
      </c>
    </row>
    <row r="35" spans="1:16" x14ac:dyDescent="0.2">
      <c r="A35" s="21" t="s">
        <v>72</v>
      </c>
      <c r="B35" s="19"/>
      <c r="C35" s="23">
        <v>27359.417000000001</v>
      </c>
      <c r="D35" s="23"/>
      <c r="E35" s="1">
        <f t="shared" si="0"/>
        <v>-4519.9903918686668</v>
      </c>
      <c r="F35" s="1">
        <f t="shared" si="1"/>
        <v>-4520</v>
      </c>
      <c r="G35" s="1">
        <f t="shared" si="2"/>
        <v>1.4825999998720363E-2</v>
      </c>
      <c r="L35" s="2"/>
      <c r="M35" s="2">
        <f t="shared" si="5"/>
        <v>1.4825999998720363E-2</v>
      </c>
      <c r="N35" s="2">
        <f t="shared" ca="1" si="3"/>
        <v>-7.3560125736205481E-3</v>
      </c>
      <c r="P35" s="11">
        <f t="shared" si="4"/>
        <v>12340.917000000001</v>
      </c>
    </row>
    <row r="36" spans="1:16" x14ac:dyDescent="0.2">
      <c r="A36" s="21" t="s">
        <v>72</v>
      </c>
      <c r="B36" s="19"/>
      <c r="C36" s="23">
        <v>27359.436000000002</v>
      </c>
      <c r="D36" s="23"/>
      <c r="E36" s="1">
        <f t="shared" si="0"/>
        <v>-4519.9780787366471</v>
      </c>
      <c r="F36" s="1">
        <f t="shared" si="1"/>
        <v>-4520</v>
      </c>
      <c r="G36" s="1">
        <f t="shared" si="2"/>
        <v>3.3825999998953193E-2</v>
      </c>
      <c r="L36" s="2"/>
      <c r="M36" s="2">
        <f t="shared" si="5"/>
        <v>3.3825999998953193E-2</v>
      </c>
      <c r="N36" s="2">
        <f t="shared" ca="1" si="3"/>
        <v>-7.3560125736205481E-3</v>
      </c>
      <c r="P36" s="11">
        <f t="shared" si="4"/>
        <v>12340.936000000002</v>
      </c>
    </row>
    <row r="37" spans="1:16" x14ac:dyDescent="0.2">
      <c r="A37" s="21" t="s">
        <v>72</v>
      </c>
      <c r="B37" s="19"/>
      <c r="C37" s="23">
        <v>28074.565999999999</v>
      </c>
      <c r="D37" s="23"/>
      <c r="E37" s="1">
        <f t="shared" si="0"/>
        <v>-4056.5312312872816</v>
      </c>
      <c r="F37" s="1">
        <f t="shared" si="1"/>
        <v>-4056.5</v>
      </c>
      <c r="G37" s="1">
        <f t="shared" si="2"/>
        <v>-4.8192000002018176E-2</v>
      </c>
      <c r="L37" s="2"/>
      <c r="M37" s="2">
        <f t="shared" si="5"/>
        <v>-4.8192000002018176E-2</v>
      </c>
      <c r="N37" s="2">
        <f t="shared" ca="1" si="3"/>
        <v>-7.7526579117939663E-3</v>
      </c>
      <c r="P37" s="11">
        <f t="shared" si="4"/>
        <v>13056.065999999999</v>
      </c>
    </row>
    <row r="38" spans="1:16" x14ac:dyDescent="0.2">
      <c r="A38" s="21" t="s">
        <v>71</v>
      </c>
      <c r="B38" s="19"/>
      <c r="C38" s="23">
        <v>28159.52</v>
      </c>
      <c r="D38" s="23"/>
      <c r="E38" s="1">
        <f t="shared" si="0"/>
        <v>-4001.475977727489</v>
      </c>
      <c r="F38" s="1">
        <f t="shared" si="1"/>
        <v>-4001.5</v>
      </c>
      <c r="G38" s="1">
        <f t="shared" si="2"/>
        <v>3.7067999997816514E-2</v>
      </c>
      <c r="L38" s="2"/>
      <c r="M38" s="2">
        <f t="shared" si="5"/>
        <v>3.7067999997816514E-2</v>
      </c>
      <c r="N38" s="2">
        <f t="shared" ca="1" si="3"/>
        <v>-7.7997247804013833E-3</v>
      </c>
      <c r="P38" s="11">
        <f t="shared" si="4"/>
        <v>13141.02</v>
      </c>
    </row>
    <row r="39" spans="1:16" x14ac:dyDescent="0.2">
      <c r="A39" s="21" t="s">
        <v>72</v>
      </c>
      <c r="B39" s="19"/>
      <c r="C39" s="23">
        <v>28422.544999999998</v>
      </c>
      <c r="D39" s="23"/>
      <c r="E39" s="1">
        <f t="shared" si="0"/>
        <v>-3831.0201066965315</v>
      </c>
      <c r="F39" s="1">
        <f t="shared" si="1"/>
        <v>-3831</v>
      </c>
      <c r="G39" s="1">
        <f t="shared" si="2"/>
        <v>-3.1026000004203524E-2</v>
      </c>
      <c r="L39" s="2"/>
      <c r="M39" s="2">
        <f t="shared" si="5"/>
        <v>-3.1026000004203524E-2</v>
      </c>
      <c r="N39" s="2">
        <f t="shared" ca="1" si="3"/>
        <v>-7.9456320730843782E-3</v>
      </c>
      <c r="P39" s="11">
        <f t="shared" si="4"/>
        <v>13404.044999999998</v>
      </c>
    </row>
    <row r="40" spans="1:16" x14ac:dyDescent="0.2">
      <c r="A40" s="21" t="s">
        <v>72</v>
      </c>
      <c r="B40" s="19"/>
      <c r="C40" s="23">
        <v>28750.523000000001</v>
      </c>
      <c r="D40" s="23"/>
      <c r="E40" s="1">
        <f t="shared" si="0"/>
        <v>-3618.4708217654702</v>
      </c>
      <c r="F40" s="1">
        <f t="shared" si="1"/>
        <v>-3618.5</v>
      </c>
      <c r="G40" s="1">
        <f t="shared" si="2"/>
        <v>4.5023999999102671E-2</v>
      </c>
      <c r="L40" s="2"/>
      <c r="M40" s="2">
        <f t="shared" si="5"/>
        <v>4.5023999999102671E-2</v>
      </c>
      <c r="N40" s="2">
        <f t="shared" ca="1" si="3"/>
        <v>-8.1274813381584914E-3</v>
      </c>
      <c r="P40" s="11">
        <f t="shared" si="4"/>
        <v>13732.023000000001</v>
      </c>
    </row>
    <row r="41" spans="1:16" x14ac:dyDescent="0.2">
      <c r="A41" s="21" t="s">
        <v>72</v>
      </c>
      <c r="B41" s="19"/>
      <c r="C41" s="23">
        <v>28753.508000000002</v>
      </c>
      <c r="D41" s="23"/>
      <c r="E41" s="1">
        <f t="shared" si="0"/>
        <v>-3616.5363639191532</v>
      </c>
      <c r="F41" s="1">
        <f t="shared" si="1"/>
        <v>-3616.5</v>
      </c>
      <c r="G41" s="1">
        <f t="shared" si="2"/>
        <v>-5.6111999998393003E-2</v>
      </c>
      <c r="L41" s="2"/>
      <c r="M41" s="2">
        <f t="shared" si="5"/>
        <v>-5.6111999998393003E-2</v>
      </c>
      <c r="N41" s="2">
        <f t="shared" ca="1" si="3"/>
        <v>-8.1291928606533059E-3</v>
      </c>
      <c r="P41" s="11">
        <f t="shared" si="4"/>
        <v>13735.008000000002</v>
      </c>
    </row>
    <row r="42" spans="1:16" x14ac:dyDescent="0.2">
      <c r="A42" s="21" t="s">
        <v>72</v>
      </c>
      <c r="B42" s="19"/>
      <c r="C42" s="23">
        <v>28784.44</v>
      </c>
      <c r="D42" s="23"/>
      <c r="E42" s="1">
        <f t="shared" si="0"/>
        <v>-3596.4905849904235</v>
      </c>
      <c r="F42" s="1">
        <f t="shared" si="1"/>
        <v>-3596.5</v>
      </c>
      <c r="G42" s="1">
        <f t="shared" si="2"/>
        <v>1.4527999996062135E-2</v>
      </c>
      <c r="L42" s="2"/>
      <c r="M42" s="2">
        <f t="shared" si="5"/>
        <v>1.4527999996062135E-2</v>
      </c>
      <c r="N42" s="2">
        <f t="shared" ca="1" si="3"/>
        <v>-8.1463080856014579E-3</v>
      </c>
      <c r="P42" s="11">
        <f t="shared" si="4"/>
        <v>13765.939999999999</v>
      </c>
    </row>
    <row r="43" spans="1:16" x14ac:dyDescent="0.2">
      <c r="A43" s="21" t="s">
        <v>71</v>
      </c>
      <c r="B43" s="19"/>
      <c r="C43" s="23">
        <v>28847.67</v>
      </c>
      <c r="D43" s="23"/>
      <c r="E43" s="1">
        <f t="shared" si="0"/>
        <v>-3555.513777746673</v>
      </c>
      <c r="F43" s="1">
        <f t="shared" si="1"/>
        <v>-3555.5</v>
      </c>
      <c r="G43" s="1">
        <f t="shared" si="2"/>
        <v>-2.1260000001348089E-2</v>
      </c>
      <c r="L43" s="2"/>
      <c r="M43" s="2">
        <f t="shared" si="5"/>
        <v>-2.1260000001348089E-2</v>
      </c>
      <c r="N43" s="2">
        <f t="shared" ca="1" si="3"/>
        <v>-8.1813942967451682E-3</v>
      </c>
      <c r="P43" s="11">
        <f t="shared" si="4"/>
        <v>13829.169999999998</v>
      </c>
    </row>
    <row r="44" spans="1:16" x14ac:dyDescent="0.2">
      <c r="A44" s="21" t="s">
        <v>71</v>
      </c>
      <c r="B44" s="19"/>
      <c r="C44" s="23">
        <v>28847.707999999999</v>
      </c>
      <c r="D44" s="23"/>
      <c r="E44" s="1">
        <f t="shared" si="0"/>
        <v>-3555.4891514826327</v>
      </c>
      <c r="F44" s="1">
        <f t="shared" si="1"/>
        <v>-3555.5</v>
      </c>
      <c r="G44" s="1">
        <f t="shared" si="2"/>
        <v>1.6739999999117572E-2</v>
      </c>
      <c r="L44" s="2"/>
      <c r="M44" s="2">
        <f t="shared" si="5"/>
        <v>1.6739999999117572E-2</v>
      </c>
      <c r="N44" s="2">
        <f t="shared" ca="1" si="3"/>
        <v>-8.1813942967451682E-3</v>
      </c>
      <c r="P44" s="11">
        <f t="shared" si="4"/>
        <v>13829.207999999999</v>
      </c>
    </row>
    <row r="45" spans="1:16" x14ac:dyDescent="0.2">
      <c r="A45" s="21" t="s">
        <v>71</v>
      </c>
      <c r="B45" s="19"/>
      <c r="C45" s="23">
        <v>28871.599999999999</v>
      </c>
      <c r="D45" s="23"/>
      <c r="E45" s="1">
        <f t="shared" si="0"/>
        <v>-3540.0057119971402</v>
      </c>
      <c r="F45" s="1">
        <f t="shared" si="1"/>
        <v>-3540</v>
      </c>
      <c r="G45" s="1">
        <f t="shared" si="2"/>
        <v>-8.8140000043495093E-3</v>
      </c>
      <c r="L45" s="2"/>
      <c r="M45" s="2">
        <f t="shared" si="5"/>
        <v>-8.8140000043495093E-3</v>
      </c>
      <c r="N45" s="2">
        <f t="shared" ca="1" si="3"/>
        <v>-8.1946585960799862E-3</v>
      </c>
      <c r="P45" s="11">
        <f t="shared" si="4"/>
        <v>13853.099999999999</v>
      </c>
    </row>
    <row r="46" spans="1:16" x14ac:dyDescent="0.2">
      <c r="A46" s="21" t="s">
        <v>72</v>
      </c>
      <c r="B46" s="19"/>
      <c r="C46" s="23">
        <v>29162.431</v>
      </c>
      <c r="D46" s="23"/>
      <c r="E46" s="1">
        <f t="shared" si="0"/>
        <v>-3351.5298962845454</v>
      </c>
      <c r="F46" s="1">
        <f t="shared" si="1"/>
        <v>-3351.5</v>
      </c>
      <c r="G46" s="1">
        <f t="shared" si="2"/>
        <v>-4.6131999999488471E-2</v>
      </c>
      <c r="L46" s="2"/>
      <c r="M46" s="2">
        <f t="shared" si="5"/>
        <v>-4.6131999999488471E-2</v>
      </c>
      <c r="N46" s="2">
        <f t="shared" ca="1" si="3"/>
        <v>-8.3559695912163168E-3</v>
      </c>
      <c r="P46" s="11">
        <f t="shared" si="4"/>
        <v>14143.931</v>
      </c>
    </row>
    <row r="47" spans="1:16" x14ac:dyDescent="0.2">
      <c r="A47" s="21" t="s">
        <v>72</v>
      </c>
      <c r="B47" s="19"/>
      <c r="C47" s="23">
        <v>29193.342000000001</v>
      </c>
      <c r="D47" s="23"/>
      <c r="E47" s="1">
        <f t="shared" si="0"/>
        <v>-3331.4977266069941</v>
      </c>
      <c r="F47" s="1">
        <f t="shared" si="1"/>
        <v>-3331.5</v>
      </c>
      <c r="G47" s="1">
        <f t="shared" si="2"/>
        <v>3.5079999979643617E-3</v>
      </c>
      <c r="L47" s="2"/>
      <c r="M47" s="2">
        <f t="shared" si="5"/>
        <v>3.5079999979643617E-3</v>
      </c>
      <c r="N47" s="2">
        <f t="shared" ca="1" si="3"/>
        <v>-8.3730848161644687E-3</v>
      </c>
      <c r="P47" s="11">
        <f t="shared" si="4"/>
        <v>14174.842000000001</v>
      </c>
    </row>
    <row r="48" spans="1:16" x14ac:dyDescent="0.2">
      <c r="A48" s="21" t="s">
        <v>72</v>
      </c>
      <c r="B48" s="19"/>
      <c r="C48" s="23">
        <v>29196.397000000001</v>
      </c>
      <c r="D48" s="23"/>
      <c r="E48" s="1">
        <f t="shared" si="0"/>
        <v>-3329.5179045900768</v>
      </c>
      <c r="F48" s="1">
        <f t="shared" si="1"/>
        <v>-3329.5</v>
      </c>
      <c r="G48" s="1">
        <f t="shared" si="2"/>
        <v>-2.762799999982235E-2</v>
      </c>
      <c r="L48" s="2"/>
      <c r="M48" s="2">
        <f t="shared" si="5"/>
        <v>-2.762799999982235E-2</v>
      </c>
      <c r="N48" s="2">
        <f t="shared" ca="1" si="3"/>
        <v>-8.374796338659285E-3</v>
      </c>
      <c r="P48" s="11">
        <f t="shared" si="4"/>
        <v>14177.897000000001</v>
      </c>
    </row>
    <row r="49" spans="1:16" x14ac:dyDescent="0.2">
      <c r="A49" s="21" t="s">
        <v>72</v>
      </c>
      <c r="B49" s="19"/>
      <c r="C49" s="23">
        <v>29244.255000000001</v>
      </c>
      <c r="D49" s="23"/>
      <c r="E49" s="1">
        <f t="shared" si="0"/>
        <v>-3298.5030692101714</v>
      </c>
      <c r="F49" s="1">
        <f t="shared" si="1"/>
        <v>-3298.5</v>
      </c>
      <c r="G49" s="1">
        <f t="shared" si="2"/>
        <v>-4.7359999989566859E-3</v>
      </c>
      <c r="L49" s="2"/>
      <c r="M49" s="2">
        <f t="shared" si="5"/>
        <v>-4.7359999989566859E-3</v>
      </c>
      <c r="N49" s="2">
        <f t="shared" ca="1" si="3"/>
        <v>-8.4013249373289193E-3</v>
      </c>
      <c r="P49" s="11">
        <f t="shared" si="4"/>
        <v>14225.755000000001</v>
      </c>
    </row>
    <row r="50" spans="1:16" x14ac:dyDescent="0.2">
      <c r="A50" s="21" t="s">
        <v>71</v>
      </c>
      <c r="B50" s="19"/>
      <c r="C50" s="23">
        <v>29556.666000000001</v>
      </c>
      <c r="D50" s="23"/>
      <c r="E50" s="1">
        <f t="shared" si="0"/>
        <v>-3096.0421277610581</v>
      </c>
      <c r="F50" s="1">
        <f t="shared" si="1"/>
        <v>-3096</v>
      </c>
      <c r="G50" s="1">
        <f t="shared" si="2"/>
        <v>-6.5006000000721542E-2</v>
      </c>
      <c r="L50" s="2"/>
      <c r="M50" s="2">
        <f t="shared" si="5"/>
        <v>-6.5006000000721542E-2</v>
      </c>
      <c r="N50" s="2">
        <f t="shared" ca="1" si="3"/>
        <v>-8.5746165899289566E-3</v>
      </c>
      <c r="P50" s="11">
        <f t="shared" si="4"/>
        <v>14538.166000000001</v>
      </c>
    </row>
    <row r="51" spans="1:16" x14ac:dyDescent="0.2">
      <c r="A51" s="21" t="s">
        <v>71</v>
      </c>
      <c r="B51" s="19"/>
      <c r="C51" s="23">
        <v>29583.656999999999</v>
      </c>
      <c r="D51" s="23"/>
      <c r="E51" s="1">
        <f t="shared" si="0"/>
        <v>-3078.5503516371296</v>
      </c>
      <c r="F51" s="1">
        <f t="shared" si="1"/>
        <v>-3078.5</v>
      </c>
      <c r="G51" s="1">
        <f t="shared" si="2"/>
        <v>-7.7696000000287313E-2</v>
      </c>
      <c r="L51" s="2"/>
      <c r="M51" s="2">
        <f t="shared" si="5"/>
        <v>-7.7696000000287313E-2</v>
      </c>
      <c r="N51" s="2">
        <f t="shared" ca="1" si="3"/>
        <v>-8.5895924117585891E-3</v>
      </c>
      <c r="P51" s="11">
        <f t="shared" si="4"/>
        <v>14565.156999999999</v>
      </c>
    </row>
    <row r="52" spans="1:16" x14ac:dyDescent="0.2">
      <c r="A52" s="21" t="s">
        <v>71</v>
      </c>
      <c r="B52" s="19"/>
      <c r="C52" s="23">
        <v>29583.696</v>
      </c>
      <c r="D52" s="23"/>
      <c r="E52" s="1">
        <f t="shared" si="0"/>
        <v>-3078.525077313509</v>
      </c>
      <c r="F52" s="1">
        <f t="shared" si="1"/>
        <v>-3078.5</v>
      </c>
      <c r="G52" s="1">
        <f t="shared" si="2"/>
        <v>-3.8695999999617925E-2</v>
      </c>
      <c r="L52" s="2"/>
      <c r="M52" s="2">
        <f t="shared" si="5"/>
        <v>-3.8695999999617925E-2</v>
      </c>
      <c r="N52" s="2">
        <f t="shared" ca="1" si="3"/>
        <v>-8.5895924117585891E-3</v>
      </c>
      <c r="P52" s="11">
        <f t="shared" si="4"/>
        <v>14565.196</v>
      </c>
    </row>
    <row r="53" spans="1:16" x14ac:dyDescent="0.2">
      <c r="A53" s="21" t="s">
        <v>70</v>
      </c>
      <c r="B53" s="19"/>
      <c r="C53" s="23">
        <v>29868.419000000002</v>
      </c>
      <c r="D53" s="23"/>
      <c r="E53" s="1">
        <f t="shared" ref="E53:E84" si="6">(C53-C$7)/C$8</f>
        <v>-2894.0076095155882</v>
      </c>
      <c r="F53" s="1">
        <f t="shared" ref="F53:F76" si="7">ROUND(2*E53,0)/2</f>
        <v>-2894</v>
      </c>
      <c r="G53" s="1">
        <f t="shared" ref="G53:G84" si="8">C53-(C$7+C$8*F53)</f>
        <v>-1.1741999998776009E-2</v>
      </c>
      <c r="L53" s="2"/>
      <c r="M53" s="2">
        <f>+G53</f>
        <v>-1.1741999998776009E-2</v>
      </c>
      <c r="N53" s="2">
        <f t="shared" ref="N53:N84" ca="1" si="9">+C$11+C$12*F53</f>
        <v>-8.7474803619052906E-3</v>
      </c>
      <c r="P53" s="11">
        <f t="shared" ref="P53:P84" si="10">C53-15018.5</f>
        <v>14849.919000000002</v>
      </c>
    </row>
    <row r="54" spans="1:16" x14ac:dyDescent="0.2">
      <c r="A54" s="21" t="s">
        <v>70</v>
      </c>
      <c r="B54" s="19"/>
      <c r="C54" s="23">
        <v>29905.498</v>
      </c>
      <c r="D54" s="23"/>
      <c r="E54" s="1">
        <f t="shared" si="6"/>
        <v>-2869.9782083485643</v>
      </c>
      <c r="F54" s="1">
        <f t="shared" si="7"/>
        <v>-2870</v>
      </c>
      <c r="G54" s="1">
        <f t="shared" si="8"/>
        <v>3.3625999996729661E-2</v>
      </c>
      <c r="L54" s="2"/>
      <c r="M54" s="2">
        <f>+G54</f>
        <v>3.3625999996729661E-2</v>
      </c>
      <c r="N54" s="2">
        <f t="shared" ca="1" si="9"/>
        <v>-8.7680186318430733E-3</v>
      </c>
      <c r="P54" s="11">
        <f t="shared" si="10"/>
        <v>14886.998</v>
      </c>
    </row>
    <row r="55" spans="1:16" x14ac:dyDescent="0.2">
      <c r="A55" s="21" t="s">
        <v>71</v>
      </c>
      <c r="B55" s="19"/>
      <c r="C55" s="23">
        <v>30224.834999999999</v>
      </c>
      <c r="D55" s="23"/>
      <c r="E55" s="1">
        <f t="shared" si="6"/>
        <v>-2663.0288062483328</v>
      </c>
      <c r="F55" s="1">
        <f t="shared" si="7"/>
        <v>-2663</v>
      </c>
      <c r="G55" s="1">
        <f t="shared" si="8"/>
        <v>-4.4450000001234002E-2</v>
      </c>
      <c r="L55" s="2"/>
      <c r="M55" s="2">
        <f t="shared" ref="M55:M66" si="11">G55</f>
        <v>-4.4450000001234002E-2</v>
      </c>
      <c r="N55" s="2">
        <f t="shared" ca="1" si="9"/>
        <v>-8.9451612100564445E-3</v>
      </c>
      <c r="P55" s="11">
        <f t="shared" si="10"/>
        <v>15206.334999999999</v>
      </c>
    </row>
    <row r="56" spans="1:16" x14ac:dyDescent="0.2">
      <c r="A56" s="21" t="s">
        <v>71</v>
      </c>
      <c r="B56" s="19"/>
      <c r="C56" s="23">
        <v>30340.581999999999</v>
      </c>
      <c r="D56" s="23"/>
      <c r="E56" s="1">
        <f t="shared" si="6"/>
        <v>-2588.0178540414313</v>
      </c>
      <c r="F56" s="1">
        <f t="shared" si="7"/>
        <v>-2588</v>
      </c>
      <c r="G56" s="1">
        <f t="shared" si="8"/>
        <v>-2.7550000002520392E-2</v>
      </c>
      <c r="L56" s="2"/>
      <c r="M56" s="2">
        <f t="shared" si="11"/>
        <v>-2.7550000002520392E-2</v>
      </c>
      <c r="N56" s="2">
        <f t="shared" ca="1" si="9"/>
        <v>-9.0093433036120135E-3</v>
      </c>
      <c r="P56" s="11">
        <f t="shared" si="10"/>
        <v>15322.081999999999</v>
      </c>
    </row>
    <row r="57" spans="1:16" x14ac:dyDescent="0.2">
      <c r="A57" s="21" t="s">
        <v>71</v>
      </c>
      <c r="B57" s="19"/>
      <c r="C57" s="23">
        <v>30340.651999999998</v>
      </c>
      <c r="D57" s="23"/>
      <c r="E57" s="1">
        <f t="shared" si="6"/>
        <v>-2587.9724898708309</v>
      </c>
      <c r="F57" s="1">
        <f t="shared" si="7"/>
        <v>-2588</v>
      </c>
      <c r="G57" s="1">
        <f t="shared" si="8"/>
        <v>4.244999999718857E-2</v>
      </c>
      <c r="L57" s="2"/>
      <c r="M57" s="2">
        <f t="shared" si="11"/>
        <v>4.244999999718857E-2</v>
      </c>
      <c r="N57" s="2">
        <f t="shared" ca="1" si="9"/>
        <v>-9.0093433036120135E-3</v>
      </c>
      <c r="P57" s="11">
        <f t="shared" si="10"/>
        <v>15322.151999999998</v>
      </c>
    </row>
    <row r="58" spans="1:16" x14ac:dyDescent="0.2">
      <c r="A58" s="21" t="s">
        <v>71</v>
      </c>
      <c r="B58" s="19"/>
      <c r="C58" s="23">
        <v>30619.86</v>
      </c>
      <c r="D58" s="23"/>
      <c r="E58" s="1">
        <f t="shared" si="6"/>
        <v>-2407.0290706566407</v>
      </c>
      <c r="F58" s="1">
        <f t="shared" si="7"/>
        <v>-2407</v>
      </c>
      <c r="G58" s="1">
        <f t="shared" si="8"/>
        <v>-4.4858000001113396E-2</v>
      </c>
      <c r="L58" s="2"/>
      <c r="M58" s="2">
        <f t="shared" si="11"/>
        <v>-4.4858000001113396E-2</v>
      </c>
      <c r="N58" s="2">
        <f t="shared" ca="1" si="9"/>
        <v>-9.1642360893927875E-3</v>
      </c>
      <c r="P58" s="11">
        <f t="shared" si="10"/>
        <v>15601.36</v>
      </c>
    </row>
    <row r="59" spans="1:16" x14ac:dyDescent="0.2">
      <c r="A59" s="21" t="s">
        <v>71</v>
      </c>
      <c r="B59" s="19"/>
      <c r="C59" s="23">
        <v>30640.671999999999</v>
      </c>
      <c r="D59" s="23"/>
      <c r="E59" s="1">
        <f t="shared" si="6"/>
        <v>-2393.5416546775664</v>
      </c>
      <c r="F59" s="1">
        <f t="shared" si="7"/>
        <v>-2393.5</v>
      </c>
      <c r="G59" s="1">
        <f t="shared" si="8"/>
        <v>-6.4276000004610978E-2</v>
      </c>
      <c r="L59" s="2"/>
      <c r="M59" s="2">
        <f t="shared" si="11"/>
        <v>-6.4276000004610978E-2</v>
      </c>
      <c r="N59" s="2">
        <f t="shared" ca="1" si="9"/>
        <v>-9.1757888662327893E-3</v>
      </c>
      <c r="P59" s="11">
        <f t="shared" si="10"/>
        <v>15622.171999999999</v>
      </c>
    </row>
    <row r="60" spans="1:16" x14ac:dyDescent="0.2">
      <c r="A60" s="21" t="s">
        <v>71</v>
      </c>
      <c r="B60" s="19"/>
      <c r="C60" s="23">
        <v>30667.733</v>
      </c>
      <c r="D60" s="23"/>
      <c r="E60" s="1">
        <f t="shared" si="6"/>
        <v>-2376.0045143830353</v>
      </c>
      <c r="F60" s="1">
        <f t="shared" si="7"/>
        <v>-2376</v>
      </c>
      <c r="G60" s="1">
        <f t="shared" si="8"/>
        <v>-6.9660000008298084E-3</v>
      </c>
      <c r="L60" s="2"/>
      <c r="M60" s="2">
        <f t="shared" si="11"/>
        <v>-6.9660000008298084E-3</v>
      </c>
      <c r="N60" s="2">
        <f t="shared" ca="1" si="9"/>
        <v>-9.1907646880624218E-3</v>
      </c>
      <c r="P60" s="11">
        <f t="shared" si="10"/>
        <v>15649.233</v>
      </c>
    </row>
    <row r="61" spans="1:16" x14ac:dyDescent="0.2">
      <c r="A61" s="21" t="s">
        <v>71</v>
      </c>
      <c r="B61" s="19"/>
      <c r="C61" s="23">
        <v>31005.692999999999</v>
      </c>
      <c r="D61" s="23"/>
      <c r="E61" s="1">
        <f t="shared" si="6"/>
        <v>-2156.9862987243609</v>
      </c>
      <c r="F61" s="1">
        <f t="shared" si="7"/>
        <v>-2157</v>
      </c>
      <c r="G61" s="1">
        <f t="shared" si="8"/>
        <v>2.1141999997780658E-2</v>
      </c>
      <c r="L61" s="2"/>
      <c r="M61" s="2">
        <f t="shared" si="11"/>
        <v>2.1141999997780658E-2</v>
      </c>
      <c r="N61" s="2">
        <f t="shared" ca="1" si="9"/>
        <v>-9.3781764012446835E-3</v>
      </c>
      <c r="P61" s="11">
        <f t="shared" si="10"/>
        <v>15987.192999999999</v>
      </c>
    </row>
    <row r="62" spans="1:16" x14ac:dyDescent="0.2">
      <c r="A62" s="21" t="s">
        <v>71</v>
      </c>
      <c r="B62" s="19"/>
      <c r="C62" s="23">
        <v>31032.686000000002</v>
      </c>
      <c r="D62" s="23"/>
      <c r="E62" s="1">
        <f t="shared" si="6"/>
        <v>-2139.4932264812701</v>
      </c>
      <c r="F62" s="1">
        <f t="shared" si="7"/>
        <v>-2139.5</v>
      </c>
      <c r="G62" s="1">
        <f t="shared" si="8"/>
        <v>1.0451999998622341E-2</v>
      </c>
      <c r="L62" s="2"/>
      <c r="M62" s="2">
        <f t="shared" si="11"/>
        <v>1.0451999998622341E-2</v>
      </c>
      <c r="N62" s="2">
        <f t="shared" ca="1" si="9"/>
        <v>-9.3931522230743178E-3</v>
      </c>
      <c r="P62" s="11">
        <f t="shared" si="10"/>
        <v>16014.186000000002</v>
      </c>
    </row>
    <row r="63" spans="1:16" x14ac:dyDescent="0.2">
      <c r="A63" s="21" t="s">
        <v>73</v>
      </c>
      <c r="B63" s="19"/>
      <c r="C63" s="23">
        <v>31348.271000000001</v>
      </c>
      <c r="D63" s="23"/>
      <c r="E63" s="1">
        <f t="shared" si="6"/>
        <v>-1934.9753439252199</v>
      </c>
      <c r="F63" s="1">
        <f t="shared" si="7"/>
        <v>-1935</v>
      </c>
      <c r="G63" s="1">
        <f t="shared" si="8"/>
        <v>3.8045999997848412E-2</v>
      </c>
      <c r="L63" s="2"/>
      <c r="M63" s="2">
        <f t="shared" si="11"/>
        <v>3.8045999997848412E-2</v>
      </c>
      <c r="N63" s="2">
        <f t="shared" ca="1" si="9"/>
        <v>-9.5681553981691696E-3</v>
      </c>
      <c r="P63" s="11">
        <f t="shared" si="10"/>
        <v>16329.771000000001</v>
      </c>
    </row>
    <row r="64" spans="1:16" x14ac:dyDescent="0.2">
      <c r="A64" s="21" t="s">
        <v>73</v>
      </c>
      <c r="B64" s="19"/>
      <c r="C64" s="23">
        <v>31372.212</v>
      </c>
      <c r="D64" s="23"/>
      <c r="E64" s="1">
        <f t="shared" si="6"/>
        <v>-1919.4601495203078</v>
      </c>
      <c r="F64" s="1">
        <f t="shared" si="7"/>
        <v>-1919.5</v>
      </c>
      <c r="G64" s="1">
        <f t="shared" si="8"/>
        <v>6.1491999997087987E-2</v>
      </c>
      <c r="L64" s="2"/>
      <c r="M64" s="2">
        <f t="shared" si="11"/>
        <v>6.1491999997087987E-2</v>
      </c>
      <c r="N64" s="2">
        <f t="shared" ca="1" si="9"/>
        <v>-9.5814196975039876E-3</v>
      </c>
      <c r="P64" s="11">
        <f t="shared" si="10"/>
        <v>16353.712</v>
      </c>
    </row>
    <row r="65" spans="1:16" x14ac:dyDescent="0.2">
      <c r="A65" s="21" t="s">
        <v>71</v>
      </c>
      <c r="B65" s="19"/>
      <c r="C65" s="23">
        <v>31383.677</v>
      </c>
      <c r="D65" s="23"/>
      <c r="E65" s="1">
        <f t="shared" si="6"/>
        <v>-1912.0301464355441</v>
      </c>
      <c r="F65" s="1">
        <f t="shared" si="7"/>
        <v>-1912</v>
      </c>
      <c r="G65" s="1">
        <f t="shared" si="8"/>
        <v>-4.6518000002834015E-2</v>
      </c>
      <c r="L65" s="2"/>
      <c r="M65" s="2">
        <f t="shared" si="11"/>
        <v>-4.6518000002834015E-2</v>
      </c>
      <c r="N65" s="2">
        <f t="shared" ca="1" si="9"/>
        <v>-9.5878379068595442E-3</v>
      </c>
      <c r="P65" s="11">
        <f t="shared" si="10"/>
        <v>16365.177</v>
      </c>
    </row>
    <row r="66" spans="1:16" x14ac:dyDescent="0.2">
      <c r="A66" s="21" t="s">
        <v>71</v>
      </c>
      <c r="B66" s="19"/>
      <c r="C66" s="23">
        <v>31407.601999999999</v>
      </c>
      <c r="D66" s="23"/>
      <c r="E66" s="1">
        <f t="shared" si="6"/>
        <v>-1896.5253209839118</v>
      </c>
      <c r="F66" s="1">
        <f t="shared" si="7"/>
        <v>-1896.5</v>
      </c>
      <c r="G66" s="1">
        <f t="shared" si="8"/>
        <v>-3.907200000321609E-2</v>
      </c>
      <c r="L66" s="2"/>
      <c r="M66" s="2">
        <f t="shared" si="11"/>
        <v>-3.907200000321609E-2</v>
      </c>
      <c r="N66" s="2">
        <f t="shared" ca="1" si="9"/>
        <v>-9.6011022061943622E-3</v>
      </c>
      <c r="P66" s="11">
        <f t="shared" si="10"/>
        <v>16389.101999999999</v>
      </c>
    </row>
    <row r="67" spans="1:16" x14ac:dyDescent="0.2">
      <c r="A67" s="21" t="s">
        <v>70</v>
      </c>
      <c r="B67" s="19"/>
      <c r="C67" s="23">
        <v>31439.258999999998</v>
      </c>
      <c r="D67" s="23"/>
      <c r="E67" s="1">
        <f t="shared" si="6"/>
        <v>-1876.0096988596767</v>
      </c>
      <c r="F67" s="1">
        <f t="shared" si="7"/>
        <v>-1876</v>
      </c>
      <c r="G67" s="1">
        <f t="shared" si="8"/>
        <v>-1.4966000002459623E-2</v>
      </c>
      <c r="L67" s="2"/>
      <c r="M67" s="2">
        <f>+G67</f>
        <v>-1.4966000002459623E-2</v>
      </c>
      <c r="N67" s="2">
        <f t="shared" ca="1" si="9"/>
        <v>-9.6186453117662173E-3</v>
      </c>
      <c r="P67" s="11">
        <f t="shared" si="10"/>
        <v>16420.758999999998</v>
      </c>
    </row>
    <row r="68" spans="1:16" x14ac:dyDescent="0.2">
      <c r="A68" s="21" t="s">
        <v>73</v>
      </c>
      <c r="B68" s="19"/>
      <c r="C68" s="23">
        <v>31702.294999999998</v>
      </c>
      <c r="D68" s="23"/>
      <c r="E68" s="1">
        <f t="shared" si="6"/>
        <v>-1705.5466991733376</v>
      </c>
      <c r="F68" s="1">
        <f t="shared" si="7"/>
        <v>-1705.5</v>
      </c>
      <c r="G68" s="1">
        <f t="shared" si="8"/>
        <v>-7.2060000002238667E-2</v>
      </c>
      <c r="L68" s="2"/>
      <c r="M68" s="2">
        <f>G68</f>
        <v>-7.2060000002238667E-2</v>
      </c>
      <c r="N68" s="2">
        <f t="shared" ca="1" si="9"/>
        <v>-9.7645526044492122E-3</v>
      </c>
      <c r="P68" s="11">
        <f t="shared" si="10"/>
        <v>16683.794999999998</v>
      </c>
    </row>
    <row r="69" spans="1:16" x14ac:dyDescent="0.2">
      <c r="A69" s="21" t="s">
        <v>70</v>
      </c>
      <c r="B69" s="19"/>
      <c r="C69" s="23">
        <v>33033.300000000003</v>
      </c>
      <c r="D69" s="23"/>
      <c r="E69" s="1">
        <f t="shared" si="6"/>
        <v>-842.97615788805092</v>
      </c>
      <c r="F69" s="1">
        <f t="shared" si="7"/>
        <v>-843</v>
      </c>
      <c r="G69" s="1">
        <f t="shared" si="8"/>
        <v>3.6789999998291023E-2</v>
      </c>
      <c r="L69" s="2"/>
      <c r="M69" s="2">
        <f>+G69</f>
        <v>3.6789999998291023E-2</v>
      </c>
      <c r="N69" s="2">
        <f t="shared" ca="1" si="9"/>
        <v>-1.0502646680338259E-2</v>
      </c>
      <c r="P69" s="11">
        <f t="shared" si="10"/>
        <v>18014.800000000003</v>
      </c>
    </row>
    <row r="70" spans="1:16" x14ac:dyDescent="0.2">
      <c r="A70" s="21" t="s">
        <v>70</v>
      </c>
      <c r="B70" s="19"/>
      <c r="C70" s="23">
        <v>33154.387000000002</v>
      </c>
      <c r="D70" s="23"/>
      <c r="E70" s="1">
        <f t="shared" si="6"/>
        <v>-764.5045675239196</v>
      </c>
      <c r="F70" s="1">
        <f t="shared" si="7"/>
        <v>-764.5</v>
      </c>
      <c r="G70" s="1">
        <f t="shared" si="8"/>
        <v>-7.0479999994859099E-3</v>
      </c>
      <c r="L70" s="2"/>
      <c r="M70" s="2">
        <f>+G70</f>
        <v>-7.0479999994859099E-3</v>
      </c>
      <c r="N70" s="2">
        <f t="shared" ca="1" si="9"/>
        <v>-1.0569823938259754E-2</v>
      </c>
      <c r="P70" s="11">
        <f t="shared" si="10"/>
        <v>18135.887000000002</v>
      </c>
    </row>
    <row r="71" spans="1:16" x14ac:dyDescent="0.2">
      <c r="A71" s="21" t="s">
        <v>70</v>
      </c>
      <c r="B71" s="19"/>
      <c r="C71" s="23">
        <v>33178.288</v>
      </c>
      <c r="D71" s="23"/>
      <c r="E71" s="1">
        <f t="shared" si="6"/>
        <v>-749.01529550220823</v>
      </c>
      <c r="F71" s="1">
        <f t="shared" si="7"/>
        <v>-749</v>
      </c>
      <c r="G71" s="1">
        <f t="shared" si="8"/>
        <v>-2.360200000111945E-2</v>
      </c>
      <c r="L71" s="2"/>
      <c r="M71" s="2">
        <f>+G71</f>
        <v>-2.360200000111945E-2</v>
      </c>
      <c r="N71" s="2">
        <f t="shared" ca="1" si="9"/>
        <v>-1.0583088237594572E-2</v>
      </c>
      <c r="P71" s="11">
        <f t="shared" si="10"/>
        <v>18159.788</v>
      </c>
    </row>
    <row r="72" spans="1:16" x14ac:dyDescent="0.2">
      <c r="A72" s="21" t="s">
        <v>73</v>
      </c>
      <c r="B72" s="19"/>
      <c r="C72" s="23">
        <v>33178.33</v>
      </c>
      <c r="D72" s="23"/>
      <c r="E72" s="1">
        <f t="shared" si="6"/>
        <v>-748.98807699984718</v>
      </c>
      <c r="F72" s="1">
        <f t="shared" si="7"/>
        <v>-749</v>
      </c>
      <c r="G72" s="1">
        <f t="shared" si="8"/>
        <v>1.8398000000161119E-2</v>
      </c>
      <c r="M72" s="2">
        <f>G72</f>
        <v>1.8398000000161119E-2</v>
      </c>
      <c r="N72" s="2">
        <f t="shared" ca="1" si="9"/>
        <v>-1.0583088237594572E-2</v>
      </c>
      <c r="P72" s="11">
        <f t="shared" si="10"/>
        <v>18159.830000000002</v>
      </c>
    </row>
    <row r="73" spans="1:16" x14ac:dyDescent="0.2">
      <c r="A73" s="21" t="s">
        <v>70</v>
      </c>
      <c r="B73" s="19"/>
      <c r="C73" s="23">
        <v>33212.277000000002</v>
      </c>
      <c r="D73" s="23"/>
      <c r="E73" s="1">
        <f t="shared" si="6"/>
        <v>-726.98839843739881</v>
      </c>
      <c r="F73" s="1">
        <f t="shared" si="7"/>
        <v>-727</v>
      </c>
      <c r="G73" s="1">
        <f t="shared" si="8"/>
        <v>1.7901999999594409E-2</v>
      </c>
      <c r="L73" s="2"/>
      <c r="M73" s="2">
        <f>+G73</f>
        <v>1.7901999999594409E-2</v>
      </c>
      <c r="N73" s="2">
        <f t="shared" ca="1" si="9"/>
        <v>-1.0601914985037538E-2</v>
      </c>
      <c r="P73" s="11">
        <f t="shared" si="10"/>
        <v>18193.777000000002</v>
      </c>
    </row>
    <row r="74" spans="1:16" x14ac:dyDescent="0.2">
      <c r="A74" s="21" t="s">
        <v>73</v>
      </c>
      <c r="B74" s="19"/>
      <c r="C74" s="23">
        <v>33809.201999999997</v>
      </c>
      <c r="D74" s="23"/>
      <c r="E74" s="1">
        <f t="shared" si="6"/>
        <v>-340.14543364259026</v>
      </c>
      <c r="F74" s="1">
        <f t="shared" si="7"/>
        <v>-340</v>
      </c>
      <c r="G74" s="1">
        <f t="shared" si="8"/>
        <v>-0.22441400000388967</v>
      </c>
      <c r="L74" s="2"/>
      <c r="M74" s="2">
        <f>G74</f>
        <v>-0.22441400000388967</v>
      </c>
      <c r="N74" s="2">
        <f t="shared" ca="1" si="9"/>
        <v>-1.0933094587784275E-2</v>
      </c>
      <c r="P74" s="11">
        <f t="shared" si="10"/>
        <v>18790.701999999997</v>
      </c>
    </row>
    <row r="75" spans="1:16" x14ac:dyDescent="0.2">
      <c r="A75" s="21" t="s">
        <v>73</v>
      </c>
      <c r="B75" s="19"/>
      <c r="C75" s="23">
        <v>33887.375</v>
      </c>
      <c r="D75" s="23"/>
      <c r="E75" s="1">
        <f t="shared" si="6"/>
        <v>-289.48467209481498</v>
      </c>
      <c r="F75" s="1">
        <f t="shared" si="7"/>
        <v>-289.5</v>
      </c>
      <c r="G75" s="1">
        <f t="shared" si="8"/>
        <v>2.3651999996218365E-2</v>
      </c>
      <c r="L75" s="2"/>
      <c r="M75" s="2">
        <f>G75</f>
        <v>2.3651999996218365E-2</v>
      </c>
      <c r="N75" s="2">
        <f t="shared" ca="1" si="9"/>
        <v>-1.097631053077836E-2</v>
      </c>
      <c r="P75" s="11">
        <f t="shared" si="10"/>
        <v>18868.875</v>
      </c>
    </row>
    <row r="76" spans="1:16" x14ac:dyDescent="0.2">
      <c r="A76" s="21" t="s">
        <v>70</v>
      </c>
      <c r="B76" s="19"/>
      <c r="C76" s="23">
        <v>34333.281000000003</v>
      </c>
      <c r="D76" s="23"/>
      <c r="E76" s="1">
        <f t="shared" si="6"/>
        <v>-0.51101701285966972</v>
      </c>
      <c r="F76" s="1">
        <f t="shared" si="7"/>
        <v>-0.5</v>
      </c>
      <c r="G76" s="1">
        <f t="shared" si="8"/>
        <v>-1.6999999999825377E-2</v>
      </c>
      <c r="M76" s="1">
        <f>+G76</f>
        <v>-1.6999999999825377E-2</v>
      </c>
      <c r="N76" s="2">
        <f t="shared" ca="1" si="9"/>
        <v>-1.1223625531279154E-2</v>
      </c>
      <c r="P76" s="11">
        <f t="shared" si="10"/>
        <v>19314.781000000003</v>
      </c>
    </row>
    <row r="77" spans="1:16" x14ac:dyDescent="0.2">
      <c r="A77" s="1" t="s">
        <v>5</v>
      </c>
      <c r="B77" s="19"/>
      <c r="C77" s="23">
        <f>C$4</f>
        <v>34333.298000000003</v>
      </c>
      <c r="D77" s="23"/>
      <c r="E77" s="1">
        <f t="shared" si="6"/>
        <v>-0.49999999999968853</v>
      </c>
      <c r="F77" s="1">
        <v>0</v>
      </c>
      <c r="G77" s="1">
        <f t="shared" si="8"/>
        <v>-0.77153399999951944</v>
      </c>
      <c r="H77" s="1">
        <f>G77</f>
        <v>-0.77153399999951944</v>
      </c>
      <c r="N77" s="2">
        <f t="shared" ca="1" si="9"/>
        <v>-1.1224053411902857E-2</v>
      </c>
      <c r="P77" s="11">
        <f t="shared" si="10"/>
        <v>19314.798000000003</v>
      </c>
    </row>
    <row r="78" spans="1:16" x14ac:dyDescent="0.2">
      <c r="A78" s="21" t="s">
        <v>70</v>
      </c>
      <c r="B78" s="19"/>
      <c r="C78" s="23">
        <v>34457.478000000003</v>
      </c>
      <c r="D78" s="23"/>
      <c r="E78" s="1">
        <f t="shared" si="6"/>
        <v>79.976038645089375</v>
      </c>
      <c r="F78" s="1">
        <f t="shared" ref="F78:F109" si="12">ROUND(2*E78,0)/2</f>
        <v>80</v>
      </c>
      <c r="G78" s="1">
        <f t="shared" si="8"/>
        <v>-3.6974000002373941E-2</v>
      </c>
      <c r="M78" s="1">
        <f>+G78</f>
        <v>-3.6974000002373941E-2</v>
      </c>
      <c r="N78" s="2">
        <f t="shared" ca="1" si="9"/>
        <v>-1.1292514311695465E-2</v>
      </c>
      <c r="P78" s="11">
        <f t="shared" si="10"/>
        <v>19438.978000000003</v>
      </c>
    </row>
    <row r="79" spans="1:16" x14ac:dyDescent="0.2">
      <c r="A79" s="21" t="s">
        <v>72</v>
      </c>
      <c r="B79" s="19"/>
      <c r="C79" s="23">
        <v>36814.555999999997</v>
      </c>
      <c r="D79" s="23"/>
      <c r="E79" s="1">
        <f t="shared" si="6"/>
        <v>1607.5030173654011</v>
      </c>
      <c r="F79" s="1">
        <f t="shared" si="12"/>
        <v>1607.5</v>
      </c>
      <c r="G79" s="1">
        <f t="shared" si="8"/>
        <v>4.6559999973396771E-3</v>
      </c>
      <c r="M79" s="1">
        <f t="shared" ref="M79:M89" si="13">G79</f>
        <v>4.6559999973396771E-3</v>
      </c>
      <c r="N79" s="2">
        <f t="shared" ca="1" si="9"/>
        <v>-1.2599689617110558E-2</v>
      </c>
      <c r="P79" s="11">
        <f t="shared" si="10"/>
        <v>21796.055999999997</v>
      </c>
    </row>
    <row r="80" spans="1:16" x14ac:dyDescent="0.2">
      <c r="A80" s="21" t="s">
        <v>72</v>
      </c>
      <c r="B80" s="19"/>
      <c r="C80" s="24">
        <v>36848.464999999997</v>
      </c>
      <c r="D80" s="23"/>
      <c r="E80" s="1">
        <f t="shared" si="6"/>
        <v>1629.478069663809</v>
      </c>
      <c r="F80" s="1">
        <f t="shared" si="12"/>
        <v>1629.5</v>
      </c>
      <c r="G80" s="1">
        <f t="shared" si="8"/>
        <v>-3.3840000003692694E-2</v>
      </c>
      <c r="M80" s="1">
        <f t="shared" si="13"/>
        <v>-3.3840000003692694E-2</v>
      </c>
      <c r="N80" s="2">
        <f t="shared" ca="1" si="9"/>
        <v>-1.2618516364553526E-2</v>
      </c>
      <c r="P80" s="11">
        <f t="shared" si="10"/>
        <v>21829.964999999997</v>
      </c>
    </row>
    <row r="81" spans="1:34" x14ac:dyDescent="0.2">
      <c r="A81" s="20" t="s">
        <v>74</v>
      </c>
      <c r="B81" s="18"/>
      <c r="C81" s="22">
        <v>39026.561999999998</v>
      </c>
      <c r="D81" s="22"/>
      <c r="E81" s="1">
        <f t="shared" si="6"/>
        <v>3041.0146966951525</v>
      </c>
      <c r="F81" s="1">
        <f t="shared" si="12"/>
        <v>3041</v>
      </c>
      <c r="G81" s="1">
        <f t="shared" si="8"/>
        <v>2.2677999993902631E-2</v>
      </c>
      <c r="M81" s="1">
        <f t="shared" si="13"/>
        <v>2.2677999993902631E-2</v>
      </c>
      <c r="N81" s="2">
        <f t="shared" ca="1" si="9"/>
        <v>-1.382642336526934E-2</v>
      </c>
      <c r="P81" s="11">
        <f t="shared" si="10"/>
        <v>24008.061999999998</v>
      </c>
    </row>
    <row r="82" spans="1:34" x14ac:dyDescent="0.2">
      <c r="A82" s="21" t="s">
        <v>74</v>
      </c>
      <c r="B82" s="19"/>
      <c r="C82" s="23">
        <v>39033.485000000001</v>
      </c>
      <c r="D82" s="23"/>
      <c r="E82" s="1">
        <f t="shared" si="6"/>
        <v>3045.5012131675326</v>
      </c>
      <c r="F82" s="1">
        <f t="shared" si="12"/>
        <v>3045.5</v>
      </c>
      <c r="G82" s="1">
        <f t="shared" si="8"/>
        <v>1.8720000007306226E-3</v>
      </c>
      <c r="M82" s="1">
        <f t="shared" si="13"/>
        <v>1.8720000007306226E-3</v>
      </c>
      <c r="N82" s="2">
        <f t="shared" ca="1" si="9"/>
        <v>-1.3830274290882674E-2</v>
      </c>
      <c r="P82" s="11">
        <f t="shared" si="10"/>
        <v>24014.985000000001</v>
      </c>
    </row>
    <row r="83" spans="1:34" x14ac:dyDescent="0.2">
      <c r="A83" s="21" t="s">
        <v>74</v>
      </c>
      <c r="B83" s="19"/>
      <c r="C83" s="23">
        <v>39057.385999999999</v>
      </c>
      <c r="D83" s="23"/>
      <c r="E83" s="1">
        <f t="shared" si="6"/>
        <v>3060.9904851892438</v>
      </c>
      <c r="F83" s="1">
        <f t="shared" si="12"/>
        <v>3061</v>
      </c>
      <c r="G83" s="1">
        <f t="shared" si="8"/>
        <v>-1.4682000000902917E-2</v>
      </c>
      <c r="M83" s="1">
        <f t="shared" si="13"/>
        <v>-1.4682000000902917E-2</v>
      </c>
      <c r="N83" s="2">
        <f t="shared" ca="1" si="9"/>
        <v>-1.3843538590217492E-2</v>
      </c>
      <c r="P83" s="11">
        <f t="shared" si="10"/>
        <v>24038.885999999999</v>
      </c>
    </row>
    <row r="84" spans="1:34" x14ac:dyDescent="0.2">
      <c r="A84" s="21" t="s">
        <v>74</v>
      </c>
      <c r="B84" s="19"/>
      <c r="C84" s="23">
        <v>39088.26</v>
      </c>
      <c r="D84" s="23"/>
      <c r="E84" s="1">
        <f t="shared" si="6"/>
        <v>3080.9986766623374</v>
      </c>
      <c r="F84" s="1">
        <f t="shared" si="12"/>
        <v>3081</v>
      </c>
      <c r="G84" s="1">
        <f t="shared" si="8"/>
        <v>-2.0420000000740401E-3</v>
      </c>
      <c r="M84" s="1">
        <f t="shared" si="13"/>
        <v>-2.0420000000740401E-3</v>
      </c>
      <c r="N84" s="2">
        <f t="shared" ca="1" si="9"/>
        <v>-1.3860653815165644E-2</v>
      </c>
      <c r="P84" s="11">
        <f t="shared" si="10"/>
        <v>24069.760000000002</v>
      </c>
    </row>
    <row r="85" spans="1:34" x14ac:dyDescent="0.2">
      <c r="A85" s="21" t="s">
        <v>74</v>
      </c>
      <c r="B85" s="19"/>
      <c r="C85" s="23">
        <v>39381.442000000003</v>
      </c>
      <c r="D85" s="23"/>
      <c r="E85" s="1">
        <f t="shared" ref="E85:E116" si="14">(C85-C$7)/C$8</f>
        <v>3270.9980804475244</v>
      </c>
      <c r="F85" s="1">
        <f t="shared" si="12"/>
        <v>3271</v>
      </c>
      <c r="G85" s="1">
        <f t="shared" ref="G85:G116" si="15">C85-(C$7+C$8*F85)</f>
        <v>-2.9619999986607581E-3</v>
      </c>
      <c r="M85" s="1">
        <f t="shared" si="13"/>
        <v>-2.9619999986607581E-3</v>
      </c>
      <c r="N85" s="2">
        <f t="shared" ref="N85:N116" ca="1" si="16">+C$11+C$12*F85</f>
        <v>-1.4023248452173086E-2</v>
      </c>
      <c r="P85" s="11">
        <f t="shared" ref="P85:P116" si="17">C85-15018.5</f>
        <v>24362.942000000003</v>
      </c>
    </row>
    <row r="86" spans="1:34" x14ac:dyDescent="0.2">
      <c r="A86" s="21" t="s">
        <v>74</v>
      </c>
      <c r="B86" s="19"/>
      <c r="C86" s="23">
        <v>39387.599000000002</v>
      </c>
      <c r="D86" s="23"/>
      <c r="E86" s="1">
        <f t="shared" si="14"/>
        <v>3274.9881832816181</v>
      </c>
      <c r="F86" s="1">
        <f t="shared" si="12"/>
        <v>3275</v>
      </c>
      <c r="G86" s="1">
        <f t="shared" si="15"/>
        <v>-1.8234000002848916E-2</v>
      </c>
      <c r="M86" s="1">
        <f t="shared" si="13"/>
        <v>-1.8234000002848916E-2</v>
      </c>
      <c r="N86" s="2">
        <f t="shared" ca="1" si="16"/>
        <v>-1.4026671497162715E-2</v>
      </c>
      <c r="P86" s="11">
        <f t="shared" si="17"/>
        <v>24369.099000000002</v>
      </c>
    </row>
    <row r="87" spans="1:34" x14ac:dyDescent="0.2">
      <c r="A87" s="21" t="s">
        <v>74</v>
      </c>
      <c r="B87" s="19"/>
      <c r="C87" s="23">
        <v>40151.415999999997</v>
      </c>
      <c r="D87" s="23"/>
      <c r="E87" s="1">
        <f t="shared" si="14"/>
        <v>3769.9871075027122</v>
      </c>
      <c r="F87" s="1">
        <f t="shared" si="12"/>
        <v>3770</v>
      </c>
      <c r="G87" s="1">
        <f t="shared" si="15"/>
        <v>-1.9894000004569534E-2</v>
      </c>
      <c r="M87" s="1">
        <f t="shared" si="13"/>
        <v>-1.9894000004569534E-2</v>
      </c>
      <c r="N87" s="2">
        <f t="shared" ca="1" si="16"/>
        <v>-1.4450273314629473E-2</v>
      </c>
      <c r="P87" s="11">
        <f t="shared" si="17"/>
        <v>25132.915999999997</v>
      </c>
    </row>
    <row r="88" spans="1:34" x14ac:dyDescent="0.2">
      <c r="A88" s="21" t="s">
        <v>74</v>
      </c>
      <c r="B88" s="19"/>
      <c r="C88" s="23">
        <v>41249.328000000001</v>
      </c>
      <c r="D88" s="23"/>
      <c r="E88" s="1">
        <f t="shared" si="14"/>
        <v>4481.4994971057649</v>
      </c>
      <c r="F88" s="1">
        <f t="shared" si="12"/>
        <v>4481.5</v>
      </c>
      <c r="G88" s="1">
        <f t="shared" si="15"/>
        <v>-7.7600000076927245E-4</v>
      </c>
      <c r="M88" s="1">
        <f t="shared" si="13"/>
        <v>-7.7600000076927245E-4</v>
      </c>
      <c r="N88" s="2">
        <f t="shared" ca="1" si="16"/>
        <v>-1.5059147442159974E-2</v>
      </c>
      <c r="P88" s="11">
        <f t="shared" si="17"/>
        <v>26230.828000000001</v>
      </c>
    </row>
    <row r="89" spans="1:34" x14ac:dyDescent="0.2">
      <c r="A89" s="21" t="s">
        <v>74</v>
      </c>
      <c r="B89" s="19"/>
      <c r="C89" s="23">
        <v>42036.311000000002</v>
      </c>
      <c r="D89" s="23"/>
      <c r="E89" s="1">
        <f t="shared" si="14"/>
        <v>4991.5113695572709</v>
      </c>
      <c r="F89" s="1">
        <f t="shared" si="12"/>
        <v>4991.5</v>
      </c>
      <c r="G89" s="1">
        <f t="shared" si="15"/>
        <v>1.7544000002089888E-2</v>
      </c>
      <c r="M89" s="1">
        <f t="shared" si="13"/>
        <v>1.7544000002089888E-2</v>
      </c>
      <c r="N89" s="2">
        <f t="shared" ca="1" si="16"/>
        <v>-1.5495585678337843E-2</v>
      </c>
      <c r="P89" s="11">
        <f t="shared" si="17"/>
        <v>27017.811000000002</v>
      </c>
    </row>
    <row r="90" spans="1:34" x14ac:dyDescent="0.2">
      <c r="A90" s="1" t="s">
        <v>35</v>
      </c>
      <c r="B90" s="19"/>
      <c r="C90" s="23">
        <v>42782.349000000002</v>
      </c>
      <c r="D90" s="23"/>
      <c r="E90" s="1">
        <f t="shared" si="14"/>
        <v>5474.9884425054497</v>
      </c>
      <c r="F90" s="1">
        <f t="shared" si="12"/>
        <v>5475</v>
      </c>
      <c r="G90" s="1">
        <f t="shared" si="15"/>
        <v>-1.783399999840185E-2</v>
      </c>
      <c r="L90" s="1">
        <f>G90</f>
        <v>-1.783399999840185E-2</v>
      </c>
      <c r="N90" s="1">
        <f t="shared" ca="1" si="16"/>
        <v>-1.5909346241459413E-2</v>
      </c>
      <c r="P90" s="11">
        <f t="shared" si="17"/>
        <v>27763.849000000002</v>
      </c>
      <c r="AD90" s="1">
        <v>9</v>
      </c>
      <c r="AF90" s="1" t="s">
        <v>34</v>
      </c>
      <c r="AH90" s="1" t="s">
        <v>36</v>
      </c>
    </row>
    <row r="91" spans="1:34" x14ac:dyDescent="0.2">
      <c r="A91" s="1" t="s">
        <v>32</v>
      </c>
      <c r="B91" s="19"/>
      <c r="C91" s="23">
        <v>43351.754999999997</v>
      </c>
      <c r="D91" s="23"/>
      <c r="E91" s="1">
        <f t="shared" si="14"/>
        <v>5843.9974557180858</v>
      </c>
      <c r="F91" s="1">
        <f t="shared" si="12"/>
        <v>5844</v>
      </c>
      <c r="G91" s="1">
        <f t="shared" si="15"/>
        <v>-3.9260000048670918E-3</v>
      </c>
      <c r="I91" s="1">
        <f t="shared" ref="I91:I97" si="18">+G91</f>
        <v>-3.9260000048670918E-3</v>
      </c>
      <c r="N91" s="1">
        <f t="shared" ca="1" si="16"/>
        <v>-1.6225122141752816E-2</v>
      </c>
      <c r="P91" s="11">
        <f t="shared" si="17"/>
        <v>28333.254999999997</v>
      </c>
    </row>
    <row r="92" spans="1:34" x14ac:dyDescent="0.2">
      <c r="A92" s="1" t="s">
        <v>32</v>
      </c>
      <c r="B92" s="19"/>
      <c r="C92" s="23">
        <v>43395.714999999997</v>
      </c>
      <c r="D92" s="23"/>
      <c r="E92" s="1">
        <f t="shared" si="14"/>
        <v>5872.4861548551289</v>
      </c>
      <c r="F92" s="1">
        <f t="shared" si="12"/>
        <v>5872.5</v>
      </c>
      <c r="G92" s="1">
        <f t="shared" si="15"/>
        <v>-2.1364000007451978E-2</v>
      </c>
      <c r="I92" s="1">
        <f t="shared" si="18"/>
        <v>-2.1364000007451978E-2</v>
      </c>
      <c r="N92" s="1">
        <f t="shared" ca="1" si="16"/>
        <v>-1.6249511337303933E-2</v>
      </c>
      <c r="P92" s="11">
        <f t="shared" si="17"/>
        <v>28377.214999999997</v>
      </c>
    </row>
    <row r="93" spans="1:34" x14ac:dyDescent="0.2">
      <c r="A93" s="1" t="s">
        <v>32</v>
      </c>
      <c r="B93" s="19"/>
      <c r="C93" s="23">
        <v>43436.627999999997</v>
      </c>
      <c r="D93" s="23"/>
      <c r="E93" s="1">
        <f t="shared" si="14"/>
        <v>5899.0002164518964</v>
      </c>
      <c r="F93" s="1">
        <f t="shared" si="12"/>
        <v>5899</v>
      </c>
      <c r="G93" s="1">
        <f t="shared" si="15"/>
        <v>3.3399999665562063E-4</v>
      </c>
      <c r="I93" s="1">
        <f t="shared" si="18"/>
        <v>3.3399999665562063E-4</v>
      </c>
      <c r="N93" s="1">
        <f t="shared" ca="1" si="16"/>
        <v>-1.6272189010360233E-2</v>
      </c>
      <c r="P93" s="11">
        <f t="shared" si="17"/>
        <v>28418.127999999997</v>
      </c>
    </row>
    <row r="94" spans="1:34" x14ac:dyDescent="0.2">
      <c r="A94" s="1" t="s">
        <v>32</v>
      </c>
      <c r="B94" s="19"/>
      <c r="C94" s="23">
        <v>43777.629000000001</v>
      </c>
      <c r="D94" s="23"/>
      <c r="E94" s="1">
        <f t="shared" si="14"/>
        <v>6119.9891812933702</v>
      </c>
      <c r="F94" s="1">
        <f t="shared" si="12"/>
        <v>6120</v>
      </c>
      <c r="G94" s="1">
        <f t="shared" si="15"/>
        <v>-1.66940000053728E-2</v>
      </c>
      <c r="I94" s="1">
        <f t="shared" si="18"/>
        <v>-1.66940000053728E-2</v>
      </c>
      <c r="N94" s="1">
        <f t="shared" ca="1" si="16"/>
        <v>-1.6461312246037311E-2</v>
      </c>
      <c r="P94" s="11">
        <f t="shared" si="17"/>
        <v>28759.129000000001</v>
      </c>
    </row>
    <row r="95" spans="1:34" x14ac:dyDescent="0.2">
      <c r="A95" s="1" t="s">
        <v>32</v>
      </c>
      <c r="B95" s="19"/>
      <c r="C95" s="23">
        <v>44111.724999999999</v>
      </c>
      <c r="D95" s="23"/>
      <c r="E95" s="1">
        <f t="shared" si="14"/>
        <v>6336.5032947349018</v>
      </c>
      <c r="F95" s="1">
        <f t="shared" si="12"/>
        <v>6336.5</v>
      </c>
      <c r="G95" s="1">
        <f t="shared" si="15"/>
        <v>5.0839999967138283E-3</v>
      </c>
      <c r="I95" s="1">
        <f t="shared" si="18"/>
        <v>5.0839999967138283E-3</v>
      </c>
      <c r="N95" s="1">
        <f t="shared" ca="1" si="16"/>
        <v>-1.6646584556101053E-2</v>
      </c>
      <c r="P95" s="11">
        <f t="shared" si="17"/>
        <v>29093.224999999999</v>
      </c>
    </row>
    <row r="96" spans="1:34" x14ac:dyDescent="0.2">
      <c r="A96" s="1" t="s">
        <v>32</v>
      </c>
      <c r="B96" s="19"/>
      <c r="C96" s="23">
        <v>44236.705000000002</v>
      </c>
      <c r="D96" s="23"/>
      <c r="E96" s="1">
        <f t="shared" si="14"/>
        <v>6417.4977810439977</v>
      </c>
      <c r="F96" s="1">
        <f t="shared" si="12"/>
        <v>6417.5</v>
      </c>
      <c r="G96" s="1">
        <f t="shared" si="15"/>
        <v>-3.4240000022691675E-3</v>
      </c>
      <c r="I96" s="1">
        <f t="shared" si="18"/>
        <v>-3.4240000022691675E-3</v>
      </c>
      <c r="N96" s="1">
        <f t="shared" ca="1" si="16"/>
        <v>-1.6715901217141067E-2</v>
      </c>
      <c r="P96" s="11">
        <f t="shared" si="17"/>
        <v>29218.205000000002</v>
      </c>
    </row>
    <row r="97" spans="1:34" x14ac:dyDescent="0.2">
      <c r="A97" s="1" t="s">
        <v>32</v>
      </c>
      <c r="B97" s="19"/>
      <c r="C97" s="23">
        <v>44493.618999999999</v>
      </c>
      <c r="D97" s="23"/>
      <c r="E97" s="1">
        <f t="shared" si="14"/>
        <v>6583.9933599815404</v>
      </c>
      <c r="F97" s="1">
        <f t="shared" si="12"/>
        <v>6584</v>
      </c>
      <c r="G97" s="1">
        <f t="shared" si="15"/>
        <v>-1.024600000528153E-2</v>
      </c>
      <c r="I97" s="1">
        <f t="shared" si="18"/>
        <v>-1.024600000528153E-2</v>
      </c>
      <c r="N97" s="1">
        <f t="shared" ca="1" si="16"/>
        <v>-1.6858385464834431E-2</v>
      </c>
      <c r="P97" s="11">
        <f t="shared" si="17"/>
        <v>29475.118999999999</v>
      </c>
    </row>
    <row r="98" spans="1:34" x14ac:dyDescent="0.2">
      <c r="A98" s="1" t="s">
        <v>40</v>
      </c>
      <c r="B98" s="19"/>
      <c r="C98" s="23">
        <v>44519.074999999997</v>
      </c>
      <c r="D98" s="23"/>
      <c r="E98" s="1">
        <f t="shared" si="14"/>
        <v>6600.4903646501607</v>
      </c>
      <c r="F98" s="1">
        <f t="shared" si="12"/>
        <v>6600.5</v>
      </c>
      <c r="G98" s="1">
        <f t="shared" si="15"/>
        <v>-1.4868000005662907E-2</v>
      </c>
      <c r="M98" s="1">
        <f>G98</f>
        <v>-1.4868000005662907E-2</v>
      </c>
      <c r="N98" s="1">
        <f t="shared" ca="1" si="16"/>
        <v>-1.6872505525416658E-2</v>
      </c>
      <c r="P98" s="11">
        <f t="shared" si="17"/>
        <v>29500.574999999997</v>
      </c>
      <c r="AC98" s="1" t="s">
        <v>38</v>
      </c>
      <c r="AF98" s="1" t="s">
        <v>39</v>
      </c>
      <c r="AH98" s="1" t="s">
        <v>41</v>
      </c>
    </row>
    <row r="99" spans="1:34" x14ac:dyDescent="0.2">
      <c r="A99" s="1" t="s">
        <v>40</v>
      </c>
      <c r="B99" s="19"/>
      <c r="C99" s="23">
        <v>44528.334000000003</v>
      </c>
      <c r="D99" s="23"/>
      <c r="E99" s="1">
        <f t="shared" si="14"/>
        <v>6606.4907483014358</v>
      </c>
      <c r="F99" s="1">
        <f t="shared" si="12"/>
        <v>6606.5</v>
      </c>
      <c r="G99" s="1">
        <f t="shared" si="15"/>
        <v>-1.4276000001700595E-2</v>
      </c>
      <c r="M99" s="1">
        <f>G99</f>
        <v>-1.4276000001700595E-2</v>
      </c>
      <c r="N99" s="1">
        <f t="shared" ca="1" si="16"/>
        <v>-1.6877640092901103E-2</v>
      </c>
      <c r="P99" s="11">
        <f t="shared" si="17"/>
        <v>29509.834000000003</v>
      </c>
      <c r="AC99" s="1" t="s">
        <v>38</v>
      </c>
      <c r="AF99" s="1" t="s">
        <v>39</v>
      </c>
      <c r="AH99" s="1" t="s">
        <v>41</v>
      </c>
    </row>
    <row r="100" spans="1:34" x14ac:dyDescent="0.2">
      <c r="A100" s="1" t="s">
        <v>40</v>
      </c>
      <c r="B100" s="19"/>
      <c r="C100" s="23">
        <v>44555.337</v>
      </c>
      <c r="D100" s="23"/>
      <c r="E100" s="1">
        <f t="shared" si="14"/>
        <v>6623.9903011403239</v>
      </c>
      <c r="F100" s="1">
        <f t="shared" si="12"/>
        <v>6624</v>
      </c>
      <c r="G100" s="1">
        <f t="shared" si="15"/>
        <v>-1.4966000002459623E-2</v>
      </c>
      <c r="M100" s="1">
        <f>G100</f>
        <v>-1.4966000002459623E-2</v>
      </c>
      <c r="N100" s="1">
        <f t="shared" ca="1" si="16"/>
        <v>-1.6892615914730735E-2</v>
      </c>
      <c r="P100" s="11">
        <f t="shared" si="17"/>
        <v>29536.837</v>
      </c>
      <c r="AC100" s="1" t="s">
        <v>38</v>
      </c>
      <c r="AF100" s="1" t="s">
        <v>39</v>
      </c>
      <c r="AH100" s="1" t="s">
        <v>41</v>
      </c>
    </row>
    <row r="101" spans="1:34" x14ac:dyDescent="0.2">
      <c r="A101" s="1" t="s">
        <v>40</v>
      </c>
      <c r="B101" s="19"/>
      <c r="C101" s="23">
        <v>44559.195</v>
      </c>
      <c r="D101" s="23"/>
      <c r="E101" s="1">
        <f t="shared" si="14"/>
        <v>6626.490514999985</v>
      </c>
      <c r="F101" s="1">
        <f t="shared" si="12"/>
        <v>6626.5</v>
      </c>
      <c r="G101" s="1">
        <f t="shared" si="15"/>
        <v>-1.4635999999882188E-2</v>
      </c>
      <c r="M101" s="1">
        <f>G101</f>
        <v>-1.4635999999882188E-2</v>
      </c>
      <c r="N101" s="1">
        <f t="shared" ca="1" si="16"/>
        <v>-1.6894755317849255E-2</v>
      </c>
      <c r="P101" s="11">
        <f t="shared" si="17"/>
        <v>29540.695</v>
      </c>
      <c r="AC101" s="1" t="s">
        <v>38</v>
      </c>
      <c r="AF101" s="1" t="s">
        <v>39</v>
      </c>
      <c r="AH101" s="1" t="s">
        <v>41</v>
      </c>
    </row>
    <row r="102" spans="1:34" x14ac:dyDescent="0.2">
      <c r="A102" s="1" t="s">
        <v>32</v>
      </c>
      <c r="B102" s="19"/>
      <c r="C102" s="23">
        <v>44837.73</v>
      </c>
      <c r="D102" s="23"/>
      <c r="E102" s="1">
        <f t="shared" si="14"/>
        <v>6806.9977901168322</v>
      </c>
      <c r="F102" s="1">
        <f t="shared" si="12"/>
        <v>6807</v>
      </c>
      <c r="G102" s="1">
        <f t="shared" si="15"/>
        <v>-3.4099999975296669E-3</v>
      </c>
      <c r="I102" s="1">
        <f t="shared" ref="I102:I109" si="19">+G102</f>
        <v>-3.4099999975296669E-3</v>
      </c>
      <c r="N102" s="1">
        <f t="shared" ca="1" si="16"/>
        <v>-1.7049220223006326E-2</v>
      </c>
      <c r="P102" s="11">
        <f t="shared" si="17"/>
        <v>29819.230000000003</v>
      </c>
    </row>
    <row r="103" spans="1:34" x14ac:dyDescent="0.2">
      <c r="A103" s="1" t="s">
        <v>32</v>
      </c>
      <c r="B103" s="19"/>
      <c r="C103" s="23">
        <v>44915.650999999998</v>
      </c>
      <c r="D103" s="23"/>
      <c r="E103" s="1">
        <f t="shared" si="14"/>
        <v>6857.4952406504417</v>
      </c>
      <c r="F103" s="1">
        <f t="shared" si="12"/>
        <v>6857.5</v>
      </c>
      <c r="G103" s="1">
        <f t="shared" si="15"/>
        <v>-7.3440000051050447E-3</v>
      </c>
      <c r="I103" s="1">
        <f t="shared" si="19"/>
        <v>-7.3440000051050447E-3</v>
      </c>
      <c r="N103" s="1">
        <f t="shared" ca="1" si="16"/>
        <v>-1.7092436166000407E-2</v>
      </c>
      <c r="P103" s="11">
        <f t="shared" si="17"/>
        <v>29897.150999999998</v>
      </c>
    </row>
    <row r="104" spans="1:34" x14ac:dyDescent="0.2">
      <c r="A104" s="1" t="s">
        <v>32</v>
      </c>
      <c r="B104" s="19"/>
      <c r="C104" s="23">
        <v>45671.756000000001</v>
      </c>
      <c r="D104" s="23"/>
      <c r="E104" s="1">
        <f t="shared" si="14"/>
        <v>7347.4963293905375</v>
      </c>
      <c r="F104" s="1">
        <f t="shared" si="12"/>
        <v>7347.5</v>
      </c>
      <c r="G104" s="1">
        <f t="shared" si="15"/>
        <v>-5.6640000038896687E-3</v>
      </c>
      <c r="I104" s="1">
        <f t="shared" si="19"/>
        <v>-5.6640000038896687E-3</v>
      </c>
      <c r="N104" s="1">
        <f t="shared" ca="1" si="16"/>
        <v>-1.7511759177230128E-2</v>
      </c>
      <c r="P104" s="11">
        <f t="shared" si="17"/>
        <v>30653.256000000001</v>
      </c>
    </row>
    <row r="105" spans="1:34" x14ac:dyDescent="0.2">
      <c r="A105" s="1" t="s">
        <v>32</v>
      </c>
      <c r="B105" s="19"/>
      <c r="C105" s="23">
        <v>46445.587</v>
      </c>
      <c r="D105" s="23"/>
      <c r="E105" s="1">
        <f t="shared" si="14"/>
        <v>7848.9849222458097</v>
      </c>
      <c r="F105" s="1">
        <f t="shared" si="12"/>
        <v>7849</v>
      </c>
      <c r="G105" s="1">
        <f t="shared" si="15"/>
        <v>-2.3266000003786758E-2</v>
      </c>
      <c r="I105" s="1">
        <f t="shared" si="19"/>
        <v>-2.3266000003786758E-2</v>
      </c>
      <c r="N105" s="1">
        <f t="shared" ca="1" si="16"/>
        <v>-1.7940923442805033E-2</v>
      </c>
      <c r="P105" s="11">
        <f t="shared" si="17"/>
        <v>31427.087</v>
      </c>
    </row>
    <row r="106" spans="1:34" x14ac:dyDescent="0.2">
      <c r="A106" s="1" t="s">
        <v>32</v>
      </c>
      <c r="B106" s="19"/>
      <c r="C106" s="23">
        <v>46472.584999999999</v>
      </c>
      <c r="D106" s="23"/>
      <c r="E106" s="1">
        <f t="shared" si="14"/>
        <v>7866.4812347867992</v>
      </c>
      <c r="F106" s="1">
        <f t="shared" si="12"/>
        <v>7866.5</v>
      </c>
      <c r="G106" s="1">
        <f t="shared" si="15"/>
        <v>-2.8956000001926441E-2</v>
      </c>
      <c r="I106" s="1">
        <f t="shared" si="19"/>
        <v>-2.8956000001926441E-2</v>
      </c>
      <c r="N106" s="1">
        <f t="shared" ca="1" si="16"/>
        <v>-1.7955899264634666E-2</v>
      </c>
      <c r="P106" s="11">
        <f t="shared" si="17"/>
        <v>31454.084999999999</v>
      </c>
    </row>
    <row r="107" spans="1:34" x14ac:dyDescent="0.2">
      <c r="A107" s="1" t="s">
        <v>32</v>
      </c>
      <c r="B107" s="19"/>
      <c r="C107" s="23">
        <v>46759.597999999998</v>
      </c>
      <c r="D107" s="23"/>
      <c r="E107" s="1">
        <f t="shared" si="14"/>
        <v>8052.4827590229306</v>
      </c>
      <c r="F107" s="1">
        <f t="shared" si="12"/>
        <v>8052.5</v>
      </c>
      <c r="G107" s="1">
        <f t="shared" si="15"/>
        <v>-2.660400000604568E-2</v>
      </c>
      <c r="I107" s="1">
        <f t="shared" si="19"/>
        <v>-2.660400000604568E-2</v>
      </c>
      <c r="N107" s="1">
        <f t="shared" ca="1" si="16"/>
        <v>-1.8115070856652479E-2</v>
      </c>
      <c r="P107" s="11">
        <f t="shared" si="17"/>
        <v>31741.097999999998</v>
      </c>
    </row>
    <row r="108" spans="1:34" x14ac:dyDescent="0.2">
      <c r="A108" s="1" t="s">
        <v>32</v>
      </c>
      <c r="B108" s="19"/>
      <c r="C108" s="23">
        <v>47073.633000000002</v>
      </c>
      <c r="D108" s="23"/>
      <c r="E108" s="1">
        <f t="shared" si="14"/>
        <v>8255.9961492299753</v>
      </c>
      <c r="F108" s="1">
        <f t="shared" si="12"/>
        <v>8256</v>
      </c>
      <c r="G108" s="1">
        <f t="shared" si="15"/>
        <v>-5.9420000034151599E-3</v>
      </c>
      <c r="I108" s="1">
        <f t="shared" si="19"/>
        <v>-5.9420000034151599E-3</v>
      </c>
      <c r="N108" s="1">
        <f t="shared" ca="1" si="16"/>
        <v>-1.8289218270499924E-2</v>
      </c>
      <c r="P108" s="11">
        <f t="shared" si="17"/>
        <v>32055.133000000002</v>
      </c>
    </row>
    <row r="109" spans="1:34" x14ac:dyDescent="0.2">
      <c r="A109" s="1" t="s">
        <v>32</v>
      </c>
      <c r="B109" s="19"/>
      <c r="C109" s="23">
        <v>47466.322</v>
      </c>
      <c r="D109" s="23"/>
      <c r="E109" s="1">
        <f t="shared" si="14"/>
        <v>8510.4820176427729</v>
      </c>
      <c r="F109" s="1">
        <f t="shared" si="12"/>
        <v>8510.5</v>
      </c>
      <c r="G109" s="1">
        <f t="shared" si="15"/>
        <v>-2.7748000000428874E-2</v>
      </c>
      <c r="I109" s="1">
        <f t="shared" si="19"/>
        <v>-2.7748000000428874E-2</v>
      </c>
      <c r="N109" s="1">
        <f t="shared" ca="1" si="16"/>
        <v>-1.8507009507965154E-2</v>
      </c>
      <c r="P109" s="11">
        <f t="shared" si="17"/>
        <v>32447.822</v>
      </c>
    </row>
    <row r="110" spans="1:34" x14ac:dyDescent="0.2">
      <c r="A110" s="1" t="s">
        <v>43</v>
      </c>
      <c r="B110" s="19" t="s">
        <v>68</v>
      </c>
      <c r="C110" s="23">
        <v>47530.366000000002</v>
      </c>
      <c r="D110" s="23"/>
      <c r="E110" s="1">
        <f t="shared" si="14"/>
        <v>8551.9863453846483</v>
      </c>
      <c r="F110" s="1">
        <f t="shared" ref="F110:F141" si="20">ROUND(2*E110,0)/2</f>
        <v>8552</v>
      </c>
      <c r="G110" s="1">
        <f t="shared" si="15"/>
        <v>-2.1070000002509914E-2</v>
      </c>
      <c r="L110" s="1">
        <f>G110</f>
        <v>-2.1070000002509914E-2</v>
      </c>
      <c r="N110" s="1">
        <f t="shared" ca="1" si="16"/>
        <v>-1.8542523599732571E-2</v>
      </c>
      <c r="P110" s="11">
        <f t="shared" si="17"/>
        <v>32511.866000000002</v>
      </c>
      <c r="AC110" s="1" t="s">
        <v>37</v>
      </c>
      <c r="AD110" s="1">
        <v>11</v>
      </c>
      <c r="AF110" s="1" t="s">
        <v>42</v>
      </c>
      <c r="AH110" s="1" t="s">
        <v>36</v>
      </c>
    </row>
    <row r="111" spans="1:34" x14ac:dyDescent="0.2">
      <c r="A111" s="1" t="s">
        <v>44</v>
      </c>
      <c r="B111" s="19" t="s">
        <v>68</v>
      </c>
      <c r="C111" s="23">
        <v>47817.389000000003</v>
      </c>
      <c r="D111" s="23"/>
      <c r="E111" s="1">
        <f t="shared" si="14"/>
        <v>8737.9943502165806</v>
      </c>
      <c r="F111" s="1">
        <f t="shared" si="20"/>
        <v>8738</v>
      </c>
      <c r="G111" s="1">
        <f t="shared" si="15"/>
        <v>-8.718000004591886E-3</v>
      </c>
      <c r="L111" s="1">
        <f>G111</f>
        <v>-8.718000004591886E-3</v>
      </c>
      <c r="N111" s="1">
        <f t="shared" ca="1" si="16"/>
        <v>-1.8701695191750384E-2</v>
      </c>
      <c r="P111" s="11">
        <f t="shared" si="17"/>
        <v>32798.889000000003</v>
      </c>
      <c r="AC111" s="1" t="s">
        <v>37</v>
      </c>
      <c r="AD111" s="1">
        <v>9</v>
      </c>
      <c r="AF111" s="1" t="s">
        <v>42</v>
      </c>
      <c r="AH111" s="1" t="s">
        <v>36</v>
      </c>
    </row>
    <row r="112" spans="1:34" x14ac:dyDescent="0.2">
      <c r="A112" s="1" t="s">
        <v>45</v>
      </c>
      <c r="B112" s="19" t="s">
        <v>68</v>
      </c>
      <c r="C112" s="23">
        <v>47922.303999999996</v>
      </c>
      <c r="D112" s="23"/>
      <c r="E112" s="1">
        <f t="shared" si="14"/>
        <v>8805.9855210528585</v>
      </c>
      <c r="F112" s="1">
        <f t="shared" si="20"/>
        <v>8806</v>
      </c>
      <c r="G112" s="1">
        <f t="shared" si="15"/>
        <v>-2.2342000003845897E-2</v>
      </c>
      <c r="L112" s="1">
        <f>G112</f>
        <v>-2.2342000003845897E-2</v>
      </c>
      <c r="N112" s="1">
        <f t="shared" ca="1" si="16"/>
        <v>-1.8759886956574098E-2</v>
      </c>
      <c r="P112" s="11">
        <f t="shared" si="17"/>
        <v>32903.803999999996</v>
      </c>
      <c r="AC112" s="1" t="s">
        <v>37</v>
      </c>
      <c r="AD112" s="1">
        <v>9</v>
      </c>
      <c r="AF112" s="1" t="s">
        <v>42</v>
      </c>
      <c r="AH112" s="1" t="s">
        <v>36</v>
      </c>
    </row>
    <row r="113" spans="1:34" x14ac:dyDescent="0.2">
      <c r="A113" s="1" t="s">
        <v>46</v>
      </c>
      <c r="B113" s="19" t="s">
        <v>68</v>
      </c>
      <c r="C113" s="23">
        <v>48121.368000000002</v>
      </c>
      <c r="D113" s="23"/>
      <c r="E113" s="1">
        <f t="shared" si="14"/>
        <v>8934.9908532870868</v>
      </c>
      <c r="F113" s="1">
        <f t="shared" si="20"/>
        <v>8935</v>
      </c>
      <c r="G113" s="1">
        <f t="shared" si="15"/>
        <v>-1.4114000005065463E-2</v>
      </c>
      <c r="L113" s="1">
        <f>G113</f>
        <v>-1.4114000005065463E-2</v>
      </c>
      <c r="N113" s="1">
        <f t="shared" ca="1" si="16"/>
        <v>-1.8870280157489677E-2</v>
      </c>
      <c r="P113" s="11">
        <f t="shared" si="17"/>
        <v>33102.868000000002</v>
      </c>
      <c r="AC113" s="1" t="s">
        <v>37</v>
      </c>
      <c r="AD113" s="1">
        <v>8</v>
      </c>
      <c r="AF113" s="1" t="s">
        <v>42</v>
      </c>
      <c r="AH113" s="1" t="s">
        <v>36</v>
      </c>
    </row>
    <row r="114" spans="1:34" x14ac:dyDescent="0.2">
      <c r="A114" s="1" t="s">
        <v>46</v>
      </c>
      <c r="B114" s="19" t="s">
        <v>68</v>
      </c>
      <c r="C114" s="23">
        <v>48175.374000000003</v>
      </c>
      <c r="D114" s="23"/>
      <c r="E114" s="1">
        <f t="shared" si="14"/>
        <v>8969.9899589648685</v>
      </c>
      <c r="F114" s="1">
        <f t="shared" si="20"/>
        <v>8970</v>
      </c>
      <c r="G114" s="1">
        <f t="shared" si="15"/>
        <v>-1.5493999999307562E-2</v>
      </c>
      <c r="L114" s="1">
        <f>G114</f>
        <v>-1.5493999999307562E-2</v>
      </c>
      <c r="N114" s="1">
        <f t="shared" ca="1" si="16"/>
        <v>-1.8900231801148942E-2</v>
      </c>
      <c r="P114" s="11">
        <f t="shared" si="17"/>
        <v>33156.874000000003</v>
      </c>
      <c r="AC114" s="1" t="s">
        <v>37</v>
      </c>
      <c r="AD114" s="1">
        <v>10</v>
      </c>
      <c r="AF114" s="1" t="s">
        <v>42</v>
      </c>
      <c r="AH114" s="1" t="s">
        <v>36</v>
      </c>
    </row>
    <row r="115" spans="1:34" x14ac:dyDescent="0.2">
      <c r="A115" s="1" t="s">
        <v>32</v>
      </c>
      <c r="B115" s="19"/>
      <c r="C115" s="23">
        <v>48251.743999999999</v>
      </c>
      <c r="D115" s="23"/>
      <c r="E115" s="1">
        <f t="shared" si="14"/>
        <v>9019.4822690898891</v>
      </c>
      <c r="F115" s="1">
        <f t="shared" si="20"/>
        <v>9019.5</v>
      </c>
      <c r="G115" s="1">
        <f t="shared" si="15"/>
        <v>-2.7360000000044238E-2</v>
      </c>
      <c r="I115" s="1">
        <f>+G115</f>
        <v>-2.7360000000044238E-2</v>
      </c>
      <c r="N115" s="1">
        <f t="shared" ca="1" si="16"/>
        <v>-1.8942591982895617E-2</v>
      </c>
      <c r="P115" s="11">
        <f t="shared" si="17"/>
        <v>33233.243999999999</v>
      </c>
    </row>
    <row r="116" spans="1:34" x14ac:dyDescent="0.2">
      <c r="A116" s="1" t="s">
        <v>47</v>
      </c>
      <c r="B116" s="19" t="s">
        <v>68</v>
      </c>
      <c r="C116" s="23">
        <v>48448.487000000001</v>
      </c>
      <c r="D116" s="23">
        <v>5.0000000000000001E-3</v>
      </c>
      <c r="E116" s="1">
        <f t="shared" si="14"/>
        <v>9146.9834550389205</v>
      </c>
      <c r="F116" s="1">
        <f t="shared" si="20"/>
        <v>9147</v>
      </c>
      <c r="G116" s="1">
        <f t="shared" si="15"/>
        <v>-2.5530000006256159E-2</v>
      </c>
      <c r="L116" s="1">
        <f>G116</f>
        <v>-2.5530000006256159E-2</v>
      </c>
      <c r="N116" s="1">
        <f t="shared" ca="1" si="16"/>
        <v>-1.9051701541940087E-2</v>
      </c>
      <c r="P116" s="11">
        <f t="shared" si="17"/>
        <v>33429.987000000001</v>
      </c>
      <c r="AC116" s="1" t="s">
        <v>37</v>
      </c>
      <c r="AD116" s="1">
        <v>10</v>
      </c>
      <c r="AF116" s="1" t="s">
        <v>42</v>
      </c>
      <c r="AH116" s="1" t="s">
        <v>36</v>
      </c>
    </row>
    <row r="117" spans="1:34" x14ac:dyDescent="0.2">
      <c r="A117" s="1" t="s">
        <v>47</v>
      </c>
      <c r="B117" s="19"/>
      <c r="C117" s="23">
        <v>48489.41</v>
      </c>
      <c r="D117" s="23">
        <v>4.0000000000000001E-3</v>
      </c>
      <c r="E117" s="1">
        <f t="shared" ref="E117:E153" si="21">(C117-C$7)/C$8</f>
        <v>9173.5039972314898</v>
      </c>
      <c r="F117" s="1">
        <f t="shared" si="20"/>
        <v>9173.5</v>
      </c>
      <c r="G117" s="1">
        <f t="shared" ref="G117:G148" si="22">C117-(C$7+C$8*F117)</f>
        <v>6.167999999888707E-3</v>
      </c>
      <c r="L117" s="1">
        <f>G117</f>
        <v>6.167999999888707E-3</v>
      </c>
      <c r="N117" s="1">
        <f t="shared" ref="N117:N153" ca="1" si="23">+C$11+C$12*F117</f>
        <v>-1.9074379214996388E-2</v>
      </c>
      <c r="P117" s="11">
        <f t="shared" ref="P117:P153" si="24">C117-15018.5</f>
        <v>33470.910000000003</v>
      </c>
      <c r="AC117" s="1" t="s">
        <v>37</v>
      </c>
      <c r="AD117" s="1">
        <v>9</v>
      </c>
      <c r="AF117" s="1" t="s">
        <v>42</v>
      </c>
      <c r="AH117" s="1" t="s">
        <v>36</v>
      </c>
    </row>
    <row r="118" spans="1:34" x14ac:dyDescent="0.2">
      <c r="A118" s="1" t="s">
        <v>32</v>
      </c>
      <c r="B118" s="19"/>
      <c r="C118" s="23">
        <v>48501.722000000002</v>
      </c>
      <c r="D118" s="23"/>
      <c r="E118" s="1">
        <f t="shared" si="21"/>
        <v>9181.4829067805167</v>
      </c>
      <c r="F118" s="1">
        <f t="shared" si="20"/>
        <v>9181.5</v>
      </c>
      <c r="G118" s="1">
        <f t="shared" si="22"/>
        <v>-2.6376000001619104E-2</v>
      </c>
      <c r="I118" s="1">
        <f>+G118</f>
        <v>-2.6376000001619104E-2</v>
      </c>
      <c r="N118" s="1">
        <f t="shared" ca="1" si="23"/>
        <v>-1.9081225304975649E-2</v>
      </c>
      <c r="P118" s="11">
        <f t="shared" si="24"/>
        <v>33483.222000000002</v>
      </c>
    </row>
    <row r="119" spans="1:34" x14ac:dyDescent="0.2">
      <c r="A119" s="1" t="s">
        <v>48</v>
      </c>
      <c r="B119" s="19"/>
      <c r="C119" s="23">
        <v>48506.383999999998</v>
      </c>
      <c r="D119" s="23">
        <v>4.0000000000000001E-3</v>
      </c>
      <c r="E119" s="1">
        <f t="shared" si="21"/>
        <v>9184.5041605425013</v>
      </c>
      <c r="F119" s="1">
        <f t="shared" si="20"/>
        <v>9184.5</v>
      </c>
      <c r="G119" s="1">
        <f t="shared" si="22"/>
        <v>6.4199999978882261E-3</v>
      </c>
      <c r="L119" s="1">
        <f t="shared" ref="L119:L129" si="25">G119</f>
        <v>6.4199999978882261E-3</v>
      </c>
      <c r="N119" s="1">
        <f t="shared" ca="1" si="23"/>
        <v>-1.9083792588717868E-2</v>
      </c>
      <c r="P119" s="11">
        <f t="shared" si="24"/>
        <v>33487.883999999998</v>
      </c>
      <c r="AC119" s="1" t="s">
        <v>37</v>
      </c>
      <c r="AD119" s="1">
        <v>9</v>
      </c>
      <c r="AF119" s="1" t="s">
        <v>42</v>
      </c>
      <c r="AH119" s="1" t="s">
        <v>36</v>
      </c>
    </row>
    <row r="120" spans="1:34" x14ac:dyDescent="0.2">
      <c r="A120" s="1" t="s">
        <v>48</v>
      </c>
      <c r="B120" s="19" t="s">
        <v>68</v>
      </c>
      <c r="C120" s="23">
        <v>48533.370999999999</v>
      </c>
      <c r="D120" s="23">
        <v>4.0000000000000001E-3</v>
      </c>
      <c r="E120" s="1">
        <f t="shared" si="21"/>
        <v>9201.9933444281105</v>
      </c>
      <c r="F120" s="1">
        <f t="shared" si="20"/>
        <v>9202</v>
      </c>
      <c r="G120" s="1">
        <f t="shared" si="22"/>
        <v>-1.0270000006130431E-2</v>
      </c>
      <c r="L120" s="1">
        <f t="shared" si="25"/>
        <v>-1.0270000006130431E-2</v>
      </c>
      <c r="N120" s="1">
        <f t="shared" ca="1" si="23"/>
        <v>-1.9098768410547504E-2</v>
      </c>
      <c r="P120" s="11">
        <f t="shared" si="24"/>
        <v>33514.870999999999</v>
      </c>
      <c r="AC120" s="1" t="s">
        <v>37</v>
      </c>
      <c r="AD120" s="1">
        <v>6</v>
      </c>
      <c r="AF120" s="1" t="s">
        <v>42</v>
      </c>
      <c r="AH120" s="1" t="s">
        <v>36</v>
      </c>
    </row>
    <row r="121" spans="1:34" x14ac:dyDescent="0.2">
      <c r="A121" s="1" t="s">
        <v>49</v>
      </c>
      <c r="B121" s="19"/>
      <c r="C121" s="23">
        <v>48628.285000000003</v>
      </c>
      <c r="D121" s="23">
        <v>5.0000000000000001E-3</v>
      </c>
      <c r="E121" s="1">
        <f t="shared" si="21"/>
        <v>9263.5032714047593</v>
      </c>
      <c r="F121" s="1">
        <f t="shared" si="20"/>
        <v>9263.5</v>
      </c>
      <c r="G121" s="1">
        <f t="shared" si="22"/>
        <v>5.0479999990784563E-3</v>
      </c>
      <c r="L121" s="1">
        <f t="shared" si="25"/>
        <v>5.0479999990784563E-3</v>
      </c>
      <c r="N121" s="1">
        <f t="shared" ca="1" si="23"/>
        <v>-1.915139772726307E-2</v>
      </c>
      <c r="P121" s="11">
        <f t="shared" si="24"/>
        <v>33609.785000000003</v>
      </c>
      <c r="AC121" s="1" t="s">
        <v>37</v>
      </c>
      <c r="AD121" s="1">
        <v>8</v>
      </c>
      <c r="AF121" s="1" t="s">
        <v>42</v>
      </c>
      <c r="AH121" s="1" t="s">
        <v>36</v>
      </c>
    </row>
    <row r="122" spans="1:34" x14ac:dyDescent="0.2">
      <c r="A122" s="1" t="s">
        <v>49</v>
      </c>
      <c r="B122" s="19"/>
      <c r="C122" s="23">
        <v>48665.311999999998</v>
      </c>
      <c r="D122" s="23">
        <v>4.0000000000000001E-3</v>
      </c>
      <c r="E122" s="1">
        <f t="shared" si="21"/>
        <v>9287.4989734736228</v>
      </c>
      <c r="F122" s="1">
        <f t="shared" si="20"/>
        <v>9287.5</v>
      </c>
      <c r="G122" s="1">
        <f t="shared" si="22"/>
        <v>-1.5840000050957315E-3</v>
      </c>
      <c r="L122" s="1">
        <f t="shared" si="25"/>
        <v>-1.5840000050957315E-3</v>
      </c>
      <c r="N122" s="1">
        <f t="shared" ca="1" si="23"/>
        <v>-1.9171935997200851E-2</v>
      </c>
      <c r="P122" s="11">
        <f t="shared" si="24"/>
        <v>33646.811999999998</v>
      </c>
      <c r="AC122" s="1" t="s">
        <v>37</v>
      </c>
      <c r="AD122" s="1">
        <v>11</v>
      </c>
      <c r="AF122" s="1" t="s">
        <v>42</v>
      </c>
      <c r="AH122" s="1" t="s">
        <v>36</v>
      </c>
    </row>
    <row r="123" spans="1:34" x14ac:dyDescent="0.2">
      <c r="A123" s="1" t="s">
        <v>50</v>
      </c>
      <c r="B123" s="19"/>
      <c r="C123" s="23">
        <v>48830.417000000001</v>
      </c>
      <c r="D123" s="23">
        <v>4.0000000000000001E-3</v>
      </c>
      <c r="E123" s="1">
        <f t="shared" si="21"/>
        <v>9394.4968504304397</v>
      </c>
      <c r="F123" s="1">
        <f t="shared" si="20"/>
        <v>9394.5</v>
      </c>
      <c r="G123" s="1">
        <f t="shared" si="22"/>
        <v>-4.8600000009173527E-3</v>
      </c>
      <c r="L123" s="1">
        <f t="shared" si="25"/>
        <v>-4.8600000009173527E-3</v>
      </c>
      <c r="N123" s="1">
        <f t="shared" ca="1" si="23"/>
        <v>-1.9263502450673466E-2</v>
      </c>
      <c r="P123" s="11">
        <f t="shared" si="24"/>
        <v>33811.917000000001</v>
      </c>
      <c r="AC123" s="1" t="s">
        <v>37</v>
      </c>
      <c r="AD123" s="1">
        <v>7</v>
      </c>
      <c r="AF123" s="1" t="s">
        <v>42</v>
      </c>
      <c r="AH123" s="1" t="s">
        <v>36</v>
      </c>
    </row>
    <row r="124" spans="1:34" x14ac:dyDescent="0.2">
      <c r="A124" s="1" t="s">
        <v>51</v>
      </c>
      <c r="B124" s="19" t="s">
        <v>68</v>
      </c>
      <c r="C124" s="23">
        <v>48840.432000000001</v>
      </c>
      <c r="D124" s="23">
        <v>4.0000000000000001E-3</v>
      </c>
      <c r="E124" s="1">
        <f t="shared" si="21"/>
        <v>9400.9871671241945</v>
      </c>
      <c r="F124" s="1">
        <f t="shared" si="20"/>
        <v>9401</v>
      </c>
      <c r="G124" s="1">
        <f t="shared" si="22"/>
        <v>-1.9802000002528075E-2</v>
      </c>
      <c r="L124" s="1">
        <f t="shared" si="25"/>
        <v>-1.9802000002528075E-2</v>
      </c>
      <c r="N124" s="1">
        <f t="shared" ca="1" si="23"/>
        <v>-1.9269064898781614E-2</v>
      </c>
      <c r="P124" s="11">
        <f t="shared" si="24"/>
        <v>33821.932000000001</v>
      </c>
      <c r="AC124" s="1" t="s">
        <v>37</v>
      </c>
      <c r="AD124" s="1">
        <v>9</v>
      </c>
      <c r="AF124" s="1" t="s">
        <v>42</v>
      </c>
      <c r="AH124" s="1" t="s">
        <v>36</v>
      </c>
    </row>
    <row r="125" spans="1:34" x14ac:dyDescent="0.2">
      <c r="A125" s="1" t="s">
        <v>51</v>
      </c>
      <c r="B125" s="19"/>
      <c r="C125" s="23">
        <v>48881.338000000003</v>
      </c>
      <c r="D125" s="23">
        <v>4.0000000000000001E-3</v>
      </c>
      <c r="E125" s="1">
        <f t="shared" si="21"/>
        <v>9427.4966923039046</v>
      </c>
      <c r="F125" s="1">
        <f t="shared" si="20"/>
        <v>9427.5</v>
      </c>
      <c r="G125" s="1">
        <f t="shared" si="22"/>
        <v>-5.1039999962085858E-3</v>
      </c>
      <c r="L125" s="1">
        <f t="shared" si="25"/>
        <v>-5.1039999962085858E-3</v>
      </c>
      <c r="N125" s="1">
        <f t="shared" ca="1" si="23"/>
        <v>-1.9291742571837918E-2</v>
      </c>
      <c r="P125" s="11">
        <f t="shared" si="24"/>
        <v>33862.838000000003</v>
      </c>
      <c r="AC125" s="1" t="s">
        <v>37</v>
      </c>
      <c r="AD125" s="1">
        <v>6</v>
      </c>
      <c r="AF125" s="1" t="s">
        <v>42</v>
      </c>
      <c r="AH125" s="1" t="s">
        <v>36</v>
      </c>
    </row>
    <row r="126" spans="1:34" x14ac:dyDescent="0.2">
      <c r="A126" s="1" t="s">
        <v>52</v>
      </c>
      <c r="B126" s="19" t="s">
        <v>68</v>
      </c>
      <c r="C126" s="23">
        <v>49232.381999999998</v>
      </c>
      <c r="D126" s="23">
        <v>7.0000000000000001E-3</v>
      </c>
      <c r="E126" s="1">
        <f t="shared" si="21"/>
        <v>9654.9941195073679</v>
      </c>
      <c r="F126" s="1">
        <f t="shared" si="20"/>
        <v>9655</v>
      </c>
      <c r="G126" s="1">
        <f t="shared" si="22"/>
        <v>-9.0740000014193356E-3</v>
      </c>
      <c r="L126" s="1">
        <f t="shared" si="25"/>
        <v>-9.0740000014193356E-3</v>
      </c>
      <c r="N126" s="1">
        <f t="shared" ca="1" si="23"/>
        <v>-1.9486428255623141E-2</v>
      </c>
      <c r="P126" s="11">
        <f t="shared" si="24"/>
        <v>34213.881999999998</v>
      </c>
      <c r="AC126" s="1" t="s">
        <v>37</v>
      </c>
      <c r="AD126" s="1">
        <v>10</v>
      </c>
      <c r="AF126" s="1" t="s">
        <v>42</v>
      </c>
      <c r="AH126" s="1" t="s">
        <v>36</v>
      </c>
    </row>
    <row r="127" spans="1:34" x14ac:dyDescent="0.2">
      <c r="A127" s="1" t="s">
        <v>53</v>
      </c>
      <c r="B127" s="19"/>
      <c r="C127" s="23">
        <v>49600.41</v>
      </c>
      <c r="D127" s="23">
        <v>5.0000000000000001E-3</v>
      </c>
      <c r="E127" s="1">
        <f t="shared" si="21"/>
        <v>9893.4981906176527</v>
      </c>
      <c r="F127" s="1">
        <f t="shared" si="20"/>
        <v>9893.5</v>
      </c>
      <c r="G127" s="1">
        <f t="shared" si="22"/>
        <v>-2.7919999993173406E-3</v>
      </c>
      <c r="L127" s="1">
        <f t="shared" si="25"/>
        <v>-2.7919999993173406E-3</v>
      </c>
      <c r="N127" s="1">
        <f t="shared" ca="1" si="23"/>
        <v>-1.9690527313129855E-2</v>
      </c>
      <c r="P127" s="11">
        <f t="shared" si="24"/>
        <v>34581.910000000003</v>
      </c>
      <c r="AC127" s="1" t="s">
        <v>37</v>
      </c>
      <c r="AD127" s="1">
        <v>7</v>
      </c>
      <c r="AF127" s="1" t="s">
        <v>42</v>
      </c>
      <c r="AH127" s="1" t="s">
        <v>36</v>
      </c>
    </row>
    <row r="128" spans="1:34" x14ac:dyDescent="0.2">
      <c r="A128" s="1" t="s">
        <v>54</v>
      </c>
      <c r="B128" s="19"/>
      <c r="C128" s="23">
        <v>49776.303999999996</v>
      </c>
      <c r="D128" s="23">
        <v>6.0000000000000001E-3</v>
      </c>
      <c r="E128" s="1">
        <f t="shared" si="21"/>
        <v>10007.487982383143</v>
      </c>
      <c r="F128" s="1">
        <f t="shared" si="20"/>
        <v>10007.5</v>
      </c>
      <c r="G128" s="1">
        <f t="shared" si="22"/>
        <v>-1.8544000005931593E-2</v>
      </c>
      <c r="L128" s="1">
        <f t="shared" si="25"/>
        <v>-1.8544000005931593E-2</v>
      </c>
      <c r="N128" s="1">
        <f t="shared" ca="1" si="23"/>
        <v>-1.9788084095334318E-2</v>
      </c>
      <c r="P128" s="11">
        <f t="shared" si="24"/>
        <v>34757.803999999996</v>
      </c>
      <c r="AC128" s="1" t="s">
        <v>37</v>
      </c>
      <c r="AD128" s="1">
        <v>8</v>
      </c>
      <c r="AF128" s="1" t="s">
        <v>42</v>
      </c>
      <c r="AH128" s="1" t="s">
        <v>36</v>
      </c>
    </row>
    <row r="129" spans="1:34" x14ac:dyDescent="0.2">
      <c r="A129" s="1" t="s">
        <v>55</v>
      </c>
      <c r="B129" s="19"/>
      <c r="C129" s="23">
        <v>49924.436000000002</v>
      </c>
      <c r="D129" s="23">
        <v>5.0000000000000001E-3</v>
      </c>
      <c r="E129" s="1">
        <f t="shared" si="21"/>
        <v>10103.486344088529</v>
      </c>
      <c r="F129" s="1">
        <f t="shared" si="20"/>
        <v>10103.5</v>
      </c>
      <c r="G129" s="1">
        <f t="shared" si="22"/>
        <v>-2.1072000003186986E-2</v>
      </c>
      <c r="L129" s="1">
        <f t="shared" si="25"/>
        <v>-2.1072000003186986E-2</v>
      </c>
      <c r="N129" s="1">
        <f t="shared" ca="1" si="23"/>
        <v>-1.9870237175085445E-2</v>
      </c>
      <c r="P129" s="11">
        <f t="shared" si="24"/>
        <v>34905.936000000002</v>
      </c>
      <c r="AC129" s="1" t="s">
        <v>37</v>
      </c>
      <c r="AD129" s="1">
        <v>8</v>
      </c>
      <c r="AF129" s="1" t="s">
        <v>42</v>
      </c>
      <c r="AH129" s="1" t="s">
        <v>36</v>
      </c>
    </row>
    <row r="130" spans="1:34" x14ac:dyDescent="0.2">
      <c r="A130" s="1" t="s">
        <v>56</v>
      </c>
      <c r="B130" s="19"/>
      <c r="C130" s="23">
        <v>49975.357000000004</v>
      </c>
      <c r="D130" s="23"/>
      <c r="E130" s="1">
        <f t="shared" si="21"/>
        <v>10136.486185961992</v>
      </c>
      <c r="F130" s="1">
        <f t="shared" si="20"/>
        <v>10136.5</v>
      </c>
      <c r="G130" s="1">
        <f t="shared" si="22"/>
        <v>-2.1315999998478219E-2</v>
      </c>
      <c r="M130" s="1">
        <f>G130</f>
        <v>-2.1315999998478219E-2</v>
      </c>
      <c r="N130" s="1">
        <f t="shared" ca="1" si="23"/>
        <v>-1.9898477296249897E-2</v>
      </c>
      <c r="P130" s="11">
        <f t="shared" si="24"/>
        <v>34956.857000000004</v>
      </c>
      <c r="AC130" s="1" t="s">
        <v>37</v>
      </c>
      <c r="AH130" s="1" t="s">
        <v>41</v>
      </c>
    </row>
    <row r="131" spans="1:34" x14ac:dyDescent="0.2">
      <c r="A131" s="1" t="s">
        <v>55</v>
      </c>
      <c r="B131" s="19" t="s">
        <v>68</v>
      </c>
      <c r="C131" s="23">
        <v>49999.303</v>
      </c>
      <c r="D131" s="23">
        <v>5.0000000000000001E-3</v>
      </c>
      <c r="E131" s="1">
        <f t="shared" si="21"/>
        <v>10152.004620664804</v>
      </c>
      <c r="F131" s="1">
        <f t="shared" si="20"/>
        <v>10152</v>
      </c>
      <c r="G131" s="1">
        <f t="shared" si="22"/>
        <v>7.1299999981420115E-3</v>
      </c>
      <c r="L131" s="1">
        <f t="shared" ref="L131:L140" si="26">G131</f>
        <v>7.1299999981420115E-3</v>
      </c>
      <c r="N131" s="1">
        <f t="shared" ca="1" si="23"/>
        <v>-1.9911741595584717E-2</v>
      </c>
      <c r="P131" s="11">
        <f t="shared" si="24"/>
        <v>34980.803</v>
      </c>
      <c r="AC131" s="1" t="s">
        <v>37</v>
      </c>
      <c r="AD131" s="1">
        <v>6</v>
      </c>
      <c r="AF131" s="1" t="s">
        <v>42</v>
      </c>
      <c r="AH131" s="1" t="s">
        <v>36</v>
      </c>
    </row>
    <row r="132" spans="1:34" x14ac:dyDescent="0.2">
      <c r="A132" s="1" t="s">
        <v>57</v>
      </c>
      <c r="B132" s="19" t="s">
        <v>68</v>
      </c>
      <c r="C132" s="23">
        <v>50033.226000000002</v>
      </c>
      <c r="D132" s="23">
        <v>5.0000000000000001E-3</v>
      </c>
      <c r="E132" s="1">
        <f t="shared" si="21"/>
        <v>10173.988745797333</v>
      </c>
      <c r="F132" s="1">
        <f t="shared" si="20"/>
        <v>10174</v>
      </c>
      <c r="G132" s="1">
        <f t="shared" si="22"/>
        <v>-1.7366000000038184E-2</v>
      </c>
      <c r="L132" s="1">
        <f t="shared" si="26"/>
        <v>-1.7366000000038184E-2</v>
      </c>
      <c r="N132" s="1">
        <f t="shared" ca="1" si="23"/>
        <v>-1.9930568343027682E-2</v>
      </c>
      <c r="P132" s="11">
        <f t="shared" si="24"/>
        <v>35014.726000000002</v>
      </c>
      <c r="AC132" s="1" t="s">
        <v>37</v>
      </c>
      <c r="AD132" s="1">
        <v>6</v>
      </c>
      <c r="AF132" s="1" t="s">
        <v>42</v>
      </c>
      <c r="AH132" s="1" t="s">
        <v>36</v>
      </c>
    </row>
    <row r="133" spans="1:34" x14ac:dyDescent="0.2">
      <c r="A133" s="1" t="s">
        <v>58</v>
      </c>
      <c r="B133" s="19"/>
      <c r="C133" s="23">
        <v>50299.408000000003</v>
      </c>
      <c r="D133" s="23">
        <v>5.0000000000000001E-3</v>
      </c>
      <c r="E133" s="1">
        <f t="shared" si="21"/>
        <v>10346.49054092237</v>
      </c>
      <c r="F133" s="1">
        <f t="shared" si="20"/>
        <v>10346.5</v>
      </c>
      <c r="G133" s="1">
        <f t="shared" si="22"/>
        <v>-1.4596000000892673E-2</v>
      </c>
      <c r="L133" s="1">
        <f t="shared" si="26"/>
        <v>-1.4596000000892673E-2</v>
      </c>
      <c r="N133" s="1">
        <f t="shared" ca="1" si="23"/>
        <v>-2.0078187158205491E-2</v>
      </c>
      <c r="P133" s="11">
        <f t="shared" si="24"/>
        <v>35280.908000000003</v>
      </c>
      <c r="AC133" s="1" t="s">
        <v>37</v>
      </c>
      <c r="AD133" s="1">
        <v>7</v>
      </c>
      <c r="AF133" s="1" t="s">
        <v>42</v>
      </c>
      <c r="AH133" s="1" t="s">
        <v>36</v>
      </c>
    </row>
    <row r="134" spans="1:34" x14ac:dyDescent="0.2">
      <c r="A134" s="1" t="s">
        <v>58</v>
      </c>
      <c r="B134" s="19"/>
      <c r="C134" s="23">
        <v>50370.375</v>
      </c>
      <c r="D134" s="23">
        <v>5.0000000000000001E-3</v>
      </c>
      <c r="E134" s="1">
        <f t="shared" si="21"/>
        <v>10392.481385136622</v>
      </c>
      <c r="F134" s="1">
        <f t="shared" si="20"/>
        <v>10392.5</v>
      </c>
      <c r="G134" s="1">
        <f t="shared" si="22"/>
        <v>-2.8724000003421679E-2</v>
      </c>
      <c r="L134" s="1">
        <f t="shared" si="26"/>
        <v>-2.8724000003421679E-2</v>
      </c>
      <c r="N134" s="1">
        <f t="shared" ca="1" si="23"/>
        <v>-2.011755217558624E-2</v>
      </c>
      <c r="P134" s="11">
        <f t="shared" si="24"/>
        <v>35351.875</v>
      </c>
      <c r="AC134" s="1" t="s">
        <v>37</v>
      </c>
      <c r="AD134" s="1">
        <v>9</v>
      </c>
      <c r="AF134" s="1" t="s">
        <v>42</v>
      </c>
      <c r="AH134" s="1" t="s">
        <v>36</v>
      </c>
    </row>
    <row r="135" spans="1:34" x14ac:dyDescent="0.2">
      <c r="A135" s="1" t="s">
        <v>58</v>
      </c>
      <c r="B135" s="19"/>
      <c r="C135" s="23">
        <v>50387.351999999999</v>
      </c>
      <c r="D135" s="23">
        <v>5.0000000000000001E-3</v>
      </c>
      <c r="E135" s="1">
        <f t="shared" si="21"/>
        <v>10403.483492626376</v>
      </c>
      <c r="F135" s="1">
        <f t="shared" si="20"/>
        <v>10403.5</v>
      </c>
      <c r="G135" s="1">
        <f t="shared" si="22"/>
        <v>-2.5472000008448958E-2</v>
      </c>
      <c r="L135" s="1">
        <f t="shared" si="26"/>
        <v>-2.5472000008448958E-2</v>
      </c>
      <c r="N135" s="1">
        <f t="shared" ca="1" si="23"/>
        <v>-2.0126965549307721E-2</v>
      </c>
      <c r="P135" s="11">
        <f t="shared" si="24"/>
        <v>35368.851999999999</v>
      </c>
      <c r="AC135" s="1" t="s">
        <v>37</v>
      </c>
      <c r="AD135" s="1">
        <v>10</v>
      </c>
      <c r="AF135" s="1" t="s">
        <v>42</v>
      </c>
      <c r="AH135" s="1" t="s">
        <v>36</v>
      </c>
    </row>
    <row r="136" spans="1:34" x14ac:dyDescent="0.2">
      <c r="A136" s="1" t="s">
        <v>59</v>
      </c>
      <c r="B136" s="19" t="s">
        <v>68</v>
      </c>
      <c r="C136" s="23">
        <v>50684.398000000001</v>
      </c>
      <c r="D136" s="23">
        <v>4.0000000000000001E-3</v>
      </c>
      <c r="E136" s="1">
        <f t="shared" si="21"/>
        <v>10595.986998628705</v>
      </c>
      <c r="F136" s="1">
        <f t="shared" si="20"/>
        <v>10596</v>
      </c>
      <c r="G136" s="1">
        <f t="shared" si="22"/>
        <v>-2.006200000323588E-2</v>
      </c>
      <c r="L136" s="1">
        <f t="shared" si="26"/>
        <v>-2.006200000323588E-2</v>
      </c>
      <c r="N136" s="1">
        <f t="shared" ca="1" si="23"/>
        <v>-2.0291699589433686E-2</v>
      </c>
      <c r="P136" s="11">
        <f t="shared" si="24"/>
        <v>35665.898000000001</v>
      </c>
      <c r="AC136" s="1" t="s">
        <v>37</v>
      </c>
      <c r="AD136" s="1">
        <v>9</v>
      </c>
      <c r="AF136" s="1" t="s">
        <v>42</v>
      </c>
      <c r="AH136" s="1" t="s">
        <v>36</v>
      </c>
    </row>
    <row r="137" spans="1:34" x14ac:dyDescent="0.2">
      <c r="A137" s="1" t="s">
        <v>60</v>
      </c>
      <c r="B137" s="19" t="s">
        <v>68</v>
      </c>
      <c r="C137" s="23">
        <v>50701.37</v>
      </c>
      <c r="D137" s="23">
        <v>5.0000000000000001E-3</v>
      </c>
      <c r="E137" s="1">
        <f t="shared" si="21"/>
        <v>10606.985865820559</v>
      </c>
      <c r="F137" s="1">
        <f t="shared" si="20"/>
        <v>10607</v>
      </c>
      <c r="G137" s="1">
        <f t="shared" si="22"/>
        <v>-2.1809999998367857E-2</v>
      </c>
      <c r="L137" s="1">
        <f t="shared" si="26"/>
        <v>-2.1809999998367857E-2</v>
      </c>
      <c r="N137" s="1">
        <f t="shared" ca="1" si="23"/>
        <v>-2.030111296315517E-2</v>
      </c>
      <c r="P137" s="11">
        <f t="shared" si="24"/>
        <v>35682.870000000003</v>
      </c>
      <c r="AC137" s="1" t="s">
        <v>37</v>
      </c>
      <c r="AD137" s="1">
        <v>7</v>
      </c>
      <c r="AF137" s="1" t="s">
        <v>42</v>
      </c>
      <c r="AH137" s="1" t="s">
        <v>36</v>
      </c>
    </row>
    <row r="138" spans="1:34" x14ac:dyDescent="0.2">
      <c r="A138" s="1" t="s">
        <v>60</v>
      </c>
      <c r="B138" s="19" t="s">
        <v>68</v>
      </c>
      <c r="C138" s="23">
        <v>50752.290999999997</v>
      </c>
      <c r="D138" s="23">
        <v>7.0000000000000001E-3</v>
      </c>
      <c r="E138" s="1">
        <f t="shared" si="21"/>
        <v>10639.985707694019</v>
      </c>
      <c r="F138" s="1">
        <f t="shared" si="20"/>
        <v>10640</v>
      </c>
      <c r="G138" s="1">
        <f t="shared" si="22"/>
        <v>-2.2054000000935048E-2</v>
      </c>
      <c r="L138" s="1">
        <f t="shared" si="26"/>
        <v>-2.2054000000935048E-2</v>
      </c>
      <c r="N138" s="1">
        <f t="shared" ca="1" si="23"/>
        <v>-2.0329353084319619E-2</v>
      </c>
      <c r="P138" s="11">
        <f t="shared" si="24"/>
        <v>35733.790999999997</v>
      </c>
      <c r="AC138" s="1" t="s">
        <v>37</v>
      </c>
      <c r="AD138" s="1">
        <v>7</v>
      </c>
      <c r="AF138" s="1" t="s">
        <v>42</v>
      </c>
      <c r="AH138" s="1" t="s">
        <v>36</v>
      </c>
    </row>
    <row r="139" spans="1:34" x14ac:dyDescent="0.2">
      <c r="A139" s="1" t="s">
        <v>60</v>
      </c>
      <c r="B139" s="19" t="s">
        <v>68</v>
      </c>
      <c r="C139" s="23">
        <v>50755.377</v>
      </c>
      <c r="D139" s="23">
        <v>8.0000000000000002E-3</v>
      </c>
      <c r="E139" s="1">
        <f t="shared" si="21"/>
        <v>10641.985619557918</v>
      </c>
      <c r="F139" s="1">
        <f t="shared" si="20"/>
        <v>10642</v>
      </c>
      <c r="G139" s="1">
        <f t="shared" si="22"/>
        <v>-2.2190000003320165E-2</v>
      </c>
      <c r="L139" s="1">
        <f t="shared" si="26"/>
        <v>-2.2190000003320165E-2</v>
      </c>
      <c r="N139" s="1">
        <f t="shared" ca="1" si="23"/>
        <v>-2.0331064606814435E-2</v>
      </c>
      <c r="P139" s="11">
        <f t="shared" si="24"/>
        <v>35736.877</v>
      </c>
      <c r="AC139" s="1" t="s">
        <v>37</v>
      </c>
      <c r="AD139" s="1">
        <v>9</v>
      </c>
      <c r="AF139" s="1" t="s">
        <v>42</v>
      </c>
      <c r="AH139" s="1" t="s">
        <v>36</v>
      </c>
    </row>
    <row r="140" spans="1:34" x14ac:dyDescent="0.2">
      <c r="A140" s="1" t="s">
        <v>61</v>
      </c>
      <c r="B140" s="19" t="s">
        <v>68</v>
      </c>
      <c r="C140" s="23">
        <v>50860.298999999999</v>
      </c>
      <c r="D140" s="23">
        <v>7.0000000000000001E-3</v>
      </c>
      <c r="E140" s="1">
        <f t="shared" si="21"/>
        <v>10709.981326811259</v>
      </c>
      <c r="F140" s="1">
        <f t="shared" si="20"/>
        <v>10710</v>
      </c>
      <c r="G140" s="1">
        <f t="shared" si="22"/>
        <v>-2.8814000004786067E-2</v>
      </c>
      <c r="L140" s="1">
        <f t="shared" si="26"/>
        <v>-2.8814000004786067E-2</v>
      </c>
      <c r="N140" s="1">
        <f t="shared" ca="1" si="23"/>
        <v>-2.0389256371638152E-2</v>
      </c>
      <c r="P140" s="11">
        <f t="shared" si="24"/>
        <v>35841.798999999999</v>
      </c>
      <c r="AC140" s="1" t="s">
        <v>37</v>
      </c>
      <c r="AD140" s="1">
        <v>6</v>
      </c>
      <c r="AF140" s="1" t="s">
        <v>42</v>
      </c>
      <c r="AH140" s="1" t="s">
        <v>36</v>
      </c>
    </row>
    <row r="141" spans="1:34" x14ac:dyDescent="0.2">
      <c r="A141" s="1" t="s">
        <v>31</v>
      </c>
      <c r="B141" s="19"/>
      <c r="C141" s="23">
        <v>51433.5553</v>
      </c>
      <c r="D141" s="23">
        <v>3.0000000000000001E-3</v>
      </c>
      <c r="E141" s="1">
        <f t="shared" si="21"/>
        <v>11081.485563824794</v>
      </c>
      <c r="F141" s="1">
        <f t="shared" si="20"/>
        <v>11081.5</v>
      </c>
      <c r="G141" s="1">
        <f t="shared" si="22"/>
        <v>-2.227600000333041E-2</v>
      </c>
      <c r="J141" s="1">
        <f>G141</f>
        <v>-2.227600000333041E-2</v>
      </c>
      <c r="N141" s="1">
        <f t="shared" ca="1" si="23"/>
        <v>-2.0707171675050068E-2</v>
      </c>
      <c r="P141" s="11">
        <f t="shared" si="24"/>
        <v>36415.0553</v>
      </c>
      <c r="Q141" s="1">
        <f ca="1">+(N141-G141)^2</f>
        <v>2.4612223236148917E-6</v>
      </c>
    </row>
    <row r="142" spans="1:34" x14ac:dyDescent="0.2">
      <c r="A142" s="17" t="s">
        <v>30</v>
      </c>
      <c r="B142" s="19"/>
      <c r="C142" s="23">
        <v>51803.893609999999</v>
      </c>
      <c r="D142" s="36">
        <v>1E-3</v>
      </c>
      <c r="E142" s="1">
        <f t="shared" si="21"/>
        <v>11321.486853463357</v>
      </c>
      <c r="F142" s="1">
        <f t="shared" ref="F142:F153" si="27">ROUND(2*E142,0)/2</f>
        <v>11321.5</v>
      </c>
      <c r="G142" s="1">
        <f t="shared" si="22"/>
        <v>-2.0285999999032356E-2</v>
      </c>
      <c r="K142" s="1">
        <f>+G142</f>
        <v>-2.0285999999032356E-2</v>
      </c>
      <c r="N142" s="1">
        <f t="shared" ca="1" si="23"/>
        <v>-2.0912554374427891E-2</v>
      </c>
      <c r="P142" s="11">
        <f t="shared" si="24"/>
        <v>36785.393609999999</v>
      </c>
      <c r="Q142" s="1">
        <f t="shared" ref="Q142:Q153" ca="1" si="28">+(N142-G142)^2</f>
        <v>3.9257038532728961E-7</v>
      </c>
    </row>
    <row r="143" spans="1:34" x14ac:dyDescent="0.2">
      <c r="A143" s="17" t="s">
        <v>30</v>
      </c>
      <c r="B143" s="19"/>
      <c r="C143" s="23">
        <v>51813.92297</v>
      </c>
      <c r="D143" s="23">
        <v>2.9999999999999997E-4</v>
      </c>
      <c r="E143" s="1">
        <f t="shared" si="21"/>
        <v>11327.986476292683</v>
      </c>
      <c r="F143" s="1">
        <f t="shared" si="27"/>
        <v>11328</v>
      </c>
      <c r="G143" s="1">
        <f t="shared" si="22"/>
        <v>-2.0868000006885268E-2</v>
      </c>
      <c r="K143" s="1">
        <f>+G143</f>
        <v>-2.0868000006885268E-2</v>
      </c>
      <c r="N143" s="1">
        <f t="shared" ca="1" si="23"/>
        <v>-2.091811682253604E-2</v>
      </c>
      <c r="P143" s="11">
        <f t="shared" si="24"/>
        <v>36795.42297</v>
      </c>
      <c r="Q143" s="1">
        <f t="shared" ca="1" si="28"/>
        <v>2.5116952109734624E-9</v>
      </c>
    </row>
    <row r="144" spans="1:34" x14ac:dyDescent="0.2">
      <c r="A144" s="1" t="s">
        <v>66</v>
      </c>
      <c r="B144" s="19"/>
      <c r="C144" s="25">
        <v>51927.339399999997</v>
      </c>
      <c r="D144" s="23">
        <v>5.0000000000000001E-4</v>
      </c>
      <c r="E144" s="1">
        <f t="shared" si="21"/>
        <v>11401.487080284209</v>
      </c>
      <c r="F144" s="1">
        <f t="shared" si="27"/>
        <v>11401.5</v>
      </c>
      <c r="G144" s="1">
        <f t="shared" si="22"/>
        <v>-1.9936000011512078E-2</v>
      </c>
      <c r="J144" s="1">
        <f>+G144</f>
        <v>-1.9936000011512078E-2</v>
      </c>
      <c r="N144" s="1">
        <f t="shared" ca="1" si="23"/>
        <v>-2.0981015274220499E-2</v>
      </c>
      <c r="P144" s="11">
        <f t="shared" si="24"/>
        <v>36908.839399999997</v>
      </c>
      <c r="Q144" s="1">
        <f t="shared" ca="1" si="28"/>
        <v>1.0920568992935498E-6</v>
      </c>
    </row>
    <row r="145" spans="1:18" x14ac:dyDescent="0.2">
      <c r="A145" s="52" t="s">
        <v>90</v>
      </c>
      <c r="B145" s="53" t="s">
        <v>89</v>
      </c>
      <c r="C145" s="58">
        <v>52930.331899999997</v>
      </c>
      <c r="D145" s="55">
        <v>1E-4</v>
      </c>
      <c r="E145" s="1">
        <f t="shared" si="21"/>
        <v>12051.485978582923</v>
      </c>
      <c r="F145" s="1">
        <f t="shared" si="27"/>
        <v>12051.5</v>
      </c>
      <c r="G145" s="1">
        <f t="shared" si="22"/>
        <v>-2.1636000004946254E-2</v>
      </c>
      <c r="N145" s="1">
        <f t="shared" ca="1" si="23"/>
        <v>-2.1537260085035433E-2</v>
      </c>
      <c r="P145" s="11">
        <f t="shared" si="24"/>
        <v>37911.831899999997</v>
      </c>
      <c r="Q145" s="1">
        <f t="shared" ca="1" si="28"/>
        <v>9.7495717839954634E-9</v>
      </c>
    </row>
    <row r="146" spans="1:18" x14ac:dyDescent="0.2">
      <c r="A146" s="17" t="s">
        <v>67</v>
      </c>
      <c r="B146" s="19"/>
      <c r="C146" s="56">
        <v>52949.6201</v>
      </c>
      <c r="D146" s="23">
        <v>1E-4</v>
      </c>
      <c r="E146" s="1">
        <f t="shared" si="21"/>
        <v>12063.985881373988</v>
      </c>
      <c r="F146" s="1">
        <f t="shared" si="27"/>
        <v>12064</v>
      </c>
      <c r="G146" s="1">
        <f t="shared" si="22"/>
        <v>-2.1786000004794914E-2</v>
      </c>
      <c r="K146" s="1">
        <f>+G146</f>
        <v>-2.1786000004794914E-2</v>
      </c>
      <c r="N146" s="1">
        <f t="shared" ca="1" si="23"/>
        <v>-2.1547957100628026E-2</v>
      </c>
      <c r="P146" s="11">
        <f t="shared" si="24"/>
        <v>37931.1201</v>
      </c>
      <c r="Q146" s="1">
        <f t="shared" ca="1" si="28"/>
        <v>5.6664424224206226E-8</v>
      </c>
    </row>
    <row r="147" spans="1:18" x14ac:dyDescent="0.2">
      <c r="A147" s="32" t="s">
        <v>79</v>
      </c>
      <c r="B147" s="16" t="s">
        <v>68</v>
      </c>
      <c r="C147" s="54">
        <v>53662.517399999997</v>
      </c>
      <c r="D147" s="59">
        <v>5.0000000000000001E-4</v>
      </c>
      <c r="E147" s="1">
        <f t="shared" si="21"/>
        <v>12525.985806199074</v>
      </c>
      <c r="F147" s="1">
        <f t="shared" si="27"/>
        <v>12526</v>
      </c>
      <c r="G147" s="1">
        <f t="shared" si="22"/>
        <v>-2.1902000007685274E-2</v>
      </c>
      <c r="J147" s="1">
        <f>+G147</f>
        <v>-2.1902000007685274E-2</v>
      </c>
      <c r="N147" s="1">
        <f t="shared" ca="1" si="23"/>
        <v>-2.1943318796930334E-2</v>
      </c>
      <c r="P147" s="11">
        <f t="shared" si="24"/>
        <v>38644.017399999997</v>
      </c>
      <c r="Q147" s="1">
        <f t="shared" ca="1" si="28"/>
        <v>1.7072423446777015E-9</v>
      </c>
    </row>
    <row r="148" spans="1:18" x14ac:dyDescent="0.2">
      <c r="A148" s="51" t="s">
        <v>75</v>
      </c>
      <c r="B148" s="33" t="s">
        <v>68</v>
      </c>
      <c r="C148" s="34">
        <v>53732.72625925926</v>
      </c>
      <c r="D148" s="37">
        <v>1E-4</v>
      </c>
      <c r="E148" s="1">
        <f t="shared" si="21"/>
        <v>12571.485330043301</v>
      </c>
      <c r="F148" s="1">
        <f t="shared" si="27"/>
        <v>12571.5</v>
      </c>
      <c r="G148" s="1">
        <f t="shared" si="22"/>
        <v>-2.2636740744928829E-2</v>
      </c>
      <c r="K148" s="1">
        <f>+G148</f>
        <v>-2.2636740744928829E-2</v>
      </c>
      <c r="N148" s="1">
        <f t="shared" ca="1" si="23"/>
        <v>-2.198225593368738E-2</v>
      </c>
      <c r="P148" s="11">
        <f t="shared" si="24"/>
        <v>38714.22625925926</v>
      </c>
      <c r="Q148" s="1">
        <f t="shared" ca="1" si="28"/>
        <v>4.2835036814575558E-7</v>
      </c>
      <c r="R148" s="21" t="s">
        <v>76</v>
      </c>
    </row>
    <row r="149" spans="1:18" x14ac:dyDescent="0.2">
      <c r="A149" s="51" t="s">
        <v>87</v>
      </c>
      <c r="B149" s="33" t="s">
        <v>68</v>
      </c>
      <c r="C149" s="57">
        <v>54019.735258635803</v>
      </c>
      <c r="D149" s="37">
        <v>2.0000000000000001E-4</v>
      </c>
      <c r="E149" s="1">
        <f t="shared" si="21"/>
        <v>12757.484261637075</v>
      </c>
      <c r="F149" s="1">
        <f t="shared" si="27"/>
        <v>12757.5</v>
      </c>
      <c r="G149" s="1">
        <f>C149-(C$7+C$8*F149)</f>
        <v>-2.4285364197567105E-2</v>
      </c>
      <c r="K149" s="1">
        <f>+G149</f>
        <v>-2.4285364197567105E-2</v>
      </c>
      <c r="N149" s="1">
        <f t="shared" ca="1" si="23"/>
        <v>-2.2141427525705193E-2</v>
      </c>
      <c r="P149" s="11">
        <f t="shared" si="24"/>
        <v>39001.235258635803</v>
      </c>
      <c r="Q149" s="1">
        <f t="shared" ca="1" si="28"/>
        <v>4.5964644529543336E-6</v>
      </c>
    </row>
    <row r="150" spans="1:18" x14ac:dyDescent="0.2">
      <c r="A150" s="51" t="s">
        <v>87</v>
      </c>
      <c r="B150" s="33" t="s">
        <v>68</v>
      </c>
      <c r="C150" s="35">
        <v>54025.909699999997</v>
      </c>
      <c r="D150" s="37">
        <v>1E-4</v>
      </c>
      <c r="E150" s="1">
        <f t="shared" si="21"/>
        <v>12761.485667514324</v>
      </c>
      <c r="F150" s="1">
        <f t="shared" si="27"/>
        <v>12761.5</v>
      </c>
      <c r="G150" s="1">
        <f>C150-(C$7+C$8*F150)</f>
        <v>-2.211600000737235E-2</v>
      </c>
      <c r="K150" s="1">
        <f>+G150</f>
        <v>-2.211600000737235E-2</v>
      </c>
      <c r="N150" s="1">
        <f t="shared" ca="1" si="23"/>
        <v>-2.2144850570694822E-2</v>
      </c>
      <c r="P150" s="11">
        <f t="shared" si="24"/>
        <v>39007.409699999997</v>
      </c>
      <c r="Q150" s="1">
        <f t="shared" ca="1" si="28"/>
        <v>8.3235500402399004E-10</v>
      </c>
    </row>
    <row r="151" spans="1:18" x14ac:dyDescent="0.2">
      <c r="A151" s="49" t="s">
        <v>91</v>
      </c>
      <c r="B151" s="50" t="s">
        <v>89</v>
      </c>
      <c r="C151" s="48">
        <v>54741.892999999996</v>
      </c>
      <c r="D151" s="48">
        <v>1E-4</v>
      </c>
      <c r="E151" s="1">
        <f t="shared" si="21"/>
        <v>13225.48550420331</v>
      </c>
      <c r="F151" s="1">
        <f t="shared" si="27"/>
        <v>13225.5</v>
      </c>
      <c r="G151" s="1">
        <f>C151-(C$7+C$8*F151)</f>
        <v>-2.2368000005371869E-2</v>
      </c>
      <c r="J151" s="1">
        <f>+G151</f>
        <v>-2.2368000005371869E-2</v>
      </c>
      <c r="N151" s="1">
        <f t="shared" ca="1" si="23"/>
        <v>-2.2541923789491942E-2</v>
      </c>
      <c r="P151" s="11">
        <f t="shared" si="24"/>
        <v>39723.392999999996</v>
      </c>
      <c r="Q151" s="1">
        <f t="shared" ca="1" si="28"/>
        <v>3.0249482682646057E-8</v>
      </c>
    </row>
    <row r="152" spans="1:18" x14ac:dyDescent="0.2">
      <c r="A152" s="49" t="s">
        <v>91</v>
      </c>
      <c r="B152" s="50" t="s">
        <v>68</v>
      </c>
      <c r="C152" s="48">
        <v>54759.637999999999</v>
      </c>
      <c r="D152" s="48"/>
      <c r="E152" s="1">
        <f t="shared" si="21"/>
        <v>13236.985321450509</v>
      </c>
      <c r="F152" s="1">
        <f t="shared" si="27"/>
        <v>13237</v>
      </c>
      <c r="G152" s="1">
        <f>C152-(C$7+C$8*F152)</f>
        <v>-2.2650000006251503E-2</v>
      </c>
      <c r="J152" s="1">
        <f>+G152</f>
        <v>-2.2650000006251503E-2</v>
      </c>
      <c r="N152" s="1">
        <f t="shared" ca="1" si="23"/>
        <v>-2.255176504383713E-2</v>
      </c>
      <c r="P152" s="11">
        <f t="shared" si="24"/>
        <v>39741.137999999999</v>
      </c>
      <c r="Q152" s="1">
        <f t="shared" ca="1" si="28"/>
        <v>9.650107840553279E-9</v>
      </c>
    </row>
    <row r="153" spans="1:18" x14ac:dyDescent="0.2">
      <c r="A153" s="49" t="s">
        <v>91</v>
      </c>
      <c r="B153" s="50" t="s">
        <v>89</v>
      </c>
      <c r="C153" s="48">
        <v>54766.5818</v>
      </c>
      <c r="D153" s="48">
        <v>1E-4</v>
      </c>
      <c r="E153" s="1">
        <f t="shared" si="21"/>
        <v>13241.485317562154</v>
      </c>
      <c r="F153" s="1">
        <f t="shared" si="27"/>
        <v>13241.5</v>
      </c>
      <c r="G153" s="1">
        <f>C153-(C$7+C$8*F153)</f>
        <v>-2.265600000100676E-2</v>
      </c>
      <c r="J153" s="1">
        <f>+G153</f>
        <v>-2.265600000100676E-2</v>
      </c>
      <c r="N153" s="1">
        <f t="shared" ca="1" si="23"/>
        <v>-2.2555615969450465E-2</v>
      </c>
      <c r="P153" s="11">
        <f t="shared" si="24"/>
        <v>39748.0818</v>
      </c>
      <c r="Q153" s="1">
        <f t="shared" ca="1" si="28"/>
        <v>1.0076953791495084E-8</v>
      </c>
    </row>
    <row r="154" spans="1:18" x14ac:dyDescent="0.2">
      <c r="A154" s="80" t="s">
        <v>98</v>
      </c>
      <c r="B154" s="81" t="s">
        <v>89</v>
      </c>
      <c r="C154" s="79">
        <v>55056.678500000002</v>
      </c>
      <c r="D154" s="79">
        <v>4.0000000000000002E-4</v>
      </c>
      <c r="E154" s="1">
        <f t="shared" ref="E154:E177" si="29">(C154-C$7)/C$8</f>
        <v>13429.485263125149</v>
      </c>
      <c r="F154" s="1">
        <f t="shared" ref="F154:F177" si="30">ROUND(2*E154,0)/2</f>
        <v>13429.5</v>
      </c>
      <c r="G154" s="1">
        <f t="shared" ref="G154:G177" si="31">C154-(C$7+C$8*F154)</f>
        <v>-2.2740000000339933E-2</v>
      </c>
      <c r="J154" s="1">
        <f t="shared" ref="J154:J177" si="32">+G154</f>
        <v>-2.2740000000339933E-2</v>
      </c>
      <c r="N154" s="1">
        <f t="shared" ref="N154:N177" ca="1" si="33">+C$11+C$12*F154</f>
        <v>-2.2716499083963095E-2</v>
      </c>
      <c r="P154" s="11">
        <f t="shared" ref="P154:P177" si="34">C154-15018.5</f>
        <v>40038.178500000002</v>
      </c>
      <c r="Q154" s="1">
        <f t="shared" ref="Q154:Q177" ca="1" si="35">+(N154-G154)^2</f>
        <v>5.5229307055114237E-10</v>
      </c>
    </row>
    <row r="155" spans="1:18" x14ac:dyDescent="0.2">
      <c r="A155" s="80" t="s">
        <v>101</v>
      </c>
      <c r="B155" s="81" t="s">
        <v>89</v>
      </c>
      <c r="C155" s="79">
        <v>55093.715100000001</v>
      </c>
      <c r="D155" s="79">
        <v>4.0000000000000002E-4</v>
      </c>
      <c r="E155" s="1">
        <f t="shared" si="29"/>
        <v>13453.487186565982</v>
      </c>
      <c r="F155" s="1">
        <f t="shared" si="30"/>
        <v>13453.5</v>
      </c>
      <c r="G155" s="1">
        <f t="shared" si="31"/>
        <v>-1.977199999964796E-2</v>
      </c>
      <c r="J155" s="1">
        <f t="shared" si="32"/>
        <v>-1.977199999964796E-2</v>
      </c>
      <c r="N155" s="1">
        <f t="shared" ca="1" si="33"/>
        <v>-2.2737037353900875E-2</v>
      </c>
      <c r="P155" s="11">
        <f t="shared" si="34"/>
        <v>40075.215100000001</v>
      </c>
      <c r="Q155" s="1">
        <f t="shared" ca="1" si="35"/>
        <v>8.7914465121151283E-6</v>
      </c>
    </row>
    <row r="156" spans="1:18" x14ac:dyDescent="0.2">
      <c r="A156" s="80" t="s">
        <v>101</v>
      </c>
      <c r="B156" s="81" t="s">
        <v>89</v>
      </c>
      <c r="C156" s="79">
        <v>55110.6855</v>
      </c>
      <c r="D156" s="79">
        <v>1E-4</v>
      </c>
      <c r="E156" s="1">
        <f t="shared" si="29"/>
        <v>13464.485016862507</v>
      </c>
      <c r="F156" s="1">
        <f t="shared" si="30"/>
        <v>13464.5</v>
      </c>
      <c r="G156" s="1">
        <f t="shared" si="31"/>
        <v>-2.3120000005292241E-2</v>
      </c>
      <c r="J156" s="1">
        <f t="shared" si="32"/>
        <v>-2.3120000005292241E-2</v>
      </c>
      <c r="N156" s="1">
        <f t="shared" ca="1" si="33"/>
        <v>-2.274645072762236E-2</v>
      </c>
      <c r="P156" s="11">
        <f t="shared" si="34"/>
        <v>40092.1855</v>
      </c>
      <c r="Q156" s="1">
        <f t="shared" ca="1" si="35"/>
        <v>1.3953906284768982E-7</v>
      </c>
    </row>
    <row r="157" spans="1:18" x14ac:dyDescent="0.2">
      <c r="A157" s="80" t="s">
        <v>101</v>
      </c>
      <c r="B157" s="81" t="s">
        <v>89</v>
      </c>
      <c r="C157" s="79">
        <v>55137.688600000001</v>
      </c>
      <c r="D157" s="79">
        <v>1E-4</v>
      </c>
      <c r="E157" s="1">
        <f t="shared" si="29"/>
        <v>13481.984634507357</v>
      </c>
      <c r="F157" s="1">
        <f t="shared" si="30"/>
        <v>13482</v>
      </c>
      <c r="G157" s="1">
        <f t="shared" si="31"/>
        <v>-2.3710000001301523E-2</v>
      </c>
      <c r="J157" s="1">
        <f t="shared" si="32"/>
        <v>-2.3710000001301523E-2</v>
      </c>
      <c r="N157" s="1">
        <f t="shared" ca="1" si="33"/>
        <v>-2.2761426549451992E-2</v>
      </c>
      <c r="P157" s="11">
        <f t="shared" si="34"/>
        <v>40119.188600000001</v>
      </c>
      <c r="Q157" s="1">
        <f t="shared" ca="1" si="35"/>
        <v>8.9979159355373481E-7</v>
      </c>
    </row>
    <row r="158" spans="1:18" x14ac:dyDescent="0.2">
      <c r="A158" s="80" t="s">
        <v>101</v>
      </c>
      <c r="B158" s="81" t="s">
        <v>89</v>
      </c>
      <c r="C158" s="79">
        <v>55154.663200000003</v>
      </c>
      <c r="D158" s="79">
        <v>2.0000000000000001E-4</v>
      </c>
      <c r="E158" s="1">
        <f t="shared" si="29"/>
        <v>13492.985186654119</v>
      </c>
      <c r="F158" s="1">
        <f t="shared" si="30"/>
        <v>13493</v>
      </c>
      <c r="G158" s="1">
        <f t="shared" si="31"/>
        <v>-2.2858000003907364E-2</v>
      </c>
      <c r="J158" s="1">
        <f t="shared" si="32"/>
        <v>-2.2858000003907364E-2</v>
      </c>
      <c r="N158" s="1">
        <f t="shared" ca="1" si="33"/>
        <v>-2.2770839923173476E-2</v>
      </c>
      <c r="P158" s="11">
        <f t="shared" si="34"/>
        <v>40136.163200000003</v>
      </c>
      <c r="Q158" s="1">
        <f t="shared" ca="1" si="35"/>
        <v>7.5968796735378121E-9</v>
      </c>
    </row>
    <row r="159" spans="1:18" x14ac:dyDescent="0.2">
      <c r="A159" s="80" t="s">
        <v>101</v>
      </c>
      <c r="B159" s="81" t="s">
        <v>89</v>
      </c>
      <c r="C159" s="79">
        <v>55239.5308</v>
      </c>
      <c r="D159" s="79">
        <v>2.9999999999999997E-4</v>
      </c>
      <c r="E159" s="1">
        <f t="shared" si="29"/>
        <v>13547.984447866196</v>
      </c>
      <c r="F159" s="1">
        <f t="shared" si="30"/>
        <v>13548</v>
      </c>
      <c r="G159" s="1">
        <f t="shared" si="31"/>
        <v>-2.3998000004212372E-2</v>
      </c>
      <c r="J159" s="1">
        <f t="shared" si="32"/>
        <v>-2.3998000004212372E-2</v>
      </c>
      <c r="N159" s="1">
        <f t="shared" ca="1" si="33"/>
        <v>-2.281790679178089E-2</v>
      </c>
      <c r="P159" s="11">
        <f t="shared" si="34"/>
        <v>40221.0308</v>
      </c>
      <c r="Q159" s="1">
        <f t="shared" ca="1" si="35"/>
        <v>1.3926199900268555E-6</v>
      </c>
    </row>
    <row r="160" spans="1:18" x14ac:dyDescent="0.2">
      <c r="A160" s="79" t="s">
        <v>102</v>
      </c>
      <c r="B160" s="81" t="s">
        <v>68</v>
      </c>
      <c r="C160" s="79">
        <v>55539.658199999998</v>
      </c>
      <c r="D160" s="79">
        <v>2.0000000000000001E-4</v>
      </c>
      <c r="E160" s="1">
        <f t="shared" si="29"/>
        <v>13742.484884658352</v>
      </c>
      <c r="F160" s="1">
        <f t="shared" si="30"/>
        <v>13742.5</v>
      </c>
      <c r="G160" s="1">
        <f t="shared" si="31"/>
        <v>-2.3324000001593959E-2</v>
      </c>
      <c r="J160" s="1">
        <f t="shared" si="32"/>
        <v>-2.3324000001593959E-2</v>
      </c>
      <c r="N160" s="1">
        <f t="shared" ca="1" si="33"/>
        <v>-2.2984352354401667E-2</v>
      </c>
      <c r="P160" s="11">
        <f t="shared" si="34"/>
        <v>40521.158199999998</v>
      </c>
      <c r="Q160" s="1">
        <f t="shared" ca="1" si="35"/>
        <v>1.1536052424325918E-7</v>
      </c>
    </row>
    <row r="161" spans="1:17" x14ac:dyDescent="0.2">
      <c r="A161" s="80" t="s">
        <v>106</v>
      </c>
      <c r="B161" s="81" t="s">
        <v>68</v>
      </c>
      <c r="C161" s="79">
        <v>56208.578099999999</v>
      </c>
      <c r="D161" s="79">
        <v>2.0000000000000001E-4</v>
      </c>
      <c r="E161" s="1">
        <f t="shared" si="29"/>
        <v>14175.984834109706</v>
      </c>
      <c r="F161" s="1">
        <f t="shared" si="30"/>
        <v>14176</v>
      </c>
      <c r="G161" s="1">
        <f t="shared" si="31"/>
        <v>-2.3402000006171875E-2</v>
      </c>
      <c r="J161" s="1">
        <f t="shared" si="32"/>
        <v>-2.3402000006171875E-2</v>
      </c>
      <c r="N161" s="1">
        <f t="shared" ca="1" si="33"/>
        <v>-2.3355324855152858E-2</v>
      </c>
      <c r="P161" s="11">
        <f t="shared" si="34"/>
        <v>41190.078099999999</v>
      </c>
      <c r="Q161" s="1">
        <f t="shared" ca="1" si="35"/>
        <v>2.1785697226479721E-9</v>
      </c>
    </row>
    <row r="162" spans="1:17" x14ac:dyDescent="0.2">
      <c r="A162" s="93" t="s">
        <v>105</v>
      </c>
      <c r="B162" s="94" t="s">
        <v>68</v>
      </c>
      <c r="C162" s="95">
        <v>56521.821000000004</v>
      </c>
      <c r="D162" s="95">
        <v>2.9999999999999997E-4</v>
      </c>
      <c r="E162" s="1">
        <f t="shared" si="29"/>
        <v>14378.984896323429</v>
      </c>
      <c r="F162" s="1">
        <f t="shared" si="30"/>
        <v>14379</v>
      </c>
      <c r="G162" s="1">
        <f t="shared" si="31"/>
        <v>-2.3305999995500315E-2</v>
      </c>
      <c r="J162" s="1">
        <f t="shared" si="32"/>
        <v>-2.3305999995500315E-2</v>
      </c>
      <c r="N162" s="1">
        <f t="shared" ca="1" si="33"/>
        <v>-2.3529044388376601E-2</v>
      </c>
      <c r="P162" s="11">
        <f t="shared" si="34"/>
        <v>41503.321000000004</v>
      </c>
      <c r="Q162" s="1">
        <f t="shared" ca="1" si="35"/>
        <v>4.9748801193550884E-8</v>
      </c>
    </row>
    <row r="163" spans="1:17" x14ac:dyDescent="0.2">
      <c r="A163" s="95" t="s">
        <v>107</v>
      </c>
      <c r="B163" s="94" t="s">
        <v>68</v>
      </c>
      <c r="C163" s="95">
        <v>56558.856</v>
      </c>
      <c r="D163" s="95">
        <v>1.2999999999999999E-3</v>
      </c>
      <c r="E163" s="1">
        <f t="shared" si="29"/>
        <v>14402.985782868931</v>
      </c>
      <c r="F163" s="1">
        <f t="shared" si="30"/>
        <v>14403</v>
      </c>
      <c r="G163" s="1">
        <f t="shared" si="31"/>
        <v>-2.1938000005320646E-2</v>
      </c>
      <c r="J163" s="1">
        <f t="shared" si="32"/>
        <v>-2.1938000005320646E-2</v>
      </c>
      <c r="N163" s="1">
        <f t="shared" ca="1" si="33"/>
        <v>-2.3549582658314382E-2</v>
      </c>
      <c r="P163" s="11">
        <f t="shared" si="34"/>
        <v>41540.356</v>
      </c>
      <c r="Q163" s="1">
        <f t="shared" ca="1" si="35"/>
        <v>2.5971986474303276E-6</v>
      </c>
    </row>
    <row r="164" spans="1:17" x14ac:dyDescent="0.2">
      <c r="A164" s="93" t="s">
        <v>108</v>
      </c>
      <c r="B164" s="94" t="s">
        <v>89</v>
      </c>
      <c r="C164" s="95">
        <v>56886.756099999999</v>
      </c>
      <c r="D164" s="95">
        <v>2.0000000000000001E-4</v>
      </c>
      <c r="E164" s="1">
        <f t="shared" si="29"/>
        <v>14615.484583958707</v>
      </c>
      <c r="F164" s="1">
        <f t="shared" si="30"/>
        <v>14615.5</v>
      </c>
      <c r="G164" s="1">
        <f t="shared" si="31"/>
        <v>-2.3788000005879439E-2</v>
      </c>
      <c r="J164" s="1">
        <f t="shared" si="32"/>
        <v>-2.3788000005879439E-2</v>
      </c>
      <c r="N164" s="1">
        <f t="shared" ca="1" si="33"/>
        <v>-2.3731431923388495E-2</v>
      </c>
      <c r="P164" s="11">
        <f t="shared" si="34"/>
        <v>41868.256099999999</v>
      </c>
      <c r="Q164" s="1">
        <f t="shared" ca="1" si="35"/>
        <v>3.1999479567023046E-9</v>
      </c>
    </row>
    <row r="165" spans="1:17" x14ac:dyDescent="0.2">
      <c r="A165" s="96" t="s">
        <v>658</v>
      </c>
      <c r="B165" s="97" t="s">
        <v>89</v>
      </c>
      <c r="C165" s="48">
        <v>57329.6155</v>
      </c>
      <c r="D165" s="48">
        <v>2.0000000000000001E-4</v>
      </c>
      <c r="E165" s="1">
        <f t="shared" si="29"/>
        <v>14902.483860724216</v>
      </c>
      <c r="F165" s="1">
        <f t="shared" si="30"/>
        <v>14902.5</v>
      </c>
      <c r="G165" s="1">
        <f t="shared" si="31"/>
        <v>-2.4904000005335547E-2</v>
      </c>
      <c r="J165" s="1">
        <f t="shared" si="32"/>
        <v>-2.4904000005335547E-2</v>
      </c>
      <c r="N165" s="1">
        <f t="shared" ca="1" si="33"/>
        <v>-2.3977035401394474E-2</v>
      </c>
      <c r="P165" s="11">
        <f t="shared" si="34"/>
        <v>42311.1155</v>
      </c>
      <c r="Q165" s="1">
        <f t="shared" ca="1" si="35"/>
        <v>8.5926337695963052E-7</v>
      </c>
    </row>
    <row r="166" spans="1:17" x14ac:dyDescent="0.2">
      <c r="A166" s="96" t="s">
        <v>659</v>
      </c>
      <c r="B166" s="97" t="s">
        <v>89</v>
      </c>
      <c r="C166" s="48">
        <v>57633.6008</v>
      </c>
      <c r="D166" s="48">
        <v>1E-4</v>
      </c>
      <c r="E166" s="1">
        <f t="shared" si="29"/>
        <v>15099.484446570077</v>
      </c>
      <c r="F166" s="1">
        <f t="shared" si="30"/>
        <v>15099.5</v>
      </c>
      <c r="G166" s="1">
        <f t="shared" si="31"/>
        <v>-2.4000000004889444E-2</v>
      </c>
      <c r="J166" s="1">
        <f t="shared" si="32"/>
        <v>-2.4000000004889444E-2</v>
      </c>
      <c r="N166" s="1">
        <f t="shared" ca="1" si="33"/>
        <v>-2.4145620367133767E-2</v>
      </c>
      <c r="P166" s="11">
        <f t="shared" si="34"/>
        <v>42615.1008</v>
      </c>
      <c r="Q166" s="1">
        <f t="shared" ca="1" si="35"/>
        <v>2.1205289900168111E-8</v>
      </c>
    </row>
    <row r="167" spans="1:17" x14ac:dyDescent="0.2">
      <c r="A167" s="96" t="s">
        <v>659</v>
      </c>
      <c r="B167" s="97" t="s">
        <v>68</v>
      </c>
      <c r="C167" s="48">
        <v>57697.637600000002</v>
      </c>
      <c r="D167" s="48">
        <v>1E-4</v>
      </c>
      <c r="E167" s="1">
        <f t="shared" si="29"/>
        <v>15140.984108282977</v>
      </c>
      <c r="F167" s="1">
        <f t="shared" si="30"/>
        <v>15141</v>
      </c>
      <c r="G167" s="1">
        <f t="shared" si="31"/>
        <v>-2.4522000006982125E-2</v>
      </c>
      <c r="J167" s="1">
        <f t="shared" si="32"/>
        <v>-2.4522000006982125E-2</v>
      </c>
      <c r="N167" s="1">
        <f t="shared" ca="1" si="33"/>
        <v>-2.4181134458901181E-2</v>
      </c>
      <c r="P167" s="11">
        <f t="shared" si="34"/>
        <v>42679.137600000002</v>
      </c>
      <c r="Q167" s="1">
        <f t="shared" ca="1" si="35"/>
        <v>1.1618932186852265E-7</v>
      </c>
    </row>
    <row r="168" spans="1:17" x14ac:dyDescent="0.2">
      <c r="A168" s="100" t="s">
        <v>1</v>
      </c>
      <c r="B168" s="101" t="s">
        <v>89</v>
      </c>
      <c r="C168" s="102">
        <v>58019.367700000003</v>
      </c>
      <c r="D168" s="102">
        <v>5.9999999999999995E-4</v>
      </c>
      <c r="E168" s="1">
        <f t="shared" si="29"/>
        <v>15349.484381764121</v>
      </c>
      <c r="F168" s="1">
        <f t="shared" si="30"/>
        <v>15349.5</v>
      </c>
      <c r="G168" s="1">
        <f t="shared" si="31"/>
        <v>-2.4100000002363231E-2</v>
      </c>
      <c r="J168" s="1">
        <f t="shared" si="32"/>
        <v>-2.4100000002363231E-2</v>
      </c>
      <c r="N168" s="1">
        <f t="shared" ca="1" si="33"/>
        <v>-2.4359560678985665E-2</v>
      </c>
      <c r="P168" s="11">
        <f t="shared" si="34"/>
        <v>43000.867700000003</v>
      </c>
      <c r="Q168" s="1">
        <f t="shared" ca="1" si="35"/>
        <v>6.7371744848695819E-8</v>
      </c>
    </row>
    <row r="169" spans="1:17" x14ac:dyDescent="0.2">
      <c r="A169" s="98" t="s">
        <v>660</v>
      </c>
      <c r="B169" s="99" t="s">
        <v>68</v>
      </c>
      <c r="C169" s="98">
        <v>58052.543299999998</v>
      </c>
      <c r="D169" s="98">
        <v>1E-4</v>
      </c>
      <c r="E169" s="1">
        <f t="shared" si="29"/>
        <v>15370.98414716655</v>
      </c>
      <c r="F169" s="1">
        <f t="shared" si="30"/>
        <v>15371</v>
      </c>
      <c r="G169" s="1">
        <f t="shared" si="31"/>
        <v>-2.4462000008497853E-2</v>
      </c>
      <c r="J169" s="1">
        <f t="shared" si="32"/>
        <v>-2.4462000008497853E-2</v>
      </c>
      <c r="N169" s="1">
        <f t="shared" ca="1" si="33"/>
        <v>-2.4377959545804927E-2</v>
      </c>
      <c r="P169" s="11">
        <f t="shared" si="34"/>
        <v>43034.043299999998</v>
      </c>
      <c r="Q169" s="1">
        <f t="shared" ca="1" si="35"/>
        <v>7.0627993696411107E-9</v>
      </c>
    </row>
    <row r="170" spans="1:17" x14ac:dyDescent="0.2">
      <c r="A170" s="104" t="s">
        <v>0</v>
      </c>
      <c r="B170" s="99" t="s">
        <v>68</v>
      </c>
      <c r="C170" s="104">
        <v>58387.389000000003</v>
      </c>
      <c r="D170" s="104">
        <v>1E-4</v>
      </c>
      <c r="E170" s="1">
        <f t="shared" si="29"/>
        <v>15587.984110875217</v>
      </c>
      <c r="F170" s="1">
        <f t="shared" si="30"/>
        <v>15588</v>
      </c>
      <c r="G170" s="1">
        <f t="shared" si="31"/>
        <v>-2.4517999998352025E-2</v>
      </c>
      <c r="J170" s="1">
        <f t="shared" si="32"/>
        <v>-2.4517999998352025E-2</v>
      </c>
      <c r="N170" s="1">
        <f t="shared" ca="1" si="33"/>
        <v>-2.4563659736492376E-2</v>
      </c>
      <c r="P170" s="11">
        <f t="shared" si="34"/>
        <v>43368.889000000003</v>
      </c>
      <c r="Q170" s="1">
        <f t="shared" ca="1" si="35"/>
        <v>2.0848116870454149E-9</v>
      </c>
    </row>
    <row r="171" spans="1:17" x14ac:dyDescent="0.2">
      <c r="A171" s="104" t="s">
        <v>0</v>
      </c>
      <c r="B171" s="99" t="s">
        <v>68</v>
      </c>
      <c r="C171" s="104">
        <v>58413.621400000004</v>
      </c>
      <c r="D171" s="104">
        <v>1E-4</v>
      </c>
      <c r="E171" s="1">
        <f t="shared" si="29"/>
        <v>15604.984269001756</v>
      </c>
      <c r="F171" s="1">
        <f t="shared" si="30"/>
        <v>15605</v>
      </c>
      <c r="G171" s="1">
        <f t="shared" si="31"/>
        <v>-2.4273999995784834E-2</v>
      </c>
      <c r="J171" s="1">
        <f t="shared" si="32"/>
        <v>-2.4273999995784834E-2</v>
      </c>
      <c r="N171" s="1">
        <f t="shared" ca="1" si="33"/>
        <v>-2.4578207677698305E-2</v>
      </c>
      <c r="P171" s="11">
        <f t="shared" si="34"/>
        <v>43395.121400000004</v>
      </c>
      <c r="Q171" s="1">
        <f t="shared" ca="1" si="35"/>
        <v>9.2542313735167496E-8</v>
      </c>
    </row>
    <row r="172" spans="1:17" x14ac:dyDescent="0.2">
      <c r="A172" s="104" t="s">
        <v>0</v>
      </c>
      <c r="B172" s="99" t="s">
        <v>68</v>
      </c>
      <c r="C172" s="104">
        <v>58495.404799999997</v>
      </c>
      <c r="D172" s="104">
        <v>1E-4</v>
      </c>
      <c r="E172" s="1">
        <f t="shared" si="29"/>
        <v>15657.984784857175</v>
      </c>
      <c r="F172" s="1">
        <f t="shared" si="30"/>
        <v>15658</v>
      </c>
      <c r="G172" s="1">
        <f t="shared" si="31"/>
        <v>-2.3478000010072719E-2</v>
      </c>
      <c r="J172" s="1">
        <f t="shared" si="32"/>
        <v>-2.3478000010072719E-2</v>
      </c>
      <c r="N172" s="1">
        <f t="shared" ca="1" si="33"/>
        <v>-2.4623563023810906E-2</v>
      </c>
      <c r="P172" s="11">
        <f t="shared" si="34"/>
        <v>43476.904799999997</v>
      </c>
      <c r="Q172" s="1">
        <f t="shared" ca="1" si="35"/>
        <v>1.3123146184449163E-6</v>
      </c>
    </row>
    <row r="173" spans="1:17" x14ac:dyDescent="0.2">
      <c r="A173" s="105" t="s">
        <v>661</v>
      </c>
      <c r="B173" s="106" t="s">
        <v>68</v>
      </c>
      <c r="C173" s="107">
        <v>58720.691400000003</v>
      </c>
      <c r="D173" s="107">
        <v>1E-4</v>
      </c>
      <c r="E173" s="1">
        <f t="shared" si="29"/>
        <v>15803.983924234059</v>
      </c>
      <c r="F173" s="1">
        <f t="shared" si="30"/>
        <v>15804</v>
      </c>
      <c r="G173" s="1">
        <f t="shared" si="31"/>
        <v>-2.4806000001262873E-2</v>
      </c>
      <c r="J173" s="1">
        <f t="shared" si="32"/>
        <v>-2.4806000001262873E-2</v>
      </c>
      <c r="N173" s="1">
        <f t="shared" ca="1" si="33"/>
        <v>-2.4748504165932418E-2</v>
      </c>
      <c r="P173" s="11">
        <f t="shared" si="34"/>
        <v>43702.191400000003</v>
      </c>
      <c r="Q173" s="1">
        <f t="shared" ca="1" si="35"/>
        <v>3.3057710803468283E-9</v>
      </c>
    </row>
    <row r="174" spans="1:17" x14ac:dyDescent="0.2">
      <c r="A174" s="105" t="s">
        <v>661</v>
      </c>
      <c r="B174" s="106" t="s">
        <v>68</v>
      </c>
      <c r="C174" s="107">
        <v>58743.836900000002</v>
      </c>
      <c r="D174" s="107">
        <v>1E-4</v>
      </c>
      <c r="E174" s="1">
        <f t="shared" si="29"/>
        <v>15818.983587243076</v>
      </c>
      <c r="F174" s="1">
        <f t="shared" si="30"/>
        <v>15819</v>
      </c>
      <c r="G174" s="1">
        <f t="shared" si="31"/>
        <v>-2.5326000002678484E-2</v>
      </c>
      <c r="J174" s="1">
        <f t="shared" si="32"/>
        <v>-2.5326000002678484E-2</v>
      </c>
      <c r="N174" s="1">
        <f t="shared" ca="1" si="33"/>
        <v>-2.4761340584643528E-2</v>
      </c>
      <c r="P174" s="11">
        <f t="shared" si="34"/>
        <v>43725.336900000002</v>
      </c>
      <c r="Q174" s="1">
        <f t="shared" ca="1" si="35"/>
        <v>3.1884025837557515E-7</v>
      </c>
    </row>
    <row r="175" spans="1:17" x14ac:dyDescent="0.2">
      <c r="A175" s="105" t="s">
        <v>661</v>
      </c>
      <c r="B175" s="106" t="s">
        <v>89</v>
      </c>
      <c r="C175" s="107">
        <v>58761.582600000002</v>
      </c>
      <c r="D175" s="107">
        <v>2.0000000000000001E-4</v>
      </c>
      <c r="E175" s="1">
        <f t="shared" si="29"/>
        <v>15830.48385813198</v>
      </c>
      <c r="F175" s="1">
        <f t="shared" si="30"/>
        <v>15830.5</v>
      </c>
      <c r="G175" s="1">
        <f t="shared" si="31"/>
        <v>-2.4907999999413732E-2</v>
      </c>
      <c r="J175" s="1">
        <f t="shared" si="32"/>
        <v>-2.4907999999413732E-2</v>
      </c>
      <c r="N175" s="1">
        <f t="shared" ca="1" si="33"/>
        <v>-2.4771181838988715E-2</v>
      </c>
      <c r="P175" s="11">
        <f t="shared" si="34"/>
        <v>43743.082600000002</v>
      </c>
      <c r="Q175" s="1">
        <f t="shared" ca="1" si="35"/>
        <v>1.8719209022085793E-8</v>
      </c>
    </row>
    <row r="176" spans="1:17" x14ac:dyDescent="0.2">
      <c r="A176" s="105" t="s">
        <v>662</v>
      </c>
      <c r="B176" s="106" t="s">
        <v>68</v>
      </c>
      <c r="C176" s="107">
        <v>59047.821499999998</v>
      </c>
      <c r="D176" s="107">
        <v>2.0000000000000001E-4</v>
      </c>
      <c r="E176" s="1">
        <f t="shared" si="29"/>
        <v>16015.983719447227</v>
      </c>
      <c r="F176" s="1">
        <f t="shared" si="30"/>
        <v>16016</v>
      </c>
      <c r="G176" s="1">
        <f t="shared" si="31"/>
        <v>-2.5122000006376766E-2</v>
      </c>
      <c r="J176" s="1">
        <f t="shared" si="32"/>
        <v>-2.5122000006376766E-2</v>
      </c>
      <c r="N176" s="1">
        <f t="shared" ca="1" si="33"/>
        <v>-2.4929925550382825E-2</v>
      </c>
      <c r="P176" s="11">
        <f t="shared" si="34"/>
        <v>44029.321499999998</v>
      </c>
      <c r="Q176" s="1">
        <f t="shared" ca="1" si="35"/>
        <v>3.6892596645368354E-8</v>
      </c>
    </row>
    <row r="177" spans="1:17" x14ac:dyDescent="0.2">
      <c r="A177" s="108" t="s">
        <v>663</v>
      </c>
      <c r="B177" s="109" t="s">
        <v>68</v>
      </c>
      <c r="C177" s="110">
        <v>59095.656799999997</v>
      </c>
      <c r="D177" s="110">
        <v>2.0000000000000001E-4</v>
      </c>
      <c r="E177" s="1">
        <f t="shared" si="29"/>
        <v>16046.983843874666</v>
      </c>
      <c r="F177" s="1">
        <f t="shared" si="30"/>
        <v>16047</v>
      </c>
      <c r="G177" s="1">
        <f t="shared" si="31"/>
        <v>-2.4930000006861519E-2</v>
      </c>
      <c r="J177" s="1">
        <f t="shared" si="32"/>
        <v>-2.4930000006861519E-2</v>
      </c>
      <c r="N177" s="1">
        <f t="shared" ca="1" si="33"/>
        <v>-2.4956454149052461E-2</v>
      </c>
      <c r="P177" s="11">
        <f t="shared" si="34"/>
        <v>44077.156799999997</v>
      </c>
      <c r="Q177" s="1">
        <f t="shared" ca="1" si="35"/>
        <v>6.9982163905856283E-10</v>
      </c>
    </row>
  </sheetData>
  <sheetProtection sheet="1"/>
  <protectedRanges>
    <protectedRange sqref="A173:D176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2002-07-31T23:42:02Z</dcterms:created>
  <dcterms:modified xsi:type="dcterms:W3CDTF">2023-01-04T06:14:05Z</dcterms:modified>
</cp:coreProperties>
</file>