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A7A66A2C-1F6B-4BA9-951F-8343AF2F68C8}" xr6:coauthVersionLast="47" xr6:coauthVersionMax="47" xr10:uidLastSave="{00000000-0000-0000-0000-000000000000}"/>
  <bookViews>
    <workbookView xWindow="13830" yWindow="585" windowWidth="12975" windowHeight="15030"/>
  </bookViews>
  <sheets>
    <sheet name="Active" sheetId="1" r:id="rId1"/>
    <sheet name="BAV" sheetId="4" r:id="rId2"/>
    <sheet name="B" sheetId="2" r:id="rId3"/>
    <sheet name="C" sheetId="3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5" i="1" l="1"/>
  <c r="F95" i="1"/>
  <c r="G95" i="1" s="1"/>
  <c r="K95" i="1" s="1"/>
  <c r="P95" i="1"/>
  <c r="E94" i="1"/>
  <c r="F94" i="1"/>
  <c r="G94" i="1"/>
  <c r="K94" i="1"/>
  <c r="P94" i="1"/>
  <c r="P93" i="1"/>
  <c r="F88" i="1"/>
  <c r="G88" i="1"/>
  <c r="K88" i="1"/>
  <c r="E92" i="1"/>
  <c r="F92" i="1"/>
  <c r="G92" i="1"/>
  <c r="K92" i="1"/>
  <c r="E93" i="1"/>
  <c r="F93" i="1"/>
  <c r="G93" i="1"/>
  <c r="K93" i="1"/>
  <c r="P92" i="1"/>
  <c r="E82" i="1"/>
  <c r="F82" i="1"/>
  <c r="G82" i="1"/>
  <c r="K82" i="1"/>
  <c r="E88" i="1"/>
  <c r="E89" i="1"/>
  <c r="F89" i="1"/>
  <c r="G89" i="1"/>
  <c r="K89" i="1"/>
  <c r="E76" i="1"/>
  <c r="F76" i="1"/>
  <c r="G76" i="1"/>
  <c r="I76" i="1"/>
  <c r="E50" i="1"/>
  <c r="F50" i="1"/>
  <c r="G50" i="1"/>
  <c r="I50" i="1"/>
  <c r="E51" i="1"/>
  <c r="F51" i="1"/>
  <c r="G51" i="1"/>
  <c r="I51" i="1"/>
  <c r="E52" i="1"/>
  <c r="F52" i="1"/>
  <c r="G52" i="1"/>
  <c r="I52" i="1"/>
  <c r="E53" i="1"/>
  <c r="F53" i="1"/>
  <c r="G53" i="1"/>
  <c r="I53" i="1"/>
  <c r="E54" i="1"/>
  <c r="F54" i="1"/>
  <c r="G54" i="1"/>
  <c r="I54" i="1"/>
  <c r="E55" i="1"/>
  <c r="F55" i="1"/>
  <c r="G55" i="1"/>
  <c r="I55" i="1"/>
  <c r="E56" i="1"/>
  <c r="F56" i="1"/>
  <c r="G56" i="1"/>
  <c r="I56" i="1"/>
  <c r="E57" i="1"/>
  <c r="F57" i="1"/>
  <c r="G57" i="1"/>
  <c r="I57" i="1"/>
  <c r="E61" i="1"/>
  <c r="F61" i="1"/>
  <c r="G61" i="1"/>
  <c r="I61" i="1"/>
  <c r="E26" i="1"/>
  <c r="F26" i="1"/>
  <c r="G26" i="1"/>
  <c r="H2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I44" i="1"/>
  <c r="E46" i="1"/>
  <c r="F46" i="1"/>
  <c r="G46" i="1"/>
  <c r="I46" i="1"/>
  <c r="E47" i="1"/>
  <c r="F47" i="1"/>
  <c r="G47" i="1"/>
  <c r="I47" i="1"/>
  <c r="E48" i="1"/>
  <c r="F48" i="1"/>
  <c r="G48" i="1"/>
  <c r="I48" i="1"/>
  <c r="E49" i="1"/>
  <c r="F49" i="1"/>
  <c r="G49" i="1"/>
  <c r="I49" i="1"/>
  <c r="E60" i="1"/>
  <c r="F60" i="1"/>
  <c r="G60" i="1"/>
  <c r="I60" i="1"/>
  <c r="E68" i="1"/>
  <c r="F68" i="1"/>
  <c r="G68" i="1"/>
  <c r="J68" i="1"/>
  <c r="E69" i="1"/>
  <c r="F69" i="1"/>
  <c r="G69" i="1"/>
  <c r="J69" i="1"/>
  <c r="E70" i="1"/>
  <c r="F70" i="1"/>
  <c r="G70" i="1"/>
  <c r="J70" i="1"/>
  <c r="E71" i="1"/>
  <c r="F71" i="1"/>
  <c r="G71" i="1"/>
  <c r="I71" i="1"/>
  <c r="E72" i="1"/>
  <c r="F72" i="1"/>
  <c r="G72" i="1"/>
  <c r="J72" i="1"/>
  <c r="E74" i="1"/>
  <c r="F74" i="1"/>
  <c r="G74" i="1"/>
  <c r="J74" i="1"/>
  <c r="E75" i="1"/>
  <c r="F75" i="1"/>
  <c r="G75" i="1"/>
  <c r="J75" i="1"/>
  <c r="E77" i="1"/>
  <c r="F77" i="1"/>
  <c r="G77" i="1"/>
  <c r="I77" i="1"/>
  <c r="E79" i="1"/>
  <c r="F79" i="1"/>
  <c r="G79" i="1"/>
  <c r="J79" i="1"/>
  <c r="E78" i="1"/>
  <c r="F78" i="1"/>
  <c r="G78" i="1"/>
  <c r="J78" i="1"/>
  <c r="E80" i="1"/>
  <c r="F80" i="1"/>
  <c r="G80" i="1"/>
  <c r="J80" i="1"/>
  <c r="E81" i="1"/>
  <c r="F81" i="1"/>
  <c r="G81" i="1"/>
  <c r="J81" i="1"/>
  <c r="E83" i="1"/>
  <c r="F83" i="1"/>
  <c r="G83" i="1"/>
  <c r="J83" i="1"/>
  <c r="E84" i="1"/>
  <c r="F84" i="1"/>
  <c r="G84" i="1"/>
  <c r="J84" i="1"/>
  <c r="E85" i="1"/>
  <c r="F85" i="1"/>
  <c r="G85" i="1"/>
  <c r="J85" i="1"/>
  <c r="E86" i="1"/>
  <c r="F86" i="1"/>
  <c r="G86" i="1"/>
  <c r="I86" i="1"/>
  <c r="E90" i="1"/>
  <c r="F90" i="1"/>
  <c r="G90" i="1"/>
  <c r="I90" i="1"/>
  <c r="E91" i="1"/>
  <c r="F91" i="1"/>
  <c r="G91" i="1"/>
  <c r="I91" i="1"/>
  <c r="E73" i="1"/>
  <c r="F73" i="1"/>
  <c r="G73" i="1"/>
  <c r="K73" i="1"/>
  <c r="E87" i="1"/>
  <c r="F87" i="1"/>
  <c r="G87" i="1"/>
  <c r="J87" i="1"/>
  <c r="E21" i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D9" i="1"/>
  <c r="C9" i="1"/>
  <c r="E45" i="1"/>
  <c r="F45" i="1"/>
  <c r="E58" i="1"/>
  <c r="F58" i="1"/>
  <c r="E59" i="1"/>
  <c r="F59" i="1"/>
  <c r="E62" i="1"/>
  <c r="F62" i="1"/>
  <c r="E63" i="1"/>
  <c r="F63" i="1"/>
  <c r="E64" i="1"/>
  <c r="F64" i="1"/>
  <c r="E65" i="1"/>
  <c r="F65" i="1"/>
  <c r="E66" i="1"/>
  <c r="F66" i="1"/>
  <c r="E67" i="1"/>
  <c r="F67" i="1"/>
  <c r="P21" i="1"/>
  <c r="P22" i="1"/>
  <c r="P23" i="1"/>
  <c r="P24" i="1"/>
  <c r="P25" i="1"/>
  <c r="P27" i="1"/>
  <c r="P28" i="1"/>
  <c r="P29" i="1"/>
  <c r="P30" i="1"/>
  <c r="P31" i="1"/>
  <c r="P32" i="1"/>
  <c r="P33" i="1"/>
  <c r="P34" i="1"/>
  <c r="P35" i="1"/>
  <c r="P36" i="1"/>
  <c r="P75" i="1"/>
  <c r="P82" i="1"/>
  <c r="P88" i="1"/>
  <c r="P89" i="1"/>
  <c r="G43" i="4"/>
  <c r="C43" i="4"/>
  <c r="E43" i="4"/>
  <c r="G42" i="4"/>
  <c r="C42" i="4"/>
  <c r="E42" i="4"/>
  <c r="G76" i="4"/>
  <c r="C76" i="4"/>
  <c r="E76" i="4"/>
  <c r="G75" i="4"/>
  <c r="C75" i="4"/>
  <c r="E75" i="4"/>
  <c r="G41" i="4"/>
  <c r="C41" i="4"/>
  <c r="E41" i="4"/>
  <c r="G40" i="4"/>
  <c r="C40" i="4"/>
  <c r="E40" i="4"/>
  <c r="G39" i="4"/>
  <c r="C39" i="4"/>
  <c r="E39" i="4"/>
  <c r="G38" i="4"/>
  <c r="C38" i="4"/>
  <c r="E38" i="4"/>
  <c r="G74" i="4"/>
  <c r="C74" i="4"/>
  <c r="E74" i="4"/>
  <c r="G37" i="4"/>
  <c r="C37" i="4"/>
  <c r="E37" i="4"/>
  <c r="G36" i="4"/>
  <c r="C36" i="4"/>
  <c r="E36" i="4"/>
  <c r="G35" i="4"/>
  <c r="C35" i="4"/>
  <c r="E35" i="4"/>
  <c r="G34" i="4"/>
  <c r="C34" i="4"/>
  <c r="E34" i="4"/>
  <c r="G33" i="4"/>
  <c r="C33" i="4"/>
  <c r="E33" i="4"/>
  <c r="G32" i="4"/>
  <c r="C32" i="4"/>
  <c r="E32" i="4"/>
  <c r="G73" i="4"/>
  <c r="C73" i="4"/>
  <c r="E73" i="4"/>
  <c r="G31" i="4"/>
  <c r="C31" i="4"/>
  <c r="E31" i="4"/>
  <c r="G30" i="4"/>
  <c r="C30" i="4"/>
  <c r="E30" i="4"/>
  <c r="G29" i="4"/>
  <c r="C29" i="4"/>
  <c r="E29" i="4"/>
  <c r="G28" i="4"/>
  <c r="C28" i="4"/>
  <c r="E28" i="4"/>
  <c r="G27" i="4"/>
  <c r="C27" i="4"/>
  <c r="E27" i="4"/>
  <c r="G26" i="4"/>
  <c r="C26" i="4"/>
  <c r="E26" i="4"/>
  <c r="G25" i="4"/>
  <c r="C25" i="4"/>
  <c r="E25" i="4"/>
  <c r="G24" i="4"/>
  <c r="C24" i="4"/>
  <c r="E24" i="4"/>
  <c r="G23" i="4"/>
  <c r="C23" i="4"/>
  <c r="E23" i="4"/>
  <c r="G22" i="4"/>
  <c r="C22" i="4"/>
  <c r="E22" i="4"/>
  <c r="G21" i="4"/>
  <c r="C21" i="4"/>
  <c r="E21" i="4"/>
  <c r="G20" i="4"/>
  <c r="C20" i="4"/>
  <c r="E20" i="4"/>
  <c r="G19" i="4"/>
  <c r="C19" i="4"/>
  <c r="E19" i="4"/>
  <c r="G18" i="4"/>
  <c r="C18" i="4"/>
  <c r="E18" i="4"/>
  <c r="G17" i="4"/>
  <c r="C17" i="4"/>
  <c r="E17" i="4"/>
  <c r="G16" i="4"/>
  <c r="C16" i="4"/>
  <c r="E16" i="4"/>
  <c r="G15" i="4"/>
  <c r="C15" i="4"/>
  <c r="E15" i="4"/>
  <c r="G14" i="4"/>
  <c r="C14" i="4"/>
  <c r="E14" i="4"/>
  <c r="G13" i="4"/>
  <c r="C13" i="4"/>
  <c r="E13" i="4"/>
  <c r="G72" i="4"/>
  <c r="C72" i="4"/>
  <c r="E72" i="4"/>
  <c r="G71" i="4"/>
  <c r="C71" i="4"/>
  <c r="E71" i="4"/>
  <c r="G70" i="4"/>
  <c r="C70" i="4"/>
  <c r="E70" i="4"/>
  <c r="G69" i="4"/>
  <c r="C69" i="4"/>
  <c r="E69" i="4"/>
  <c r="G12" i="4"/>
  <c r="C12" i="4"/>
  <c r="E12" i="4"/>
  <c r="G68" i="4"/>
  <c r="C68" i="4"/>
  <c r="E68" i="4"/>
  <c r="G67" i="4"/>
  <c r="C67" i="4"/>
  <c r="E67" i="4"/>
  <c r="G11" i="4"/>
  <c r="C11" i="4"/>
  <c r="E11" i="4"/>
  <c r="G66" i="4"/>
  <c r="C66" i="4"/>
  <c r="E66" i="4"/>
  <c r="G65" i="4"/>
  <c r="C65" i="4"/>
  <c r="E65" i="4"/>
  <c r="G64" i="4"/>
  <c r="C64" i="4"/>
  <c r="E64" i="4"/>
  <c r="G63" i="4"/>
  <c r="C63" i="4"/>
  <c r="E63" i="4"/>
  <c r="G62" i="4"/>
  <c r="C62" i="4"/>
  <c r="E62" i="4"/>
  <c r="G61" i="4"/>
  <c r="C61" i="4"/>
  <c r="E61" i="4"/>
  <c r="G60" i="4"/>
  <c r="C60" i="4"/>
  <c r="E60" i="4"/>
  <c r="G59" i="4"/>
  <c r="C59" i="4"/>
  <c r="E59" i="4"/>
  <c r="G58" i="4"/>
  <c r="C58" i="4"/>
  <c r="E58" i="4"/>
  <c r="G57" i="4"/>
  <c r="C57" i="4"/>
  <c r="E57" i="4"/>
  <c r="G56" i="4"/>
  <c r="C56" i="4"/>
  <c r="E56" i="4"/>
  <c r="G55" i="4"/>
  <c r="C55" i="4"/>
  <c r="E55" i="4"/>
  <c r="G54" i="4"/>
  <c r="C54" i="4"/>
  <c r="E54" i="4"/>
  <c r="G53" i="4"/>
  <c r="C53" i="4"/>
  <c r="E53" i="4"/>
  <c r="G52" i="4"/>
  <c r="C52" i="4"/>
  <c r="E52" i="4"/>
  <c r="G51" i="4"/>
  <c r="C51" i="4"/>
  <c r="E51" i="4"/>
  <c r="G50" i="4"/>
  <c r="C50" i="4"/>
  <c r="E50" i="4"/>
  <c r="G49" i="4"/>
  <c r="C49" i="4"/>
  <c r="E49" i="4"/>
  <c r="G48" i="4"/>
  <c r="C48" i="4"/>
  <c r="E48" i="4"/>
  <c r="G47" i="4"/>
  <c r="C47" i="4"/>
  <c r="E47" i="4"/>
  <c r="G46" i="4"/>
  <c r="C46" i="4"/>
  <c r="E46" i="4"/>
  <c r="G45" i="4"/>
  <c r="C45" i="4"/>
  <c r="E45" i="4"/>
  <c r="G44" i="4"/>
  <c r="C44" i="4"/>
  <c r="E44" i="4"/>
  <c r="H43" i="4"/>
  <c r="D43" i="4"/>
  <c r="B43" i="4"/>
  <c r="A43" i="4"/>
  <c r="H42" i="4"/>
  <c r="D42" i="4"/>
  <c r="B42" i="4"/>
  <c r="A42" i="4"/>
  <c r="H76" i="4"/>
  <c r="D76" i="4"/>
  <c r="B76" i="4"/>
  <c r="A76" i="4"/>
  <c r="H75" i="4"/>
  <c r="D75" i="4"/>
  <c r="B75" i="4"/>
  <c r="A75" i="4"/>
  <c r="H41" i="4"/>
  <c r="D41" i="4"/>
  <c r="B41" i="4"/>
  <c r="A41" i="4"/>
  <c r="H40" i="4"/>
  <c r="D40" i="4"/>
  <c r="B40" i="4"/>
  <c r="A40" i="4"/>
  <c r="H39" i="4"/>
  <c r="D39" i="4"/>
  <c r="B39" i="4"/>
  <c r="A39" i="4"/>
  <c r="H38" i="4"/>
  <c r="D38" i="4"/>
  <c r="B38" i="4"/>
  <c r="A38" i="4"/>
  <c r="H74" i="4"/>
  <c r="D74" i="4"/>
  <c r="B74" i="4"/>
  <c r="A74" i="4"/>
  <c r="H37" i="4"/>
  <c r="D37" i="4"/>
  <c r="B37" i="4"/>
  <c r="A37" i="4"/>
  <c r="H36" i="4"/>
  <c r="D36" i="4"/>
  <c r="B36" i="4"/>
  <c r="A36" i="4"/>
  <c r="H35" i="4"/>
  <c r="D35" i="4"/>
  <c r="B35" i="4"/>
  <c r="A35" i="4"/>
  <c r="H34" i="4"/>
  <c r="D34" i="4"/>
  <c r="B34" i="4"/>
  <c r="A34" i="4"/>
  <c r="H33" i="4"/>
  <c r="D33" i="4"/>
  <c r="B33" i="4"/>
  <c r="A33" i="4"/>
  <c r="H32" i="4"/>
  <c r="D32" i="4"/>
  <c r="B32" i="4"/>
  <c r="A32" i="4"/>
  <c r="H73" i="4"/>
  <c r="D73" i="4"/>
  <c r="B73" i="4"/>
  <c r="A73" i="4"/>
  <c r="H31" i="4"/>
  <c r="D31" i="4"/>
  <c r="B31" i="4"/>
  <c r="A31" i="4"/>
  <c r="H30" i="4"/>
  <c r="D30" i="4"/>
  <c r="B30" i="4"/>
  <c r="A30" i="4"/>
  <c r="H29" i="4"/>
  <c r="D29" i="4"/>
  <c r="B29" i="4"/>
  <c r="A29" i="4"/>
  <c r="H28" i="4"/>
  <c r="D28" i="4"/>
  <c r="B28" i="4"/>
  <c r="A28" i="4"/>
  <c r="H27" i="4"/>
  <c r="D27" i="4"/>
  <c r="B27" i="4"/>
  <c r="A27" i="4"/>
  <c r="H26" i="4"/>
  <c r="D26" i="4"/>
  <c r="B26" i="4"/>
  <c r="A26" i="4"/>
  <c r="H25" i="4"/>
  <c r="B25" i="4"/>
  <c r="D25" i="4"/>
  <c r="A25" i="4"/>
  <c r="H24" i="4"/>
  <c r="D24" i="4"/>
  <c r="B24" i="4"/>
  <c r="A24" i="4"/>
  <c r="H23" i="4"/>
  <c r="D23" i="4"/>
  <c r="B23" i="4"/>
  <c r="A23" i="4"/>
  <c r="H22" i="4"/>
  <c r="D22" i="4"/>
  <c r="B22" i="4"/>
  <c r="A22" i="4"/>
  <c r="H21" i="4"/>
  <c r="D21" i="4"/>
  <c r="B21" i="4"/>
  <c r="A21" i="4"/>
  <c r="H20" i="4"/>
  <c r="D20" i="4"/>
  <c r="B20" i="4"/>
  <c r="A20" i="4"/>
  <c r="H19" i="4"/>
  <c r="D19" i="4"/>
  <c r="B19" i="4"/>
  <c r="A19" i="4"/>
  <c r="H18" i="4"/>
  <c r="D18" i="4"/>
  <c r="B18" i="4"/>
  <c r="A18" i="4"/>
  <c r="H17" i="4"/>
  <c r="D17" i="4"/>
  <c r="B17" i="4"/>
  <c r="A17" i="4"/>
  <c r="H16" i="4"/>
  <c r="D16" i="4"/>
  <c r="B16" i="4"/>
  <c r="A16" i="4"/>
  <c r="H15" i="4"/>
  <c r="D15" i="4"/>
  <c r="B15" i="4"/>
  <c r="A15" i="4"/>
  <c r="H14" i="4"/>
  <c r="D14" i="4"/>
  <c r="B14" i="4"/>
  <c r="A14" i="4"/>
  <c r="H13" i="4"/>
  <c r="D13" i="4"/>
  <c r="B13" i="4"/>
  <c r="A13" i="4"/>
  <c r="H72" i="4"/>
  <c r="D72" i="4"/>
  <c r="B72" i="4"/>
  <c r="A72" i="4"/>
  <c r="H71" i="4"/>
  <c r="D71" i="4"/>
  <c r="B71" i="4"/>
  <c r="A71" i="4"/>
  <c r="H70" i="4"/>
  <c r="D70" i="4"/>
  <c r="B70" i="4"/>
  <c r="A70" i="4"/>
  <c r="H69" i="4"/>
  <c r="D69" i="4"/>
  <c r="B69" i="4"/>
  <c r="A69" i="4"/>
  <c r="H12" i="4"/>
  <c r="D12" i="4"/>
  <c r="B12" i="4"/>
  <c r="A12" i="4"/>
  <c r="H68" i="4"/>
  <c r="D68" i="4"/>
  <c r="B68" i="4"/>
  <c r="A68" i="4"/>
  <c r="H67" i="4"/>
  <c r="D67" i="4"/>
  <c r="B67" i="4"/>
  <c r="A67" i="4"/>
  <c r="H11" i="4"/>
  <c r="D11" i="4"/>
  <c r="B11" i="4"/>
  <c r="A11" i="4"/>
  <c r="H66" i="4"/>
  <c r="D66" i="4"/>
  <c r="B66" i="4"/>
  <c r="A66" i="4"/>
  <c r="H65" i="4"/>
  <c r="D65" i="4"/>
  <c r="B65" i="4"/>
  <c r="A65" i="4"/>
  <c r="H64" i="4"/>
  <c r="D64" i="4"/>
  <c r="B64" i="4"/>
  <c r="A64" i="4"/>
  <c r="H63" i="4"/>
  <c r="D63" i="4"/>
  <c r="B63" i="4"/>
  <c r="A63" i="4"/>
  <c r="H62" i="4"/>
  <c r="D62" i="4"/>
  <c r="B62" i="4"/>
  <c r="A62" i="4"/>
  <c r="H61" i="4"/>
  <c r="D61" i="4"/>
  <c r="B61" i="4"/>
  <c r="A61" i="4"/>
  <c r="H60" i="4"/>
  <c r="D60" i="4"/>
  <c r="B60" i="4"/>
  <c r="A60" i="4"/>
  <c r="H59" i="4"/>
  <c r="D59" i="4"/>
  <c r="B59" i="4"/>
  <c r="A59" i="4"/>
  <c r="H58" i="4"/>
  <c r="D58" i="4"/>
  <c r="B58" i="4"/>
  <c r="A58" i="4"/>
  <c r="H57" i="4"/>
  <c r="D57" i="4"/>
  <c r="B57" i="4"/>
  <c r="A57" i="4"/>
  <c r="H56" i="4"/>
  <c r="D56" i="4"/>
  <c r="B56" i="4"/>
  <c r="A56" i="4"/>
  <c r="H55" i="4"/>
  <c r="D55" i="4"/>
  <c r="B55" i="4"/>
  <c r="A55" i="4"/>
  <c r="H54" i="4"/>
  <c r="D54" i="4"/>
  <c r="B54" i="4"/>
  <c r="A54" i="4"/>
  <c r="H53" i="4"/>
  <c r="D53" i="4"/>
  <c r="B53" i="4"/>
  <c r="A53" i="4"/>
  <c r="H52" i="4"/>
  <c r="D52" i="4"/>
  <c r="B52" i="4"/>
  <c r="A52" i="4"/>
  <c r="H51" i="4"/>
  <c r="D51" i="4"/>
  <c r="B51" i="4"/>
  <c r="A51" i="4"/>
  <c r="H50" i="4"/>
  <c r="D50" i="4"/>
  <c r="B50" i="4"/>
  <c r="A50" i="4"/>
  <c r="H49" i="4"/>
  <c r="D49" i="4"/>
  <c r="B49" i="4"/>
  <c r="A49" i="4"/>
  <c r="H48" i="4"/>
  <c r="D48" i="4"/>
  <c r="B48" i="4"/>
  <c r="A48" i="4"/>
  <c r="H47" i="4"/>
  <c r="D47" i="4"/>
  <c r="B47" i="4"/>
  <c r="A47" i="4"/>
  <c r="H46" i="4"/>
  <c r="D46" i="4"/>
  <c r="B46" i="4"/>
  <c r="A46" i="4"/>
  <c r="H45" i="4"/>
  <c r="D45" i="4"/>
  <c r="B45" i="4"/>
  <c r="A45" i="4"/>
  <c r="H44" i="4"/>
  <c r="D44" i="4"/>
  <c r="B44" i="4"/>
  <c r="A44" i="4"/>
  <c r="P91" i="1"/>
  <c r="P87" i="1"/>
  <c r="P90" i="1"/>
  <c r="P86" i="1"/>
  <c r="P85" i="1"/>
  <c r="P84" i="1"/>
  <c r="P83" i="1"/>
  <c r="P81" i="1"/>
  <c r="F16" i="1"/>
  <c r="F17" i="1" s="1"/>
  <c r="P80" i="1"/>
  <c r="P73" i="1"/>
  <c r="P79" i="1"/>
  <c r="C17" i="1"/>
  <c r="P78" i="1"/>
  <c r="P77" i="1"/>
  <c r="P76" i="1"/>
  <c r="P74" i="1"/>
  <c r="P71" i="1"/>
  <c r="P72" i="1"/>
  <c r="P45" i="1"/>
  <c r="P50" i="1"/>
  <c r="P51" i="1"/>
  <c r="P52" i="1"/>
  <c r="P53" i="1"/>
  <c r="P54" i="1"/>
  <c r="P55" i="1"/>
  <c r="P56" i="1"/>
  <c r="P57" i="1"/>
  <c r="P61" i="1"/>
  <c r="P58" i="1"/>
  <c r="P59" i="1"/>
  <c r="P62" i="1"/>
  <c r="P63" i="1"/>
  <c r="P64" i="1"/>
  <c r="P65" i="1"/>
  <c r="P66" i="1"/>
  <c r="P67" i="1"/>
  <c r="P26" i="1"/>
  <c r="P37" i="1"/>
  <c r="P38" i="1"/>
  <c r="P39" i="1"/>
  <c r="P40" i="1"/>
  <c r="P41" i="1"/>
  <c r="P42" i="1"/>
  <c r="P43" i="1"/>
  <c r="P44" i="1"/>
  <c r="P46" i="1"/>
  <c r="P47" i="1"/>
  <c r="P48" i="1"/>
  <c r="P49" i="1"/>
  <c r="P60" i="1"/>
  <c r="P68" i="1"/>
  <c r="P69" i="1"/>
  <c r="P70" i="1"/>
  <c r="C11" i="1"/>
  <c r="C12" i="1"/>
  <c r="N95" i="1" l="1"/>
  <c r="C16" i="1"/>
  <c r="D18" i="1" s="1"/>
  <c r="N50" i="1"/>
  <c r="N59" i="1"/>
  <c r="N61" i="1"/>
  <c r="N30" i="1"/>
  <c r="N49" i="1"/>
  <c r="N22" i="1"/>
  <c r="N69" i="1"/>
  <c r="N72" i="1"/>
  <c r="N81" i="1"/>
  <c r="N87" i="1"/>
  <c r="N79" i="1"/>
  <c r="N84" i="1"/>
  <c r="N89" i="1"/>
  <c r="N67" i="1"/>
  <c r="N31" i="1"/>
  <c r="N48" i="1"/>
  <c r="N90" i="1"/>
  <c r="N32" i="1"/>
  <c r="N35" i="1"/>
  <c r="N51" i="1"/>
  <c r="N85" i="1"/>
  <c r="N63" i="1"/>
  <c r="N88" i="1"/>
  <c r="N56" i="1"/>
  <c r="N27" i="1"/>
  <c r="N23" i="1"/>
  <c r="C15" i="1"/>
  <c r="N82" i="1"/>
  <c r="N62" i="1"/>
  <c r="N70" i="1"/>
  <c r="N80" i="1"/>
  <c r="N29" i="1"/>
  <c r="N66" i="1"/>
  <c r="N53" i="1"/>
  <c r="N25" i="1"/>
  <c r="N21" i="1"/>
  <c r="N45" i="1"/>
  <c r="N34" i="1"/>
  <c r="N86" i="1"/>
  <c r="N58" i="1"/>
  <c r="N91" i="1"/>
  <c r="N78" i="1"/>
  <c r="N24" i="1"/>
  <c r="N83" i="1"/>
  <c r="N54" i="1"/>
  <c r="N60" i="1"/>
  <c r="N52" i="1"/>
  <c r="N93" i="1"/>
  <c r="N77" i="1"/>
  <c r="N65" i="1"/>
  <c r="N74" i="1"/>
  <c r="N71" i="1"/>
  <c r="N92" i="1"/>
  <c r="N64" i="1"/>
  <c r="N73" i="1"/>
  <c r="N75" i="1"/>
  <c r="N68" i="1"/>
  <c r="N28" i="1"/>
  <c r="N94" i="1"/>
  <c r="N76" i="1"/>
  <c r="N55" i="1"/>
  <c r="N57" i="1"/>
  <c r="N36" i="1"/>
  <c r="N33" i="1"/>
  <c r="C18" i="1" l="1"/>
  <c r="F18" i="1"/>
  <c r="F19" i="1" s="1"/>
</calcChain>
</file>

<file path=xl/sharedStrings.xml><?xml version="1.0" encoding="utf-8"?>
<sst xmlns="http://schemas.openxmlformats.org/spreadsheetml/2006/main" count="766" uniqueCount="375">
  <si>
    <t>IBVS 6196</t>
  </si>
  <si>
    <t>0.0021</t>
  </si>
  <si>
    <t>Mag:  10.4-11.1</t>
  </si>
  <si>
    <t>System Type:</t>
  </si>
  <si>
    <t>EW</t>
  </si>
  <si>
    <t>GCVS 4 Eph.</t>
  </si>
  <si>
    <t>--- Working ----</t>
  </si>
  <si>
    <t>Epoch =</t>
  </si>
  <si>
    <t>See</t>
  </si>
  <si>
    <t>Period =</t>
  </si>
  <si>
    <t>IBVS 4710</t>
  </si>
  <si>
    <t>Linear</t>
  </si>
  <si>
    <t>Quadratic</t>
  </si>
  <si>
    <t>LS Intercept =</t>
  </si>
  <si>
    <t>LS Slope =</t>
  </si>
  <si>
    <t>LS Quadr term =</t>
  </si>
  <si>
    <t>New epoch =</t>
  </si>
  <si>
    <t>New Period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</si>
  <si>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</si>
  <si>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</si>
  <si>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</si>
  <si>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</si>
  <si>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</si>
  <si>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</si>
  <si>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</si>
  <si>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</si>
  <si>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</si>
  <si>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IBVS 2652</t>
  </si>
  <si>
    <t>Lin. Fit</t>
  </si>
  <si>
    <t>Q. fit</t>
  </si>
  <si>
    <t>Date</t>
  </si>
  <si>
    <t>IBVS 4222</t>
  </si>
  <si>
    <t>pg</t>
  </si>
  <si>
    <t>BAV-M 36</t>
  </si>
  <si>
    <t>K</t>
  </si>
  <si>
    <t>phe</t>
  </si>
  <si>
    <t>V</t>
  </si>
  <si>
    <t>BAV-M 50</t>
  </si>
  <si>
    <t>B</t>
  </si>
  <si>
    <t>BAV-M 56</t>
  </si>
  <si>
    <t>BAV-M 59</t>
  </si>
  <si>
    <t>BAV-M 60</t>
  </si>
  <si>
    <t>v</t>
  </si>
  <si>
    <t>Peter H</t>
  </si>
  <si>
    <t>BBSAG Bull.102</t>
  </si>
  <si>
    <t>BBSAG Bull.103</t>
  </si>
  <si>
    <t>BAV-M 80</t>
  </si>
  <si>
    <t>BBSAG Bull.110</t>
  </si>
  <si>
    <t>BBSAG Bull.111</t>
  </si>
  <si>
    <t>BBSAG Bull.114</t>
  </si>
  <si>
    <t>BBSAG Bull.116</t>
  </si>
  <si>
    <t>IBVS 5296</t>
  </si>
  <si>
    <t>II</t>
  </si>
  <si>
    <t>IBVS 5378</t>
  </si>
  <si>
    <t>I</t>
  </si>
  <si>
    <t>IBVS 5694</t>
  </si>
  <si>
    <t># of data points:</t>
  </si>
  <si>
    <t>IBVS 5731</t>
  </si>
  <si>
    <t>My time zone &gt;&gt;&gt;&gt;&gt;</t>
  </si>
  <si>
    <t>(PST=8, PDT=MDT=7, MDT=CST=6, etc.)</t>
  </si>
  <si>
    <t>na</t>
  </si>
  <si>
    <t>JD today</t>
  </si>
  <si>
    <t>New Cycle</t>
  </si>
  <si>
    <t>Next ToM</t>
  </si>
  <si>
    <t>IBVS 5761</t>
  </si>
  <si>
    <t>Start of linear fit &gt;&gt;&gt;&gt;&gt;&gt;&gt;&gt;&gt;&gt;&gt;&gt;&gt;&gt;&gt;&gt;&gt;&gt;&gt;&gt;&gt;</t>
  </si>
  <si>
    <t>IBVS 5875</t>
  </si>
  <si>
    <t>IBVS 5871</t>
  </si>
  <si>
    <t>OEJV 0074</t>
  </si>
  <si>
    <t>IBVS 5920</t>
  </si>
  <si>
    <t>Add cycle</t>
  </si>
  <si>
    <t>Old Cycle</t>
  </si>
  <si>
    <t>IBVS 5960</t>
  </si>
  <si>
    <t>IBVS 5040</t>
  </si>
  <si>
    <t>IBVS 6011</t>
  </si>
  <si>
    <t>IBVS 6033</t>
  </si>
  <si>
    <t>IBVS 6042</t>
  </si>
  <si>
    <t>IBVS 6070</t>
  </si>
  <si>
    <t>IBVS 6118</t>
  </si>
  <si>
    <t>IBVS 6152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</si>
  <si>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</si>
  <si>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</si>
  <si>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</si>
  <si>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</si>
  <si>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</si>
  <si>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</si>
  <si>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</si>
  <si>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</si>
  <si>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</si>
  <si>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vis</t>
  </si>
  <si>
    <t>F </t>
  </si>
  <si>
    <t>2432477.40 </t>
  </si>
  <si>
    <t> 18.10.1947 21:36 </t>
  </si>
  <si>
    <t> -0.52 </t>
  </si>
  <si>
    <t>P </t>
  </si>
  <si>
    <t> R.Weber </t>
  </si>
  <si>
    <t> ARIE 23 </t>
  </si>
  <si>
    <t>2432503.39 </t>
  </si>
  <si>
    <t> 13.11.1947 21:21 </t>
  </si>
  <si>
    <t> -0.44 </t>
  </si>
  <si>
    <t>2436843.33 </t>
  </si>
  <si>
    <t> 01.10.1959 19:55 </t>
  </si>
  <si>
    <t> -0.19 </t>
  </si>
  <si>
    <t> G.Romano </t>
  </si>
  <si>
    <t> CPAD 16 </t>
  </si>
  <si>
    <t>2436950.26 </t>
  </si>
  <si>
    <t> 16.01.1960 18:14 </t>
  </si>
  <si>
    <t> -0.07 </t>
  </si>
  <si>
    <t>2439026.537 </t>
  </si>
  <si>
    <t> 23.09.1965 00:53 </t>
  </si>
  <si>
    <t> -0.005 </t>
  </si>
  <si>
    <t> H.Busch </t>
  </si>
  <si>
    <t> MHAR 7.16 </t>
  </si>
  <si>
    <t>2439027.451 </t>
  </si>
  <si>
    <t> 23.09.1965 22:49 </t>
  </si>
  <si>
    <t> -0.000 </t>
  </si>
  <si>
    <t>2439053.364 </t>
  </si>
  <si>
    <t> 19.10.1965 20:44 </t>
  </si>
  <si>
    <t> 0.006 </t>
  </si>
  <si>
    <t>2439057.457 </t>
  </si>
  <si>
    <t> 23.10.1965 22:58 </t>
  </si>
  <si>
    <t> 0.008 </t>
  </si>
  <si>
    <t>2439058.354 </t>
  </si>
  <si>
    <t> 24.10.1965 20:29 </t>
  </si>
  <si>
    <t> -0.004 </t>
  </si>
  <si>
    <t>2439088.364 </t>
  </si>
  <si>
    <t> 23.11.1965 20:44 </t>
  </si>
  <si>
    <t>2441595.458 </t>
  </si>
  <si>
    <t> 04.10.1972 22:59 </t>
  </si>
  <si>
    <t> 0.009 </t>
  </si>
  <si>
    <t>2441596.354 </t>
  </si>
  <si>
    <t> 05.10.1972 20:29 </t>
  </si>
  <si>
    <t>2441602.274 </t>
  </si>
  <si>
    <t> 11.10.1972 18:34 </t>
  </si>
  <si>
    <t> 0.007 </t>
  </si>
  <si>
    <t>2442036.312 </t>
  </si>
  <si>
    <t> 19.12.1973 19:29 </t>
  </si>
  <si>
    <t> -0.015 </t>
  </si>
  <si>
    <t>2444544.319 </t>
  </si>
  <si>
    <t> 31.10.1980 19:39 </t>
  </si>
  <si>
    <t> -0.011 </t>
  </si>
  <si>
    <t>V </t>
  </si>
  <si>
    <t> D.Lichtenknecker </t>
  </si>
  <si>
    <t>BAVM 34 </t>
  </si>
  <si>
    <t>2445231.2427 </t>
  </si>
  <si>
    <t> 18.09.1982 17:49 </t>
  </si>
  <si>
    <t> 0.1437 </t>
  </si>
  <si>
    <t>E </t>
  </si>
  <si>
    <t>?</t>
  </si>
  <si>
    <t> Zhang Ji-Tong </t>
  </si>
  <si>
    <t>IBVS 2652 </t>
  </si>
  <si>
    <t>2445232.1525 </t>
  </si>
  <si>
    <t> 19.09.1982 15:39 </t>
  </si>
  <si>
    <t> 0.1445 </t>
  </si>
  <si>
    <t>2445236.2480 </t>
  </si>
  <si>
    <t> 23.09.1982 17:57 </t>
  </si>
  <si>
    <t> 0.1494 </t>
  </si>
  <si>
    <t>2445258.0833 </t>
  </si>
  <si>
    <t> 15.10.1982 13:59 </t>
  </si>
  <si>
    <t> 0.1681 </t>
  </si>
  <si>
    <t>2445266.2738 </t>
  </si>
  <si>
    <t> 23.10.1982 18:34 </t>
  </si>
  <si>
    <t> 0.1773 </t>
  </si>
  <si>
    <t>2445267.1821 </t>
  </si>
  <si>
    <t> 24.10.1982 16:22 </t>
  </si>
  <si>
    <t> 0.1766 </t>
  </si>
  <si>
    <t>2445293.1122 </t>
  </si>
  <si>
    <t> 19.11.1982 14:41 </t>
  </si>
  <si>
    <t> 0.1995 </t>
  </si>
  <si>
    <t>2445298.1156 </t>
  </si>
  <si>
    <t> 24.11.1982 14:46 </t>
  </si>
  <si>
    <t> 0.2032 </t>
  </si>
  <si>
    <t>2445298.351 </t>
  </si>
  <si>
    <t> 24.11.1982 20:25 </t>
  </si>
  <si>
    <t> 0.439 </t>
  </si>
  <si>
    <t> H.Vielmetter </t>
  </si>
  <si>
    <t>BAVM 36 </t>
  </si>
  <si>
    <t>2445329.0514 </t>
  </si>
  <si>
    <t> 25.12.1982 13:14 </t>
  </si>
  <si>
    <t> 0.2321 </t>
  </si>
  <si>
    <t>2445675.2474 </t>
  </si>
  <si>
    <t> 06.12.1983 17:56 </t>
  </si>
  <si>
    <t> 0.0892 </t>
  </si>
  <si>
    <t>2445962.3050 </t>
  </si>
  <si>
    <t> 18.09.1984 19:19 </t>
  </si>
  <si>
    <t> -0.1054 </t>
  </si>
  <si>
    <t>2445967.3099 </t>
  </si>
  <si>
    <t> 23.09.1984 19:26 </t>
  </si>
  <si>
    <t> 0.3544 </t>
  </si>
  <si>
    <t>2447070.5022 </t>
  </si>
  <si>
    <t> 02.10.1987 00:03 </t>
  </si>
  <si>
    <t> -0.0109 </t>
  </si>
  <si>
    <t>B;V</t>
  </si>
  <si>
    <t> F.Agerer </t>
  </si>
  <si>
    <t>BAVM 50 </t>
  </si>
  <si>
    <t>2447819.3069 </t>
  </si>
  <si>
    <t> 19.10.1989 19:21 </t>
  </si>
  <si>
    <t> -0.2436 </t>
  </si>
  <si>
    <t>BAVM 56 </t>
  </si>
  <si>
    <t>2448181.4277 </t>
  </si>
  <si>
    <t> 16.10.1990 22:15 </t>
  </si>
  <si>
    <t> 0.0849 </t>
  </si>
  <si>
    <t>BAVM 59 </t>
  </si>
  <si>
    <t>2448539.4524 </t>
  </si>
  <si>
    <t> 09.10.1991 22:51 </t>
  </si>
  <si>
    <t> -0.0467 </t>
  </si>
  <si>
    <t>G</t>
  </si>
  <si>
    <t>BAVM 60 </t>
  </si>
  <si>
    <t>2448539.4531 </t>
  </si>
  <si>
    <t> 09.10.1991 22:52 </t>
  </si>
  <si>
    <t> -0.0460 </t>
  </si>
  <si>
    <t>2448890.407 </t>
  </si>
  <si>
    <t> 24.09.1992 21:46 </t>
  </si>
  <si>
    <t> 0.024 </t>
  </si>
  <si>
    <t> H.Peter </t>
  </si>
  <si>
    <t> BBS 102 </t>
  </si>
  <si>
    <t>2449001.260 </t>
  </si>
  <si>
    <t> 13.01.1993 18:14 </t>
  </si>
  <si>
    <t> -0.024 </t>
  </si>
  <si>
    <t> BBS 103 </t>
  </si>
  <si>
    <t>2449625.3577 </t>
  </si>
  <si>
    <t> 29.09.1994 20:35 </t>
  </si>
  <si>
    <t> 0.0271 </t>
  </si>
  <si>
    <t>BAVM 80 </t>
  </si>
  <si>
    <t>2449625.3578 </t>
  </si>
  <si>
    <t> 0.0272 </t>
  </si>
  <si>
    <t>2449947.458 </t>
  </si>
  <si>
    <t> 17.08.1995 22:59 </t>
  </si>
  <si>
    <t> -0.122 </t>
  </si>
  <si>
    <t> BBS 110 </t>
  </si>
  <si>
    <t>2450040.258 </t>
  </si>
  <si>
    <t> 18.11.1995 18:11 </t>
  </si>
  <si>
    <t> -0.043 </t>
  </si>
  <si>
    <t> BBS 111 </t>
  </si>
  <si>
    <t>2450140.339 </t>
  </si>
  <si>
    <t> 26.02.1996 20:08 </t>
  </si>
  <si>
    <t> 0.045 </t>
  </si>
  <si>
    <t>2450423.298 </t>
  </si>
  <si>
    <t> 05.12.1996 19:09 </t>
  </si>
  <si>
    <t> 0.297 </t>
  </si>
  <si>
    <t> BBS 114 </t>
  </si>
  <si>
    <t>2450514.292 </t>
  </si>
  <si>
    <t> 06.03.1997 19:00 </t>
  </si>
  <si>
    <t> -0.066 </t>
  </si>
  <si>
    <t>2450715.364 </t>
  </si>
  <si>
    <t> 23.09.1997 20:44 </t>
  </si>
  <si>
    <t> 0.111 </t>
  </si>
  <si>
    <t> BBS 116 </t>
  </si>
  <si>
    <t>2451157.5434 </t>
  </si>
  <si>
    <t> 10.12.1998 01:02 </t>
  </si>
  <si>
    <t> 0.0494 </t>
  </si>
  <si>
    <t> P.Molik et al. </t>
  </si>
  <si>
    <t>IBVS 4710 </t>
  </si>
  <si>
    <t>2451189.3872 </t>
  </si>
  <si>
    <t> 10.01.1999 21:17 </t>
  </si>
  <si>
    <t> 0.0773 </t>
  </si>
  <si>
    <t>2451885.8766 </t>
  </si>
  <si>
    <t> 07.12.2000 09:02 </t>
  </si>
  <si>
    <t> 0.2528 </t>
  </si>
  <si>
    <t> R.H.Nelson </t>
  </si>
  <si>
    <t>IBVS 5040 </t>
  </si>
  <si>
    <t>2451966.3993 </t>
  </si>
  <si>
    <t> 25.02.2001 21:34 </t>
  </si>
  <si>
    <t> 0.3267 </t>
  </si>
  <si>
    <t>o</t>
  </si>
  <si>
    <t>BAVM 152 </t>
  </si>
  <si>
    <t>2452610.5718 </t>
  </si>
  <si>
    <t> 02.12.2002 01:43 </t>
  </si>
  <si>
    <t> 0.4543 </t>
  </si>
  <si>
    <t> S.Dvorak </t>
  </si>
  <si>
    <t>IBVS 5378 </t>
  </si>
  <si>
    <t>2453258.38439 </t>
  </si>
  <si>
    <t> 09.09.2004 21:13 </t>
  </si>
  <si>
    <t> 0.58585 </t>
  </si>
  <si>
    <t>C </t>
  </si>
  <si>
    <t> R.Ehrenberger </t>
  </si>
  <si>
    <t>OEJV 0074 </t>
  </si>
  <si>
    <t>2453330.2640 </t>
  </si>
  <si>
    <t> 20.11.2004 18:20 </t>
  </si>
  <si>
    <t> 0.6524 </t>
  </si>
  <si>
    <t> C.-H.Kim et al. </t>
  </si>
  <si>
    <t>IBVS 5694 </t>
  </si>
  <si>
    <t>2453609.5863 </t>
  </si>
  <si>
    <t> 27.08.2005 02:04 </t>
  </si>
  <si>
    <t> 0.4492 </t>
  </si>
  <si>
    <t> M. Zejda et al. </t>
  </si>
  <si>
    <t>IBVS 5741 </t>
  </si>
  <si>
    <t>2453650.5248 </t>
  </si>
  <si>
    <t> 07.10.2005 00:35 </t>
  </si>
  <si>
    <t> 0.4815 </t>
  </si>
  <si>
    <t>-I</t>
  </si>
  <si>
    <t> C.&amp; M.Rätz </t>
  </si>
  <si>
    <t>BAVM 178 </t>
  </si>
  <si>
    <t>2454031.3014 </t>
  </si>
  <si>
    <t> 22.10.2006 19:14 </t>
  </si>
  <si>
    <t>16506</t>
  </si>
  <si>
    <t> 0.3762 </t>
  </si>
  <si>
    <t>BAVM 183 </t>
  </si>
  <si>
    <t>2454820.5954 </t>
  </si>
  <si>
    <t> 20.12.2008 02:17 </t>
  </si>
  <si>
    <t>17374</t>
  </si>
  <si>
    <t> 0.6357 </t>
  </si>
  <si>
    <t>R</t>
  </si>
  <si>
    <t> R.Nelson </t>
  </si>
  <si>
    <t>IBVS 5875 </t>
  </si>
  <si>
    <t>2454829.6901 </t>
  </si>
  <si>
    <t> 29.12.2008 04:33 </t>
  </si>
  <si>
    <t>17384</t>
  </si>
  <si>
    <t> 0.6401 </t>
  </si>
  <si>
    <t> R.Diethelm </t>
  </si>
  <si>
    <t>IBVS 5871 </t>
  </si>
  <si>
    <t>2455119.934 </t>
  </si>
  <si>
    <t> 15.10.2009 10:24 </t>
  </si>
  <si>
    <t>17703.5</t>
  </si>
  <si>
    <t> 0.450 </t>
  </si>
  <si>
    <t>IBVS 5920 </t>
  </si>
  <si>
    <t>2455478.8709 </t>
  </si>
  <si>
    <t> 09.10.2010 08:54 </t>
  </si>
  <si>
    <t>18098.5</t>
  </si>
  <si>
    <t> 0.3218 </t>
  </si>
  <si>
    <t>IBVS 5960 </t>
  </si>
  <si>
    <t>2455480.2341 </t>
  </si>
  <si>
    <t> 10.10.2010 17:37 </t>
  </si>
  <si>
    <t>18100</t>
  </si>
  <si>
    <t> 0.3215 </t>
  </si>
  <si>
    <t> H.Itoh </t>
  </si>
  <si>
    <t>VSB 51 </t>
  </si>
  <si>
    <t>2455851.9077 </t>
  </si>
  <si>
    <t> 17.10.2011 09:47 </t>
  </si>
  <si>
    <t>18509</t>
  </si>
  <si>
    <t> 0.2035 </t>
  </si>
  <si>
    <t>IBVS 6011 </t>
  </si>
  <si>
    <t>2455928.3368 </t>
  </si>
  <si>
    <t> 01.01.2012 20:04 </t>
  </si>
  <si>
    <t>18593</t>
  </si>
  <si>
    <t> 0.2744 </t>
  </si>
  <si>
    <t> G.Marino </t>
  </si>
  <si>
    <t>IBVS 6033 </t>
  </si>
  <si>
    <t>2456205.8428 </t>
  </si>
  <si>
    <t> 05.10.2012 08:13 </t>
  </si>
  <si>
    <t>18898</t>
  </si>
  <si>
    <t> 0.5275 </t>
  </si>
  <si>
    <t>IBVS 6042 </t>
  </si>
  <si>
    <t>2456220.3989 </t>
  </si>
  <si>
    <t> 19.10.2012 21:34 </t>
  </si>
  <si>
    <t>18914</t>
  </si>
  <si>
    <t> 0.5391 </t>
  </si>
  <si>
    <t>BAVM 231 </t>
  </si>
  <si>
    <t>2456601.1697 </t>
  </si>
  <si>
    <t> 04.11.2013 16:04 </t>
  </si>
  <si>
    <t>19333</t>
  </si>
  <si>
    <t> 0.4280 </t>
  </si>
  <si>
    <t>VSB 56 </t>
  </si>
  <si>
    <t>2456605.2634 </t>
  </si>
  <si>
    <t> 08.11.2013 18:19 </t>
  </si>
  <si>
    <t>19337.5</t>
  </si>
  <si>
    <t> 0.4311 </t>
  </si>
  <si>
    <t>2456644.3881 </t>
  </si>
  <si>
    <t> 17.12.2013 21:18 </t>
  </si>
  <si>
    <t>19380.5</t>
  </si>
  <si>
    <t> 0.4677 </t>
  </si>
  <si>
    <t>BAVM 234 </t>
  </si>
  <si>
    <t>2456940.5446 </t>
  </si>
  <si>
    <t> 10.10.2014 01:04 </t>
  </si>
  <si>
    <t>19706</t>
  </si>
  <si>
    <t> 0.7362 </t>
  </si>
  <si>
    <t>BAVM 239 </t>
  </si>
  <si>
    <t>s5</t>
  </si>
  <si>
    <t>s6</t>
  </si>
  <si>
    <t>BAD?</t>
  </si>
  <si>
    <t>IBVS 5741</t>
  </si>
  <si>
    <t>OEJV 0179</t>
  </si>
  <si>
    <t>OEJV 0211</t>
  </si>
  <si>
    <t>JBAV, 60</t>
  </si>
  <si>
    <t>V0541 Cas / GSC 4051-1764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</si>
</sst>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7" formatCode="0.00000"/>
  </numFmts>
  <fonts count="42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49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9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34" fillId="0" borderId="0"/>
    <xf numFmtId="0" fontId="27" fillId="0" borderId="0"/>
    <xf numFmtId="0" fontId="27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39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81">
    <xf numFmtId="0" fontId="0" fillId="0" borderId="0" xfId="0" applyAlignment="1"/>
    <xf numFmtId="0" fontId="0" fillId="0" borderId="8" xfId="0" applyBorder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Fill="1" applyAlignment="1"/>
    <xf numFmtId="0" fontId="5" fillId="0" borderId="0" xfId="0" applyFont="1" applyAlignment="1"/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11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3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>
      <alignment vertical="top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18" fillId="24" borderId="18" xfId="0" applyFont="1" applyFill="1" applyBorder="1" applyAlignment="1">
      <alignment horizontal="left" vertical="top" wrapText="1" indent="1"/>
    </xf>
    <xf numFmtId="0" fontId="18" fillId="24" borderId="18" xfId="0" applyFont="1" applyFill="1" applyBorder="1" applyAlignment="1">
      <alignment horizontal="center" vertical="top" wrapText="1"/>
    </xf>
    <xf numFmtId="0" fontId="18" fillId="24" borderId="18" xfId="0" applyFont="1" applyFill="1" applyBorder="1" applyAlignment="1">
      <alignment horizontal="right" vertical="top" wrapText="1"/>
    </xf>
    <xf numFmtId="0" fontId="17" fillId="24" borderId="18" xfId="38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1" fillId="0" borderId="11" xfId="0" applyFont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18" fillId="0" borderId="0" xfId="42" applyFont="1" applyAlignment="1">
      <alignment wrapText="1"/>
    </xf>
    <xf numFmtId="0" fontId="18" fillId="0" borderId="0" xfId="42" applyFont="1" applyAlignment="1">
      <alignment horizontal="center" wrapText="1"/>
    </xf>
    <xf numFmtId="0" fontId="18" fillId="0" borderId="0" xfId="42" applyFont="1" applyAlignment="1">
      <alignment horizontal="left" wrapText="1"/>
    </xf>
    <xf numFmtId="0" fontId="18" fillId="0" borderId="0" xfId="43" applyFont="1"/>
    <xf numFmtId="0" fontId="18" fillId="0" borderId="0" xfId="43" applyFont="1" applyAlignment="1">
      <alignment horizontal="center"/>
    </xf>
    <xf numFmtId="0" fontId="18" fillId="0" borderId="0" xfId="43" applyFont="1" applyAlignment="1">
      <alignment horizontal="left"/>
    </xf>
    <xf numFmtId="0" fontId="38" fillId="0" borderId="0" xfId="42" applyFont="1"/>
    <xf numFmtId="0" fontId="38" fillId="0" borderId="0" xfId="42" applyFont="1" applyAlignment="1">
      <alignment horizontal="center"/>
    </xf>
    <xf numFmtId="0" fontId="38" fillId="0" borderId="0" xfId="42" applyFont="1" applyAlignment="1">
      <alignment horizontal="left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177" fontId="40" fillId="0" borderId="0" xfId="0" applyNumberFormat="1" applyFont="1" applyAlignment="1">
      <alignment vertical="center" wrapText="1"/>
    </xf>
    <xf numFmtId="0" fontId="41" fillId="0" borderId="0" xfId="0" applyFont="1" applyAlignment="1"/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V541 Cas -- O-C Diagr.</a:t>
            </a:r>
          </a:p>
        </c:rich>
      </c:tx>
      <c:layout>
        <c:manualLayout>
          <c:xMode val="edge"/>
          <c:yMode val="edge"/>
          <c:x val="0.36897621983998985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4579154934549"/>
          <c:y val="0.13750000000000001"/>
          <c:w val="0.84337411416229924"/>
          <c:h val="0.6312499999999999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Active!$F$21:$F$974</c:f>
              <c:numCache>
                <c:formatCode>General</c:formatCode>
                <c:ptCount val="954"/>
                <c:pt idx="0">
                  <c:v>-14821</c:v>
                </c:pt>
                <c:pt idx="1">
                  <c:v>-14792.5</c:v>
                </c:pt>
                <c:pt idx="2">
                  <c:v>-10022.5</c:v>
                </c:pt>
                <c:pt idx="3">
                  <c:v>-9905</c:v>
                </c:pt>
                <c:pt idx="4">
                  <c:v>-7623</c:v>
                </c:pt>
                <c:pt idx="5">
                  <c:v>-7623</c:v>
                </c:pt>
                <c:pt idx="6">
                  <c:v>-7622</c:v>
                </c:pt>
                <c:pt idx="7">
                  <c:v>-7593.5</c:v>
                </c:pt>
                <c:pt idx="8">
                  <c:v>-7589</c:v>
                </c:pt>
                <c:pt idx="9">
                  <c:v>-7588</c:v>
                </c:pt>
                <c:pt idx="10">
                  <c:v>-7555</c:v>
                </c:pt>
                <c:pt idx="11">
                  <c:v>-4799.5</c:v>
                </c:pt>
                <c:pt idx="12">
                  <c:v>-4798.5</c:v>
                </c:pt>
                <c:pt idx="13">
                  <c:v>-4792</c:v>
                </c:pt>
                <c:pt idx="14">
                  <c:v>-4315</c:v>
                </c:pt>
                <c:pt idx="15">
                  <c:v>-1558.5</c:v>
                </c:pt>
                <c:pt idx="16">
                  <c:v>-803.5</c:v>
                </c:pt>
                <c:pt idx="17">
                  <c:v>-802.5</c:v>
                </c:pt>
                <c:pt idx="18">
                  <c:v>-798</c:v>
                </c:pt>
                <c:pt idx="19">
                  <c:v>-774</c:v>
                </c:pt>
                <c:pt idx="20">
                  <c:v>-765</c:v>
                </c:pt>
                <c:pt idx="21">
                  <c:v>-764</c:v>
                </c:pt>
                <c:pt idx="22">
                  <c:v>-735.5</c:v>
                </c:pt>
                <c:pt idx="23">
                  <c:v>-730</c:v>
                </c:pt>
                <c:pt idx="24">
                  <c:v>-729.5</c:v>
                </c:pt>
                <c:pt idx="25">
                  <c:v>-696</c:v>
                </c:pt>
                <c:pt idx="26">
                  <c:v>-315.5</c:v>
                </c:pt>
                <c:pt idx="27">
                  <c:v>0</c:v>
                </c:pt>
                <c:pt idx="28">
                  <c:v>5.5</c:v>
                </c:pt>
                <c:pt idx="29">
                  <c:v>1218</c:v>
                </c:pt>
                <c:pt idx="30">
                  <c:v>1218</c:v>
                </c:pt>
                <c:pt idx="31">
                  <c:v>2041</c:v>
                </c:pt>
                <c:pt idx="32">
                  <c:v>2041</c:v>
                </c:pt>
                <c:pt idx="33">
                  <c:v>2439</c:v>
                </c:pt>
                <c:pt idx="34">
                  <c:v>2439</c:v>
                </c:pt>
                <c:pt idx="35">
                  <c:v>2832.5</c:v>
                </c:pt>
                <c:pt idx="36">
                  <c:v>2832.5</c:v>
                </c:pt>
                <c:pt idx="37">
                  <c:v>3218</c:v>
                </c:pt>
                <c:pt idx="38">
                  <c:v>3340</c:v>
                </c:pt>
                <c:pt idx="39">
                  <c:v>4026</c:v>
                </c:pt>
                <c:pt idx="40">
                  <c:v>4026</c:v>
                </c:pt>
                <c:pt idx="41">
                  <c:v>4380</c:v>
                </c:pt>
                <c:pt idx="42">
                  <c:v>4482</c:v>
                </c:pt>
                <c:pt idx="43">
                  <c:v>4592</c:v>
                </c:pt>
                <c:pt idx="44">
                  <c:v>4903</c:v>
                </c:pt>
                <c:pt idx="45">
                  <c:v>5003</c:v>
                </c:pt>
                <c:pt idx="46">
                  <c:v>5224</c:v>
                </c:pt>
                <c:pt idx="47">
                  <c:v>5710</c:v>
                </c:pt>
                <c:pt idx="48">
                  <c:v>5745</c:v>
                </c:pt>
                <c:pt idx="49">
                  <c:v>6510.5</c:v>
                </c:pt>
                <c:pt idx="50">
                  <c:v>6599</c:v>
                </c:pt>
                <c:pt idx="51">
                  <c:v>7307</c:v>
                </c:pt>
                <c:pt idx="52">
                  <c:v>8019</c:v>
                </c:pt>
                <c:pt idx="53">
                  <c:v>8098</c:v>
                </c:pt>
                <c:pt idx="54">
                  <c:v>8405</c:v>
                </c:pt>
                <c:pt idx="55">
                  <c:v>8450</c:v>
                </c:pt>
                <c:pt idx="56">
                  <c:v>8868.5</c:v>
                </c:pt>
                <c:pt idx="57">
                  <c:v>9736</c:v>
                </c:pt>
                <c:pt idx="58">
                  <c:v>9746</c:v>
                </c:pt>
                <c:pt idx="59">
                  <c:v>10065</c:v>
                </c:pt>
                <c:pt idx="60">
                  <c:v>10459.5</c:v>
                </c:pt>
                <c:pt idx="61">
                  <c:v>10461</c:v>
                </c:pt>
                <c:pt idx="62">
                  <c:v>10869.5</c:v>
                </c:pt>
                <c:pt idx="63">
                  <c:v>10953.5</c:v>
                </c:pt>
                <c:pt idx="64">
                  <c:v>11258.5</c:v>
                </c:pt>
                <c:pt idx="65">
                  <c:v>11274.5</c:v>
                </c:pt>
                <c:pt idx="66">
                  <c:v>11647</c:v>
                </c:pt>
                <c:pt idx="67">
                  <c:v>11693</c:v>
                </c:pt>
                <c:pt idx="68">
                  <c:v>11697.5</c:v>
                </c:pt>
                <c:pt idx="69">
                  <c:v>11740.5</c:v>
                </c:pt>
                <c:pt idx="70">
                  <c:v>12066</c:v>
                </c:pt>
                <c:pt idx="71">
                  <c:v>12455</c:v>
                </c:pt>
                <c:pt idx="72">
                  <c:v>12864</c:v>
                </c:pt>
                <c:pt idx="73">
                  <c:v>13331</c:v>
                </c:pt>
                <c:pt idx="74">
                  <c:v>14884</c:v>
                </c:pt>
              </c:numCache>
            </c:numRef>
          </c:xVal>
          <c:yVal>
            <c:numRef>
              <c:f>Active!$H$21:$H$974</c:f>
              <c:numCache>
                <c:formatCode>General</c:formatCode>
                <c:ptCount val="954"/>
                <c:pt idx="5">
                  <c:v>1.3202400004956871E-2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67-4F7B-A77D-8C35EF6867A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Active!$F$21:$F$974</c:f>
              <c:numCache>
                <c:formatCode>General</c:formatCode>
                <c:ptCount val="954"/>
                <c:pt idx="0">
                  <c:v>-14821</c:v>
                </c:pt>
                <c:pt idx="1">
                  <c:v>-14792.5</c:v>
                </c:pt>
                <c:pt idx="2">
                  <c:v>-10022.5</c:v>
                </c:pt>
                <c:pt idx="3">
                  <c:v>-9905</c:v>
                </c:pt>
                <c:pt idx="4">
                  <c:v>-7623</c:v>
                </c:pt>
                <c:pt idx="5">
                  <c:v>-7623</c:v>
                </c:pt>
                <c:pt idx="6">
                  <c:v>-7622</c:v>
                </c:pt>
                <c:pt idx="7">
                  <c:v>-7593.5</c:v>
                </c:pt>
                <c:pt idx="8">
                  <c:v>-7589</c:v>
                </c:pt>
                <c:pt idx="9">
                  <c:v>-7588</c:v>
                </c:pt>
                <c:pt idx="10">
                  <c:v>-7555</c:v>
                </c:pt>
                <c:pt idx="11">
                  <c:v>-4799.5</c:v>
                </c:pt>
                <c:pt idx="12">
                  <c:v>-4798.5</c:v>
                </c:pt>
                <c:pt idx="13">
                  <c:v>-4792</c:v>
                </c:pt>
                <c:pt idx="14">
                  <c:v>-4315</c:v>
                </c:pt>
                <c:pt idx="15">
                  <c:v>-1558.5</c:v>
                </c:pt>
                <c:pt idx="16">
                  <c:v>-803.5</c:v>
                </c:pt>
                <c:pt idx="17">
                  <c:v>-802.5</c:v>
                </c:pt>
                <c:pt idx="18">
                  <c:v>-798</c:v>
                </c:pt>
                <c:pt idx="19">
                  <c:v>-774</c:v>
                </c:pt>
                <c:pt idx="20">
                  <c:v>-765</c:v>
                </c:pt>
                <c:pt idx="21">
                  <c:v>-764</c:v>
                </c:pt>
                <c:pt idx="22">
                  <c:v>-735.5</c:v>
                </c:pt>
                <c:pt idx="23">
                  <c:v>-730</c:v>
                </c:pt>
                <c:pt idx="24">
                  <c:v>-729.5</c:v>
                </c:pt>
                <c:pt idx="25">
                  <c:v>-696</c:v>
                </c:pt>
                <c:pt idx="26">
                  <c:v>-315.5</c:v>
                </c:pt>
                <c:pt idx="27">
                  <c:v>0</c:v>
                </c:pt>
                <c:pt idx="28">
                  <c:v>5.5</c:v>
                </c:pt>
                <c:pt idx="29">
                  <c:v>1218</c:v>
                </c:pt>
                <c:pt idx="30">
                  <c:v>1218</c:v>
                </c:pt>
                <c:pt idx="31">
                  <c:v>2041</c:v>
                </c:pt>
                <c:pt idx="32">
                  <c:v>2041</c:v>
                </c:pt>
                <c:pt idx="33">
                  <c:v>2439</c:v>
                </c:pt>
                <c:pt idx="34">
                  <c:v>2439</c:v>
                </c:pt>
                <c:pt idx="35">
                  <c:v>2832.5</c:v>
                </c:pt>
                <c:pt idx="36">
                  <c:v>2832.5</c:v>
                </c:pt>
                <c:pt idx="37">
                  <c:v>3218</c:v>
                </c:pt>
                <c:pt idx="38">
                  <c:v>3340</c:v>
                </c:pt>
                <c:pt idx="39">
                  <c:v>4026</c:v>
                </c:pt>
                <c:pt idx="40">
                  <c:v>4026</c:v>
                </c:pt>
                <c:pt idx="41">
                  <c:v>4380</c:v>
                </c:pt>
                <c:pt idx="42">
                  <c:v>4482</c:v>
                </c:pt>
                <c:pt idx="43">
                  <c:v>4592</c:v>
                </c:pt>
                <c:pt idx="44">
                  <c:v>4903</c:v>
                </c:pt>
                <c:pt idx="45">
                  <c:v>5003</c:v>
                </c:pt>
                <c:pt idx="46">
                  <c:v>5224</c:v>
                </c:pt>
                <c:pt idx="47">
                  <c:v>5710</c:v>
                </c:pt>
                <c:pt idx="48">
                  <c:v>5745</c:v>
                </c:pt>
                <c:pt idx="49">
                  <c:v>6510.5</c:v>
                </c:pt>
                <c:pt idx="50">
                  <c:v>6599</c:v>
                </c:pt>
                <c:pt idx="51">
                  <c:v>7307</c:v>
                </c:pt>
                <c:pt idx="52">
                  <c:v>8019</c:v>
                </c:pt>
                <c:pt idx="53">
                  <c:v>8098</c:v>
                </c:pt>
                <c:pt idx="54">
                  <c:v>8405</c:v>
                </c:pt>
                <c:pt idx="55">
                  <c:v>8450</c:v>
                </c:pt>
                <c:pt idx="56">
                  <c:v>8868.5</c:v>
                </c:pt>
                <c:pt idx="57">
                  <c:v>9736</c:v>
                </c:pt>
                <c:pt idx="58">
                  <c:v>9746</c:v>
                </c:pt>
                <c:pt idx="59">
                  <c:v>10065</c:v>
                </c:pt>
                <c:pt idx="60">
                  <c:v>10459.5</c:v>
                </c:pt>
                <c:pt idx="61">
                  <c:v>10461</c:v>
                </c:pt>
                <c:pt idx="62">
                  <c:v>10869.5</c:v>
                </c:pt>
                <c:pt idx="63">
                  <c:v>10953.5</c:v>
                </c:pt>
                <c:pt idx="64">
                  <c:v>11258.5</c:v>
                </c:pt>
                <c:pt idx="65">
                  <c:v>11274.5</c:v>
                </c:pt>
                <c:pt idx="66">
                  <c:v>11647</c:v>
                </c:pt>
                <c:pt idx="67">
                  <c:v>11693</c:v>
                </c:pt>
                <c:pt idx="68">
                  <c:v>11697.5</c:v>
                </c:pt>
                <c:pt idx="69">
                  <c:v>11740.5</c:v>
                </c:pt>
                <c:pt idx="70">
                  <c:v>12066</c:v>
                </c:pt>
                <c:pt idx="71">
                  <c:v>12455</c:v>
                </c:pt>
                <c:pt idx="72">
                  <c:v>12864</c:v>
                </c:pt>
                <c:pt idx="73">
                  <c:v>13331</c:v>
                </c:pt>
                <c:pt idx="74">
                  <c:v>14884</c:v>
                </c:pt>
              </c:numCache>
            </c:numRef>
          </c:xVal>
          <c:yVal>
            <c:numRef>
              <c:f>Active!$I$21:$I$974</c:f>
              <c:numCache>
                <c:formatCode>General</c:formatCode>
                <c:ptCount val="954"/>
                <c:pt idx="0">
                  <c:v>-3.7135199996555457E-2</c:v>
                </c:pt>
                <c:pt idx="1">
                  <c:v>2.2173999997903593E-2</c:v>
                </c:pt>
                <c:pt idx="2">
                  <c:v>-1.6601999996055383E-2</c:v>
                </c:pt>
                <c:pt idx="3">
                  <c:v>6.1640000058105215E-3</c:v>
                </c:pt>
                <c:pt idx="4">
                  <c:v>8.2024000003002584E-3</c:v>
                </c:pt>
                <c:pt idx="6">
                  <c:v>1.235360000282526E-2</c:v>
                </c:pt>
                <c:pt idx="7">
                  <c:v>-5.3371999965747818E-3</c:v>
                </c:pt>
                <c:pt idx="8">
                  <c:v>-6.6567999965627678E-3</c:v>
                </c:pt>
                <c:pt idx="9">
                  <c:v>-1.9505600001139101E-2</c:v>
                </c:pt>
                <c:pt idx="10">
                  <c:v>-3.4515999999712221E-2</c:v>
                </c:pt>
                <c:pt idx="11">
                  <c:v>-2.8884400002425537E-2</c:v>
                </c:pt>
                <c:pt idx="12">
                  <c:v>-4.2733200003567617E-2</c:v>
                </c:pt>
                <c:pt idx="13">
                  <c:v>-3.6750400002347305E-2</c:v>
                </c:pt>
                <c:pt idx="14">
                  <c:v>3.3719999992172234E-3</c:v>
                </c:pt>
                <c:pt idx="15">
                  <c:v>1.2154800002463162E-2</c:v>
                </c:pt>
                <c:pt idx="16">
                  <c:v>2.1079999714856967E-4</c:v>
                </c:pt>
                <c:pt idx="17">
                  <c:v>-2.3800000053597614E-4</c:v>
                </c:pt>
                <c:pt idx="18">
                  <c:v>1.8424000008963048E-3</c:v>
                </c:pt>
                <c:pt idx="19">
                  <c:v>-2.8800001018680632E-5</c:v>
                </c:pt>
                <c:pt idx="20">
                  <c:v>2.4320000011357479E-3</c:v>
                </c:pt>
                <c:pt idx="21">
                  <c:v>1.4832000015303493E-3</c:v>
                </c:pt>
                <c:pt idx="22">
                  <c:v>1.2240000069141388E-4</c:v>
                </c:pt>
                <c:pt idx="23">
                  <c:v>-3.7600000359816477E-4</c:v>
                </c:pt>
                <c:pt idx="25">
                  <c:v>-4.3520000326680019E-4</c:v>
                </c:pt>
                <c:pt idx="26">
                  <c:v>-1.403599999321159E-3</c:v>
                </c:pt>
                <c:pt idx="27">
                  <c:v>-1.1999999987892807E-3</c:v>
                </c:pt>
                <c:pt idx="28">
                  <c:v>-6.4684000026318245E-3</c:v>
                </c:pt>
                <c:pt idx="29">
                  <c:v>-2.3840000358177349E-4</c:v>
                </c:pt>
                <c:pt idx="30">
                  <c:v>4.6160000056261197E-4</c:v>
                </c:pt>
                <c:pt idx="31">
                  <c:v>-1.4007999998284504E-3</c:v>
                </c:pt>
                <c:pt idx="32">
                  <c:v>-1.007999962894246E-4</c:v>
                </c:pt>
                <c:pt idx="33">
                  <c:v>-2.2320000425679609E-4</c:v>
                </c:pt>
                <c:pt idx="34">
                  <c:v>6.767999948351644E-4</c:v>
                </c:pt>
                <c:pt idx="35">
                  <c:v>-5.2599999617086723E-4</c:v>
                </c:pt>
                <c:pt idx="36">
                  <c:v>1.7400000069756061E-4</c:v>
                </c:pt>
                <c:pt idx="39">
                  <c:v>2.3119999968912452E-4</c:v>
                </c:pt>
                <c:pt idx="40">
                  <c:v>3.3119999716291204E-4</c:v>
                </c:pt>
                <c:pt idx="50">
                  <c:v>8.6880000162636861E-4</c:v>
                </c:pt>
                <c:pt idx="55">
                  <c:v>-3.7599999996018596E-3</c:v>
                </c:pt>
                <c:pt idx="56">
                  <c:v>1.1171999940415844E-3</c:v>
                </c:pt>
                <c:pt idx="65">
                  <c:v>2.4044000019785017E-3</c:v>
                </c:pt>
                <c:pt idx="69">
                  <c:v>2.0635999972000718E-3</c:v>
                </c:pt>
                <c:pt idx="70">
                  <c:v>2.779200003715232E-3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67-4F7B-A77D-8C35EF6867A3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Active!$F$21:$F$974</c:f>
              <c:numCache>
                <c:formatCode>General</c:formatCode>
                <c:ptCount val="954"/>
                <c:pt idx="0">
                  <c:v>-14821</c:v>
                </c:pt>
                <c:pt idx="1">
                  <c:v>-14792.5</c:v>
                </c:pt>
                <c:pt idx="2">
                  <c:v>-10022.5</c:v>
                </c:pt>
                <c:pt idx="3">
                  <c:v>-9905</c:v>
                </c:pt>
                <c:pt idx="4">
                  <c:v>-7623</c:v>
                </c:pt>
                <c:pt idx="5">
                  <c:v>-7623</c:v>
                </c:pt>
                <c:pt idx="6">
                  <c:v>-7622</c:v>
                </c:pt>
                <c:pt idx="7">
                  <c:v>-7593.5</c:v>
                </c:pt>
                <c:pt idx="8">
                  <c:v>-7589</c:v>
                </c:pt>
                <c:pt idx="9">
                  <c:v>-7588</c:v>
                </c:pt>
                <c:pt idx="10">
                  <c:v>-7555</c:v>
                </c:pt>
                <c:pt idx="11">
                  <c:v>-4799.5</c:v>
                </c:pt>
                <c:pt idx="12">
                  <c:v>-4798.5</c:v>
                </c:pt>
                <c:pt idx="13">
                  <c:v>-4792</c:v>
                </c:pt>
                <c:pt idx="14">
                  <c:v>-4315</c:v>
                </c:pt>
                <c:pt idx="15">
                  <c:v>-1558.5</c:v>
                </c:pt>
                <c:pt idx="16">
                  <c:v>-803.5</c:v>
                </c:pt>
                <c:pt idx="17">
                  <c:v>-802.5</c:v>
                </c:pt>
                <c:pt idx="18">
                  <c:v>-798</c:v>
                </c:pt>
                <c:pt idx="19">
                  <c:v>-774</c:v>
                </c:pt>
                <c:pt idx="20">
                  <c:v>-765</c:v>
                </c:pt>
                <c:pt idx="21">
                  <c:v>-764</c:v>
                </c:pt>
                <c:pt idx="22">
                  <c:v>-735.5</c:v>
                </c:pt>
                <c:pt idx="23">
                  <c:v>-730</c:v>
                </c:pt>
                <c:pt idx="24">
                  <c:v>-729.5</c:v>
                </c:pt>
                <c:pt idx="25">
                  <c:v>-696</c:v>
                </c:pt>
                <c:pt idx="26">
                  <c:v>-315.5</c:v>
                </c:pt>
                <c:pt idx="27">
                  <c:v>0</c:v>
                </c:pt>
                <c:pt idx="28">
                  <c:v>5.5</c:v>
                </c:pt>
                <c:pt idx="29">
                  <c:v>1218</c:v>
                </c:pt>
                <c:pt idx="30">
                  <c:v>1218</c:v>
                </c:pt>
                <c:pt idx="31">
                  <c:v>2041</c:v>
                </c:pt>
                <c:pt idx="32">
                  <c:v>2041</c:v>
                </c:pt>
                <c:pt idx="33">
                  <c:v>2439</c:v>
                </c:pt>
                <c:pt idx="34">
                  <c:v>2439</c:v>
                </c:pt>
                <c:pt idx="35">
                  <c:v>2832.5</c:v>
                </c:pt>
                <c:pt idx="36">
                  <c:v>2832.5</c:v>
                </c:pt>
                <c:pt idx="37">
                  <c:v>3218</c:v>
                </c:pt>
                <c:pt idx="38">
                  <c:v>3340</c:v>
                </c:pt>
                <c:pt idx="39">
                  <c:v>4026</c:v>
                </c:pt>
                <c:pt idx="40">
                  <c:v>4026</c:v>
                </c:pt>
                <c:pt idx="41">
                  <c:v>4380</c:v>
                </c:pt>
                <c:pt idx="42">
                  <c:v>4482</c:v>
                </c:pt>
                <c:pt idx="43">
                  <c:v>4592</c:v>
                </c:pt>
                <c:pt idx="44">
                  <c:v>4903</c:v>
                </c:pt>
                <c:pt idx="45">
                  <c:v>5003</c:v>
                </c:pt>
                <c:pt idx="46">
                  <c:v>5224</c:v>
                </c:pt>
                <c:pt idx="47">
                  <c:v>5710</c:v>
                </c:pt>
                <c:pt idx="48">
                  <c:v>5745</c:v>
                </c:pt>
                <c:pt idx="49">
                  <c:v>6510.5</c:v>
                </c:pt>
                <c:pt idx="50">
                  <c:v>6599</c:v>
                </c:pt>
                <c:pt idx="51">
                  <c:v>7307</c:v>
                </c:pt>
                <c:pt idx="52">
                  <c:v>8019</c:v>
                </c:pt>
                <c:pt idx="53">
                  <c:v>8098</c:v>
                </c:pt>
                <c:pt idx="54">
                  <c:v>8405</c:v>
                </c:pt>
                <c:pt idx="55">
                  <c:v>8450</c:v>
                </c:pt>
                <c:pt idx="56">
                  <c:v>8868.5</c:v>
                </c:pt>
                <c:pt idx="57">
                  <c:v>9736</c:v>
                </c:pt>
                <c:pt idx="58">
                  <c:v>9746</c:v>
                </c:pt>
                <c:pt idx="59">
                  <c:v>10065</c:v>
                </c:pt>
                <c:pt idx="60">
                  <c:v>10459.5</c:v>
                </c:pt>
                <c:pt idx="61">
                  <c:v>10461</c:v>
                </c:pt>
                <c:pt idx="62">
                  <c:v>10869.5</c:v>
                </c:pt>
                <c:pt idx="63">
                  <c:v>10953.5</c:v>
                </c:pt>
                <c:pt idx="64">
                  <c:v>11258.5</c:v>
                </c:pt>
                <c:pt idx="65">
                  <c:v>11274.5</c:v>
                </c:pt>
                <c:pt idx="66">
                  <c:v>11647</c:v>
                </c:pt>
                <c:pt idx="67">
                  <c:v>11693</c:v>
                </c:pt>
                <c:pt idx="68">
                  <c:v>11697.5</c:v>
                </c:pt>
                <c:pt idx="69">
                  <c:v>11740.5</c:v>
                </c:pt>
                <c:pt idx="70">
                  <c:v>12066</c:v>
                </c:pt>
                <c:pt idx="71">
                  <c:v>12455</c:v>
                </c:pt>
                <c:pt idx="72">
                  <c:v>12864</c:v>
                </c:pt>
                <c:pt idx="73">
                  <c:v>13331</c:v>
                </c:pt>
                <c:pt idx="74">
                  <c:v>14884</c:v>
                </c:pt>
              </c:numCache>
            </c:numRef>
          </c:xVal>
          <c:yVal>
            <c:numRef>
              <c:f>Active!$J$21:$J$974</c:f>
              <c:numCache>
                <c:formatCode>General</c:formatCode>
                <c:ptCount val="954"/>
                <c:pt idx="47">
                  <c:v>5.5200000497279689E-4</c:v>
                </c:pt>
                <c:pt idx="48">
                  <c:v>-3.5600000410340726E-4</c:v>
                </c:pt>
                <c:pt idx="49">
                  <c:v>-2.1239999477984384E-4</c:v>
                </c:pt>
                <c:pt idx="51">
                  <c:v>4.1839999903459102E-4</c:v>
                </c:pt>
                <c:pt idx="53">
                  <c:v>2.2176000056788325E-3</c:v>
                </c:pt>
                <c:pt idx="54">
                  <c:v>9.3600000400329009E-4</c:v>
                </c:pt>
                <c:pt idx="57">
                  <c:v>1.2831999993068166E-3</c:v>
                </c:pt>
                <c:pt idx="58">
                  <c:v>-2.5048000024980865E-3</c:v>
                </c:pt>
                <c:pt idx="59">
                  <c:v>-3.7200000224402174E-4</c:v>
                </c:pt>
                <c:pt idx="60">
                  <c:v>1.1764000009861775E-3</c:v>
                </c:pt>
                <c:pt idx="62">
                  <c:v>-3.1599993235431612E-5</c:v>
                </c:pt>
                <c:pt idx="63">
                  <c:v>1.7691999964881688E-3</c:v>
                </c:pt>
                <c:pt idx="64">
                  <c:v>3.8851999997859821E-3</c:v>
                </c:pt>
                <c:pt idx="66">
                  <c:v>-3.6236000014469028E-3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67-4F7B-A77D-8C35EF6867A3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Active!$F$21:$F$974</c:f>
              <c:numCache>
                <c:formatCode>General</c:formatCode>
                <c:ptCount val="954"/>
                <c:pt idx="0">
                  <c:v>-14821</c:v>
                </c:pt>
                <c:pt idx="1">
                  <c:v>-14792.5</c:v>
                </c:pt>
                <c:pt idx="2">
                  <c:v>-10022.5</c:v>
                </c:pt>
                <c:pt idx="3">
                  <c:v>-9905</c:v>
                </c:pt>
                <c:pt idx="4">
                  <c:v>-7623</c:v>
                </c:pt>
                <c:pt idx="5">
                  <c:v>-7623</c:v>
                </c:pt>
                <c:pt idx="6">
                  <c:v>-7622</c:v>
                </c:pt>
                <c:pt idx="7">
                  <c:v>-7593.5</c:v>
                </c:pt>
                <c:pt idx="8">
                  <c:v>-7589</c:v>
                </c:pt>
                <c:pt idx="9">
                  <c:v>-7588</c:v>
                </c:pt>
                <c:pt idx="10">
                  <c:v>-7555</c:v>
                </c:pt>
                <c:pt idx="11">
                  <c:v>-4799.5</c:v>
                </c:pt>
                <c:pt idx="12">
                  <c:v>-4798.5</c:v>
                </c:pt>
                <c:pt idx="13">
                  <c:v>-4792</c:v>
                </c:pt>
                <c:pt idx="14">
                  <c:v>-4315</c:v>
                </c:pt>
                <c:pt idx="15">
                  <c:v>-1558.5</c:v>
                </c:pt>
                <c:pt idx="16">
                  <c:v>-803.5</c:v>
                </c:pt>
                <c:pt idx="17">
                  <c:v>-802.5</c:v>
                </c:pt>
                <c:pt idx="18">
                  <c:v>-798</c:v>
                </c:pt>
                <c:pt idx="19">
                  <c:v>-774</c:v>
                </c:pt>
                <c:pt idx="20">
                  <c:v>-765</c:v>
                </c:pt>
                <c:pt idx="21">
                  <c:v>-764</c:v>
                </c:pt>
                <c:pt idx="22">
                  <c:v>-735.5</c:v>
                </c:pt>
                <c:pt idx="23">
                  <c:v>-730</c:v>
                </c:pt>
                <c:pt idx="24">
                  <c:v>-729.5</c:v>
                </c:pt>
                <c:pt idx="25">
                  <c:v>-696</c:v>
                </c:pt>
                <c:pt idx="26">
                  <c:v>-315.5</c:v>
                </c:pt>
                <c:pt idx="27">
                  <c:v>0</c:v>
                </c:pt>
                <c:pt idx="28">
                  <c:v>5.5</c:v>
                </c:pt>
                <c:pt idx="29">
                  <c:v>1218</c:v>
                </c:pt>
                <c:pt idx="30">
                  <c:v>1218</c:v>
                </c:pt>
                <c:pt idx="31">
                  <c:v>2041</c:v>
                </c:pt>
                <c:pt idx="32">
                  <c:v>2041</c:v>
                </c:pt>
                <c:pt idx="33">
                  <c:v>2439</c:v>
                </c:pt>
                <c:pt idx="34">
                  <c:v>2439</c:v>
                </c:pt>
                <c:pt idx="35">
                  <c:v>2832.5</c:v>
                </c:pt>
                <c:pt idx="36">
                  <c:v>2832.5</c:v>
                </c:pt>
                <c:pt idx="37">
                  <c:v>3218</c:v>
                </c:pt>
                <c:pt idx="38">
                  <c:v>3340</c:v>
                </c:pt>
                <c:pt idx="39">
                  <c:v>4026</c:v>
                </c:pt>
                <c:pt idx="40">
                  <c:v>4026</c:v>
                </c:pt>
                <c:pt idx="41">
                  <c:v>4380</c:v>
                </c:pt>
                <c:pt idx="42">
                  <c:v>4482</c:v>
                </c:pt>
                <c:pt idx="43">
                  <c:v>4592</c:v>
                </c:pt>
                <c:pt idx="44">
                  <c:v>4903</c:v>
                </c:pt>
                <c:pt idx="45">
                  <c:v>5003</c:v>
                </c:pt>
                <c:pt idx="46">
                  <c:v>5224</c:v>
                </c:pt>
                <c:pt idx="47">
                  <c:v>5710</c:v>
                </c:pt>
                <c:pt idx="48">
                  <c:v>5745</c:v>
                </c:pt>
                <c:pt idx="49">
                  <c:v>6510.5</c:v>
                </c:pt>
                <c:pt idx="50">
                  <c:v>6599</c:v>
                </c:pt>
                <c:pt idx="51">
                  <c:v>7307</c:v>
                </c:pt>
                <c:pt idx="52">
                  <c:v>8019</c:v>
                </c:pt>
                <c:pt idx="53">
                  <c:v>8098</c:v>
                </c:pt>
                <c:pt idx="54">
                  <c:v>8405</c:v>
                </c:pt>
                <c:pt idx="55">
                  <c:v>8450</c:v>
                </c:pt>
                <c:pt idx="56">
                  <c:v>8868.5</c:v>
                </c:pt>
                <c:pt idx="57">
                  <c:v>9736</c:v>
                </c:pt>
                <c:pt idx="58">
                  <c:v>9746</c:v>
                </c:pt>
                <c:pt idx="59">
                  <c:v>10065</c:v>
                </c:pt>
                <c:pt idx="60">
                  <c:v>10459.5</c:v>
                </c:pt>
                <c:pt idx="61">
                  <c:v>10461</c:v>
                </c:pt>
                <c:pt idx="62">
                  <c:v>10869.5</c:v>
                </c:pt>
                <c:pt idx="63">
                  <c:v>10953.5</c:v>
                </c:pt>
                <c:pt idx="64">
                  <c:v>11258.5</c:v>
                </c:pt>
                <c:pt idx="65">
                  <c:v>11274.5</c:v>
                </c:pt>
                <c:pt idx="66">
                  <c:v>11647</c:v>
                </c:pt>
                <c:pt idx="67">
                  <c:v>11693</c:v>
                </c:pt>
                <c:pt idx="68">
                  <c:v>11697.5</c:v>
                </c:pt>
                <c:pt idx="69">
                  <c:v>11740.5</c:v>
                </c:pt>
                <c:pt idx="70">
                  <c:v>12066</c:v>
                </c:pt>
                <c:pt idx="71">
                  <c:v>12455</c:v>
                </c:pt>
                <c:pt idx="72">
                  <c:v>12864</c:v>
                </c:pt>
                <c:pt idx="73">
                  <c:v>13331</c:v>
                </c:pt>
                <c:pt idx="74">
                  <c:v>14884</c:v>
                </c:pt>
              </c:numCache>
            </c:numRef>
          </c:xVal>
          <c:yVal>
            <c:numRef>
              <c:f>Active!$K$21:$K$974</c:f>
              <c:numCache>
                <c:formatCode>General</c:formatCode>
                <c:ptCount val="954"/>
                <c:pt idx="52">
                  <c:v>6.6279999737162143E-4</c:v>
                </c:pt>
                <c:pt idx="61">
                  <c:v>-3.9679999463260174E-4</c:v>
                </c:pt>
                <c:pt idx="67">
                  <c:v>1.4815999966231175E-3</c:v>
                </c:pt>
                <c:pt idx="68">
                  <c:v>8.6200000805547461E-4</c:v>
                </c:pt>
                <c:pt idx="71">
                  <c:v>6.9600000279024243E-4</c:v>
                </c:pt>
                <c:pt idx="72">
                  <c:v>4.346800000348594E-3</c:v>
                </c:pt>
                <c:pt idx="73">
                  <c:v>5.4572001245105639E-3</c:v>
                </c:pt>
                <c:pt idx="74">
                  <c:v>1.7607999980100431E-3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67-4F7B-A77D-8C35EF6867A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Active!$F$21:$F$974</c:f>
              <c:numCache>
                <c:formatCode>General</c:formatCode>
                <c:ptCount val="954"/>
                <c:pt idx="0">
                  <c:v>-14821</c:v>
                </c:pt>
                <c:pt idx="1">
                  <c:v>-14792.5</c:v>
                </c:pt>
                <c:pt idx="2">
                  <c:v>-10022.5</c:v>
                </c:pt>
                <c:pt idx="3">
                  <c:v>-9905</c:v>
                </c:pt>
                <c:pt idx="4">
                  <c:v>-7623</c:v>
                </c:pt>
                <c:pt idx="5">
                  <c:v>-7623</c:v>
                </c:pt>
                <c:pt idx="6">
                  <c:v>-7622</c:v>
                </c:pt>
                <c:pt idx="7">
                  <c:v>-7593.5</c:v>
                </c:pt>
                <c:pt idx="8">
                  <c:v>-7589</c:v>
                </c:pt>
                <c:pt idx="9">
                  <c:v>-7588</c:v>
                </c:pt>
                <c:pt idx="10">
                  <c:v>-7555</c:v>
                </c:pt>
                <c:pt idx="11">
                  <c:v>-4799.5</c:v>
                </c:pt>
                <c:pt idx="12">
                  <c:v>-4798.5</c:v>
                </c:pt>
                <c:pt idx="13">
                  <c:v>-4792</c:v>
                </c:pt>
                <c:pt idx="14">
                  <c:v>-4315</c:v>
                </c:pt>
                <c:pt idx="15">
                  <c:v>-1558.5</c:v>
                </c:pt>
                <c:pt idx="16">
                  <c:v>-803.5</c:v>
                </c:pt>
                <c:pt idx="17">
                  <c:v>-802.5</c:v>
                </c:pt>
                <c:pt idx="18">
                  <c:v>-798</c:v>
                </c:pt>
                <c:pt idx="19">
                  <c:v>-774</c:v>
                </c:pt>
                <c:pt idx="20">
                  <c:v>-765</c:v>
                </c:pt>
                <c:pt idx="21">
                  <c:v>-764</c:v>
                </c:pt>
                <c:pt idx="22">
                  <c:v>-735.5</c:v>
                </c:pt>
                <c:pt idx="23">
                  <c:v>-730</c:v>
                </c:pt>
                <c:pt idx="24">
                  <c:v>-729.5</c:v>
                </c:pt>
                <c:pt idx="25">
                  <c:v>-696</c:v>
                </c:pt>
                <c:pt idx="26">
                  <c:v>-315.5</c:v>
                </c:pt>
                <c:pt idx="27">
                  <c:v>0</c:v>
                </c:pt>
                <c:pt idx="28">
                  <c:v>5.5</c:v>
                </c:pt>
                <c:pt idx="29">
                  <c:v>1218</c:v>
                </c:pt>
                <c:pt idx="30">
                  <c:v>1218</c:v>
                </c:pt>
                <c:pt idx="31">
                  <c:v>2041</c:v>
                </c:pt>
                <c:pt idx="32">
                  <c:v>2041</c:v>
                </c:pt>
                <c:pt idx="33">
                  <c:v>2439</c:v>
                </c:pt>
                <c:pt idx="34">
                  <c:v>2439</c:v>
                </c:pt>
                <c:pt idx="35">
                  <c:v>2832.5</c:v>
                </c:pt>
                <c:pt idx="36">
                  <c:v>2832.5</c:v>
                </c:pt>
                <c:pt idx="37">
                  <c:v>3218</c:v>
                </c:pt>
                <c:pt idx="38">
                  <c:v>3340</c:v>
                </c:pt>
                <c:pt idx="39">
                  <c:v>4026</c:v>
                </c:pt>
                <c:pt idx="40">
                  <c:v>4026</c:v>
                </c:pt>
                <c:pt idx="41">
                  <c:v>4380</c:v>
                </c:pt>
                <c:pt idx="42">
                  <c:v>4482</c:v>
                </c:pt>
                <c:pt idx="43">
                  <c:v>4592</c:v>
                </c:pt>
                <c:pt idx="44">
                  <c:v>4903</c:v>
                </c:pt>
                <c:pt idx="45">
                  <c:v>5003</c:v>
                </c:pt>
                <c:pt idx="46">
                  <c:v>5224</c:v>
                </c:pt>
                <c:pt idx="47">
                  <c:v>5710</c:v>
                </c:pt>
                <c:pt idx="48">
                  <c:v>5745</c:v>
                </c:pt>
                <c:pt idx="49">
                  <c:v>6510.5</c:v>
                </c:pt>
                <c:pt idx="50">
                  <c:v>6599</c:v>
                </c:pt>
                <c:pt idx="51">
                  <c:v>7307</c:v>
                </c:pt>
                <c:pt idx="52">
                  <c:v>8019</c:v>
                </c:pt>
                <c:pt idx="53">
                  <c:v>8098</c:v>
                </c:pt>
                <c:pt idx="54">
                  <c:v>8405</c:v>
                </c:pt>
                <c:pt idx="55">
                  <c:v>8450</c:v>
                </c:pt>
                <c:pt idx="56">
                  <c:v>8868.5</c:v>
                </c:pt>
                <c:pt idx="57">
                  <c:v>9736</c:v>
                </c:pt>
                <c:pt idx="58">
                  <c:v>9746</c:v>
                </c:pt>
                <c:pt idx="59">
                  <c:v>10065</c:v>
                </c:pt>
                <c:pt idx="60">
                  <c:v>10459.5</c:v>
                </c:pt>
                <c:pt idx="61">
                  <c:v>10461</c:v>
                </c:pt>
                <c:pt idx="62">
                  <c:v>10869.5</c:v>
                </c:pt>
                <c:pt idx="63">
                  <c:v>10953.5</c:v>
                </c:pt>
                <c:pt idx="64">
                  <c:v>11258.5</c:v>
                </c:pt>
                <c:pt idx="65">
                  <c:v>11274.5</c:v>
                </c:pt>
                <c:pt idx="66">
                  <c:v>11647</c:v>
                </c:pt>
                <c:pt idx="67">
                  <c:v>11693</c:v>
                </c:pt>
                <c:pt idx="68">
                  <c:v>11697.5</c:v>
                </c:pt>
                <c:pt idx="69">
                  <c:v>11740.5</c:v>
                </c:pt>
                <c:pt idx="70">
                  <c:v>12066</c:v>
                </c:pt>
                <c:pt idx="71">
                  <c:v>12455</c:v>
                </c:pt>
                <c:pt idx="72">
                  <c:v>12864</c:v>
                </c:pt>
                <c:pt idx="73">
                  <c:v>13331</c:v>
                </c:pt>
                <c:pt idx="74">
                  <c:v>14884</c:v>
                </c:pt>
              </c:numCache>
            </c:numRef>
          </c:xVal>
          <c:yVal>
            <c:numRef>
              <c:f>Active!$L$21:$L$974</c:f>
              <c:numCache>
                <c:formatCode>General</c:formatCode>
                <c:ptCount val="9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67-4F7B-A77D-8C35EF6867A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Active!$F$21:$F$974</c:f>
              <c:numCache>
                <c:formatCode>General</c:formatCode>
                <c:ptCount val="954"/>
                <c:pt idx="0">
                  <c:v>-14821</c:v>
                </c:pt>
                <c:pt idx="1">
                  <c:v>-14792.5</c:v>
                </c:pt>
                <c:pt idx="2">
                  <c:v>-10022.5</c:v>
                </c:pt>
                <c:pt idx="3">
                  <c:v>-9905</c:v>
                </c:pt>
                <c:pt idx="4">
                  <c:v>-7623</c:v>
                </c:pt>
                <c:pt idx="5">
                  <c:v>-7623</c:v>
                </c:pt>
                <c:pt idx="6">
                  <c:v>-7622</c:v>
                </c:pt>
                <c:pt idx="7">
                  <c:v>-7593.5</c:v>
                </c:pt>
                <c:pt idx="8">
                  <c:v>-7589</c:v>
                </c:pt>
                <c:pt idx="9">
                  <c:v>-7588</c:v>
                </c:pt>
                <c:pt idx="10">
                  <c:v>-7555</c:v>
                </c:pt>
                <c:pt idx="11">
                  <c:v>-4799.5</c:v>
                </c:pt>
                <c:pt idx="12">
                  <c:v>-4798.5</c:v>
                </c:pt>
                <c:pt idx="13">
                  <c:v>-4792</c:v>
                </c:pt>
                <c:pt idx="14">
                  <c:v>-4315</c:v>
                </c:pt>
                <c:pt idx="15">
                  <c:v>-1558.5</c:v>
                </c:pt>
                <c:pt idx="16">
                  <c:v>-803.5</c:v>
                </c:pt>
                <c:pt idx="17">
                  <c:v>-802.5</c:v>
                </c:pt>
                <c:pt idx="18">
                  <c:v>-798</c:v>
                </c:pt>
                <c:pt idx="19">
                  <c:v>-774</c:v>
                </c:pt>
                <c:pt idx="20">
                  <c:v>-765</c:v>
                </c:pt>
                <c:pt idx="21">
                  <c:v>-764</c:v>
                </c:pt>
                <c:pt idx="22">
                  <c:v>-735.5</c:v>
                </c:pt>
                <c:pt idx="23">
                  <c:v>-730</c:v>
                </c:pt>
                <c:pt idx="24">
                  <c:v>-729.5</c:v>
                </c:pt>
                <c:pt idx="25">
                  <c:v>-696</c:v>
                </c:pt>
                <c:pt idx="26">
                  <c:v>-315.5</c:v>
                </c:pt>
                <c:pt idx="27">
                  <c:v>0</c:v>
                </c:pt>
                <c:pt idx="28">
                  <c:v>5.5</c:v>
                </c:pt>
                <c:pt idx="29">
                  <c:v>1218</c:v>
                </c:pt>
                <c:pt idx="30">
                  <c:v>1218</c:v>
                </c:pt>
                <c:pt idx="31">
                  <c:v>2041</c:v>
                </c:pt>
                <c:pt idx="32">
                  <c:v>2041</c:v>
                </c:pt>
                <c:pt idx="33">
                  <c:v>2439</c:v>
                </c:pt>
                <c:pt idx="34">
                  <c:v>2439</c:v>
                </c:pt>
                <c:pt idx="35">
                  <c:v>2832.5</c:v>
                </c:pt>
                <c:pt idx="36">
                  <c:v>2832.5</c:v>
                </c:pt>
                <c:pt idx="37">
                  <c:v>3218</c:v>
                </c:pt>
                <c:pt idx="38">
                  <c:v>3340</c:v>
                </c:pt>
                <c:pt idx="39">
                  <c:v>4026</c:v>
                </c:pt>
                <c:pt idx="40">
                  <c:v>4026</c:v>
                </c:pt>
                <c:pt idx="41">
                  <c:v>4380</c:v>
                </c:pt>
                <c:pt idx="42">
                  <c:v>4482</c:v>
                </c:pt>
                <c:pt idx="43">
                  <c:v>4592</c:v>
                </c:pt>
                <c:pt idx="44">
                  <c:v>4903</c:v>
                </c:pt>
                <c:pt idx="45">
                  <c:v>5003</c:v>
                </c:pt>
                <c:pt idx="46">
                  <c:v>5224</c:v>
                </c:pt>
                <c:pt idx="47">
                  <c:v>5710</c:v>
                </c:pt>
                <c:pt idx="48">
                  <c:v>5745</c:v>
                </c:pt>
                <c:pt idx="49">
                  <c:v>6510.5</c:v>
                </c:pt>
                <c:pt idx="50">
                  <c:v>6599</c:v>
                </c:pt>
                <c:pt idx="51">
                  <c:v>7307</c:v>
                </c:pt>
                <c:pt idx="52">
                  <c:v>8019</c:v>
                </c:pt>
                <c:pt idx="53">
                  <c:v>8098</c:v>
                </c:pt>
                <c:pt idx="54">
                  <c:v>8405</c:v>
                </c:pt>
                <c:pt idx="55">
                  <c:v>8450</c:v>
                </c:pt>
                <c:pt idx="56">
                  <c:v>8868.5</c:v>
                </c:pt>
                <c:pt idx="57">
                  <c:v>9736</c:v>
                </c:pt>
                <c:pt idx="58">
                  <c:v>9746</c:v>
                </c:pt>
                <c:pt idx="59">
                  <c:v>10065</c:v>
                </c:pt>
                <c:pt idx="60">
                  <c:v>10459.5</c:v>
                </c:pt>
                <c:pt idx="61">
                  <c:v>10461</c:v>
                </c:pt>
                <c:pt idx="62">
                  <c:v>10869.5</c:v>
                </c:pt>
                <c:pt idx="63">
                  <c:v>10953.5</c:v>
                </c:pt>
                <c:pt idx="64">
                  <c:v>11258.5</c:v>
                </c:pt>
                <c:pt idx="65">
                  <c:v>11274.5</c:v>
                </c:pt>
                <c:pt idx="66">
                  <c:v>11647</c:v>
                </c:pt>
                <c:pt idx="67">
                  <c:v>11693</c:v>
                </c:pt>
                <c:pt idx="68">
                  <c:v>11697.5</c:v>
                </c:pt>
                <c:pt idx="69">
                  <c:v>11740.5</c:v>
                </c:pt>
                <c:pt idx="70">
                  <c:v>12066</c:v>
                </c:pt>
                <c:pt idx="71">
                  <c:v>12455</c:v>
                </c:pt>
                <c:pt idx="72">
                  <c:v>12864</c:v>
                </c:pt>
                <c:pt idx="73">
                  <c:v>13331</c:v>
                </c:pt>
                <c:pt idx="74">
                  <c:v>14884</c:v>
                </c:pt>
              </c:numCache>
            </c:numRef>
          </c:xVal>
          <c:yVal>
            <c:numRef>
              <c:f>Active!$M$21:$M$974</c:f>
              <c:numCache>
                <c:formatCode>General</c:formatCode>
                <c:ptCount val="9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C67-4F7B-A77D-8C35EF6867A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Active!$F$21:$F$974</c:f>
              <c:numCache>
                <c:formatCode>General</c:formatCode>
                <c:ptCount val="954"/>
                <c:pt idx="0">
                  <c:v>-14821</c:v>
                </c:pt>
                <c:pt idx="1">
                  <c:v>-14792.5</c:v>
                </c:pt>
                <c:pt idx="2">
                  <c:v>-10022.5</c:v>
                </c:pt>
                <c:pt idx="3">
                  <c:v>-9905</c:v>
                </c:pt>
                <c:pt idx="4">
                  <c:v>-7623</c:v>
                </c:pt>
                <c:pt idx="5">
                  <c:v>-7623</c:v>
                </c:pt>
                <c:pt idx="6">
                  <c:v>-7622</c:v>
                </c:pt>
                <c:pt idx="7">
                  <c:v>-7593.5</c:v>
                </c:pt>
                <c:pt idx="8">
                  <c:v>-7589</c:v>
                </c:pt>
                <c:pt idx="9">
                  <c:v>-7588</c:v>
                </c:pt>
                <c:pt idx="10">
                  <c:v>-7555</c:v>
                </c:pt>
                <c:pt idx="11">
                  <c:v>-4799.5</c:v>
                </c:pt>
                <c:pt idx="12">
                  <c:v>-4798.5</c:v>
                </c:pt>
                <c:pt idx="13">
                  <c:v>-4792</c:v>
                </c:pt>
                <c:pt idx="14">
                  <c:v>-4315</c:v>
                </c:pt>
                <c:pt idx="15">
                  <c:v>-1558.5</c:v>
                </c:pt>
                <c:pt idx="16">
                  <c:v>-803.5</c:v>
                </c:pt>
                <c:pt idx="17">
                  <c:v>-802.5</c:v>
                </c:pt>
                <c:pt idx="18">
                  <c:v>-798</c:v>
                </c:pt>
                <c:pt idx="19">
                  <c:v>-774</c:v>
                </c:pt>
                <c:pt idx="20">
                  <c:v>-765</c:v>
                </c:pt>
                <c:pt idx="21">
                  <c:v>-764</c:v>
                </c:pt>
                <c:pt idx="22">
                  <c:v>-735.5</c:v>
                </c:pt>
                <c:pt idx="23">
                  <c:v>-730</c:v>
                </c:pt>
                <c:pt idx="24">
                  <c:v>-729.5</c:v>
                </c:pt>
                <c:pt idx="25">
                  <c:v>-696</c:v>
                </c:pt>
                <c:pt idx="26">
                  <c:v>-315.5</c:v>
                </c:pt>
                <c:pt idx="27">
                  <c:v>0</c:v>
                </c:pt>
                <c:pt idx="28">
                  <c:v>5.5</c:v>
                </c:pt>
                <c:pt idx="29">
                  <c:v>1218</c:v>
                </c:pt>
                <c:pt idx="30">
                  <c:v>1218</c:v>
                </c:pt>
                <c:pt idx="31">
                  <c:v>2041</c:v>
                </c:pt>
                <c:pt idx="32">
                  <c:v>2041</c:v>
                </c:pt>
                <c:pt idx="33">
                  <c:v>2439</c:v>
                </c:pt>
                <c:pt idx="34">
                  <c:v>2439</c:v>
                </c:pt>
                <c:pt idx="35">
                  <c:v>2832.5</c:v>
                </c:pt>
                <c:pt idx="36">
                  <c:v>2832.5</c:v>
                </c:pt>
                <c:pt idx="37">
                  <c:v>3218</c:v>
                </c:pt>
                <c:pt idx="38">
                  <c:v>3340</c:v>
                </c:pt>
                <c:pt idx="39">
                  <c:v>4026</c:v>
                </c:pt>
                <c:pt idx="40">
                  <c:v>4026</c:v>
                </c:pt>
                <c:pt idx="41">
                  <c:v>4380</c:v>
                </c:pt>
                <c:pt idx="42">
                  <c:v>4482</c:v>
                </c:pt>
                <c:pt idx="43">
                  <c:v>4592</c:v>
                </c:pt>
                <c:pt idx="44">
                  <c:v>4903</c:v>
                </c:pt>
                <c:pt idx="45">
                  <c:v>5003</c:v>
                </c:pt>
                <c:pt idx="46">
                  <c:v>5224</c:v>
                </c:pt>
                <c:pt idx="47">
                  <c:v>5710</c:v>
                </c:pt>
                <c:pt idx="48">
                  <c:v>5745</c:v>
                </c:pt>
                <c:pt idx="49">
                  <c:v>6510.5</c:v>
                </c:pt>
                <c:pt idx="50">
                  <c:v>6599</c:v>
                </c:pt>
                <c:pt idx="51">
                  <c:v>7307</c:v>
                </c:pt>
                <c:pt idx="52">
                  <c:v>8019</c:v>
                </c:pt>
                <c:pt idx="53">
                  <c:v>8098</c:v>
                </c:pt>
                <c:pt idx="54">
                  <c:v>8405</c:v>
                </c:pt>
                <c:pt idx="55">
                  <c:v>8450</c:v>
                </c:pt>
                <c:pt idx="56">
                  <c:v>8868.5</c:v>
                </c:pt>
                <c:pt idx="57">
                  <c:v>9736</c:v>
                </c:pt>
                <c:pt idx="58">
                  <c:v>9746</c:v>
                </c:pt>
                <c:pt idx="59">
                  <c:v>10065</c:v>
                </c:pt>
                <c:pt idx="60">
                  <c:v>10459.5</c:v>
                </c:pt>
                <c:pt idx="61">
                  <c:v>10461</c:v>
                </c:pt>
                <c:pt idx="62">
                  <c:v>10869.5</c:v>
                </c:pt>
                <c:pt idx="63">
                  <c:v>10953.5</c:v>
                </c:pt>
                <c:pt idx="64">
                  <c:v>11258.5</c:v>
                </c:pt>
                <c:pt idx="65">
                  <c:v>11274.5</c:v>
                </c:pt>
                <c:pt idx="66">
                  <c:v>11647</c:v>
                </c:pt>
                <c:pt idx="67">
                  <c:v>11693</c:v>
                </c:pt>
                <c:pt idx="68">
                  <c:v>11697.5</c:v>
                </c:pt>
                <c:pt idx="69">
                  <c:v>11740.5</c:v>
                </c:pt>
                <c:pt idx="70">
                  <c:v>12066</c:v>
                </c:pt>
                <c:pt idx="71">
                  <c:v>12455</c:v>
                </c:pt>
                <c:pt idx="72">
                  <c:v>12864</c:v>
                </c:pt>
                <c:pt idx="73">
                  <c:v>13331</c:v>
                </c:pt>
                <c:pt idx="74">
                  <c:v>14884</c:v>
                </c:pt>
              </c:numCache>
            </c:numRef>
          </c:xVal>
          <c:yVal>
            <c:numRef>
              <c:f>Active!$N$21:$N$974</c:f>
              <c:numCache>
                <c:formatCode>General</c:formatCode>
                <c:ptCount val="954"/>
                <c:pt idx="0">
                  <c:v>-2.3249700412366747E-4</c:v>
                </c:pt>
                <c:pt idx="1">
                  <c:v>-2.3119951946674064E-4</c:v>
                </c:pt>
                <c:pt idx="2">
                  <c:v>-1.4041561096892971E-5</c:v>
                </c:pt>
                <c:pt idx="3">
                  <c:v>-8.6922822481598255E-6</c:v>
                </c:pt>
                <c:pt idx="4">
                  <c:v>9.5197541860853269E-5</c:v>
                </c:pt>
                <c:pt idx="6">
                  <c:v>9.5243067638289293E-5</c:v>
                </c:pt>
                <c:pt idx="7">
                  <c:v>9.6540552295216065E-5</c:v>
                </c:pt>
                <c:pt idx="8">
                  <c:v>9.6745418293678147E-5</c:v>
                </c:pt>
                <c:pt idx="9">
                  <c:v>9.6790944071114171E-5</c:v>
                </c:pt>
                <c:pt idx="10">
                  <c:v>9.8293294726503079E-5</c:v>
                </c:pt>
                <c:pt idx="11">
                  <c:v>2.2373957445147484E-4</c:v>
                </c:pt>
                <c:pt idx="12">
                  <c:v>2.2378510022891086E-4</c:v>
                </c:pt>
                <c:pt idx="13">
                  <c:v>2.2408101778224505E-4</c:v>
                </c:pt>
                <c:pt idx="14">
                  <c:v>2.4579681361922977E-4</c:v>
                </c:pt>
                <c:pt idx="15">
                  <c:v>3.7128861912163764E-4</c:v>
                </c:pt>
                <c:pt idx="24">
                  <c:v>4.0902948861610378E-4</c:v>
                </c:pt>
                <c:pt idx="27">
                  <c:v>4.4224054325568533E-4</c:v>
                </c:pt>
                <c:pt idx="28">
                  <c:v>4.4249093503158349E-4</c:v>
                </c:pt>
                <c:pt idx="29">
                  <c:v>4.9769094017276599E-4</c:v>
                </c:pt>
                <c:pt idx="30">
                  <c:v>4.9769094017276599E-4</c:v>
                </c:pt>
                <c:pt idx="31">
                  <c:v>5.3515865500261594E-4</c:v>
                </c:pt>
                <c:pt idx="32">
                  <c:v>5.3515865500261594E-4</c:v>
                </c:pt>
                <c:pt idx="33">
                  <c:v>5.5327791442215466E-4</c:v>
                </c:pt>
                <c:pt idx="34">
                  <c:v>5.5327791442215466E-4</c:v>
                </c:pt>
                <c:pt idx="35">
                  <c:v>5.7119230784323115E-4</c:v>
                </c:pt>
                <c:pt idx="36">
                  <c:v>5.7119230784323115E-4</c:v>
                </c:pt>
                <c:pt idx="37">
                  <c:v>5.8874249504481955E-4</c:v>
                </c:pt>
                <c:pt idx="38">
                  <c:v>5.9429663989201472E-4</c:v>
                </c:pt>
                <c:pt idx="39">
                  <c:v>6.2552732321312907E-4</c:v>
                </c:pt>
                <c:pt idx="40">
                  <c:v>6.2552732321312907E-4</c:v>
                </c:pt>
                <c:pt idx="41">
                  <c:v>6.4164344842548263E-4</c:v>
                </c:pt>
                <c:pt idx="42">
                  <c:v>6.4628707772395732E-4</c:v>
                </c:pt>
                <c:pt idx="43">
                  <c:v>6.512949132419202E-4</c:v>
                </c:pt>
                <c:pt idx="44">
                  <c:v>6.6545343002452455E-4</c:v>
                </c:pt>
                <c:pt idx="45">
                  <c:v>6.700060077681273E-4</c:v>
                </c:pt>
                <c:pt idx="46">
                  <c:v>6.8006720458148925E-4</c:v>
                </c:pt>
                <c:pt idx="47">
                  <c:v>7.0219273241539822E-4</c:v>
                </c:pt>
                <c:pt idx="48">
                  <c:v>7.0378613462565912E-4</c:v>
                </c:pt>
                <c:pt idx="49">
                  <c:v>7.3863611725293759E-4</c:v>
                </c:pt>
                <c:pt idx="50">
                  <c:v>7.4266514855602598E-4</c:v>
                </c:pt>
                <c:pt idx="51">
                  <c:v>7.7489739898073298E-4</c:v>
                </c:pt>
                <c:pt idx="52">
                  <c:v>8.0731175251518407E-4</c:v>
                </c:pt>
                <c:pt idx="53">
                  <c:v>8.1090828893263015E-4</c:v>
                </c:pt>
                <c:pt idx="54">
                  <c:v>8.248847026054904E-4</c:v>
                </c:pt>
                <c:pt idx="55">
                  <c:v>8.2693336259011155E-4</c:v>
                </c:pt>
                <c:pt idx="56">
                  <c:v>8.4598590044708869E-4</c:v>
                </c:pt>
                <c:pt idx="57">
                  <c:v>8.8547951237284196E-4</c:v>
                </c:pt>
                <c:pt idx="58">
                  <c:v>8.859347701472022E-4</c:v>
                </c:pt>
                <c:pt idx="59">
                  <c:v>9.0045749314929474E-4</c:v>
                </c:pt>
                <c:pt idx="60">
                  <c:v>9.1841741234780731E-4</c:v>
                </c:pt>
                <c:pt idx="61">
                  <c:v>9.1848570101396142E-4</c:v>
                </c:pt>
                <c:pt idx="62">
                  <c:v>9.3708298109657832E-4</c:v>
                </c:pt>
                <c:pt idx="63">
                  <c:v>9.4090714640120458E-4</c:v>
                </c:pt>
                <c:pt idx="64">
                  <c:v>9.5479250851919278E-4</c:v>
                </c:pt>
                <c:pt idx="65">
                  <c:v>9.5552092095816917E-4</c:v>
                </c:pt>
                <c:pt idx="66">
                  <c:v>9.7247927305308909E-4</c:v>
                </c:pt>
                <c:pt idx="67">
                  <c:v>9.7457345881514642E-4</c:v>
                </c:pt>
                <c:pt idx="68">
                  <c:v>9.7477832481360845E-4</c:v>
                </c:pt>
                <c:pt idx="69">
                  <c:v>9.7673593324335765E-4</c:v>
                </c:pt>
                <c:pt idx="70">
                  <c:v>9.9155457379878449E-4</c:v>
                </c:pt>
                <c:pt idx="71">
                  <c:v>1.0092641012213986E-3</c:v>
                </c:pt>
                <c:pt idx="72">
                  <c:v>1.0278841441927339E-3</c:v>
                </c:pt>
                <c:pt idx="73">
                  <c:v>1.0491446822553582E-3</c:v>
                </c:pt>
                <c:pt idx="74">
                  <c:v>1.1198462146135078E-3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67-4F7B-A77D-8C35EF6867A3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Active!$F$21:$F$974</c:f>
              <c:numCache>
                <c:formatCode>General</c:formatCode>
                <c:ptCount val="954"/>
                <c:pt idx="0">
                  <c:v>-14821</c:v>
                </c:pt>
                <c:pt idx="1">
                  <c:v>-14792.5</c:v>
                </c:pt>
                <c:pt idx="2">
                  <c:v>-10022.5</c:v>
                </c:pt>
                <c:pt idx="3">
                  <c:v>-9905</c:v>
                </c:pt>
                <c:pt idx="4">
                  <c:v>-7623</c:v>
                </c:pt>
                <c:pt idx="5">
                  <c:v>-7623</c:v>
                </c:pt>
                <c:pt idx="6">
                  <c:v>-7622</c:v>
                </c:pt>
                <c:pt idx="7">
                  <c:v>-7593.5</c:v>
                </c:pt>
                <c:pt idx="8">
                  <c:v>-7589</c:v>
                </c:pt>
                <c:pt idx="9">
                  <c:v>-7588</c:v>
                </c:pt>
                <c:pt idx="10">
                  <c:v>-7555</c:v>
                </c:pt>
                <c:pt idx="11">
                  <c:v>-4799.5</c:v>
                </c:pt>
                <c:pt idx="12">
                  <c:v>-4798.5</c:v>
                </c:pt>
                <c:pt idx="13">
                  <c:v>-4792</c:v>
                </c:pt>
                <c:pt idx="14">
                  <c:v>-4315</c:v>
                </c:pt>
                <c:pt idx="15">
                  <c:v>-1558.5</c:v>
                </c:pt>
                <c:pt idx="16">
                  <c:v>-803.5</c:v>
                </c:pt>
                <c:pt idx="17">
                  <c:v>-802.5</c:v>
                </c:pt>
                <c:pt idx="18">
                  <c:v>-798</c:v>
                </c:pt>
                <c:pt idx="19">
                  <c:v>-774</c:v>
                </c:pt>
                <c:pt idx="20">
                  <c:v>-765</c:v>
                </c:pt>
                <c:pt idx="21">
                  <c:v>-764</c:v>
                </c:pt>
                <c:pt idx="22">
                  <c:v>-735.5</c:v>
                </c:pt>
                <c:pt idx="23">
                  <c:v>-730</c:v>
                </c:pt>
                <c:pt idx="24">
                  <c:v>-729.5</c:v>
                </c:pt>
                <c:pt idx="25">
                  <c:v>-696</c:v>
                </c:pt>
                <c:pt idx="26">
                  <c:v>-315.5</c:v>
                </c:pt>
                <c:pt idx="27">
                  <c:v>0</c:v>
                </c:pt>
                <c:pt idx="28">
                  <c:v>5.5</c:v>
                </c:pt>
                <c:pt idx="29">
                  <c:v>1218</c:v>
                </c:pt>
                <c:pt idx="30">
                  <c:v>1218</c:v>
                </c:pt>
                <c:pt idx="31">
                  <c:v>2041</c:v>
                </c:pt>
                <c:pt idx="32">
                  <c:v>2041</c:v>
                </c:pt>
                <c:pt idx="33">
                  <c:v>2439</c:v>
                </c:pt>
                <c:pt idx="34">
                  <c:v>2439</c:v>
                </c:pt>
                <c:pt idx="35">
                  <c:v>2832.5</c:v>
                </c:pt>
                <c:pt idx="36">
                  <c:v>2832.5</c:v>
                </c:pt>
                <c:pt idx="37">
                  <c:v>3218</c:v>
                </c:pt>
                <c:pt idx="38">
                  <c:v>3340</c:v>
                </c:pt>
                <c:pt idx="39">
                  <c:v>4026</c:v>
                </c:pt>
                <c:pt idx="40">
                  <c:v>4026</c:v>
                </c:pt>
                <c:pt idx="41">
                  <c:v>4380</c:v>
                </c:pt>
                <c:pt idx="42">
                  <c:v>4482</c:v>
                </c:pt>
                <c:pt idx="43">
                  <c:v>4592</c:v>
                </c:pt>
                <c:pt idx="44">
                  <c:v>4903</c:v>
                </c:pt>
                <c:pt idx="45">
                  <c:v>5003</c:v>
                </c:pt>
                <c:pt idx="46">
                  <c:v>5224</c:v>
                </c:pt>
                <c:pt idx="47">
                  <c:v>5710</c:v>
                </c:pt>
                <c:pt idx="48">
                  <c:v>5745</c:v>
                </c:pt>
                <c:pt idx="49">
                  <c:v>6510.5</c:v>
                </c:pt>
                <c:pt idx="50">
                  <c:v>6599</c:v>
                </c:pt>
                <c:pt idx="51">
                  <c:v>7307</c:v>
                </c:pt>
                <c:pt idx="52">
                  <c:v>8019</c:v>
                </c:pt>
                <c:pt idx="53">
                  <c:v>8098</c:v>
                </c:pt>
                <c:pt idx="54">
                  <c:v>8405</c:v>
                </c:pt>
                <c:pt idx="55">
                  <c:v>8450</c:v>
                </c:pt>
                <c:pt idx="56">
                  <c:v>8868.5</c:v>
                </c:pt>
                <c:pt idx="57">
                  <c:v>9736</c:v>
                </c:pt>
                <c:pt idx="58">
                  <c:v>9746</c:v>
                </c:pt>
                <c:pt idx="59">
                  <c:v>10065</c:v>
                </c:pt>
                <c:pt idx="60">
                  <c:v>10459.5</c:v>
                </c:pt>
                <c:pt idx="61">
                  <c:v>10461</c:v>
                </c:pt>
                <c:pt idx="62">
                  <c:v>10869.5</c:v>
                </c:pt>
                <c:pt idx="63">
                  <c:v>10953.5</c:v>
                </c:pt>
                <c:pt idx="64">
                  <c:v>11258.5</c:v>
                </c:pt>
                <c:pt idx="65">
                  <c:v>11274.5</c:v>
                </c:pt>
                <c:pt idx="66">
                  <c:v>11647</c:v>
                </c:pt>
                <c:pt idx="67">
                  <c:v>11693</c:v>
                </c:pt>
                <c:pt idx="68">
                  <c:v>11697.5</c:v>
                </c:pt>
                <c:pt idx="69">
                  <c:v>11740.5</c:v>
                </c:pt>
                <c:pt idx="70">
                  <c:v>12066</c:v>
                </c:pt>
                <c:pt idx="71">
                  <c:v>12455</c:v>
                </c:pt>
                <c:pt idx="72">
                  <c:v>12864</c:v>
                </c:pt>
                <c:pt idx="73">
                  <c:v>13331</c:v>
                </c:pt>
                <c:pt idx="74">
                  <c:v>14884</c:v>
                </c:pt>
              </c:numCache>
            </c:numRef>
          </c:xVal>
          <c:yVal>
            <c:numRef>
              <c:f>Active!$U$21:$U$974</c:f>
              <c:numCache>
                <c:formatCode>General</c:formatCode>
                <c:ptCount val="954"/>
                <c:pt idx="24">
                  <c:v>-0.22050039999885485</c:v>
                </c:pt>
                <c:pt idx="37">
                  <c:v>0.20736159999796655</c:v>
                </c:pt>
                <c:pt idx="38">
                  <c:v>5.8808000001590699E-2</c:v>
                </c:pt>
                <c:pt idx="41">
                  <c:v>1.4055999999982305E-2</c:v>
                </c:pt>
                <c:pt idx="42">
                  <c:v>9.4784000029903837E-3</c:v>
                </c:pt>
                <c:pt idx="43">
                  <c:v>7.1104000016930513E-3</c:v>
                </c:pt>
                <c:pt idx="44">
                  <c:v>3.1336000029114075E-3</c:v>
                </c:pt>
                <c:pt idx="45">
                  <c:v>1.2253599998075515E-2</c:v>
                </c:pt>
                <c:pt idx="46">
                  <c:v>7.6688000044669025E-3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C67-4F7B-A77D-8C35EF686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400632"/>
        <c:axId val="1"/>
      </c:scatterChart>
      <c:valAx>
        <c:axId val="750400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55453309300192"/>
              <c:y val="0.85312500000000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0120481927710843E-2"/>
              <c:y val="0.3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40063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060256775132022"/>
          <c:y val="0.91874999999999996"/>
          <c:w val="0.64006071530215358"/>
          <c:h val="6.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V541 Cas -- O-C Diagr.</a:t>
            </a:r>
          </a:p>
        </c:rich>
      </c:tx>
      <c:layout>
        <c:manualLayout>
          <c:xMode val="edge"/>
          <c:yMode val="edge"/>
          <c:x val="0.36992481203007521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0827067669173"/>
          <c:y val="0.13707206809794861"/>
          <c:w val="0.837593984962406"/>
          <c:h val="0.6324006778155355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Active!$F$21:$F$974</c:f>
              <c:numCache>
                <c:formatCode>General</c:formatCode>
                <c:ptCount val="954"/>
                <c:pt idx="0">
                  <c:v>-14821</c:v>
                </c:pt>
                <c:pt idx="1">
                  <c:v>-14792.5</c:v>
                </c:pt>
                <c:pt idx="2">
                  <c:v>-10022.5</c:v>
                </c:pt>
                <c:pt idx="3">
                  <c:v>-9905</c:v>
                </c:pt>
                <c:pt idx="4">
                  <c:v>-7623</c:v>
                </c:pt>
                <c:pt idx="5">
                  <c:v>-7623</c:v>
                </c:pt>
                <c:pt idx="6">
                  <c:v>-7622</c:v>
                </c:pt>
                <c:pt idx="7">
                  <c:v>-7593.5</c:v>
                </c:pt>
                <c:pt idx="8">
                  <c:v>-7589</c:v>
                </c:pt>
                <c:pt idx="9">
                  <c:v>-7588</c:v>
                </c:pt>
                <c:pt idx="10">
                  <c:v>-7555</c:v>
                </c:pt>
                <c:pt idx="11">
                  <c:v>-4799.5</c:v>
                </c:pt>
                <c:pt idx="12">
                  <c:v>-4798.5</c:v>
                </c:pt>
                <c:pt idx="13">
                  <c:v>-4792</c:v>
                </c:pt>
                <c:pt idx="14">
                  <c:v>-4315</c:v>
                </c:pt>
                <c:pt idx="15">
                  <c:v>-1558.5</c:v>
                </c:pt>
                <c:pt idx="16">
                  <c:v>-803.5</c:v>
                </c:pt>
                <c:pt idx="17">
                  <c:v>-802.5</c:v>
                </c:pt>
                <c:pt idx="18">
                  <c:v>-798</c:v>
                </c:pt>
                <c:pt idx="19">
                  <c:v>-774</c:v>
                </c:pt>
                <c:pt idx="20">
                  <c:v>-765</c:v>
                </c:pt>
                <c:pt idx="21">
                  <c:v>-764</c:v>
                </c:pt>
                <c:pt idx="22">
                  <c:v>-735.5</c:v>
                </c:pt>
                <c:pt idx="23">
                  <c:v>-730</c:v>
                </c:pt>
                <c:pt idx="24">
                  <c:v>-729.5</c:v>
                </c:pt>
                <c:pt idx="25">
                  <c:v>-696</c:v>
                </c:pt>
                <c:pt idx="26">
                  <c:v>-315.5</c:v>
                </c:pt>
                <c:pt idx="27">
                  <c:v>0</c:v>
                </c:pt>
                <c:pt idx="28">
                  <c:v>5.5</c:v>
                </c:pt>
                <c:pt idx="29">
                  <c:v>1218</c:v>
                </c:pt>
                <c:pt idx="30">
                  <c:v>1218</c:v>
                </c:pt>
                <c:pt idx="31">
                  <c:v>2041</c:v>
                </c:pt>
                <c:pt idx="32">
                  <c:v>2041</c:v>
                </c:pt>
                <c:pt idx="33">
                  <c:v>2439</c:v>
                </c:pt>
                <c:pt idx="34">
                  <c:v>2439</c:v>
                </c:pt>
                <c:pt idx="35">
                  <c:v>2832.5</c:v>
                </c:pt>
                <c:pt idx="36">
                  <c:v>2832.5</c:v>
                </c:pt>
                <c:pt idx="37">
                  <c:v>3218</c:v>
                </c:pt>
                <c:pt idx="38">
                  <c:v>3340</c:v>
                </c:pt>
                <c:pt idx="39">
                  <c:v>4026</c:v>
                </c:pt>
                <c:pt idx="40">
                  <c:v>4026</c:v>
                </c:pt>
                <c:pt idx="41">
                  <c:v>4380</c:v>
                </c:pt>
                <c:pt idx="42">
                  <c:v>4482</c:v>
                </c:pt>
                <c:pt idx="43">
                  <c:v>4592</c:v>
                </c:pt>
                <c:pt idx="44">
                  <c:v>4903</c:v>
                </c:pt>
                <c:pt idx="45">
                  <c:v>5003</c:v>
                </c:pt>
                <c:pt idx="46">
                  <c:v>5224</c:v>
                </c:pt>
                <c:pt idx="47">
                  <c:v>5710</c:v>
                </c:pt>
                <c:pt idx="48">
                  <c:v>5745</c:v>
                </c:pt>
                <c:pt idx="49">
                  <c:v>6510.5</c:v>
                </c:pt>
                <c:pt idx="50">
                  <c:v>6599</c:v>
                </c:pt>
                <c:pt idx="51">
                  <c:v>7307</c:v>
                </c:pt>
                <c:pt idx="52">
                  <c:v>8019</c:v>
                </c:pt>
                <c:pt idx="53">
                  <c:v>8098</c:v>
                </c:pt>
                <c:pt idx="54">
                  <c:v>8405</c:v>
                </c:pt>
                <c:pt idx="55">
                  <c:v>8450</c:v>
                </c:pt>
                <c:pt idx="56">
                  <c:v>8868.5</c:v>
                </c:pt>
                <c:pt idx="57">
                  <c:v>9736</c:v>
                </c:pt>
                <c:pt idx="58">
                  <c:v>9746</c:v>
                </c:pt>
                <c:pt idx="59">
                  <c:v>10065</c:v>
                </c:pt>
                <c:pt idx="60">
                  <c:v>10459.5</c:v>
                </c:pt>
                <c:pt idx="61">
                  <c:v>10461</c:v>
                </c:pt>
                <c:pt idx="62">
                  <c:v>10869.5</c:v>
                </c:pt>
                <c:pt idx="63">
                  <c:v>10953.5</c:v>
                </c:pt>
                <c:pt idx="64">
                  <c:v>11258.5</c:v>
                </c:pt>
                <c:pt idx="65">
                  <c:v>11274.5</c:v>
                </c:pt>
                <c:pt idx="66">
                  <c:v>11647</c:v>
                </c:pt>
                <c:pt idx="67">
                  <c:v>11693</c:v>
                </c:pt>
                <c:pt idx="68">
                  <c:v>11697.5</c:v>
                </c:pt>
                <c:pt idx="69">
                  <c:v>11740.5</c:v>
                </c:pt>
                <c:pt idx="70">
                  <c:v>12066</c:v>
                </c:pt>
                <c:pt idx="71">
                  <c:v>12455</c:v>
                </c:pt>
                <c:pt idx="72">
                  <c:v>12864</c:v>
                </c:pt>
                <c:pt idx="73">
                  <c:v>13331</c:v>
                </c:pt>
                <c:pt idx="74">
                  <c:v>14884</c:v>
                </c:pt>
              </c:numCache>
            </c:numRef>
          </c:xVal>
          <c:yVal>
            <c:numRef>
              <c:f>Active!$H$21:$H$974</c:f>
              <c:numCache>
                <c:formatCode>General</c:formatCode>
                <c:ptCount val="954"/>
                <c:pt idx="5">
                  <c:v>1.3202400004956871E-2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93-495C-813F-286848FFBE2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Active!$F$21:$F$974</c:f>
              <c:numCache>
                <c:formatCode>General</c:formatCode>
                <c:ptCount val="954"/>
                <c:pt idx="0">
                  <c:v>-14821</c:v>
                </c:pt>
                <c:pt idx="1">
                  <c:v>-14792.5</c:v>
                </c:pt>
                <c:pt idx="2">
                  <c:v>-10022.5</c:v>
                </c:pt>
                <c:pt idx="3">
                  <c:v>-9905</c:v>
                </c:pt>
                <c:pt idx="4">
                  <c:v>-7623</c:v>
                </c:pt>
                <c:pt idx="5">
                  <c:v>-7623</c:v>
                </c:pt>
                <c:pt idx="6">
                  <c:v>-7622</c:v>
                </c:pt>
                <c:pt idx="7">
                  <c:v>-7593.5</c:v>
                </c:pt>
                <c:pt idx="8">
                  <c:v>-7589</c:v>
                </c:pt>
                <c:pt idx="9">
                  <c:v>-7588</c:v>
                </c:pt>
                <c:pt idx="10">
                  <c:v>-7555</c:v>
                </c:pt>
                <c:pt idx="11">
                  <c:v>-4799.5</c:v>
                </c:pt>
                <c:pt idx="12">
                  <c:v>-4798.5</c:v>
                </c:pt>
                <c:pt idx="13">
                  <c:v>-4792</c:v>
                </c:pt>
                <c:pt idx="14">
                  <c:v>-4315</c:v>
                </c:pt>
                <c:pt idx="15">
                  <c:v>-1558.5</c:v>
                </c:pt>
                <c:pt idx="16">
                  <c:v>-803.5</c:v>
                </c:pt>
                <c:pt idx="17">
                  <c:v>-802.5</c:v>
                </c:pt>
                <c:pt idx="18">
                  <c:v>-798</c:v>
                </c:pt>
                <c:pt idx="19">
                  <c:v>-774</c:v>
                </c:pt>
                <c:pt idx="20">
                  <c:v>-765</c:v>
                </c:pt>
                <c:pt idx="21">
                  <c:v>-764</c:v>
                </c:pt>
                <c:pt idx="22">
                  <c:v>-735.5</c:v>
                </c:pt>
                <c:pt idx="23">
                  <c:v>-730</c:v>
                </c:pt>
                <c:pt idx="24">
                  <c:v>-729.5</c:v>
                </c:pt>
                <c:pt idx="25">
                  <c:v>-696</c:v>
                </c:pt>
                <c:pt idx="26">
                  <c:v>-315.5</c:v>
                </c:pt>
                <c:pt idx="27">
                  <c:v>0</c:v>
                </c:pt>
                <c:pt idx="28">
                  <c:v>5.5</c:v>
                </c:pt>
                <c:pt idx="29">
                  <c:v>1218</c:v>
                </c:pt>
                <c:pt idx="30">
                  <c:v>1218</c:v>
                </c:pt>
                <c:pt idx="31">
                  <c:v>2041</c:v>
                </c:pt>
                <c:pt idx="32">
                  <c:v>2041</c:v>
                </c:pt>
                <c:pt idx="33">
                  <c:v>2439</c:v>
                </c:pt>
                <c:pt idx="34">
                  <c:v>2439</c:v>
                </c:pt>
                <c:pt idx="35">
                  <c:v>2832.5</c:v>
                </c:pt>
                <c:pt idx="36">
                  <c:v>2832.5</c:v>
                </c:pt>
                <c:pt idx="37">
                  <c:v>3218</c:v>
                </c:pt>
                <c:pt idx="38">
                  <c:v>3340</c:v>
                </c:pt>
                <c:pt idx="39">
                  <c:v>4026</c:v>
                </c:pt>
                <c:pt idx="40">
                  <c:v>4026</c:v>
                </c:pt>
                <c:pt idx="41">
                  <c:v>4380</c:v>
                </c:pt>
                <c:pt idx="42">
                  <c:v>4482</c:v>
                </c:pt>
                <c:pt idx="43">
                  <c:v>4592</c:v>
                </c:pt>
                <c:pt idx="44">
                  <c:v>4903</c:v>
                </c:pt>
                <c:pt idx="45">
                  <c:v>5003</c:v>
                </c:pt>
                <c:pt idx="46">
                  <c:v>5224</c:v>
                </c:pt>
                <c:pt idx="47">
                  <c:v>5710</c:v>
                </c:pt>
                <c:pt idx="48">
                  <c:v>5745</c:v>
                </c:pt>
                <c:pt idx="49">
                  <c:v>6510.5</c:v>
                </c:pt>
                <c:pt idx="50">
                  <c:v>6599</c:v>
                </c:pt>
                <c:pt idx="51">
                  <c:v>7307</c:v>
                </c:pt>
                <c:pt idx="52">
                  <c:v>8019</c:v>
                </c:pt>
                <c:pt idx="53">
                  <c:v>8098</c:v>
                </c:pt>
                <c:pt idx="54">
                  <c:v>8405</c:v>
                </c:pt>
                <c:pt idx="55">
                  <c:v>8450</c:v>
                </c:pt>
                <c:pt idx="56">
                  <c:v>8868.5</c:v>
                </c:pt>
                <c:pt idx="57">
                  <c:v>9736</c:v>
                </c:pt>
                <c:pt idx="58">
                  <c:v>9746</c:v>
                </c:pt>
                <c:pt idx="59">
                  <c:v>10065</c:v>
                </c:pt>
                <c:pt idx="60">
                  <c:v>10459.5</c:v>
                </c:pt>
                <c:pt idx="61">
                  <c:v>10461</c:v>
                </c:pt>
                <c:pt idx="62">
                  <c:v>10869.5</c:v>
                </c:pt>
                <c:pt idx="63">
                  <c:v>10953.5</c:v>
                </c:pt>
                <c:pt idx="64">
                  <c:v>11258.5</c:v>
                </c:pt>
                <c:pt idx="65">
                  <c:v>11274.5</c:v>
                </c:pt>
                <c:pt idx="66">
                  <c:v>11647</c:v>
                </c:pt>
                <c:pt idx="67">
                  <c:v>11693</c:v>
                </c:pt>
                <c:pt idx="68">
                  <c:v>11697.5</c:v>
                </c:pt>
                <c:pt idx="69">
                  <c:v>11740.5</c:v>
                </c:pt>
                <c:pt idx="70">
                  <c:v>12066</c:v>
                </c:pt>
                <c:pt idx="71">
                  <c:v>12455</c:v>
                </c:pt>
                <c:pt idx="72">
                  <c:v>12864</c:v>
                </c:pt>
                <c:pt idx="73">
                  <c:v>13331</c:v>
                </c:pt>
                <c:pt idx="74">
                  <c:v>14884</c:v>
                </c:pt>
              </c:numCache>
            </c:numRef>
          </c:xVal>
          <c:yVal>
            <c:numRef>
              <c:f>Active!$I$21:$I$974</c:f>
              <c:numCache>
                <c:formatCode>General</c:formatCode>
                <c:ptCount val="954"/>
                <c:pt idx="0">
                  <c:v>-3.7135199996555457E-2</c:v>
                </c:pt>
                <c:pt idx="1">
                  <c:v>2.2173999997903593E-2</c:v>
                </c:pt>
                <c:pt idx="2">
                  <c:v>-1.6601999996055383E-2</c:v>
                </c:pt>
                <c:pt idx="3">
                  <c:v>6.1640000058105215E-3</c:v>
                </c:pt>
                <c:pt idx="4">
                  <c:v>8.2024000003002584E-3</c:v>
                </c:pt>
                <c:pt idx="6">
                  <c:v>1.235360000282526E-2</c:v>
                </c:pt>
                <c:pt idx="7">
                  <c:v>-5.3371999965747818E-3</c:v>
                </c:pt>
                <c:pt idx="8">
                  <c:v>-6.6567999965627678E-3</c:v>
                </c:pt>
                <c:pt idx="9">
                  <c:v>-1.9505600001139101E-2</c:v>
                </c:pt>
                <c:pt idx="10">
                  <c:v>-3.4515999999712221E-2</c:v>
                </c:pt>
                <c:pt idx="11">
                  <c:v>-2.8884400002425537E-2</c:v>
                </c:pt>
                <c:pt idx="12">
                  <c:v>-4.2733200003567617E-2</c:v>
                </c:pt>
                <c:pt idx="13">
                  <c:v>-3.6750400002347305E-2</c:v>
                </c:pt>
                <c:pt idx="14">
                  <c:v>3.3719999992172234E-3</c:v>
                </c:pt>
                <c:pt idx="15">
                  <c:v>1.2154800002463162E-2</c:v>
                </c:pt>
                <c:pt idx="16">
                  <c:v>2.1079999714856967E-4</c:v>
                </c:pt>
                <c:pt idx="17">
                  <c:v>-2.3800000053597614E-4</c:v>
                </c:pt>
                <c:pt idx="18">
                  <c:v>1.8424000008963048E-3</c:v>
                </c:pt>
                <c:pt idx="19">
                  <c:v>-2.8800001018680632E-5</c:v>
                </c:pt>
                <c:pt idx="20">
                  <c:v>2.4320000011357479E-3</c:v>
                </c:pt>
                <c:pt idx="21">
                  <c:v>1.4832000015303493E-3</c:v>
                </c:pt>
                <c:pt idx="22">
                  <c:v>1.2240000069141388E-4</c:v>
                </c:pt>
                <c:pt idx="23">
                  <c:v>-3.7600000359816477E-4</c:v>
                </c:pt>
                <c:pt idx="25">
                  <c:v>-4.3520000326680019E-4</c:v>
                </c:pt>
                <c:pt idx="26">
                  <c:v>-1.403599999321159E-3</c:v>
                </c:pt>
                <c:pt idx="27">
                  <c:v>-1.1999999987892807E-3</c:v>
                </c:pt>
                <c:pt idx="28">
                  <c:v>-6.4684000026318245E-3</c:v>
                </c:pt>
                <c:pt idx="29">
                  <c:v>-2.3840000358177349E-4</c:v>
                </c:pt>
                <c:pt idx="30">
                  <c:v>4.6160000056261197E-4</c:v>
                </c:pt>
                <c:pt idx="31">
                  <c:v>-1.4007999998284504E-3</c:v>
                </c:pt>
                <c:pt idx="32">
                  <c:v>-1.007999962894246E-4</c:v>
                </c:pt>
                <c:pt idx="33">
                  <c:v>-2.2320000425679609E-4</c:v>
                </c:pt>
                <c:pt idx="34">
                  <c:v>6.767999948351644E-4</c:v>
                </c:pt>
                <c:pt idx="35">
                  <c:v>-5.2599999617086723E-4</c:v>
                </c:pt>
                <c:pt idx="36">
                  <c:v>1.7400000069756061E-4</c:v>
                </c:pt>
                <c:pt idx="39">
                  <c:v>2.3119999968912452E-4</c:v>
                </c:pt>
                <c:pt idx="40">
                  <c:v>3.3119999716291204E-4</c:v>
                </c:pt>
                <c:pt idx="50">
                  <c:v>8.6880000162636861E-4</c:v>
                </c:pt>
                <c:pt idx="55">
                  <c:v>-3.7599999996018596E-3</c:v>
                </c:pt>
                <c:pt idx="56">
                  <c:v>1.1171999940415844E-3</c:v>
                </c:pt>
                <c:pt idx="65">
                  <c:v>2.4044000019785017E-3</c:v>
                </c:pt>
                <c:pt idx="69">
                  <c:v>2.0635999972000718E-3</c:v>
                </c:pt>
                <c:pt idx="70">
                  <c:v>2.779200003715232E-3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93-495C-813F-286848FFBE2E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Active!$F$21:$F$974</c:f>
              <c:numCache>
                <c:formatCode>General</c:formatCode>
                <c:ptCount val="954"/>
                <c:pt idx="0">
                  <c:v>-14821</c:v>
                </c:pt>
                <c:pt idx="1">
                  <c:v>-14792.5</c:v>
                </c:pt>
                <c:pt idx="2">
                  <c:v>-10022.5</c:v>
                </c:pt>
                <c:pt idx="3">
                  <c:v>-9905</c:v>
                </c:pt>
                <c:pt idx="4">
                  <c:v>-7623</c:v>
                </c:pt>
                <c:pt idx="5">
                  <c:v>-7623</c:v>
                </c:pt>
                <c:pt idx="6">
                  <c:v>-7622</c:v>
                </c:pt>
                <c:pt idx="7">
                  <c:v>-7593.5</c:v>
                </c:pt>
                <c:pt idx="8">
                  <c:v>-7589</c:v>
                </c:pt>
                <c:pt idx="9">
                  <c:v>-7588</c:v>
                </c:pt>
                <c:pt idx="10">
                  <c:v>-7555</c:v>
                </c:pt>
                <c:pt idx="11">
                  <c:v>-4799.5</c:v>
                </c:pt>
                <c:pt idx="12">
                  <c:v>-4798.5</c:v>
                </c:pt>
                <c:pt idx="13">
                  <c:v>-4792</c:v>
                </c:pt>
                <c:pt idx="14">
                  <c:v>-4315</c:v>
                </c:pt>
                <c:pt idx="15">
                  <c:v>-1558.5</c:v>
                </c:pt>
                <c:pt idx="16">
                  <c:v>-803.5</c:v>
                </c:pt>
                <c:pt idx="17">
                  <c:v>-802.5</c:v>
                </c:pt>
                <c:pt idx="18">
                  <c:v>-798</c:v>
                </c:pt>
                <c:pt idx="19">
                  <c:v>-774</c:v>
                </c:pt>
                <c:pt idx="20">
                  <c:v>-765</c:v>
                </c:pt>
                <c:pt idx="21">
                  <c:v>-764</c:v>
                </c:pt>
                <c:pt idx="22">
                  <c:v>-735.5</c:v>
                </c:pt>
                <c:pt idx="23">
                  <c:v>-730</c:v>
                </c:pt>
                <c:pt idx="24">
                  <c:v>-729.5</c:v>
                </c:pt>
                <c:pt idx="25">
                  <c:v>-696</c:v>
                </c:pt>
                <c:pt idx="26">
                  <c:v>-315.5</c:v>
                </c:pt>
                <c:pt idx="27">
                  <c:v>0</c:v>
                </c:pt>
                <c:pt idx="28">
                  <c:v>5.5</c:v>
                </c:pt>
                <c:pt idx="29">
                  <c:v>1218</c:v>
                </c:pt>
                <c:pt idx="30">
                  <c:v>1218</c:v>
                </c:pt>
                <c:pt idx="31">
                  <c:v>2041</c:v>
                </c:pt>
                <c:pt idx="32">
                  <c:v>2041</c:v>
                </c:pt>
                <c:pt idx="33">
                  <c:v>2439</c:v>
                </c:pt>
                <c:pt idx="34">
                  <c:v>2439</c:v>
                </c:pt>
                <c:pt idx="35">
                  <c:v>2832.5</c:v>
                </c:pt>
                <c:pt idx="36">
                  <c:v>2832.5</c:v>
                </c:pt>
                <c:pt idx="37">
                  <c:v>3218</c:v>
                </c:pt>
                <c:pt idx="38">
                  <c:v>3340</c:v>
                </c:pt>
                <c:pt idx="39">
                  <c:v>4026</c:v>
                </c:pt>
                <c:pt idx="40">
                  <c:v>4026</c:v>
                </c:pt>
                <c:pt idx="41">
                  <c:v>4380</c:v>
                </c:pt>
                <c:pt idx="42">
                  <c:v>4482</c:v>
                </c:pt>
                <c:pt idx="43">
                  <c:v>4592</c:v>
                </c:pt>
                <c:pt idx="44">
                  <c:v>4903</c:v>
                </c:pt>
                <c:pt idx="45">
                  <c:v>5003</c:v>
                </c:pt>
                <c:pt idx="46">
                  <c:v>5224</c:v>
                </c:pt>
                <c:pt idx="47">
                  <c:v>5710</c:v>
                </c:pt>
                <c:pt idx="48">
                  <c:v>5745</c:v>
                </c:pt>
                <c:pt idx="49">
                  <c:v>6510.5</c:v>
                </c:pt>
                <c:pt idx="50">
                  <c:v>6599</c:v>
                </c:pt>
                <c:pt idx="51">
                  <c:v>7307</c:v>
                </c:pt>
                <c:pt idx="52">
                  <c:v>8019</c:v>
                </c:pt>
                <c:pt idx="53">
                  <c:v>8098</c:v>
                </c:pt>
                <c:pt idx="54">
                  <c:v>8405</c:v>
                </c:pt>
                <c:pt idx="55">
                  <c:v>8450</c:v>
                </c:pt>
                <c:pt idx="56">
                  <c:v>8868.5</c:v>
                </c:pt>
                <c:pt idx="57">
                  <c:v>9736</c:v>
                </c:pt>
                <c:pt idx="58">
                  <c:v>9746</c:v>
                </c:pt>
                <c:pt idx="59">
                  <c:v>10065</c:v>
                </c:pt>
                <c:pt idx="60">
                  <c:v>10459.5</c:v>
                </c:pt>
                <c:pt idx="61">
                  <c:v>10461</c:v>
                </c:pt>
                <c:pt idx="62">
                  <c:v>10869.5</c:v>
                </c:pt>
                <c:pt idx="63">
                  <c:v>10953.5</c:v>
                </c:pt>
                <c:pt idx="64">
                  <c:v>11258.5</c:v>
                </c:pt>
                <c:pt idx="65">
                  <c:v>11274.5</c:v>
                </c:pt>
                <c:pt idx="66">
                  <c:v>11647</c:v>
                </c:pt>
                <c:pt idx="67">
                  <c:v>11693</c:v>
                </c:pt>
                <c:pt idx="68">
                  <c:v>11697.5</c:v>
                </c:pt>
                <c:pt idx="69">
                  <c:v>11740.5</c:v>
                </c:pt>
                <c:pt idx="70">
                  <c:v>12066</c:v>
                </c:pt>
                <c:pt idx="71">
                  <c:v>12455</c:v>
                </c:pt>
                <c:pt idx="72">
                  <c:v>12864</c:v>
                </c:pt>
                <c:pt idx="73">
                  <c:v>13331</c:v>
                </c:pt>
                <c:pt idx="74">
                  <c:v>14884</c:v>
                </c:pt>
              </c:numCache>
            </c:numRef>
          </c:xVal>
          <c:yVal>
            <c:numRef>
              <c:f>Active!$J$21:$J$974</c:f>
              <c:numCache>
                <c:formatCode>General</c:formatCode>
                <c:ptCount val="954"/>
                <c:pt idx="47">
                  <c:v>5.5200000497279689E-4</c:v>
                </c:pt>
                <c:pt idx="48">
                  <c:v>-3.5600000410340726E-4</c:v>
                </c:pt>
                <c:pt idx="49">
                  <c:v>-2.1239999477984384E-4</c:v>
                </c:pt>
                <c:pt idx="51">
                  <c:v>4.1839999903459102E-4</c:v>
                </c:pt>
                <c:pt idx="53">
                  <c:v>2.2176000056788325E-3</c:v>
                </c:pt>
                <c:pt idx="54">
                  <c:v>9.3600000400329009E-4</c:v>
                </c:pt>
                <c:pt idx="57">
                  <c:v>1.2831999993068166E-3</c:v>
                </c:pt>
                <c:pt idx="58">
                  <c:v>-2.5048000024980865E-3</c:v>
                </c:pt>
                <c:pt idx="59">
                  <c:v>-3.7200000224402174E-4</c:v>
                </c:pt>
                <c:pt idx="60">
                  <c:v>1.1764000009861775E-3</c:v>
                </c:pt>
                <c:pt idx="62">
                  <c:v>-3.1599993235431612E-5</c:v>
                </c:pt>
                <c:pt idx="63">
                  <c:v>1.7691999964881688E-3</c:v>
                </c:pt>
                <c:pt idx="64">
                  <c:v>3.8851999997859821E-3</c:v>
                </c:pt>
                <c:pt idx="66">
                  <c:v>-3.6236000014469028E-3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93-495C-813F-286848FFBE2E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Active!$F$21:$F$974</c:f>
              <c:numCache>
                <c:formatCode>General</c:formatCode>
                <c:ptCount val="954"/>
                <c:pt idx="0">
                  <c:v>-14821</c:v>
                </c:pt>
                <c:pt idx="1">
                  <c:v>-14792.5</c:v>
                </c:pt>
                <c:pt idx="2">
                  <c:v>-10022.5</c:v>
                </c:pt>
                <c:pt idx="3">
                  <c:v>-9905</c:v>
                </c:pt>
                <c:pt idx="4">
                  <c:v>-7623</c:v>
                </c:pt>
                <c:pt idx="5">
                  <c:v>-7623</c:v>
                </c:pt>
                <c:pt idx="6">
                  <c:v>-7622</c:v>
                </c:pt>
                <c:pt idx="7">
                  <c:v>-7593.5</c:v>
                </c:pt>
                <c:pt idx="8">
                  <c:v>-7589</c:v>
                </c:pt>
                <c:pt idx="9">
                  <c:v>-7588</c:v>
                </c:pt>
                <c:pt idx="10">
                  <c:v>-7555</c:v>
                </c:pt>
                <c:pt idx="11">
                  <c:v>-4799.5</c:v>
                </c:pt>
                <c:pt idx="12">
                  <c:v>-4798.5</c:v>
                </c:pt>
                <c:pt idx="13">
                  <c:v>-4792</c:v>
                </c:pt>
                <c:pt idx="14">
                  <c:v>-4315</c:v>
                </c:pt>
                <c:pt idx="15">
                  <c:v>-1558.5</c:v>
                </c:pt>
                <c:pt idx="16">
                  <c:v>-803.5</c:v>
                </c:pt>
                <c:pt idx="17">
                  <c:v>-802.5</c:v>
                </c:pt>
                <c:pt idx="18">
                  <c:v>-798</c:v>
                </c:pt>
                <c:pt idx="19">
                  <c:v>-774</c:v>
                </c:pt>
                <c:pt idx="20">
                  <c:v>-765</c:v>
                </c:pt>
                <c:pt idx="21">
                  <c:v>-764</c:v>
                </c:pt>
                <c:pt idx="22">
                  <c:v>-735.5</c:v>
                </c:pt>
                <c:pt idx="23">
                  <c:v>-730</c:v>
                </c:pt>
                <c:pt idx="24">
                  <c:v>-729.5</c:v>
                </c:pt>
                <c:pt idx="25">
                  <c:v>-696</c:v>
                </c:pt>
                <c:pt idx="26">
                  <c:v>-315.5</c:v>
                </c:pt>
                <c:pt idx="27">
                  <c:v>0</c:v>
                </c:pt>
                <c:pt idx="28">
                  <c:v>5.5</c:v>
                </c:pt>
                <c:pt idx="29">
                  <c:v>1218</c:v>
                </c:pt>
                <c:pt idx="30">
                  <c:v>1218</c:v>
                </c:pt>
                <c:pt idx="31">
                  <c:v>2041</c:v>
                </c:pt>
                <c:pt idx="32">
                  <c:v>2041</c:v>
                </c:pt>
                <c:pt idx="33">
                  <c:v>2439</c:v>
                </c:pt>
                <c:pt idx="34">
                  <c:v>2439</c:v>
                </c:pt>
                <c:pt idx="35">
                  <c:v>2832.5</c:v>
                </c:pt>
                <c:pt idx="36">
                  <c:v>2832.5</c:v>
                </c:pt>
                <c:pt idx="37">
                  <c:v>3218</c:v>
                </c:pt>
                <c:pt idx="38">
                  <c:v>3340</c:v>
                </c:pt>
                <c:pt idx="39">
                  <c:v>4026</c:v>
                </c:pt>
                <c:pt idx="40">
                  <c:v>4026</c:v>
                </c:pt>
                <c:pt idx="41">
                  <c:v>4380</c:v>
                </c:pt>
                <c:pt idx="42">
                  <c:v>4482</c:v>
                </c:pt>
                <c:pt idx="43">
                  <c:v>4592</c:v>
                </c:pt>
                <c:pt idx="44">
                  <c:v>4903</c:v>
                </c:pt>
                <c:pt idx="45">
                  <c:v>5003</c:v>
                </c:pt>
                <c:pt idx="46">
                  <c:v>5224</c:v>
                </c:pt>
                <c:pt idx="47">
                  <c:v>5710</c:v>
                </c:pt>
                <c:pt idx="48">
                  <c:v>5745</c:v>
                </c:pt>
                <c:pt idx="49">
                  <c:v>6510.5</c:v>
                </c:pt>
                <c:pt idx="50">
                  <c:v>6599</c:v>
                </c:pt>
                <c:pt idx="51">
                  <c:v>7307</c:v>
                </c:pt>
                <c:pt idx="52">
                  <c:v>8019</c:v>
                </c:pt>
                <c:pt idx="53">
                  <c:v>8098</c:v>
                </c:pt>
                <c:pt idx="54">
                  <c:v>8405</c:v>
                </c:pt>
                <c:pt idx="55">
                  <c:v>8450</c:v>
                </c:pt>
                <c:pt idx="56">
                  <c:v>8868.5</c:v>
                </c:pt>
                <c:pt idx="57">
                  <c:v>9736</c:v>
                </c:pt>
                <c:pt idx="58">
                  <c:v>9746</c:v>
                </c:pt>
                <c:pt idx="59">
                  <c:v>10065</c:v>
                </c:pt>
                <c:pt idx="60">
                  <c:v>10459.5</c:v>
                </c:pt>
                <c:pt idx="61">
                  <c:v>10461</c:v>
                </c:pt>
                <c:pt idx="62">
                  <c:v>10869.5</c:v>
                </c:pt>
                <c:pt idx="63">
                  <c:v>10953.5</c:v>
                </c:pt>
                <c:pt idx="64">
                  <c:v>11258.5</c:v>
                </c:pt>
                <c:pt idx="65">
                  <c:v>11274.5</c:v>
                </c:pt>
                <c:pt idx="66">
                  <c:v>11647</c:v>
                </c:pt>
                <c:pt idx="67">
                  <c:v>11693</c:v>
                </c:pt>
                <c:pt idx="68">
                  <c:v>11697.5</c:v>
                </c:pt>
                <c:pt idx="69">
                  <c:v>11740.5</c:v>
                </c:pt>
                <c:pt idx="70">
                  <c:v>12066</c:v>
                </c:pt>
                <c:pt idx="71">
                  <c:v>12455</c:v>
                </c:pt>
                <c:pt idx="72">
                  <c:v>12864</c:v>
                </c:pt>
                <c:pt idx="73">
                  <c:v>13331</c:v>
                </c:pt>
                <c:pt idx="74">
                  <c:v>14884</c:v>
                </c:pt>
              </c:numCache>
            </c:numRef>
          </c:xVal>
          <c:yVal>
            <c:numRef>
              <c:f>Active!$K$21:$K$974</c:f>
              <c:numCache>
                <c:formatCode>General</c:formatCode>
                <c:ptCount val="954"/>
                <c:pt idx="52">
                  <c:v>6.6279999737162143E-4</c:v>
                </c:pt>
                <c:pt idx="61">
                  <c:v>-3.9679999463260174E-4</c:v>
                </c:pt>
                <c:pt idx="67">
                  <c:v>1.4815999966231175E-3</c:v>
                </c:pt>
                <c:pt idx="68">
                  <c:v>8.6200000805547461E-4</c:v>
                </c:pt>
                <c:pt idx="71">
                  <c:v>6.9600000279024243E-4</c:v>
                </c:pt>
                <c:pt idx="72">
                  <c:v>4.346800000348594E-3</c:v>
                </c:pt>
                <c:pt idx="73">
                  <c:v>5.4572001245105639E-3</c:v>
                </c:pt>
                <c:pt idx="74">
                  <c:v>1.7607999980100431E-3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93-495C-813F-286848FFBE2E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Active!$F$21:$F$974</c:f>
              <c:numCache>
                <c:formatCode>General</c:formatCode>
                <c:ptCount val="954"/>
                <c:pt idx="0">
                  <c:v>-14821</c:v>
                </c:pt>
                <c:pt idx="1">
                  <c:v>-14792.5</c:v>
                </c:pt>
                <c:pt idx="2">
                  <c:v>-10022.5</c:v>
                </c:pt>
                <c:pt idx="3">
                  <c:v>-9905</c:v>
                </c:pt>
                <c:pt idx="4">
                  <c:v>-7623</c:v>
                </c:pt>
                <c:pt idx="5">
                  <c:v>-7623</c:v>
                </c:pt>
                <c:pt idx="6">
                  <c:v>-7622</c:v>
                </c:pt>
                <c:pt idx="7">
                  <c:v>-7593.5</c:v>
                </c:pt>
                <c:pt idx="8">
                  <c:v>-7589</c:v>
                </c:pt>
                <c:pt idx="9">
                  <c:v>-7588</c:v>
                </c:pt>
                <c:pt idx="10">
                  <c:v>-7555</c:v>
                </c:pt>
                <c:pt idx="11">
                  <c:v>-4799.5</c:v>
                </c:pt>
                <c:pt idx="12">
                  <c:v>-4798.5</c:v>
                </c:pt>
                <c:pt idx="13">
                  <c:v>-4792</c:v>
                </c:pt>
                <c:pt idx="14">
                  <c:v>-4315</c:v>
                </c:pt>
                <c:pt idx="15">
                  <c:v>-1558.5</c:v>
                </c:pt>
                <c:pt idx="16">
                  <c:v>-803.5</c:v>
                </c:pt>
                <c:pt idx="17">
                  <c:v>-802.5</c:v>
                </c:pt>
                <c:pt idx="18">
                  <c:v>-798</c:v>
                </c:pt>
                <c:pt idx="19">
                  <c:v>-774</c:v>
                </c:pt>
                <c:pt idx="20">
                  <c:v>-765</c:v>
                </c:pt>
                <c:pt idx="21">
                  <c:v>-764</c:v>
                </c:pt>
                <c:pt idx="22">
                  <c:v>-735.5</c:v>
                </c:pt>
                <c:pt idx="23">
                  <c:v>-730</c:v>
                </c:pt>
                <c:pt idx="24">
                  <c:v>-729.5</c:v>
                </c:pt>
                <c:pt idx="25">
                  <c:v>-696</c:v>
                </c:pt>
                <c:pt idx="26">
                  <c:v>-315.5</c:v>
                </c:pt>
                <c:pt idx="27">
                  <c:v>0</c:v>
                </c:pt>
                <c:pt idx="28">
                  <c:v>5.5</c:v>
                </c:pt>
                <c:pt idx="29">
                  <c:v>1218</c:v>
                </c:pt>
                <c:pt idx="30">
                  <c:v>1218</c:v>
                </c:pt>
                <c:pt idx="31">
                  <c:v>2041</c:v>
                </c:pt>
                <c:pt idx="32">
                  <c:v>2041</c:v>
                </c:pt>
                <c:pt idx="33">
                  <c:v>2439</c:v>
                </c:pt>
                <c:pt idx="34">
                  <c:v>2439</c:v>
                </c:pt>
                <c:pt idx="35">
                  <c:v>2832.5</c:v>
                </c:pt>
                <c:pt idx="36">
                  <c:v>2832.5</c:v>
                </c:pt>
                <c:pt idx="37">
                  <c:v>3218</c:v>
                </c:pt>
                <c:pt idx="38">
                  <c:v>3340</c:v>
                </c:pt>
                <c:pt idx="39">
                  <c:v>4026</c:v>
                </c:pt>
                <c:pt idx="40">
                  <c:v>4026</c:v>
                </c:pt>
                <c:pt idx="41">
                  <c:v>4380</c:v>
                </c:pt>
                <c:pt idx="42">
                  <c:v>4482</c:v>
                </c:pt>
                <c:pt idx="43">
                  <c:v>4592</c:v>
                </c:pt>
                <c:pt idx="44">
                  <c:v>4903</c:v>
                </c:pt>
                <c:pt idx="45">
                  <c:v>5003</c:v>
                </c:pt>
                <c:pt idx="46">
                  <c:v>5224</c:v>
                </c:pt>
                <c:pt idx="47">
                  <c:v>5710</c:v>
                </c:pt>
                <c:pt idx="48">
                  <c:v>5745</c:v>
                </c:pt>
                <c:pt idx="49">
                  <c:v>6510.5</c:v>
                </c:pt>
                <c:pt idx="50">
                  <c:v>6599</c:v>
                </c:pt>
                <c:pt idx="51">
                  <c:v>7307</c:v>
                </c:pt>
                <c:pt idx="52">
                  <c:v>8019</c:v>
                </c:pt>
                <c:pt idx="53">
                  <c:v>8098</c:v>
                </c:pt>
                <c:pt idx="54">
                  <c:v>8405</c:v>
                </c:pt>
                <c:pt idx="55">
                  <c:v>8450</c:v>
                </c:pt>
                <c:pt idx="56">
                  <c:v>8868.5</c:v>
                </c:pt>
                <c:pt idx="57">
                  <c:v>9736</c:v>
                </c:pt>
                <c:pt idx="58">
                  <c:v>9746</c:v>
                </c:pt>
                <c:pt idx="59">
                  <c:v>10065</c:v>
                </c:pt>
                <c:pt idx="60">
                  <c:v>10459.5</c:v>
                </c:pt>
                <c:pt idx="61">
                  <c:v>10461</c:v>
                </c:pt>
                <c:pt idx="62">
                  <c:v>10869.5</c:v>
                </c:pt>
                <c:pt idx="63">
                  <c:v>10953.5</c:v>
                </c:pt>
                <c:pt idx="64">
                  <c:v>11258.5</c:v>
                </c:pt>
                <c:pt idx="65">
                  <c:v>11274.5</c:v>
                </c:pt>
                <c:pt idx="66">
                  <c:v>11647</c:v>
                </c:pt>
                <c:pt idx="67">
                  <c:v>11693</c:v>
                </c:pt>
                <c:pt idx="68">
                  <c:v>11697.5</c:v>
                </c:pt>
                <c:pt idx="69">
                  <c:v>11740.5</c:v>
                </c:pt>
                <c:pt idx="70">
                  <c:v>12066</c:v>
                </c:pt>
                <c:pt idx="71">
                  <c:v>12455</c:v>
                </c:pt>
                <c:pt idx="72">
                  <c:v>12864</c:v>
                </c:pt>
                <c:pt idx="73">
                  <c:v>13331</c:v>
                </c:pt>
                <c:pt idx="74">
                  <c:v>14884</c:v>
                </c:pt>
              </c:numCache>
            </c:numRef>
          </c:xVal>
          <c:yVal>
            <c:numRef>
              <c:f>Active!$L$21:$L$974</c:f>
              <c:numCache>
                <c:formatCode>General</c:formatCode>
                <c:ptCount val="9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693-495C-813F-286848FFBE2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Active!$F$21:$F$974</c:f>
              <c:numCache>
                <c:formatCode>General</c:formatCode>
                <c:ptCount val="954"/>
                <c:pt idx="0">
                  <c:v>-14821</c:v>
                </c:pt>
                <c:pt idx="1">
                  <c:v>-14792.5</c:v>
                </c:pt>
                <c:pt idx="2">
                  <c:v>-10022.5</c:v>
                </c:pt>
                <c:pt idx="3">
                  <c:v>-9905</c:v>
                </c:pt>
                <c:pt idx="4">
                  <c:v>-7623</c:v>
                </c:pt>
                <c:pt idx="5">
                  <c:v>-7623</c:v>
                </c:pt>
                <c:pt idx="6">
                  <c:v>-7622</c:v>
                </c:pt>
                <c:pt idx="7">
                  <c:v>-7593.5</c:v>
                </c:pt>
                <c:pt idx="8">
                  <c:v>-7589</c:v>
                </c:pt>
                <c:pt idx="9">
                  <c:v>-7588</c:v>
                </c:pt>
                <c:pt idx="10">
                  <c:v>-7555</c:v>
                </c:pt>
                <c:pt idx="11">
                  <c:v>-4799.5</c:v>
                </c:pt>
                <c:pt idx="12">
                  <c:v>-4798.5</c:v>
                </c:pt>
                <c:pt idx="13">
                  <c:v>-4792</c:v>
                </c:pt>
                <c:pt idx="14">
                  <c:v>-4315</c:v>
                </c:pt>
                <c:pt idx="15">
                  <c:v>-1558.5</c:v>
                </c:pt>
                <c:pt idx="16">
                  <c:v>-803.5</c:v>
                </c:pt>
                <c:pt idx="17">
                  <c:v>-802.5</c:v>
                </c:pt>
                <c:pt idx="18">
                  <c:v>-798</c:v>
                </c:pt>
                <c:pt idx="19">
                  <c:v>-774</c:v>
                </c:pt>
                <c:pt idx="20">
                  <c:v>-765</c:v>
                </c:pt>
                <c:pt idx="21">
                  <c:v>-764</c:v>
                </c:pt>
                <c:pt idx="22">
                  <c:v>-735.5</c:v>
                </c:pt>
                <c:pt idx="23">
                  <c:v>-730</c:v>
                </c:pt>
                <c:pt idx="24">
                  <c:v>-729.5</c:v>
                </c:pt>
                <c:pt idx="25">
                  <c:v>-696</c:v>
                </c:pt>
                <c:pt idx="26">
                  <c:v>-315.5</c:v>
                </c:pt>
                <c:pt idx="27">
                  <c:v>0</c:v>
                </c:pt>
                <c:pt idx="28">
                  <c:v>5.5</c:v>
                </c:pt>
                <c:pt idx="29">
                  <c:v>1218</c:v>
                </c:pt>
                <c:pt idx="30">
                  <c:v>1218</c:v>
                </c:pt>
                <c:pt idx="31">
                  <c:v>2041</c:v>
                </c:pt>
                <c:pt idx="32">
                  <c:v>2041</c:v>
                </c:pt>
                <c:pt idx="33">
                  <c:v>2439</c:v>
                </c:pt>
                <c:pt idx="34">
                  <c:v>2439</c:v>
                </c:pt>
                <c:pt idx="35">
                  <c:v>2832.5</c:v>
                </c:pt>
                <c:pt idx="36">
                  <c:v>2832.5</c:v>
                </c:pt>
                <c:pt idx="37">
                  <c:v>3218</c:v>
                </c:pt>
                <c:pt idx="38">
                  <c:v>3340</c:v>
                </c:pt>
                <c:pt idx="39">
                  <c:v>4026</c:v>
                </c:pt>
                <c:pt idx="40">
                  <c:v>4026</c:v>
                </c:pt>
                <c:pt idx="41">
                  <c:v>4380</c:v>
                </c:pt>
                <c:pt idx="42">
                  <c:v>4482</c:v>
                </c:pt>
                <c:pt idx="43">
                  <c:v>4592</c:v>
                </c:pt>
                <c:pt idx="44">
                  <c:v>4903</c:v>
                </c:pt>
                <c:pt idx="45">
                  <c:v>5003</c:v>
                </c:pt>
                <c:pt idx="46">
                  <c:v>5224</c:v>
                </c:pt>
                <c:pt idx="47">
                  <c:v>5710</c:v>
                </c:pt>
                <c:pt idx="48">
                  <c:v>5745</c:v>
                </c:pt>
                <c:pt idx="49">
                  <c:v>6510.5</c:v>
                </c:pt>
                <c:pt idx="50">
                  <c:v>6599</c:v>
                </c:pt>
                <c:pt idx="51">
                  <c:v>7307</c:v>
                </c:pt>
                <c:pt idx="52">
                  <c:v>8019</c:v>
                </c:pt>
                <c:pt idx="53">
                  <c:v>8098</c:v>
                </c:pt>
                <c:pt idx="54">
                  <c:v>8405</c:v>
                </c:pt>
                <c:pt idx="55">
                  <c:v>8450</c:v>
                </c:pt>
                <c:pt idx="56">
                  <c:v>8868.5</c:v>
                </c:pt>
                <c:pt idx="57">
                  <c:v>9736</c:v>
                </c:pt>
                <c:pt idx="58">
                  <c:v>9746</c:v>
                </c:pt>
                <c:pt idx="59">
                  <c:v>10065</c:v>
                </c:pt>
                <c:pt idx="60">
                  <c:v>10459.5</c:v>
                </c:pt>
                <c:pt idx="61">
                  <c:v>10461</c:v>
                </c:pt>
                <c:pt idx="62">
                  <c:v>10869.5</c:v>
                </c:pt>
                <c:pt idx="63">
                  <c:v>10953.5</c:v>
                </c:pt>
                <c:pt idx="64">
                  <c:v>11258.5</c:v>
                </c:pt>
                <c:pt idx="65">
                  <c:v>11274.5</c:v>
                </c:pt>
                <c:pt idx="66">
                  <c:v>11647</c:v>
                </c:pt>
                <c:pt idx="67">
                  <c:v>11693</c:v>
                </c:pt>
                <c:pt idx="68">
                  <c:v>11697.5</c:v>
                </c:pt>
                <c:pt idx="69">
                  <c:v>11740.5</c:v>
                </c:pt>
                <c:pt idx="70">
                  <c:v>12066</c:v>
                </c:pt>
                <c:pt idx="71">
                  <c:v>12455</c:v>
                </c:pt>
                <c:pt idx="72">
                  <c:v>12864</c:v>
                </c:pt>
                <c:pt idx="73">
                  <c:v>13331</c:v>
                </c:pt>
                <c:pt idx="74">
                  <c:v>14884</c:v>
                </c:pt>
              </c:numCache>
            </c:numRef>
          </c:xVal>
          <c:yVal>
            <c:numRef>
              <c:f>Active!$M$21:$M$974</c:f>
              <c:numCache>
                <c:formatCode>General</c:formatCode>
                <c:ptCount val="9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693-495C-813F-286848FFBE2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Active!$F$21:$F$974</c:f>
              <c:numCache>
                <c:formatCode>General</c:formatCode>
                <c:ptCount val="954"/>
                <c:pt idx="0">
                  <c:v>-14821</c:v>
                </c:pt>
                <c:pt idx="1">
                  <c:v>-14792.5</c:v>
                </c:pt>
                <c:pt idx="2">
                  <c:v>-10022.5</c:v>
                </c:pt>
                <c:pt idx="3">
                  <c:v>-9905</c:v>
                </c:pt>
                <c:pt idx="4">
                  <c:v>-7623</c:v>
                </c:pt>
                <c:pt idx="5">
                  <c:v>-7623</c:v>
                </c:pt>
                <c:pt idx="6">
                  <c:v>-7622</c:v>
                </c:pt>
                <c:pt idx="7">
                  <c:v>-7593.5</c:v>
                </c:pt>
                <c:pt idx="8">
                  <c:v>-7589</c:v>
                </c:pt>
                <c:pt idx="9">
                  <c:v>-7588</c:v>
                </c:pt>
                <c:pt idx="10">
                  <c:v>-7555</c:v>
                </c:pt>
                <c:pt idx="11">
                  <c:v>-4799.5</c:v>
                </c:pt>
                <c:pt idx="12">
                  <c:v>-4798.5</c:v>
                </c:pt>
                <c:pt idx="13">
                  <c:v>-4792</c:v>
                </c:pt>
                <c:pt idx="14">
                  <c:v>-4315</c:v>
                </c:pt>
                <c:pt idx="15">
                  <c:v>-1558.5</c:v>
                </c:pt>
                <c:pt idx="16">
                  <c:v>-803.5</c:v>
                </c:pt>
                <c:pt idx="17">
                  <c:v>-802.5</c:v>
                </c:pt>
                <c:pt idx="18">
                  <c:v>-798</c:v>
                </c:pt>
                <c:pt idx="19">
                  <c:v>-774</c:v>
                </c:pt>
                <c:pt idx="20">
                  <c:v>-765</c:v>
                </c:pt>
                <c:pt idx="21">
                  <c:v>-764</c:v>
                </c:pt>
                <c:pt idx="22">
                  <c:v>-735.5</c:v>
                </c:pt>
                <c:pt idx="23">
                  <c:v>-730</c:v>
                </c:pt>
                <c:pt idx="24">
                  <c:v>-729.5</c:v>
                </c:pt>
                <c:pt idx="25">
                  <c:v>-696</c:v>
                </c:pt>
                <c:pt idx="26">
                  <c:v>-315.5</c:v>
                </c:pt>
                <c:pt idx="27">
                  <c:v>0</c:v>
                </c:pt>
                <c:pt idx="28">
                  <c:v>5.5</c:v>
                </c:pt>
                <c:pt idx="29">
                  <c:v>1218</c:v>
                </c:pt>
                <c:pt idx="30">
                  <c:v>1218</c:v>
                </c:pt>
                <c:pt idx="31">
                  <c:v>2041</c:v>
                </c:pt>
                <c:pt idx="32">
                  <c:v>2041</c:v>
                </c:pt>
                <c:pt idx="33">
                  <c:v>2439</c:v>
                </c:pt>
                <c:pt idx="34">
                  <c:v>2439</c:v>
                </c:pt>
                <c:pt idx="35">
                  <c:v>2832.5</c:v>
                </c:pt>
                <c:pt idx="36">
                  <c:v>2832.5</c:v>
                </c:pt>
                <c:pt idx="37">
                  <c:v>3218</c:v>
                </c:pt>
                <c:pt idx="38">
                  <c:v>3340</c:v>
                </c:pt>
                <c:pt idx="39">
                  <c:v>4026</c:v>
                </c:pt>
                <c:pt idx="40">
                  <c:v>4026</c:v>
                </c:pt>
                <c:pt idx="41">
                  <c:v>4380</c:v>
                </c:pt>
                <c:pt idx="42">
                  <c:v>4482</c:v>
                </c:pt>
                <c:pt idx="43">
                  <c:v>4592</c:v>
                </c:pt>
                <c:pt idx="44">
                  <c:v>4903</c:v>
                </c:pt>
                <c:pt idx="45">
                  <c:v>5003</c:v>
                </c:pt>
                <c:pt idx="46">
                  <c:v>5224</c:v>
                </c:pt>
                <c:pt idx="47">
                  <c:v>5710</c:v>
                </c:pt>
                <c:pt idx="48">
                  <c:v>5745</c:v>
                </c:pt>
                <c:pt idx="49">
                  <c:v>6510.5</c:v>
                </c:pt>
                <c:pt idx="50">
                  <c:v>6599</c:v>
                </c:pt>
                <c:pt idx="51">
                  <c:v>7307</c:v>
                </c:pt>
                <c:pt idx="52">
                  <c:v>8019</c:v>
                </c:pt>
                <c:pt idx="53">
                  <c:v>8098</c:v>
                </c:pt>
                <c:pt idx="54">
                  <c:v>8405</c:v>
                </c:pt>
                <c:pt idx="55">
                  <c:v>8450</c:v>
                </c:pt>
                <c:pt idx="56">
                  <c:v>8868.5</c:v>
                </c:pt>
                <c:pt idx="57">
                  <c:v>9736</c:v>
                </c:pt>
                <c:pt idx="58">
                  <c:v>9746</c:v>
                </c:pt>
                <c:pt idx="59">
                  <c:v>10065</c:v>
                </c:pt>
                <c:pt idx="60">
                  <c:v>10459.5</c:v>
                </c:pt>
                <c:pt idx="61">
                  <c:v>10461</c:v>
                </c:pt>
                <c:pt idx="62">
                  <c:v>10869.5</c:v>
                </c:pt>
                <c:pt idx="63">
                  <c:v>10953.5</c:v>
                </c:pt>
                <c:pt idx="64">
                  <c:v>11258.5</c:v>
                </c:pt>
                <c:pt idx="65">
                  <c:v>11274.5</c:v>
                </c:pt>
                <c:pt idx="66">
                  <c:v>11647</c:v>
                </c:pt>
                <c:pt idx="67">
                  <c:v>11693</c:v>
                </c:pt>
                <c:pt idx="68">
                  <c:v>11697.5</c:v>
                </c:pt>
                <c:pt idx="69">
                  <c:v>11740.5</c:v>
                </c:pt>
                <c:pt idx="70">
                  <c:v>12066</c:v>
                </c:pt>
                <c:pt idx="71">
                  <c:v>12455</c:v>
                </c:pt>
                <c:pt idx="72">
                  <c:v>12864</c:v>
                </c:pt>
                <c:pt idx="73">
                  <c:v>13331</c:v>
                </c:pt>
                <c:pt idx="74">
                  <c:v>14884</c:v>
                </c:pt>
              </c:numCache>
            </c:numRef>
          </c:xVal>
          <c:yVal>
            <c:numRef>
              <c:f>Active!$N$21:$N$974</c:f>
              <c:numCache>
                <c:formatCode>General</c:formatCode>
                <c:ptCount val="954"/>
                <c:pt idx="0">
                  <c:v>-2.3249700412366747E-4</c:v>
                </c:pt>
                <c:pt idx="1">
                  <c:v>-2.3119951946674064E-4</c:v>
                </c:pt>
                <c:pt idx="2">
                  <c:v>-1.4041561096892971E-5</c:v>
                </c:pt>
                <c:pt idx="3">
                  <c:v>-8.6922822481598255E-6</c:v>
                </c:pt>
                <c:pt idx="4">
                  <c:v>9.5197541860853269E-5</c:v>
                </c:pt>
                <c:pt idx="6">
                  <c:v>9.5243067638289293E-5</c:v>
                </c:pt>
                <c:pt idx="7">
                  <c:v>9.6540552295216065E-5</c:v>
                </c:pt>
                <c:pt idx="8">
                  <c:v>9.6745418293678147E-5</c:v>
                </c:pt>
                <c:pt idx="9">
                  <c:v>9.6790944071114171E-5</c:v>
                </c:pt>
                <c:pt idx="10">
                  <c:v>9.8293294726503079E-5</c:v>
                </c:pt>
                <c:pt idx="11">
                  <c:v>2.2373957445147484E-4</c:v>
                </c:pt>
                <c:pt idx="12">
                  <c:v>2.2378510022891086E-4</c:v>
                </c:pt>
                <c:pt idx="13">
                  <c:v>2.2408101778224505E-4</c:v>
                </c:pt>
                <c:pt idx="14">
                  <c:v>2.4579681361922977E-4</c:v>
                </c:pt>
                <c:pt idx="15">
                  <c:v>3.7128861912163764E-4</c:v>
                </c:pt>
                <c:pt idx="24">
                  <c:v>4.0902948861610378E-4</c:v>
                </c:pt>
                <c:pt idx="27">
                  <c:v>4.4224054325568533E-4</c:v>
                </c:pt>
                <c:pt idx="28">
                  <c:v>4.4249093503158349E-4</c:v>
                </c:pt>
                <c:pt idx="29">
                  <c:v>4.9769094017276599E-4</c:v>
                </c:pt>
                <c:pt idx="30">
                  <c:v>4.9769094017276599E-4</c:v>
                </c:pt>
                <c:pt idx="31">
                  <c:v>5.3515865500261594E-4</c:v>
                </c:pt>
                <c:pt idx="32">
                  <c:v>5.3515865500261594E-4</c:v>
                </c:pt>
                <c:pt idx="33">
                  <c:v>5.5327791442215466E-4</c:v>
                </c:pt>
                <c:pt idx="34">
                  <c:v>5.5327791442215466E-4</c:v>
                </c:pt>
                <c:pt idx="35">
                  <c:v>5.7119230784323115E-4</c:v>
                </c:pt>
                <c:pt idx="36">
                  <c:v>5.7119230784323115E-4</c:v>
                </c:pt>
                <c:pt idx="37">
                  <c:v>5.8874249504481955E-4</c:v>
                </c:pt>
                <c:pt idx="38">
                  <c:v>5.9429663989201472E-4</c:v>
                </c:pt>
                <c:pt idx="39">
                  <c:v>6.2552732321312907E-4</c:v>
                </c:pt>
                <c:pt idx="40">
                  <c:v>6.2552732321312907E-4</c:v>
                </c:pt>
                <c:pt idx="41">
                  <c:v>6.4164344842548263E-4</c:v>
                </c:pt>
                <c:pt idx="42">
                  <c:v>6.4628707772395732E-4</c:v>
                </c:pt>
                <c:pt idx="43">
                  <c:v>6.512949132419202E-4</c:v>
                </c:pt>
                <c:pt idx="44">
                  <c:v>6.6545343002452455E-4</c:v>
                </c:pt>
                <c:pt idx="45">
                  <c:v>6.700060077681273E-4</c:v>
                </c:pt>
                <c:pt idx="46">
                  <c:v>6.8006720458148925E-4</c:v>
                </c:pt>
                <c:pt idx="47">
                  <c:v>7.0219273241539822E-4</c:v>
                </c:pt>
                <c:pt idx="48">
                  <c:v>7.0378613462565912E-4</c:v>
                </c:pt>
                <c:pt idx="49">
                  <c:v>7.3863611725293759E-4</c:v>
                </c:pt>
                <c:pt idx="50">
                  <c:v>7.4266514855602598E-4</c:v>
                </c:pt>
                <c:pt idx="51">
                  <c:v>7.7489739898073298E-4</c:v>
                </c:pt>
                <c:pt idx="52">
                  <c:v>8.0731175251518407E-4</c:v>
                </c:pt>
                <c:pt idx="53">
                  <c:v>8.1090828893263015E-4</c:v>
                </c:pt>
                <c:pt idx="54">
                  <c:v>8.248847026054904E-4</c:v>
                </c:pt>
                <c:pt idx="55">
                  <c:v>8.2693336259011155E-4</c:v>
                </c:pt>
                <c:pt idx="56">
                  <c:v>8.4598590044708869E-4</c:v>
                </c:pt>
                <c:pt idx="57">
                  <c:v>8.8547951237284196E-4</c:v>
                </c:pt>
                <c:pt idx="58">
                  <c:v>8.859347701472022E-4</c:v>
                </c:pt>
                <c:pt idx="59">
                  <c:v>9.0045749314929474E-4</c:v>
                </c:pt>
                <c:pt idx="60">
                  <c:v>9.1841741234780731E-4</c:v>
                </c:pt>
                <c:pt idx="61">
                  <c:v>9.1848570101396142E-4</c:v>
                </c:pt>
                <c:pt idx="62">
                  <c:v>9.3708298109657832E-4</c:v>
                </c:pt>
                <c:pt idx="63">
                  <c:v>9.4090714640120458E-4</c:v>
                </c:pt>
                <c:pt idx="64">
                  <c:v>9.5479250851919278E-4</c:v>
                </c:pt>
                <c:pt idx="65">
                  <c:v>9.5552092095816917E-4</c:v>
                </c:pt>
                <c:pt idx="66">
                  <c:v>9.7247927305308909E-4</c:v>
                </c:pt>
                <c:pt idx="67">
                  <c:v>9.7457345881514642E-4</c:v>
                </c:pt>
                <c:pt idx="68">
                  <c:v>9.7477832481360845E-4</c:v>
                </c:pt>
                <c:pt idx="69">
                  <c:v>9.7673593324335765E-4</c:v>
                </c:pt>
                <c:pt idx="70">
                  <c:v>9.9155457379878449E-4</c:v>
                </c:pt>
                <c:pt idx="71">
                  <c:v>1.0092641012213986E-3</c:v>
                </c:pt>
                <c:pt idx="72">
                  <c:v>1.0278841441927339E-3</c:v>
                </c:pt>
                <c:pt idx="73">
                  <c:v>1.0491446822553582E-3</c:v>
                </c:pt>
                <c:pt idx="74">
                  <c:v>1.1198462146135078E-3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693-495C-813F-286848FFBE2E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Active!$F$21:$F$974</c:f>
              <c:numCache>
                <c:formatCode>General</c:formatCode>
                <c:ptCount val="954"/>
                <c:pt idx="0">
                  <c:v>-14821</c:v>
                </c:pt>
                <c:pt idx="1">
                  <c:v>-14792.5</c:v>
                </c:pt>
                <c:pt idx="2">
                  <c:v>-10022.5</c:v>
                </c:pt>
                <c:pt idx="3">
                  <c:v>-9905</c:v>
                </c:pt>
                <c:pt idx="4">
                  <c:v>-7623</c:v>
                </c:pt>
                <c:pt idx="5">
                  <c:v>-7623</c:v>
                </c:pt>
                <c:pt idx="6">
                  <c:v>-7622</c:v>
                </c:pt>
                <c:pt idx="7">
                  <c:v>-7593.5</c:v>
                </c:pt>
                <c:pt idx="8">
                  <c:v>-7589</c:v>
                </c:pt>
                <c:pt idx="9">
                  <c:v>-7588</c:v>
                </c:pt>
                <c:pt idx="10">
                  <c:v>-7555</c:v>
                </c:pt>
                <c:pt idx="11">
                  <c:v>-4799.5</c:v>
                </c:pt>
                <c:pt idx="12">
                  <c:v>-4798.5</c:v>
                </c:pt>
                <c:pt idx="13">
                  <c:v>-4792</c:v>
                </c:pt>
                <c:pt idx="14">
                  <c:v>-4315</c:v>
                </c:pt>
                <c:pt idx="15">
                  <c:v>-1558.5</c:v>
                </c:pt>
                <c:pt idx="16">
                  <c:v>-803.5</c:v>
                </c:pt>
                <c:pt idx="17">
                  <c:v>-802.5</c:v>
                </c:pt>
                <c:pt idx="18">
                  <c:v>-798</c:v>
                </c:pt>
                <c:pt idx="19">
                  <c:v>-774</c:v>
                </c:pt>
                <c:pt idx="20">
                  <c:v>-765</c:v>
                </c:pt>
                <c:pt idx="21">
                  <c:v>-764</c:v>
                </c:pt>
                <c:pt idx="22">
                  <c:v>-735.5</c:v>
                </c:pt>
                <c:pt idx="23">
                  <c:v>-730</c:v>
                </c:pt>
                <c:pt idx="24">
                  <c:v>-729.5</c:v>
                </c:pt>
                <c:pt idx="25">
                  <c:v>-696</c:v>
                </c:pt>
                <c:pt idx="26">
                  <c:v>-315.5</c:v>
                </c:pt>
                <c:pt idx="27">
                  <c:v>0</c:v>
                </c:pt>
                <c:pt idx="28">
                  <c:v>5.5</c:v>
                </c:pt>
                <c:pt idx="29">
                  <c:v>1218</c:v>
                </c:pt>
                <c:pt idx="30">
                  <c:v>1218</c:v>
                </c:pt>
                <c:pt idx="31">
                  <c:v>2041</c:v>
                </c:pt>
                <c:pt idx="32">
                  <c:v>2041</c:v>
                </c:pt>
                <c:pt idx="33">
                  <c:v>2439</c:v>
                </c:pt>
                <c:pt idx="34">
                  <c:v>2439</c:v>
                </c:pt>
                <c:pt idx="35">
                  <c:v>2832.5</c:v>
                </c:pt>
                <c:pt idx="36">
                  <c:v>2832.5</c:v>
                </c:pt>
                <c:pt idx="37">
                  <c:v>3218</c:v>
                </c:pt>
                <c:pt idx="38">
                  <c:v>3340</c:v>
                </c:pt>
                <c:pt idx="39">
                  <c:v>4026</c:v>
                </c:pt>
                <c:pt idx="40">
                  <c:v>4026</c:v>
                </c:pt>
                <c:pt idx="41">
                  <c:v>4380</c:v>
                </c:pt>
                <c:pt idx="42">
                  <c:v>4482</c:v>
                </c:pt>
                <c:pt idx="43">
                  <c:v>4592</c:v>
                </c:pt>
                <c:pt idx="44">
                  <c:v>4903</c:v>
                </c:pt>
                <c:pt idx="45">
                  <c:v>5003</c:v>
                </c:pt>
                <c:pt idx="46">
                  <c:v>5224</c:v>
                </c:pt>
                <c:pt idx="47">
                  <c:v>5710</c:v>
                </c:pt>
                <c:pt idx="48">
                  <c:v>5745</c:v>
                </c:pt>
                <c:pt idx="49">
                  <c:v>6510.5</c:v>
                </c:pt>
                <c:pt idx="50">
                  <c:v>6599</c:v>
                </c:pt>
                <c:pt idx="51">
                  <c:v>7307</c:v>
                </c:pt>
                <c:pt idx="52">
                  <c:v>8019</c:v>
                </c:pt>
                <c:pt idx="53">
                  <c:v>8098</c:v>
                </c:pt>
                <c:pt idx="54">
                  <c:v>8405</c:v>
                </c:pt>
                <c:pt idx="55">
                  <c:v>8450</c:v>
                </c:pt>
                <c:pt idx="56">
                  <c:v>8868.5</c:v>
                </c:pt>
                <c:pt idx="57">
                  <c:v>9736</c:v>
                </c:pt>
                <c:pt idx="58">
                  <c:v>9746</c:v>
                </c:pt>
                <c:pt idx="59">
                  <c:v>10065</c:v>
                </c:pt>
                <c:pt idx="60">
                  <c:v>10459.5</c:v>
                </c:pt>
                <c:pt idx="61">
                  <c:v>10461</c:v>
                </c:pt>
                <c:pt idx="62">
                  <c:v>10869.5</c:v>
                </c:pt>
                <c:pt idx="63">
                  <c:v>10953.5</c:v>
                </c:pt>
                <c:pt idx="64">
                  <c:v>11258.5</c:v>
                </c:pt>
                <c:pt idx="65">
                  <c:v>11274.5</c:v>
                </c:pt>
                <c:pt idx="66">
                  <c:v>11647</c:v>
                </c:pt>
                <c:pt idx="67">
                  <c:v>11693</c:v>
                </c:pt>
                <c:pt idx="68">
                  <c:v>11697.5</c:v>
                </c:pt>
                <c:pt idx="69">
                  <c:v>11740.5</c:v>
                </c:pt>
                <c:pt idx="70">
                  <c:v>12066</c:v>
                </c:pt>
                <c:pt idx="71">
                  <c:v>12455</c:v>
                </c:pt>
                <c:pt idx="72">
                  <c:v>12864</c:v>
                </c:pt>
                <c:pt idx="73">
                  <c:v>13331</c:v>
                </c:pt>
                <c:pt idx="74">
                  <c:v>14884</c:v>
                </c:pt>
              </c:numCache>
            </c:numRef>
          </c:xVal>
          <c:yVal>
            <c:numRef>
              <c:f>Active!$U$21:$U$974</c:f>
              <c:numCache>
                <c:formatCode>General</c:formatCode>
                <c:ptCount val="954"/>
                <c:pt idx="24">
                  <c:v>-0.22050039999885485</c:v>
                </c:pt>
                <c:pt idx="37">
                  <c:v>0.20736159999796655</c:v>
                </c:pt>
                <c:pt idx="38">
                  <c:v>5.8808000001590699E-2</c:v>
                </c:pt>
                <c:pt idx="41">
                  <c:v>1.4055999999982305E-2</c:v>
                </c:pt>
                <c:pt idx="42">
                  <c:v>9.4784000029903837E-3</c:v>
                </c:pt>
                <c:pt idx="43">
                  <c:v>7.1104000016930513E-3</c:v>
                </c:pt>
                <c:pt idx="44">
                  <c:v>3.1336000029114075E-3</c:v>
                </c:pt>
                <c:pt idx="45">
                  <c:v>1.2253599998075515E-2</c:v>
                </c:pt>
                <c:pt idx="46">
                  <c:v>7.6688000044669025E-3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693-495C-813F-286848FFB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403584"/>
        <c:axId val="1"/>
      </c:scatterChart>
      <c:valAx>
        <c:axId val="75040358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79699248120303"/>
              <c:y val="0.853585171012501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007518796992481E-2"/>
              <c:y val="0.358256432899158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40358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789473684210525"/>
          <c:y val="0.91900605882208652"/>
          <c:w val="0.63909774436090228"/>
          <c:h val="6.23056230120767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333375</xdr:colOff>
      <xdr:row>0</xdr:row>
      <xdr:rowOff>0</xdr:rowOff>
    </xdr:from>
    <xdr:to>
      <xdr:col>24</xdr:col>
      <xdr:colOff>342900</xdr:colOff>
      <xdr:row>17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33609C0B-55E2-AB12-1154-34D78F1024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1114425</xdr:colOff>
      <xdr:row>0</xdr:row>
      <xdr:rowOff>0</xdr:rowOff>
    </xdr:from>
    <xdr:to>
      <xdr:col>15</xdr:col>
      <xdr:colOff>190500</xdr:colOff>
      <xdr:row>17</xdr:row>
      <xdr:rowOff>152400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A3838EBB-A365-5DDB-2E68-8D3A4AA0E9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2652" TargetMode="External"/><Relationship Id="rId13" Type="http://schemas.openxmlformats.org/officeDocument/2006/relationships/hyperlink" Target="http://www.konkoly.hu/cgi-bin/IBVS?2652" TargetMode="External"/><Relationship Id="rId18" Type="http://schemas.openxmlformats.org/officeDocument/2006/relationships/hyperlink" Target="http://www.bav-astro.de/sfs/BAVM_link.php?BAVMnr=60" TargetMode="External"/><Relationship Id="rId26" Type="http://schemas.openxmlformats.org/officeDocument/2006/relationships/hyperlink" Target="http://www.konkoly.hu/cgi-bin/IBVS?5378" TargetMode="External"/><Relationship Id="rId39" Type="http://schemas.openxmlformats.org/officeDocument/2006/relationships/hyperlink" Target="http://www.konkoly.hu/cgi-bin/IBVS?6042" TargetMode="External"/><Relationship Id="rId3" Type="http://schemas.openxmlformats.org/officeDocument/2006/relationships/hyperlink" Target="http://www.konkoly.hu/cgi-bin/IBVS?2652" TargetMode="External"/><Relationship Id="rId21" Type="http://schemas.openxmlformats.org/officeDocument/2006/relationships/hyperlink" Target="http://www.bav-astro.de/sfs/BAVM_link.php?BAVMnr=80" TargetMode="External"/><Relationship Id="rId34" Type="http://schemas.openxmlformats.org/officeDocument/2006/relationships/hyperlink" Target="http://www.konkoly.hu/cgi-bin/IBVS?5920" TargetMode="External"/><Relationship Id="rId42" Type="http://schemas.openxmlformats.org/officeDocument/2006/relationships/hyperlink" Target="http://vsolj.cetus-net.org/vsoljno56.pdf" TargetMode="External"/><Relationship Id="rId7" Type="http://schemas.openxmlformats.org/officeDocument/2006/relationships/hyperlink" Target="http://www.konkoly.hu/cgi-bin/IBVS?2652" TargetMode="External"/><Relationship Id="rId12" Type="http://schemas.openxmlformats.org/officeDocument/2006/relationships/hyperlink" Target="http://www.konkoly.hu/cgi-bin/IBVS?2652" TargetMode="External"/><Relationship Id="rId17" Type="http://schemas.openxmlformats.org/officeDocument/2006/relationships/hyperlink" Target="http://www.bav-astro.de/sfs/BAVM_link.php?BAVMnr=59" TargetMode="External"/><Relationship Id="rId25" Type="http://schemas.openxmlformats.org/officeDocument/2006/relationships/hyperlink" Target="http://www.bav-astro.de/sfs/BAVM_link.php?BAVMnr=152" TargetMode="External"/><Relationship Id="rId33" Type="http://schemas.openxmlformats.org/officeDocument/2006/relationships/hyperlink" Target="http://www.konkoly.hu/cgi-bin/IBVS?5871" TargetMode="External"/><Relationship Id="rId38" Type="http://schemas.openxmlformats.org/officeDocument/2006/relationships/hyperlink" Target="http://www.konkoly.hu/cgi-bin/IBVS?6033" TargetMode="External"/><Relationship Id="rId2" Type="http://schemas.openxmlformats.org/officeDocument/2006/relationships/hyperlink" Target="http://www.konkoly.hu/cgi-bin/IBVS?2652" TargetMode="External"/><Relationship Id="rId16" Type="http://schemas.openxmlformats.org/officeDocument/2006/relationships/hyperlink" Target="http://www.bav-astro.de/sfs/BAVM_link.php?BAVMnr=56" TargetMode="External"/><Relationship Id="rId20" Type="http://schemas.openxmlformats.org/officeDocument/2006/relationships/hyperlink" Target="http://www.bav-astro.de/sfs/BAVM_link.php?BAVMnr=80" TargetMode="External"/><Relationship Id="rId29" Type="http://schemas.openxmlformats.org/officeDocument/2006/relationships/hyperlink" Target="http://www.konkoly.hu/cgi-bin/IBVS?5741" TargetMode="External"/><Relationship Id="rId41" Type="http://schemas.openxmlformats.org/officeDocument/2006/relationships/hyperlink" Target="http://vsolj.cetus-net.org/vsoljno56.pdf" TargetMode="External"/><Relationship Id="rId1" Type="http://schemas.openxmlformats.org/officeDocument/2006/relationships/hyperlink" Target="http://www.bav-astro.de/sfs/BAVM_link.php?BAVMnr=34" TargetMode="External"/><Relationship Id="rId6" Type="http://schemas.openxmlformats.org/officeDocument/2006/relationships/hyperlink" Target="http://www.konkoly.hu/cgi-bin/IBVS?2652" TargetMode="External"/><Relationship Id="rId11" Type="http://schemas.openxmlformats.org/officeDocument/2006/relationships/hyperlink" Target="http://www.konkoly.hu/cgi-bin/IBVS?2652" TargetMode="External"/><Relationship Id="rId24" Type="http://schemas.openxmlformats.org/officeDocument/2006/relationships/hyperlink" Target="http://www.konkoly.hu/cgi-bin/IBVS?5040" TargetMode="External"/><Relationship Id="rId32" Type="http://schemas.openxmlformats.org/officeDocument/2006/relationships/hyperlink" Target="http://www.konkoly.hu/cgi-bin/IBVS?5875" TargetMode="External"/><Relationship Id="rId37" Type="http://schemas.openxmlformats.org/officeDocument/2006/relationships/hyperlink" Target="http://www.konkoly.hu/cgi-bin/IBVS?6011" TargetMode="External"/><Relationship Id="rId40" Type="http://schemas.openxmlformats.org/officeDocument/2006/relationships/hyperlink" Target="http://www.bav-astro.de/sfs/BAVM_link.php?BAVMnr=231" TargetMode="External"/><Relationship Id="rId5" Type="http://schemas.openxmlformats.org/officeDocument/2006/relationships/hyperlink" Target="http://www.konkoly.hu/cgi-bin/IBVS?2652" TargetMode="External"/><Relationship Id="rId15" Type="http://schemas.openxmlformats.org/officeDocument/2006/relationships/hyperlink" Target="http://www.bav-astro.de/sfs/BAVM_link.php?BAVMnr=50" TargetMode="External"/><Relationship Id="rId23" Type="http://schemas.openxmlformats.org/officeDocument/2006/relationships/hyperlink" Target="http://www.konkoly.hu/cgi-bin/IBVS?4710" TargetMode="External"/><Relationship Id="rId28" Type="http://schemas.openxmlformats.org/officeDocument/2006/relationships/hyperlink" Target="http://www.konkoly.hu/cgi-bin/IBVS?5694" TargetMode="External"/><Relationship Id="rId36" Type="http://schemas.openxmlformats.org/officeDocument/2006/relationships/hyperlink" Target="http://vsolj.cetus-net.org/vsoljno51.pdf" TargetMode="External"/><Relationship Id="rId10" Type="http://schemas.openxmlformats.org/officeDocument/2006/relationships/hyperlink" Target="http://www.bav-astro.de/sfs/BAVM_link.php?BAVMnr=36" TargetMode="External"/><Relationship Id="rId19" Type="http://schemas.openxmlformats.org/officeDocument/2006/relationships/hyperlink" Target="http://www.bav-astro.de/sfs/BAVM_link.php?BAVMnr=60" TargetMode="External"/><Relationship Id="rId31" Type="http://schemas.openxmlformats.org/officeDocument/2006/relationships/hyperlink" Target="http://www.bav-astro.de/sfs/BAVM_link.php?BAVMnr=183" TargetMode="External"/><Relationship Id="rId44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www.konkoly.hu/cgi-bin/IBVS?2652" TargetMode="External"/><Relationship Id="rId9" Type="http://schemas.openxmlformats.org/officeDocument/2006/relationships/hyperlink" Target="http://www.konkoly.hu/cgi-bin/IBVS?2652" TargetMode="External"/><Relationship Id="rId14" Type="http://schemas.openxmlformats.org/officeDocument/2006/relationships/hyperlink" Target="http://www.konkoly.hu/cgi-bin/IBVS?2652" TargetMode="External"/><Relationship Id="rId22" Type="http://schemas.openxmlformats.org/officeDocument/2006/relationships/hyperlink" Target="http://www.konkoly.hu/cgi-bin/IBVS?4710" TargetMode="External"/><Relationship Id="rId27" Type="http://schemas.openxmlformats.org/officeDocument/2006/relationships/hyperlink" Target="http://var.astro.cz/oejv/issues/oejv0074.pdf" TargetMode="External"/><Relationship Id="rId30" Type="http://schemas.openxmlformats.org/officeDocument/2006/relationships/hyperlink" Target="http://www.bav-astro.de/sfs/BAVM_link.php?BAVMnr=178" TargetMode="External"/><Relationship Id="rId35" Type="http://schemas.openxmlformats.org/officeDocument/2006/relationships/hyperlink" Target="http://www.konkoly.hu/cgi-bin/IBVS?5960" TargetMode="External"/><Relationship Id="rId43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300"/>
  <sheetViews>
    <sheetView tabSelected="1" workbookViewId="0">
      <pane xSplit="12" ySplit="21" topLeftCell="M22" activePane="bottomRight" state="frozen"/>
      <selection pane="topRight" activeCell="M1" sqref="M1"/>
      <selection pane="bottomLeft" activeCell="A22" sqref="A22"/>
      <selection pane="bottomRight" activeCell="E10" sqref="E10"/>
    </sheetView>
  </sheetViews>
  <sheetFormatPr defaultColWidth="10.28515625" defaultRowHeight="12.75"/>
  <cols>
    <col min="1" max="1" width="17.7109375" customWidth="1"/>
    <col min="2" max="2" width="4.5703125" customWidth="1"/>
    <col min="3" max="3" width="15.42578125" customWidth="1"/>
    <col min="4" max="5" width="9.85546875" customWidth="1"/>
    <col min="6" max="6" width="16.85546875" customWidth="1"/>
    <col min="7" max="7" width="11" customWidth="1"/>
    <col min="8" max="8" width="10.28515625" customWidth="1"/>
    <col min="9" max="9" width="10.7109375" customWidth="1"/>
    <col min="10" max="10" width="10.28515625" customWidth="1"/>
    <col min="11" max="13" width="9.7109375" customWidth="1"/>
    <col min="14" max="15" width="10.28515625" customWidth="1"/>
    <col min="16" max="16" width="12.42578125" customWidth="1"/>
  </cols>
  <sheetData>
    <row r="1" spans="1:6" ht="20.25">
      <c r="A1" s="80" t="s">
        <v>374</v>
      </c>
    </row>
    <row r="2" spans="1:6">
      <c r="A2" t="s">
        <v>3</v>
      </c>
      <c r="B2" t="s">
        <v>4</v>
      </c>
      <c r="C2" t="s">
        <v>2</v>
      </c>
    </row>
    <row r="3" spans="1:6" ht="13.5" thickBot="1"/>
    <row r="4" spans="1:6" ht="14.25" thickTop="1" thickBot="1">
      <c r="A4" s="9" t="s">
        <v>5</v>
      </c>
      <c r="C4" s="4">
        <v>39026.542000000001</v>
      </c>
      <c r="D4" s="5">
        <v>0.909026</v>
      </c>
    </row>
    <row r="5" spans="1:6" ht="13.5" thickTop="1">
      <c r="A5" s="16" t="s">
        <v>58</v>
      </c>
      <c r="B5" s="14"/>
      <c r="C5" s="17">
        <v>-9.5</v>
      </c>
      <c r="D5" s="14" t="s">
        <v>59</v>
      </c>
    </row>
    <row r="6" spans="1:6">
      <c r="A6" s="9" t="s">
        <v>6</v>
      </c>
    </row>
    <row r="7" spans="1:6">
      <c r="A7" t="s">
        <v>7</v>
      </c>
      <c r="C7">
        <v>45962.306199999999</v>
      </c>
      <c r="D7" s="6" t="s">
        <v>8</v>
      </c>
    </row>
    <row r="8" spans="1:6">
      <c r="A8" t="s">
        <v>9</v>
      </c>
      <c r="C8">
        <v>0.90984880000000001</v>
      </c>
      <c r="D8" s="6" t="s">
        <v>10</v>
      </c>
    </row>
    <row r="9" spans="1:6">
      <c r="A9" s="30" t="s">
        <v>65</v>
      </c>
      <c r="B9" s="31">
        <v>35</v>
      </c>
      <c r="C9" s="19" t="str">
        <f>"F"&amp;B9</f>
        <v>F35</v>
      </c>
      <c r="D9" s="20" t="str">
        <f>"G"&amp;B9</f>
        <v>G35</v>
      </c>
    </row>
    <row r="10" spans="1:6" ht="13.5" thickBot="1">
      <c r="A10" s="14"/>
      <c r="B10" s="14"/>
      <c r="C10" s="10" t="s">
        <v>11</v>
      </c>
      <c r="D10" s="10" t="s">
        <v>12</v>
      </c>
      <c r="E10" s="14"/>
    </row>
    <row r="11" spans="1:6">
      <c r="A11" s="14" t="s">
        <v>13</v>
      </c>
      <c r="B11" s="14"/>
      <c r="C11" s="18">
        <f ca="1">INTERCEPT(INDIRECT($D$9):G969,INDIRECT($C$9):F969)</f>
        <v>4.4224054325568533E-4</v>
      </c>
      <c r="D11" s="3"/>
      <c r="E11" s="14"/>
    </row>
    <row r="12" spans="1:6">
      <c r="A12" s="14" t="s">
        <v>14</v>
      </c>
      <c r="B12" s="14"/>
      <c r="C12" s="18">
        <f ca="1">SLOPE(INDIRECT($D$9):G969,INDIRECT($C$9):F969)</f>
        <v>4.5525777436026772E-8</v>
      </c>
      <c r="D12" s="3"/>
      <c r="E12" s="14"/>
    </row>
    <row r="13" spans="1:6">
      <c r="A13" s="14" t="s">
        <v>15</v>
      </c>
      <c r="B13" s="14"/>
      <c r="C13" s="3" t="s">
        <v>60</v>
      </c>
    </row>
    <row r="14" spans="1:6">
      <c r="A14" s="14"/>
      <c r="B14" s="14"/>
      <c r="C14" s="14"/>
    </row>
    <row r="15" spans="1:6">
      <c r="A15" s="21" t="s">
        <v>16</v>
      </c>
      <c r="B15" s="14"/>
      <c r="C15" s="22">
        <f ca="1">(C7+C11)+(C8+C12)*INT(MAX(F21:F3510))</f>
        <v>59504.496859046209</v>
      </c>
      <c r="E15" s="23" t="s">
        <v>70</v>
      </c>
      <c r="F15" s="17">
        <v>1</v>
      </c>
    </row>
    <row r="16" spans="1:6">
      <c r="A16" s="25" t="s">
        <v>17</v>
      </c>
      <c r="B16" s="14"/>
      <c r="C16" s="26">
        <f ca="1">+C8+C12</f>
        <v>0.90984884552577749</v>
      </c>
      <c r="E16" s="23" t="s">
        <v>61</v>
      </c>
      <c r="F16" s="24">
        <f ca="1">NOW()+15018.5+$C$5/24</f>
        <v>59948.814310995367</v>
      </c>
    </row>
    <row r="17" spans="1:21" ht="13.5" thickBot="1">
      <c r="A17" s="23" t="s">
        <v>56</v>
      </c>
      <c r="B17" s="14"/>
      <c r="C17" s="14">
        <f>COUNT(C21:C2168)</f>
        <v>75</v>
      </c>
      <c r="E17" s="23" t="s">
        <v>71</v>
      </c>
      <c r="F17" s="24">
        <f ca="1">ROUND(2*(F16-$C$7)/$C$8,0)/2+F15</f>
        <v>15373.5</v>
      </c>
    </row>
    <row r="18" spans="1:21" ht="14.25" thickTop="1" thickBot="1">
      <c r="A18" s="25" t="s">
        <v>18</v>
      </c>
      <c r="B18" s="14"/>
      <c r="C18" s="28">
        <f ca="1">+C15</f>
        <v>59504.496859046209</v>
      </c>
      <c r="D18" s="29">
        <f ca="1">+C16</f>
        <v>0.90984884552577749</v>
      </c>
      <c r="E18" s="23" t="s">
        <v>62</v>
      </c>
      <c r="F18" s="20">
        <f ca="1">ROUND(2*(F16-$C$15)/$C$16,0)/2+F15</f>
        <v>489.5</v>
      </c>
    </row>
    <row r="19" spans="1:21" ht="13.5" thickTop="1">
      <c r="E19" s="23" t="s">
        <v>63</v>
      </c>
      <c r="F19" s="27">
        <f ca="1">+$C$15+$C$16*F18-15018.5-$C$5/24</f>
        <v>44931.763702264412</v>
      </c>
    </row>
    <row r="20" spans="1:21" ht="13.5" thickBot="1">
      <c r="A20" s="10" t="s">
        <v>19</v>
      </c>
      <c r="B20" s="10" t="s">
        <v>20</v>
      </c>
      <c r="C20" s="10" t="s">
        <v>21</v>
      </c>
      <c r="D20" s="10" t="s">
        <v>22</v>
      </c>
      <c r="E20" s="10" t="s">
        <v>23</v>
      </c>
      <c r="F20" s="10" t="s">
        <v>24</v>
      </c>
      <c r="G20" s="10" t="s">
        <v>25</v>
      </c>
      <c r="H20" s="11" t="s">
        <v>32</v>
      </c>
      <c r="I20" s="11" t="s">
        <v>89</v>
      </c>
      <c r="J20" s="11" t="s">
        <v>85</v>
      </c>
      <c r="K20" s="11" t="s">
        <v>83</v>
      </c>
      <c r="L20" s="11" t="s">
        <v>367</v>
      </c>
      <c r="M20" s="11" t="s">
        <v>368</v>
      </c>
      <c r="N20" s="11" t="s">
        <v>28</v>
      </c>
      <c r="O20" s="11" t="s">
        <v>29</v>
      </c>
      <c r="P20" s="10" t="s">
        <v>30</v>
      </c>
      <c r="U20" s="66" t="s">
        <v>369</v>
      </c>
    </row>
    <row r="21" spans="1:21">
      <c r="A21" s="64" t="s">
        <v>96</v>
      </c>
      <c r="B21" s="65" t="s">
        <v>54</v>
      </c>
      <c r="C21" s="64">
        <v>32477.4</v>
      </c>
      <c r="D21" s="64" t="s">
        <v>89</v>
      </c>
      <c r="E21" s="32">
        <f t="shared" ref="E21:E52" si="0">(C21-C$7)/C$8</f>
        <v>-14821.040814693604</v>
      </c>
      <c r="F21">
        <f t="shared" ref="F21:F52" si="1">+ROUND(2*E21,0)/2</f>
        <v>-14821</v>
      </c>
      <c r="G21">
        <f t="shared" ref="G21:G44" si="2">C21-(C$7+C$8*F21)</f>
        <v>-3.7135199996555457E-2</v>
      </c>
      <c r="I21">
        <f>G21</f>
        <v>-3.7135199996555457E-2</v>
      </c>
      <c r="N21">
        <f ca="1">+C$11+C$12*F21</f>
        <v>-2.3249700412366747E-4</v>
      </c>
      <c r="P21" s="2">
        <f t="shared" ref="P21:P52" si="3">C21-15018.5</f>
        <v>17458.900000000001</v>
      </c>
    </row>
    <row r="22" spans="1:21">
      <c r="A22" s="64" t="s">
        <v>96</v>
      </c>
      <c r="B22" s="65" t="s">
        <v>52</v>
      </c>
      <c r="C22" s="64">
        <v>32503.39</v>
      </c>
      <c r="D22" s="64" t="s">
        <v>89</v>
      </c>
      <c r="E22" s="32">
        <f t="shared" si="0"/>
        <v>-14792.475628917684</v>
      </c>
      <c r="F22">
        <f t="shared" si="1"/>
        <v>-14792.5</v>
      </c>
      <c r="G22">
        <f t="shared" si="2"/>
        <v>2.2173999997903593E-2</v>
      </c>
      <c r="I22">
        <f>G22</f>
        <v>2.2173999997903593E-2</v>
      </c>
      <c r="N22">
        <f ca="1">+C$11+C$12*F22</f>
        <v>-2.3119951946674064E-4</v>
      </c>
      <c r="P22" s="2">
        <f t="shared" si="3"/>
        <v>17484.89</v>
      </c>
    </row>
    <row r="23" spans="1:21">
      <c r="A23" s="64" t="s">
        <v>104</v>
      </c>
      <c r="B23" s="65" t="s">
        <v>52</v>
      </c>
      <c r="C23" s="64">
        <v>36843.33</v>
      </c>
      <c r="D23" s="64" t="s">
        <v>89</v>
      </c>
      <c r="E23" s="32">
        <f t="shared" si="0"/>
        <v>-10022.518246987847</v>
      </c>
      <c r="F23">
        <f t="shared" si="1"/>
        <v>-10022.5</v>
      </c>
      <c r="G23">
        <f t="shared" si="2"/>
        <v>-1.6601999996055383E-2</v>
      </c>
      <c r="I23">
        <f>G23</f>
        <v>-1.6601999996055383E-2</v>
      </c>
      <c r="N23">
        <f ca="1">+C$11+C$12*F23</f>
        <v>-1.4041561096892971E-5</v>
      </c>
      <c r="P23" s="2">
        <f t="shared" si="3"/>
        <v>21824.83</v>
      </c>
    </row>
    <row r="24" spans="1:21">
      <c r="A24" s="64" t="s">
        <v>104</v>
      </c>
      <c r="B24" s="65" t="s">
        <v>54</v>
      </c>
      <c r="C24" s="64">
        <v>36950.26</v>
      </c>
      <c r="D24" s="64" t="s">
        <v>89</v>
      </c>
      <c r="E24" s="32">
        <f t="shared" si="0"/>
        <v>-9904.9932252479721</v>
      </c>
      <c r="F24">
        <f t="shared" si="1"/>
        <v>-9905</v>
      </c>
      <c r="G24">
        <f t="shared" si="2"/>
        <v>6.1640000058105215E-3</v>
      </c>
      <c r="I24">
        <f>G24</f>
        <v>6.1640000058105215E-3</v>
      </c>
      <c r="N24">
        <f ca="1">+C$11+C$12*F24</f>
        <v>-8.6922822481598255E-6</v>
      </c>
      <c r="P24" s="2">
        <f t="shared" si="3"/>
        <v>21931.760000000002</v>
      </c>
    </row>
    <row r="25" spans="1:21">
      <c r="A25" s="64" t="s">
        <v>112</v>
      </c>
      <c r="B25" s="65" t="s">
        <v>54</v>
      </c>
      <c r="C25" s="64">
        <v>39026.536999999997</v>
      </c>
      <c r="D25" s="64" t="s">
        <v>89</v>
      </c>
      <c r="E25" s="32">
        <f t="shared" si="0"/>
        <v>-7622.9909848757316</v>
      </c>
      <c r="F25">
        <f t="shared" si="1"/>
        <v>-7623</v>
      </c>
      <c r="G25">
        <f t="shared" si="2"/>
        <v>8.2024000003002584E-3</v>
      </c>
      <c r="I25">
        <f>G25</f>
        <v>8.2024000003002584E-3</v>
      </c>
      <c r="N25">
        <f ca="1">+C$11+C$12*F25</f>
        <v>9.5197541860853269E-5</v>
      </c>
      <c r="P25" s="2">
        <f t="shared" si="3"/>
        <v>24008.036999999997</v>
      </c>
    </row>
    <row r="26" spans="1:21">
      <c r="A26" t="s">
        <v>26</v>
      </c>
      <c r="C26" s="15">
        <v>39026.542000000001</v>
      </c>
      <c r="D26" s="15"/>
      <c r="E26">
        <f t="shared" si="0"/>
        <v>-7622.9854894571472</v>
      </c>
      <c r="F26">
        <f t="shared" si="1"/>
        <v>-7623</v>
      </c>
      <c r="G26">
        <f t="shared" si="2"/>
        <v>1.3202400004956871E-2</v>
      </c>
      <c r="H26">
        <f>G26</f>
        <v>1.3202400004956871E-2</v>
      </c>
      <c r="P26" s="2">
        <f t="shared" si="3"/>
        <v>24008.042000000001</v>
      </c>
    </row>
    <row r="27" spans="1:21">
      <c r="A27" s="64" t="s">
        <v>112</v>
      </c>
      <c r="B27" s="65" t="s">
        <v>54</v>
      </c>
      <c r="C27" s="64">
        <v>39027.451000000001</v>
      </c>
      <c r="D27" s="64" t="s">
        <v>89</v>
      </c>
      <c r="E27" s="32">
        <f t="shared" si="0"/>
        <v>-7621.986422359405</v>
      </c>
      <c r="F27">
        <f t="shared" si="1"/>
        <v>-7622</v>
      </c>
      <c r="G27">
        <f t="shared" si="2"/>
        <v>1.235360000282526E-2</v>
      </c>
      <c r="I27">
        <f t="shared" ref="I27:I44" si="4">G27</f>
        <v>1.235360000282526E-2</v>
      </c>
      <c r="N27">
        <f t="shared" ref="N27:N36" ca="1" si="5">+C$11+C$12*F27</f>
        <v>9.5243067638289293E-5</v>
      </c>
      <c r="P27" s="2">
        <f t="shared" si="3"/>
        <v>24008.951000000001</v>
      </c>
    </row>
    <row r="28" spans="1:21">
      <c r="A28" s="64" t="s">
        <v>112</v>
      </c>
      <c r="B28" s="65" t="s">
        <v>52</v>
      </c>
      <c r="C28" s="64">
        <v>39053.364000000001</v>
      </c>
      <c r="D28" s="64" t="s">
        <v>89</v>
      </c>
      <c r="E28" s="32">
        <f t="shared" si="0"/>
        <v>-7593.5058660296054</v>
      </c>
      <c r="F28">
        <f t="shared" si="1"/>
        <v>-7593.5</v>
      </c>
      <c r="G28">
        <f t="shared" si="2"/>
        <v>-5.3371999965747818E-3</v>
      </c>
      <c r="I28">
        <f t="shared" si="4"/>
        <v>-5.3371999965747818E-3</v>
      </c>
      <c r="N28">
        <f t="shared" ca="1" si="5"/>
        <v>9.6540552295216065E-5</v>
      </c>
      <c r="P28" s="2">
        <f t="shared" si="3"/>
        <v>24034.864000000001</v>
      </c>
    </row>
    <row r="29" spans="1:21">
      <c r="A29" s="64" t="s">
        <v>112</v>
      </c>
      <c r="B29" s="65" t="s">
        <v>54</v>
      </c>
      <c r="C29" s="64">
        <v>39057.457000000002</v>
      </c>
      <c r="D29" s="64" t="s">
        <v>89</v>
      </c>
      <c r="E29" s="32">
        <f t="shared" si="0"/>
        <v>-7589.0073163804764</v>
      </c>
      <c r="F29">
        <f t="shared" si="1"/>
        <v>-7589</v>
      </c>
      <c r="G29">
        <f t="shared" si="2"/>
        <v>-6.6567999965627678E-3</v>
      </c>
      <c r="I29">
        <f t="shared" si="4"/>
        <v>-6.6567999965627678E-3</v>
      </c>
      <c r="N29">
        <f t="shared" ca="1" si="5"/>
        <v>9.6745418293678147E-5</v>
      </c>
      <c r="P29" s="2">
        <f t="shared" si="3"/>
        <v>24038.957000000002</v>
      </c>
    </row>
    <row r="30" spans="1:21">
      <c r="A30" s="64" t="s">
        <v>112</v>
      </c>
      <c r="B30" s="65" t="s">
        <v>54</v>
      </c>
      <c r="C30" s="64">
        <v>39058.353999999999</v>
      </c>
      <c r="D30" s="64" t="s">
        <v>89</v>
      </c>
      <c r="E30" s="32">
        <f t="shared" si="0"/>
        <v>-7588.0214382873282</v>
      </c>
      <c r="F30">
        <f t="shared" si="1"/>
        <v>-7588</v>
      </c>
      <c r="G30">
        <f t="shared" si="2"/>
        <v>-1.9505600001139101E-2</v>
      </c>
      <c r="I30">
        <f t="shared" si="4"/>
        <v>-1.9505600001139101E-2</v>
      </c>
      <c r="N30">
        <f t="shared" ca="1" si="5"/>
        <v>9.6790944071114171E-5</v>
      </c>
      <c r="P30" s="2">
        <f t="shared" si="3"/>
        <v>24039.853999999999</v>
      </c>
    </row>
    <row r="31" spans="1:21">
      <c r="A31" s="64" t="s">
        <v>112</v>
      </c>
      <c r="B31" s="65" t="s">
        <v>54</v>
      </c>
      <c r="C31" s="64">
        <v>39088.364000000001</v>
      </c>
      <c r="D31" s="64" t="s">
        <v>89</v>
      </c>
      <c r="E31" s="32">
        <f t="shared" si="0"/>
        <v>-7555.0379359735352</v>
      </c>
      <c r="F31">
        <f t="shared" si="1"/>
        <v>-7555</v>
      </c>
      <c r="G31">
        <f t="shared" si="2"/>
        <v>-3.4515999999712221E-2</v>
      </c>
      <c r="I31">
        <f t="shared" si="4"/>
        <v>-3.4515999999712221E-2</v>
      </c>
      <c r="N31">
        <f t="shared" ca="1" si="5"/>
        <v>9.8293294726503079E-5</v>
      </c>
      <c r="P31" s="2">
        <f t="shared" si="3"/>
        <v>24069.864000000001</v>
      </c>
    </row>
    <row r="32" spans="1:21">
      <c r="A32" s="64" t="s">
        <v>112</v>
      </c>
      <c r="B32" s="65" t="s">
        <v>54</v>
      </c>
      <c r="C32" s="64">
        <v>41595.457999999999</v>
      </c>
      <c r="D32" s="64" t="s">
        <v>89</v>
      </c>
      <c r="E32" s="32">
        <f t="shared" si="0"/>
        <v>-4799.5317463736837</v>
      </c>
      <c r="F32">
        <f t="shared" si="1"/>
        <v>-4799.5</v>
      </c>
      <c r="G32">
        <f t="shared" si="2"/>
        <v>-2.8884400002425537E-2</v>
      </c>
      <c r="I32">
        <f t="shared" si="4"/>
        <v>-2.8884400002425537E-2</v>
      </c>
      <c r="N32">
        <f t="shared" ca="1" si="5"/>
        <v>2.2373957445147484E-4</v>
      </c>
      <c r="P32" s="2">
        <f t="shared" si="3"/>
        <v>26576.957999999999</v>
      </c>
    </row>
    <row r="33" spans="1:36">
      <c r="A33" s="64" t="s">
        <v>112</v>
      </c>
      <c r="B33" s="65" t="s">
        <v>54</v>
      </c>
      <c r="C33" s="64">
        <v>41596.353999999999</v>
      </c>
      <c r="D33" s="64" t="s">
        <v>89</v>
      </c>
      <c r="E33" s="32">
        <f t="shared" si="0"/>
        <v>-4798.5469673642474</v>
      </c>
      <c r="F33">
        <f t="shared" si="1"/>
        <v>-4798.5</v>
      </c>
      <c r="G33">
        <f t="shared" si="2"/>
        <v>-4.2733200003567617E-2</v>
      </c>
      <c r="I33">
        <f t="shared" si="4"/>
        <v>-4.2733200003567617E-2</v>
      </c>
      <c r="N33">
        <f t="shared" ca="1" si="5"/>
        <v>2.2378510022891086E-4</v>
      </c>
      <c r="P33" s="2">
        <f t="shared" si="3"/>
        <v>26577.853999999999</v>
      </c>
    </row>
    <row r="34" spans="1:36">
      <c r="A34" s="64" t="s">
        <v>112</v>
      </c>
      <c r="B34" s="65" t="s">
        <v>52</v>
      </c>
      <c r="C34" s="64">
        <v>41602.273999999998</v>
      </c>
      <c r="D34" s="64" t="s">
        <v>89</v>
      </c>
      <c r="E34" s="32">
        <f t="shared" si="0"/>
        <v>-4792.0403917661943</v>
      </c>
      <c r="F34">
        <f t="shared" si="1"/>
        <v>-4792</v>
      </c>
      <c r="G34">
        <f t="shared" si="2"/>
        <v>-3.6750400002347305E-2</v>
      </c>
      <c r="I34">
        <f t="shared" si="4"/>
        <v>-3.6750400002347305E-2</v>
      </c>
      <c r="N34">
        <f t="shared" ca="1" si="5"/>
        <v>2.2408101778224505E-4</v>
      </c>
      <c r="P34" s="2">
        <f t="shared" si="3"/>
        <v>26583.773999999998</v>
      </c>
    </row>
    <row r="35" spans="1:36">
      <c r="A35" s="64" t="s">
        <v>112</v>
      </c>
      <c r="B35" s="65" t="s">
        <v>54</v>
      </c>
      <c r="C35" s="64">
        <v>42036.311999999998</v>
      </c>
      <c r="D35" s="64" t="s">
        <v>89</v>
      </c>
      <c r="E35" s="32">
        <f t="shared" si="0"/>
        <v>-4314.9962938897106</v>
      </c>
      <c r="F35">
        <f t="shared" si="1"/>
        <v>-4315</v>
      </c>
      <c r="G35">
        <f t="shared" si="2"/>
        <v>3.3719999992172234E-3</v>
      </c>
      <c r="I35">
        <f t="shared" si="4"/>
        <v>3.3719999992172234E-3</v>
      </c>
      <c r="N35">
        <f t="shared" ca="1" si="5"/>
        <v>2.4579681361922977E-4</v>
      </c>
      <c r="P35" s="2">
        <f t="shared" si="3"/>
        <v>27017.811999999998</v>
      </c>
    </row>
    <row r="36" spans="1:36">
      <c r="A36" s="64" t="s">
        <v>143</v>
      </c>
      <c r="B36" s="65" t="s">
        <v>54</v>
      </c>
      <c r="C36" s="64">
        <v>44544.319000000003</v>
      </c>
      <c r="D36" s="64" t="s">
        <v>89</v>
      </c>
      <c r="E36" s="32">
        <f t="shared" si="0"/>
        <v>-1558.4866408572457</v>
      </c>
      <c r="F36">
        <f t="shared" si="1"/>
        <v>-1558.5</v>
      </c>
      <c r="G36">
        <f t="shared" si="2"/>
        <v>1.2154800002463162E-2</v>
      </c>
      <c r="I36">
        <f t="shared" si="4"/>
        <v>1.2154800002463162E-2</v>
      </c>
      <c r="N36">
        <f t="shared" ca="1" si="5"/>
        <v>3.7128861912163764E-4</v>
      </c>
      <c r="P36" s="2">
        <f t="shared" si="3"/>
        <v>29525.819000000003</v>
      </c>
    </row>
    <row r="37" spans="1:36">
      <c r="A37" t="s">
        <v>27</v>
      </c>
      <c r="B37" s="3"/>
      <c r="C37" s="15">
        <v>45231.242899999997</v>
      </c>
      <c r="D37" s="15"/>
      <c r="E37">
        <f t="shared" si="0"/>
        <v>-803.4997683131545</v>
      </c>
      <c r="F37">
        <f t="shared" si="1"/>
        <v>-803.5</v>
      </c>
      <c r="G37">
        <f t="shared" si="2"/>
        <v>2.1079999714856967E-4</v>
      </c>
      <c r="I37">
        <f t="shared" si="4"/>
        <v>2.1079999714856967E-4</v>
      </c>
      <c r="P37" s="2">
        <f t="shared" si="3"/>
        <v>30212.742899999997</v>
      </c>
    </row>
    <row r="38" spans="1:36">
      <c r="A38" t="s">
        <v>27</v>
      </c>
      <c r="B38" s="3"/>
      <c r="C38" s="15">
        <v>45232.152300000002</v>
      </c>
      <c r="D38" s="15"/>
      <c r="E38">
        <f t="shared" si="0"/>
        <v>-802.50026158192168</v>
      </c>
      <c r="F38">
        <f t="shared" si="1"/>
        <v>-802.5</v>
      </c>
      <c r="G38">
        <f t="shared" si="2"/>
        <v>-2.3800000053597614E-4</v>
      </c>
      <c r="I38">
        <f t="shared" si="4"/>
        <v>-2.3800000053597614E-4</v>
      </c>
      <c r="P38" s="2">
        <f t="shared" si="3"/>
        <v>30213.652300000002</v>
      </c>
    </row>
    <row r="39" spans="1:36">
      <c r="A39" t="s">
        <v>27</v>
      </c>
      <c r="B39" s="3"/>
      <c r="C39" s="15">
        <v>45236.248699999996</v>
      </c>
      <c r="D39" s="15"/>
      <c r="E39">
        <f t="shared" si="0"/>
        <v>-797.99797504816468</v>
      </c>
      <c r="F39">
        <f t="shared" si="1"/>
        <v>-798</v>
      </c>
      <c r="G39">
        <f t="shared" si="2"/>
        <v>1.8424000008963048E-3</v>
      </c>
      <c r="I39">
        <f t="shared" si="4"/>
        <v>1.8424000008963048E-3</v>
      </c>
      <c r="P39" s="2">
        <f t="shared" si="3"/>
        <v>30217.748699999996</v>
      </c>
    </row>
    <row r="40" spans="1:36">
      <c r="A40" t="s">
        <v>27</v>
      </c>
      <c r="B40" s="3"/>
      <c r="C40" s="15">
        <v>45258.083200000001</v>
      </c>
      <c r="D40" s="15"/>
      <c r="E40">
        <f t="shared" si="0"/>
        <v>-774.00003165360897</v>
      </c>
      <c r="F40">
        <f t="shared" si="1"/>
        <v>-774</v>
      </c>
      <c r="G40">
        <f t="shared" si="2"/>
        <v>-2.8800001018680632E-5</v>
      </c>
      <c r="I40">
        <f t="shared" si="4"/>
        <v>-2.8800001018680632E-5</v>
      </c>
      <c r="P40" s="2">
        <f t="shared" si="3"/>
        <v>30239.583200000001</v>
      </c>
    </row>
    <row r="41" spans="1:36">
      <c r="A41" t="s">
        <v>27</v>
      </c>
      <c r="B41" s="3"/>
      <c r="C41" s="15">
        <v>45266.274299999997</v>
      </c>
      <c r="D41" s="15"/>
      <c r="E41">
        <f t="shared" si="0"/>
        <v>-764.99732702840492</v>
      </c>
      <c r="F41">
        <f t="shared" si="1"/>
        <v>-765</v>
      </c>
      <c r="G41">
        <f t="shared" si="2"/>
        <v>2.4320000011357479E-3</v>
      </c>
      <c r="I41">
        <f t="shared" si="4"/>
        <v>2.4320000011357479E-3</v>
      </c>
      <c r="P41" s="2">
        <f t="shared" si="3"/>
        <v>30247.774299999997</v>
      </c>
    </row>
    <row r="42" spans="1:36">
      <c r="A42" t="s">
        <v>27</v>
      </c>
      <c r="B42" s="3"/>
      <c r="C42" s="15">
        <v>45267.183199999999</v>
      </c>
      <c r="D42" s="15"/>
      <c r="E42">
        <f t="shared" si="0"/>
        <v>-763.99836983903208</v>
      </c>
      <c r="F42">
        <f t="shared" si="1"/>
        <v>-764</v>
      </c>
      <c r="G42">
        <f t="shared" si="2"/>
        <v>1.4832000015303493E-3</v>
      </c>
      <c r="I42">
        <f t="shared" si="4"/>
        <v>1.4832000015303493E-3</v>
      </c>
      <c r="P42" s="2">
        <f t="shared" si="3"/>
        <v>30248.683199999999</v>
      </c>
    </row>
    <row r="43" spans="1:36">
      <c r="A43" t="s">
        <v>27</v>
      </c>
      <c r="B43" s="3"/>
      <c r="C43" s="15">
        <v>45293.112529999999</v>
      </c>
      <c r="D43" s="15"/>
      <c r="E43">
        <f t="shared" si="0"/>
        <v>-735.49986547215383</v>
      </c>
      <c r="F43">
        <f t="shared" si="1"/>
        <v>-735.5</v>
      </c>
      <c r="G43">
        <f t="shared" si="2"/>
        <v>1.2240000069141388E-4</v>
      </c>
      <c r="I43">
        <f t="shared" si="4"/>
        <v>1.2240000069141388E-4</v>
      </c>
      <c r="P43" s="2">
        <f t="shared" si="3"/>
        <v>30274.612529999999</v>
      </c>
    </row>
    <row r="44" spans="1:36">
      <c r="A44" t="s">
        <v>27</v>
      </c>
      <c r="B44" s="3"/>
      <c r="C44" s="15">
        <v>45298.116199999997</v>
      </c>
      <c r="D44" s="15"/>
      <c r="E44">
        <f t="shared" si="0"/>
        <v>-730.00041325547977</v>
      </c>
      <c r="F44">
        <f t="shared" si="1"/>
        <v>-730</v>
      </c>
      <c r="G44">
        <f t="shared" si="2"/>
        <v>-3.7600000359816477E-4</v>
      </c>
      <c r="I44">
        <f t="shared" si="4"/>
        <v>-3.7600000359816477E-4</v>
      </c>
      <c r="P44" s="2">
        <f t="shared" si="3"/>
        <v>30279.616199999997</v>
      </c>
    </row>
    <row r="45" spans="1:36">
      <c r="A45" t="s">
        <v>33</v>
      </c>
      <c r="B45" s="3" t="s">
        <v>52</v>
      </c>
      <c r="C45" s="15">
        <v>45298.351000000002</v>
      </c>
      <c r="D45" s="15"/>
      <c r="E45">
        <f t="shared" si="0"/>
        <v>-729.74234839898304</v>
      </c>
      <c r="F45">
        <f t="shared" si="1"/>
        <v>-729.5</v>
      </c>
      <c r="N45">
        <f ca="1">+C$11+C$12*F45</f>
        <v>4.0902948861610378E-4</v>
      </c>
      <c r="P45" s="2">
        <f t="shared" si="3"/>
        <v>30279.851000000002</v>
      </c>
      <c r="U45" s="12">
        <v>-0.22050039999885485</v>
      </c>
      <c r="AC45" t="s">
        <v>32</v>
      </c>
      <c r="AJ45" t="s">
        <v>34</v>
      </c>
    </row>
    <row r="46" spans="1:36">
      <c r="A46" t="s">
        <v>27</v>
      </c>
      <c r="B46" s="3"/>
      <c r="C46" s="15">
        <v>45329.050999999999</v>
      </c>
      <c r="D46" s="15"/>
      <c r="E46">
        <f t="shared" si="0"/>
        <v>-696.00047832123266</v>
      </c>
      <c r="F46">
        <f t="shared" si="1"/>
        <v>-696</v>
      </c>
      <c r="G46">
        <f t="shared" ref="G46:G57" si="6">C46-(C$7+C$8*F46)</f>
        <v>-4.3520000326680019E-4</v>
      </c>
      <c r="I46">
        <f t="shared" ref="I46:I57" si="7">G46</f>
        <v>-4.3520000326680019E-4</v>
      </c>
      <c r="P46" s="2">
        <f t="shared" si="3"/>
        <v>30310.550999999999</v>
      </c>
    </row>
    <row r="47" spans="1:36">
      <c r="A47" t="s">
        <v>27</v>
      </c>
      <c r="B47" s="3"/>
      <c r="C47" s="15">
        <v>45675.247499999998</v>
      </c>
      <c r="D47" s="15"/>
      <c r="E47">
        <f t="shared" si="0"/>
        <v>-315.50154267390519</v>
      </c>
      <c r="F47">
        <f t="shared" si="1"/>
        <v>-315.5</v>
      </c>
      <c r="G47">
        <f t="shared" si="6"/>
        <v>-1.403599999321159E-3</v>
      </c>
      <c r="I47">
        <f t="shared" si="7"/>
        <v>-1.403599999321159E-3</v>
      </c>
      <c r="P47" s="2">
        <f t="shared" si="3"/>
        <v>30656.747499999998</v>
      </c>
    </row>
    <row r="48" spans="1:36">
      <c r="A48" t="s">
        <v>27</v>
      </c>
      <c r="B48" s="3"/>
      <c r="C48" s="15">
        <v>45962.305</v>
      </c>
      <c r="D48" s="15"/>
      <c r="E48">
        <f t="shared" si="0"/>
        <v>-1.3189004577346046E-3</v>
      </c>
      <c r="F48">
        <f t="shared" si="1"/>
        <v>0</v>
      </c>
      <c r="G48">
        <f t="shared" si="6"/>
        <v>-1.1999999987892807E-3</v>
      </c>
      <c r="I48">
        <f t="shared" si="7"/>
        <v>-1.1999999987892807E-3</v>
      </c>
      <c r="N48">
        <f t="shared" ref="N48:N91" ca="1" si="8">+C$11+C$12*F48</f>
        <v>4.4224054325568533E-4</v>
      </c>
      <c r="P48" s="2">
        <f t="shared" si="3"/>
        <v>30943.805</v>
      </c>
    </row>
    <row r="49" spans="1:36">
      <c r="A49" t="s">
        <v>27</v>
      </c>
      <c r="B49" s="3"/>
      <c r="C49" s="15">
        <v>45967.303899999999</v>
      </c>
      <c r="D49" s="15"/>
      <c r="E49">
        <f t="shared" si="0"/>
        <v>5.4928906868920366</v>
      </c>
      <c r="F49">
        <f t="shared" si="1"/>
        <v>5.5</v>
      </c>
      <c r="G49">
        <f t="shared" si="6"/>
        <v>-6.4684000026318245E-3</v>
      </c>
      <c r="I49">
        <f t="shared" si="7"/>
        <v>-6.4684000026318245E-3</v>
      </c>
      <c r="N49">
        <f t="shared" ca="1" si="8"/>
        <v>4.4249093503158349E-4</v>
      </c>
      <c r="P49" s="2">
        <f t="shared" si="3"/>
        <v>30948.803899999999</v>
      </c>
    </row>
    <row r="50" spans="1:36">
      <c r="A50" t="s">
        <v>37</v>
      </c>
      <c r="B50" s="3"/>
      <c r="C50" s="15">
        <v>47070.501799999998</v>
      </c>
      <c r="D50" s="15"/>
      <c r="E50">
        <f t="shared" si="0"/>
        <v>1217.9997379784411</v>
      </c>
      <c r="F50">
        <f t="shared" si="1"/>
        <v>1218</v>
      </c>
      <c r="G50">
        <f t="shared" si="6"/>
        <v>-2.3840000358177349E-4</v>
      </c>
      <c r="I50">
        <f t="shared" si="7"/>
        <v>-2.3840000358177349E-4</v>
      </c>
      <c r="N50">
        <f t="shared" ca="1" si="8"/>
        <v>4.9769094017276599E-4</v>
      </c>
      <c r="P50" s="2">
        <f t="shared" si="3"/>
        <v>32052.001799999998</v>
      </c>
      <c r="AC50" t="s">
        <v>35</v>
      </c>
      <c r="AD50" t="s">
        <v>36</v>
      </c>
      <c r="AJ50" t="s">
        <v>34</v>
      </c>
    </row>
    <row r="51" spans="1:36">
      <c r="A51" t="s">
        <v>37</v>
      </c>
      <c r="B51" s="3"/>
      <c r="C51" s="15">
        <v>47070.502500000002</v>
      </c>
      <c r="D51" s="15"/>
      <c r="E51">
        <f t="shared" si="0"/>
        <v>1218.0005073370469</v>
      </c>
      <c r="F51">
        <f t="shared" si="1"/>
        <v>1218</v>
      </c>
      <c r="G51">
        <f t="shared" si="6"/>
        <v>4.6160000056261197E-4</v>
      </c>
      <c r="I51">
        <f t="shared" si="7"/>
        <v>4.6160000056261197E-4</v>
      </c>
      <c r="N51">
        <f t="shared" ca="1" si="8"/>
        <v>4.9769094017276599E-4</v>
      </c>
      <c r="P51" s="2">
        <f t="shared" si="3"/>
        <v>32052.002500000002</v>
      </c>
      <c r="AC51" t="s">
        <v>35</v>
      </c>
      <c r="AD51" t="s">
        <v>38</v>
      </c>
      <c r="AJ51" t="s">
        <v>34</v>
      </c>
    </row>
    <row r="52" spans="1:36">
      <c r="A52" t="s">
        <v>39</v>
      </c>
      <c r="B52" s="3" t="s">
        <v>52</v>
      </c>
      <c r="C52" s="15">
        <v>47819.306199999999</v>
      </c>
      <c r="D52" s="15"/>
      <c r="E52">
        <f t="shared" si="0"/>
        <v>2040.9984604035308</v>
      </c>
      <c r="F52">
        <f t="shared" si="1"/>
        <v>2041</v>
      </c>
      <c r="G52">
        <f t="shared" si="6"/>
        <v>-1.4007999998284504E-3</v>
      </c>
      <c r="I52">
        <f t="shared" si="7"/>
        <v>-1.4007999998284504E-3</v>
      </c>
      <c r="N52">
        <f t="shared" ca="1" si="8"/>
        <v>5.3515865500261594E-4</v>
      </c>
      <c r="P52" s="2">
        <f t="shared" si="3"/>
        <v>32800.806199999999</v>
      </c>
      <c r="AC52" t="s">
        <v>35</v>
      </c>
      <c r="AD52" t="s">
        <v>36</v>
      </c>
      <c r="AJ52" t="s">
        <v>34</v>
      </c>
    </row>
    <row r="53" spans="1:36">
      <c r="A53" t="s">
        <v>39</v>
      </c>
      <c r="B53" s="3" t="s">
        <v>52</v>
      </c>
      <c r="C53" s="15">
        <v>47819.307500000003</v>
      </c>
      <c r="D53" s="15"/>
      <c r="E53">
        <f t="shared" ref="E53:E84" si="9">(C53-C$7)/C$8</f>
        <v>2040.9998892123654</v>
      </c>
      <c r="F53">
        <f t="shared" ref="F53:F84" si="10">+ROUND(2*E53,0)/2</f>
        <v>2041</v>
      </c>
      <c r="G53">
        <f t="shared" si="6"/>
        <v>-1.007999962894246E-4</v>
      </c>
      <c r="I53">
        <f t="shared" si="7"/>
        <v>-1.007999962894246E-4</v>
      </c>
      <c r="N53">
        <f t="shared" ca="1" si="8"/>
        <v>5.3515865500261594E-4</v>
      </c>
      <c r="P53" s="2">
        <f t="shared" ref="P53:P84" si="11">C53-15018.5</f>
        <v>32800.807500000003</v>
      </c>
      <c r="AC53" t="s">
        <v>35</v>
      </c>
      <c r="AD53" t="s">
        <v>38</v>
      </c>
      <c r="AJ53" t="s">
        <v>34</v>
      </c>
    </row>
    <row r="54" spans="1:36">
      <c r="A54" t="s">
        <v>40</v>
      </c>
      <c r="B54" s="3"/>
      <c r="C54" s="15">
        <v>48181.427199999998</v>
      </c>
      <c r="D54" s="15"/>
      <c r="E54">
        <f t="shared" si="9"/>
        <v>2438.9997546845138</v>
      </c>
      <c r="F54">
        <f t="shared" si="10"/>
        <v>2439</v>
      </c>
      <c r="G54">
        <f t="shared" si="6"/>
        <v>-2.2320000425679609E-4</v>
      </c>
      <c r="I54">
        <f t="shared" si="7"/>
        <v>-2.2320000425679609E-4</v>
      </c>
      <c r="N54">
        <f t="shared" ca="1" si="8"/>
        <v>5.5327791442215466E-4</v>
      </c>
      <c r="P54" s="2">
        <f t="shared" si="11"/>
        <v>33162.927199999998</v>
      </c>
      <c r="AC54" t="s">
        <v>35</v>
      </c>
      <c r="AD54" t="s">
        <v>36</v>
      </c>
      <c r="AJ54" t="s">
        <v>34</v>
      </c>
    </row>
    <row r="55" spans="1:36">
      <c r="A55" s="32" t="s">
        <v>40</v>
      </c>
      <c r="B55" s="33"/>
      <c r="C55" s="13">
        <v>48181.428099999997</v>
      </c>
      <c r="D55" s="13"/>
      <c r="E55">
        <f t="shared" si="9"/>
        <v>2439.0007438598568</v>
      </c>
      <c r="F55">
        <f t="shared" si="10"/>
        <v>2439</v>
      </c>
      <c r="G55">
        <f t="shared" si="6"/>
        <v>6.767999948351644E-4</v>
      </c>
      <c r="I55">
        <f t="shared" si="7"/>
        <v>6.767999948351644E-4</v>
      </c>
      <c r="N55">
        <f t="shared" ca="1" si="8"/>
        <v>5.5327791442215466E-4</v>
      </c>
      <c r="P55" s="2">
        <f t="shared" si="11"/>
        <v>33162.928099999997</v>
      </c>
      <c r="AC55" t="s">
        <v>35</v>
      </c>
      <c r="AD55" t="s">
        <v>38</v>
      </c>
      <c r="AJ55" t="s">
        <v>34</v>
      </c>
    </row>
    <row r="56" spans="1:36">
      <c r="A56" s="32" t="s">
        <v>41</v>
      </c>
      <c r="B56" s="33"/>
      <c r="C56" s="67">
        <v>48539.452400000002</v>
      </c>
      <c r="D56" s="13"/>
      <c r="E56">
        <f t="shared" si="9"/>
        <v>2832.4994218819684</v>
      </c>
      <c r="F56">
        <f t="shared" si="10"/>
        <v>2832.5</v>
      </c>
      <c r="G56">
        <f t="shared" si="6"/>
        <v>-5.2599999617086723E-4</v>
      </c>
      <c r="I56">
        <f t="shared" si="7"/>
        <v>-5.2599999617086723E-4</v>
      </c>
      <c r="N56">
        <f t="shared" ca="1" si="8"/>
        <v>5.7119230784323115E-4</v>
      </c>
      <c r="P56" s="2">
        <f t="shared" si="11"/>
        <v>33520.952400000002</v>
      </c>
      <c r="AC56" t="s">
        <v>35</v>
      </c>
      <c r="AD56" t="s">
        <v>36</v>
      </c>
      <c r="AJ56" t="s">
        <v>34</v>
      </c>
    </row>
    <row r="57" spans="1:36">
      <c r="A57" s="32" t="s">
        <v>41</v>
      </c>
      <c r="B57" s="33"/>
      <c r="C57" s="13">
        <v>48539.453099999999</v>
      </c>
      <c r="D57" s="13"/>
      <c r="E57">
        <f t="shared" si="9"/>
        <v>2832.5001912405664</v>
      </c>
      <c r="F57">
        <f t="shared" si="10"/>
        <v>2832.5</v>
      </c>
      <c r="G57">
        <f t="shared" si="6"/>
        <v>1.7400000069756061E-4</v>
      </c>
      <c r="I57">
        <f t="shared" si="7"/>
        <v>1.7400000069756061E-4</v>
      </c>
      <c r="N57">
        <f t="shared" ca="1" si="8"/>
        <v>5.7119230784323115E-4</v>
      </c>
      <c r="P57" s="2">
        <f t="shared" si="11"/>
        <v>33520.953099999999</v>
      </c>
      <c r="AC57" t="s">
        <v>35</v>
      </c>
      <c r="AD57" t="s">
        <v>38</v>
      </c>
      <c r="AJ57" t="s">
        <v>34</v>
      </c>
    </row>
    <row r="58" spans="1:36">
      <c r="A58" s="32" t="s">
        <v>44</v>
      </c>
      <c r="B58" s="33"/>
      <c r="C58" s="13">
        <v>48890.406999999999</v>
      </c>
      <c r="D58" s="13">
        <v>5.0000000000000001E-3</v>
      </c>
      <c r="E58">
        <f t="shared" si="9"/>
        <v>3218.2279077578605</v>
      </c>
      <c r="F58">
        <f t="shared" si="10"/>
        <v>3218</v>
      </c>
      <c r="N58">
        <f t="shared" ca="1" si="8"/>
        <v>5.8874249504481955E-4</v>
      </c>
      <c r="P58" s="2">
        <f t="shared" si="11"/>
        <v>33871.906999999999</v>
      </c>
      <c r="U58" s="12">
        <v>0.20736159999796655</v>
      </c>
      <c r="AC58" t="s">
        <v>42</v>
      </c>
      <c r="AE58">
        <v>6</v>
      </c>
      <c r="AG58" t="s">
        <v>43</v>
      </c>
      <c r="AJ58" t="s">
        <v>38</v>
      </c>
    </row>
    <row r="59" spans="1:36">
      <c r="A59" s="32" t="s">
        <v>45</v>
      </c>
      <c r="B59" s="33"/>
      <c r="C59" s="13">
        <v>49001.26</v>
      </c>
      <c r="D59" s="13">
        <v>5.0000000000000001E-3</v>
      </c>
      <c r="E59">
        <f t="shared" si="9"/>
        <v>3340.0646349151671</v>
      </c>
      <c r="F59">
        <f t="shared" si="10"/>
        <v>3340</v>
      </c>
      <c r="N59">
        <f t="shared" ca="1" si="8"/>
        <v>5.9429663989201472E-4</v>
      </c>
      <c r="P59" s="2">
        <f t="shared" si="11"/>
        <v>33982.76</v>
      </c>
      <c r="U59" s="12">
        <v>5.8808000001590699E-2</v>
      </c>
      <c r="AC59" t="s">
        <v>42</v>
      </c>
      <c r="AE59">
        <v>6</v>
      </c>
      <c r="AG59" t="s">
        <v>43</v>
      </c>
      <c r="AJ59" t="s">
        <v>38</v>
      </c>
    </row>
    <row r="60" spans="1:36">
      <c r="A60" s="32" t="s">
        <v>31</v>
      </c>
      <c r="B60" s="33"/>
      <c r="C60" s="13">
        <v>49625.3577</v>
      </c>
      <c r="D60" s="13"/>
      <c r="E60">
        <f t="shared" si="9"/>
        <v>4026.0002541081567</v>
      </c>
      <c r="F60">
        <f t="shared" si="10"/>
        <v>4026</v>
      </c>
      <c r="G60">
        <f>C60-(C$7+C$8*F60)</f>
        <v>2.3119999968912452E-4</v>
      </c>
      <c r="I60">
        <f>G60</f>
        <v>2.3119999968912452E-4</v>
      </c>
      <c r="N60">
        <f t="shared" ca="1" si="8"/>
        <v>6.2552732321312907E-4</v>
      </c>
      <c r="P60" s="2">
        <f t="shared" si="11"/>
        <v>34606.8577</v>
      </c>
    </row>
    <row r="61" spans="1:36">
      <c r="A61" s="32" t="s">
        <v>46</v>
      </c>
      <c r="B61" s="33" t="s">
        <v>52</v>
      </c>
      <c r="C61" s="13">
        <v>49625.357799999998</v>
      </c>
      <c r="D61" s="13"/>
      <c r="E61">
        <f t="shared" si="9"/>
        <v>4026.0003640165255</v>
      </c>
      <c r="F61">
        <f t="shared" si="10"/>
        <v>4026</v>
      </c>
      <c r="G61">
        <f>C61-(C$7+C$8*F61)</f>
        <v>3.3119999716291204E-4</v>
      </c>
      <c r="I61">
        <f>G61</f>
        <v>3.3119999716291204E-4</v>
      </c>
      <c r="N61">
        <f t="shared" ca="1" si="8"/>
        <v>6.2552732321312907E-4</v>
      </c>
      <c r="P61" s="2">
        <f t="shared" si="11"/>
        <v>34606.857799999998</v>
      </c>
      <c r="AC61" t="s">
        <v>35</v>
      </c>
      <c r="AD61" t="s">
        <v>36</v>
      </c>
      <c r="AJ61" t="s">
        <v>34</v>
      </c>
    </row>
    <row r="62" spans="1:36">
      <c r="A62" s="32" t="s">
        <v>47</v>
      </c>
      <c r="B62" s="33"/>
      <c r="C62" s="13">
        <v>49947.457999999999</v>
      </c>
      <c r="D62" s="13">
        <v>5.0000000000000001E-3</v>
      </c>
      <c r="E62">
        <f t="shared" si="9"/>
        <v>4380.0154487207101</v>
      </c>
      <c r="F62">
        <f t="shared" si="10"/>
        <v>4380</v>
      </c>
      <c r="N62">
        <f t="shared" ca="1" si="8"/>
        <v>6.4164344842548263E-4</v>
      </c>
      <c r="P62" s="2">
        <f t="shared" si="11"/>
        <v>34928.957999999999</v>
      </c>
      <c r="U62" s="12">
        <v>1.4055999999982305E-2</v>
      </c>
      <c r="AC62" t="s">
        <v>42</v>
      </c>
      <c r="AE62">
        <v>9</v>
      </c>
      <c r="AG62" t="s">
        <v>43</v>
      </c>
      <c r="AJ62" t="s">
        <v>38</v>
      </c>
    </row>
    <row r="63" spans="1:36">
      <c r="A63" s="32" t="s">
        <v>48</v>
      </c>
      <c r="B63" s="33"/>
      <c r="C63" s="13">
        <v>50040.258000000002</v>
      </c>
      <c r="D63" s="13">
        <v>4.0000000000000001E-3</v>
      </c>
      <c r="E63">
        <f t="shared" si="9"/>
        <v>4482.010417555095</v>
      </c>
      <c r="F63">
        <f t="shared" si="10"/>
        <v>4482</v>
      </c>
      <c r="N63">
        <f t="shared" ca="1" si="8"/>
        <v>6.4628707772395732E-4</v>
      </c>
      <c r="P63" s="2">
        <f t="shared" si="11"/>
        <v>35021.758000000002</v>
      </c>
      <c r="U63" s="12">
        <v>9.4784000029903837E-3</v>
      </c>
      <c r="AC63" t="s">
        <v>42</v>
      </c>
      <c r="AE63">
        <v>7</v>
      </c>
      <c r="AG63" t="s">
        <v>43</v>
      </c>
      <c r="AJ63" t="s">
        <v>38</v>
      </c>
    </row>
    <row r="64" spans="1:36">
      <c r="A64" s="32" t="s">
        <v>48</v>
      </c>
      <c r="B64" s="33"/>
      <c r="C64" s="13">
        <v>50140.339</v>
      </c>
      <c r="D64" s="13">
        <v>4.0000000000000001E-3</v>
      </c>
      <c r="E64">
        <f t="shared" si="9"/>
        <v>4592.0078149248548</v>
      </c>
      <c r="F64">
        <f t="shared" si="10"/>
        <v>4592</v>
      </c>
      <c r="N64">
        <f t="shared" ca="1" si="8"/>
        <v>6.512949132419202E-4</v>
      </c>
      <c r="P64" s="2">
        <f t="shared" si="11"/>
        <v>35121.839</v>
      </c>
      <c r="U64" s="12">
        <v>7.1104000016930513E-3</v>
      </c>
      <c r="AC64" t="s">
        <v>42</v>
      </c>
      <c r="AE64">
        <v>7</v>
      </c>
      <c r="AG64" t="s">
        <v>43</v>
      </c>
      <c r="AJ64" t="s">
        <v>38</v>
      </c>
    </row>
    <row r="65" spans="1:36">
      <c r="A65" s="32" t="s">
        <v>49</v>
      </c>
      <c r="B65" s="33"/>
      <c r="C65" s="13">
        <v>50423.298000000003</v>
      </c>
      <c r="D65" s="13">
        <v>5.0000000000000001E-3</v>
      </c>
      <c r="E65">
        <f t="shared" si="9"/>
        <v>4903.0034440887357</v>
      </c>
      <c r="F65">
        <f t="shared" si="10"/>
        <v>4903</v>
      </c>
      <c r="N65">
        <f t="shared" ca="1" si="8"/>
        <v>6.6545343002452455E-4</v>
      </c>
      <c r="P65" s="2">
        <f t="shared" si="11"/>
        <v>35404.798000000003</v>
      </c>
      <c r="U65" s="12">
        <v>3.1336000029114075E-3</v>
      </c>
      <c r="AC65" t="s">
        <v>42</v>
      </c>
      <c r="AE65">
        <v>7</v>
      </c>
      <c r="AG65" t="s">
        <v>43</v>
      </c>
      <c r="AJ65" t="s">
        <v>38</v>
      </c>
    </row>
    <row r="66" spans="1:36">
      <c r="A66" s="32" t="s">
        <v>49</v>
      </c>
      <c r="B66" s="33"/>
      <c r="C66" s="13">
        <v>50514.292000000001</v>
      </c>
      <c r="D66" s="13">
        <v>5.0000000000000001E-3</v>
      </c>
      <c r="E66" s="32">
        <f t="shared" si="9"/>
        <v>5003.013467732223</v>
      </c>
      <c r="F66">
        <f t="shared" si="10"/>
        <v>5003</v>
      </c>
      <c r="N66">
        <f t="shared" ca="1" si="8"/>
        <v>6.700060077681273E-4</v>
      </c>
      <c r="P66" s="2">
        <f t="shared" si="11"/>
        <v>35495.792000000001</v>
      </c>
      <c r="U66" s="12">
        <v>1.2253599998075515E-2</v>
      </c>
      <c r="AC66" t="s">
        <v>42</v>
      </c>
      <c r="AE66">
        <v>8</v>
      </c>
      <c r="AG66" t="s">
        <v>43</v>
      </c>
      <c r="AJ66" t="s">
        <v>38</v>
      </c>
    </row>
    <row r="67" spans="1:36">
      <c r="A67" s="32" t="s">
        <v>50</v>
      </c>
      <c r="B67" s="33"/>
      <c r="C67" s="13">
        <v>50715.364000000001</v>
      </c>
      <c r="D67" s="13">
        <v>5.0000000000000001E-3</v>
      </c>
      <c r="E67" s="32">
        <f t="shared" si="9"/>
        <v>5224.0084286532028</v>
      </c>
      <c r="F67">
        <f t="shared" si="10"/>
        <v>5224</v>
      </c>
      <c r="N67">
        <f t="shared" ca="1" si="8"/>
        <v>6.8006720458148925E-4</v>
      </c>
      <c r="P67" s="2">
        <f t="shared" si="11"/>
        <v>35696.864000000001</v>
      </c>
      <c r="U67" s="12">
        <v>7.6688000044669025E-3</v>
      </c>
      <c r="AC67" t="s">
        <v>42</v>
      </c>
      <c r="AE67">
        <v>7</v>
      </c>
      <c r="AG67" t="s">
        <v>43</v>
      </c>
      <c r="AJ67" t="s">
        <v>38</v>
      </c>
    </row>
    <row r="68" spans="1:36">
      <c r="A68" s="32" t="s">
        <v>10</v>
      </c>
      <c r="B68" s="33"/>
      <c r="C68" s="13">
        <v>51157.543400000002</v>
      </c>
      <c r="D68" s="13"/>
      <c r="E68" s="32">
        <f t="shared" si="9"/>
        <v>5710.0006066942142</v>
      </c>
      <c r="F68">
        <f t="shared" si="10"/>
        <v>5710</v>
      </c>
      <c r="G68">
        <f t="shared" ref="G68:G91" si="12">C68-(C$7+C$8*F68)</f>
        <v>5.5200000497279689E-4</v>
      </c>
      <c r="J68">
        <f>G68</f>
        <v>5.5200000497279689E-4</v>
      </c>
      <c r="N68">
        <f t="shared" ca="1" si="8"/>
        <v>7.0219273241539822E-4</v>
      </c>
      <c r="P68" s="2">
        <f t="shared" si="11"/>
        <v>36139.043400000002</v>
      </c>
    </row>
    <row r="69" spans="1:36">
      <c r="A69" s="32" t="s">
        <v>10</v>
      </c>
      <c r="B69" s="33"/>
      <c r="C69" s="13">
        <v>51189.387199999997</v>
      </c>
      <c r="D69" s="13"/>
      <c r="E69" s="32">
        <f t="shared" si="9"/>
        <v>5744.9996087261952</v>
      </c>
      <c r="F69">
        <f t="shared" si="10"/>
        <v>5745</v>
      </c>
      <c r="G69">
        <f t="shared" si="12"/>
        <v>-3.5600000410340726E-4</v>
      </c>
      <c r="J69">
        <f>G69</f>
        <v>-3.5600000410340726E-4</v>
      </c>
      <c r="N69">
        <f t="shared" ca="1" si="8"/>
        <v>7.0378613462565912E-4</v>
      </c>
      <c r="P69" s="2">
        <f t="shared" si="11"/>
        <v>36170.887199999997</v>
      </c>
    </row>
    <row r="70" spans="1:36">
      <c r="A70" s="34" t="s">
        <v>73</v>
      </c>
      <c r="B70" s="35" t="s">
        <v>52</v>
      </c>
      <c r="C70" s="13">
        <v>51885.876600000003</v>
      </c>
      <c r="D70" s="13">
        <v>1E-4</v>
      </c>
      <c r="E70" s="32">
        <f t="shared" si="9"/>
        <v>6510.4997665546234</v>
      </c>
      <c r="F70">
        <f t="shared" si="10"/>
        <v>6510.5</v>
      </c>
      <c r="G70">
        <f t="shared" si="12"/>
        <v>-2.1239999477984384E-4</v>
      </c>
      <c r="J70">
        <f>G70</f>
        <v>-2.1239999477984384E-4</v>
      </c>
      <c r="N70">
        <f t="shared" ca="1" si="8"/>
        <v>7.3863611725293759E-4</v>
      </c>
      <c r="P70" s="2">
        <f t="shared" si="11"/>
        <v>36867.376600000003</v>
      </c>
    </row>
    <row r="71" spans="1:36">
      <c r="A71" s="13" t="s">
        <v>51</v>
      </c>
      <c r="B71" s="33" t="s">
        <v>52</v>
      </c>
      <c r="C71" s="36">
        <v>51966.399299999997</v>
      </c>
      <c r="D71" s="36">
        <v>2.0000000000000001E-4</v>
      </c>
      <c r="E71" s="32">
        <f t="shared" si="9"/>
        <v>6599.0009548839307</v>
      </c>
      <c r="F71">
        <f t="shared" si="10"/>
        <v>6599</v>
      </c>
      <c r="G71">
        <f t="shared" si="12"/>
        <v>8.6880000162636861E-4</v>
      </c>
      <c r="I71">
        <f>G71</f>
        <v>8.6880000162636861E-4</v>
      </c>
      <c r="N71">
        <f t="shared" ca="1" si="8"/>
        <v>7.4266514855602598E-4</v>
      </c>
      <c r="P71" s="2">
        <f t="shared" si="11"/>
        <v>36947.899299999997</v>
      </c>
    </row>
    <row r="72" spans="1:36">
      <c r="A72" s="13" t="s">
        <v>53</v>
      </c>
      <c r="B72" s="37" t="s">
        <v>54</v>
      </c>
      <c r="C72" s="38">
        <v>52610.571799999998</v>
      </c>
      <c r="D72" s="39">
        <v>1E-4</v>
      </c>
      <c r="E72" s="32">
        <f t="shared" si="9"/>
        <v>7307.0004598566256</v>
      </c>
      <c r="F72">
        <f t="shared" si="10"/>
        <v>7307</v>
      </c>
      <c r="G72">
        <f t="shared" si="12"/>
        <v>4.1839999903459102E-4</v>
      </c>
      <c r="J72">
        <f>G72</f>
        <v>4.1839999903459102E-4</v>
      </c>
      <c r="N72">
        <f t="shared" ca="1" si="8"/>
        <v>7.7489739898073298E-4</v>
      </c>
      <c r="P72" s="2">
        <f t="shared" si="11"/>
        <v>37592.071799999998</v>
      </c>
    </row>
    <row r="73" spans="1:36">
      <c r="A73" s="40" t="s">
        <v>68</v>
      </c>
      <c r="B73" s="41" t="s">
        <v>54</v>
      </c>
      <c r="C73" s="40">
        <v>53258.384389999999</v>
      </c>
      <c r="D73" s="40">
        <v>1.5E-3</v>
      </c>
      <c r="E73" s="32">
        <f t="shared" si="9"/>
        <v>8019.0007284726871</v>
      </c>
      <c r="F73">
        <f t="shared" si="10"/>
        <v>8019</v>
      </c>
      <c r="G73">
        <f t="shared" si="12"/>
        <v>6.6279999737162143E-4</v>
      </c>
      <c r="K73">
        <f>G73</f>
        <v>6.6279999737162143E-4</v>
      </c>
      <c r="N73">
        <f t="shared" ca="1" si="8"/>
        <v>8.0731175251518407E-4</v>
      </c>
      <c r="P73" s="2">
        <f t="shared" si="11"/>
        <v>38239.884389999999</v>
      </c>
    </row>
    <row r="74" spans="1:36">
      <c r="A74" s="42" t="s">
        <v>55</v>
      </c>
      <c r="B74" s="37" t="s">
        <v>54</v>
      </c>
      <c r="C74" s="38">
        <v>53330.264000000003</v>
      </c>
      <c r="D74" s="36">
        <v>1E-4</v>
      </c>
      <c r="E74" s="32">
        <f t="shared" si="9"/>
        <v>8098.0024373280521</v>
      </c>
      <c r="F74">
        <f t="shared" si="10"/>
        <v>8098</v>
      </c>
      <c r="G74">
        <f t="shared" si="12"/>
        <v>2.2176000056788325E-3</v>
      </c>
      <c r="J74">
        <f>G74</f>
        <v>2.2176000056788325E-3</v>
      </c>
      <c r="N74">
        <f t="shared" ca="1" si="8"/>
        <v>8.1090828893263015E-4</v>
      </c>
      <c r="P74" s="2">
        <f t="shared" si="11"/>
        <v>38311.764000000003</v>
      </c>
    </row>
    <row r="75" spans="1:36">
      <c r="A75" s="64" t="s">
        <v>370</v>
      </c>
      <c r="B75" s="65" t="s">
        <v>54</v>
      </c>
      <c r="C75" s="64">
        <v>53609.586300000003</v>
      </c>
      <c r="D75" s="64" t="s">
        <v>89</v>
      </c>
      <c r="E75" s="32">
        <f t="shared" si="9"/>
        <v>8405.0010287423611</v>
      </c>
      <c r="F75">
        <f t="shared" si="10"/>
        <v>8405</v>
      </c>
      <c r="G75">
        <f t="shared" si="12"/>
        <v>9.3600000400329009E-4</v>
      </c>
      <c r="J75">
        <f>G75</f>
        <v>9.3600000400329009E-4</v>
      </c>
      <c r="N75">
        <f t="shared" ca="1" si="8"/>
        <v>8.248847026054904E-4</v>
      </c>
      <c r="P75" s="2">
        <f t="shared" si="11"/>
        <v>38591.086300000003</v>
      </c>
    </row>
    <row r="76" spans="1:36">
      <c r="A76" s="43" t="s">
        <v>57</v>
      </c>
      <c r="B76" s="33" t="s">
        <v>52</v>
      </c>
      <c r="C76" s="13">
        <v>53650.524799999999</v>
      </c>
      <c r="D76" s="13">
        <v>2.0000000000000001E-4</v>
      </c>
      <c r="E76" s="32">
        <f t="shared" si="9"/>
        <v>8449.9958674452282</v>
      </c>
      <c r="F76">
        <f t="shared" si="10"/>
        <v>8450</v>
      </c>
      <c r="G76">
        <f t="shared" si="12"/>
        <v>-3.7599999996018596E-3</v>
      </c>
      <c r="I76">
        <f>G76</f>
        <v>-3.7599999996018596E-3</v>
      </c>
      <c r="J76" s="20"/>
      <c r="N76">
        <f t="shared" ca="1" si="8"/>
        <v>8.2693336259011155E-4</v>
      </c>
      <c r="P76" s="2">
        <f t="shared" si="11"/>
        <v>38632.024799999999</v>
      </c>
    </row>
    <row r="77" spans="1:36">
      <c r="A77" s="43" t="s">
        <v>64</v>
      </c>
      <c r="B77" s="33" t="s">
        <v>52</v>
      </c>
      <c r="C77" s="13">
        <v>54031.301399999997</v>
      </c>
      <c r="D77" s="13">
        <v>4.0000000000000002E-4</v>
      </c>
      <c r="E77" s="32">
        <f t="shared" si="9"/>
        <v>8868.5012278963241</v>
      </c>
      <c r="F77">
        <f t="shared" si="10"/>
        <v>8868.5</v>
      </c>
      <c r="G77">
        <f t="shared" si="12"/>
        <v>1.1171999940415844E-3</v>
      </c>
      <c r="I77">
        <f>G77</f>
        <v>1.1171999940415844E-3</v>
      </c>
      <c r="N77">
        <f t="shared" ca="1" si="8"/>
        <v>8.4598590044708869E-4</v>
      </c>
      <c r="P77" s="2">
        <f t="shared" si="11"/>
        <v>39012.801399999997</v>
      </c>
    </row>
    <row r="78" spans="1:36">
      <c r="A78" s="34" t="s">
        <v>66</v>
      </c>
      <c r="B78" s="33"/>
      <c r="C78" s="44">
        <v>54820.595399999998</v>
      </c>
      <c r="D78" s="13">
        <v>1E-4</v>
      </c>
      <c r="E78" s="32">
        <f t="shared" si="9"/>
        <v>9736.0014103442227</v>
      </c>
      <c r="F78">
        <f t="shared" si="10"/>
        <v>9736</v>
      </c>
      <c r="G78">
        <f t="shared" si="12"/>
        <v>1.2831999993068166E-3</v>
      </c>
      <c r="J78">
        <f>G78</f>
        <v>1.2831999993068166E-3</v>
      </c>
      <c r="N78">
        <f t="shared" ca="1" si="8"/>
        <v>8.8547951237284196E-4</v>
      </c>
      <c r="P78" s="2">
        <f t="shared" si="11"/>
        <v>39802.095399999998</v>
      </c>
    </row>
    <row r="79" spans="1:36">
      <c r="A79" s="13" t="s">
        <v>67</v>
      </c>
      <c r="B79" s="33" t="s">
        <v>54</v>
      </c>
      <c r="C79" s="13">
        <v>54829.6901</v>
      </c>
      <c r="D79" s="13">
        <v>8.0000000000000004E-4</v>
      </c>
      <c r="E79" s="32">
        <f t="shared" si="9"/>
        <v>9745.9972470151097</v>
      </c>
      <c r="F79">
        <f t="shared" si="10"/>
        <v>9746</v>
      </c>
      <c r="G79">
        <f t="shared" si="12"/>
        <v>-2.5048000024980865E-3</v>
      </c>
      <c r="J79">
        <f>G79</f>
        <v>-2.5048000024980865E-3</v>
      </c>
      <c r="N79">
        <f t="shared" ca="1" si="8"/>
        <v>8.859347701472022E-4</v>
      </c>
      <c r="P79" s="2">
        <f t="shared" si="11"/>
        <v>39811.1901</v>
      </c>
    </row>
    <row r="80" spans="1:36">
      <c r="A80" s="45" t="s">
        <v>69</v>
      </c>
      <c r="B80" s="35" t="s">
        <v>54</v>
      </c>
      <c r="C80" s="45">
        <v>55119.934000000001</v>
      </c>
      <c r="D80" s="45">
        <v>4.0000000000000002E-4</v>
      </c>
      <c r="E80" s="32">
        <f t="shared" si="9"/>
        <v>10064.999591140861</v>
      </c>
      <c r="F80">
        <f t="shared" si="10"/>
        <v>10065</v>
      </c>
      <c r="G80">
        <f t="shared" si="12"/>
        <v>-3.7200000224402174E-4</v>
      </c>
      <c r="J80">
        <f>G80</f>
        <v>-3.7200000224402174E-4</v>
      </c>
      <c r="N80">
        <f t="shared" ca="1" si="8"/>
        <v>9.0045749314929474E-4</v>
      </c>
      <c r="P80" s="2">
        <f t="shared" si="11"/>
        <v>40101.434000000001</v>
      </c>
    </row>
    <row r="81" spans="1:16">
      <c r="A81" s="43" t="s">
        <v>72</v>
      </c>
      <c r="B81" s="33" t="s">
        <v>52</v>
      </c>
      <c r="C81" s="13">
        <v>55478.870900000002</v>
      </c>
      <c r="D81" s="13">
        <v>2.0000000000000001E-4</v>
      </c>
      <c r="E81" s="32">
        <f t="shared" si="9"/>
        <v>10459.501292962086</v>
      </c>
      <c r="F81">
        <f t="shared" si="10"/>
        <v>10459.5</v>
      </c>
      <c r="G81">
        <f t="shared" si="12"/>
        <v>1.1764000009861775E-3</v>
      </c>
      <c r="J81">
        <f>G81</f>
        <v>1.1764000009861775E-3</v>
      </c>
      <c r="N81">
        <f t="shared" ca="1" si="8"/>
        <v>9.1841741234780731E-4</v>
      </c>
      <c r="P81" s="2">
        <f t="shared" si="11"/>
        <v>40460.370900000002</v>
      </c>
    </row>
    <row r="82" spans="1:16">
      <c r="A82" s="64" t="s">
        <v>326</v>
      </c>
      <c r="B82" s="65" t="s">
        <v>54</v>
      </c>
      <c r="C82" s="64">
        <v>55480.234100000001</v>
      </c>
      <c r="D82" s="64" t="s">
        <v>89</v>
      </c>
      <c r="E82" s="32">
        <f t="shared" si="9"/>
        <v>10460.999563883584</v>
      </c>
      <c r="F82">
        <f t="shared" si="10"/>
        <v>10461</v>
      </c>
      <c r="G82">
        <f t="shared" si="12"/>
        <v>-3.9679999463260174E-4</v>
      </c>
      <c r="K82">
        <f>G82</f>
        <v>-3.9679999463260174E-4</v>
      </c>
      <c r="N82">
        <f t="shared" ca="1" si="8"/>
        <v>9.1848570101396142E-4</v>
      </c>
      <c r="P82" s="2">
        <f t="shared" si="11"/>
        <v>40461.734100000001</v>
      </c>
    </row>
    <row r="83" spans="1:16">
      <c r="A83" s="45" t="s">
        <v>74</v>
      </c>
      <c r="B83" s="35" t="s">
        <v>52</v>
      </c>
      <c r="C83" s="45">
        <v>55851.907700000003</v>
      </c>
      <c r="D83" s="45">
        <v>2.9999999999999997E-4</v>
      </c>
      <c r="E83" s="32">
        <f t="shared" si="9"/>
        <v>10869.499965268958</v>
      </c>
      <c r="F83">
        <f t="shared" si="10"/>
        <v>10869.5</v>
      </c>
      <c r="G83">
        <f t="shared" si="12"/>
        <v>-3.1599993235431612E-5</v>
      </c>
      <c r="J83">
        <f>G83</f>
        <v>-3.1599993235431612E-5</v>
      </c>
      <c r="N83">
        <f t="shared" ca="1" si="8"/>
        <v>9.3708298109657832E-4</v>
      </c>
      <c r="P83" s="2">
        <f t="shared" si="11"/>
        <v>40833.407700000003</v>
      </c>
    </row>
    <row r="84" spans="1:16">
      <c r="A84" s="46" t="s">
        <v>75</v>
      </c>
      <c r="B84" s="37" t="s">
        <v>52</v>
      </c>
      <c r="C84" s="38">
        <v>55928.336799999997</v>
      </c>
      <c r="D84" s="38">
        <v>1E-4</v>
      </c>
      <c r="E84" s="32">
        <f t="shared" si="9"/>
        <v>10953.501944498908</v>
      </c>
      <c r="F84">
        <f t="shared" si="10"/>
        <v>10953.5</v>
      </c>
      <c r="G84">
        <f t="shared" si="12"/>
        <v>1.7691999964881688E-3</v>
      </c>
      <c r="J84">
        <f>G84</f>
        <v>1.7691999964881688E-3</v>
      </c>
      <c r="N84">
        <f t="shared" ca="1" si="8"/>
        <v>9.4090714640120458E-4</v>
      </c>
      <c r="P84" s="2">
        <f t="shared" si="11"/>
        <v>40909.836799999997</v>
      </c>
    </row>
    <row r="85" spans="1:16">
      <c r="A85" s="43" t="s">
        <v>76</v>
      </c>
      <c r="B85" s="33" t="s">
        <v>52</v>
      </c>
      <c r="C85" s="13">
        <v>56205.842799999999</v>
      </c>
      <c r="D85" s="13">
        <v>6.9999999999999999E-4</v>
      </c>
      <c r="E85" s="32">
        <f t="shared" ref="E85:E91" si="13">(C85-C$7)/C$8</f>
        <v>11258.504270160052</v>
      </c>
      <c r="F85">
        <f t="shared" ref="F85:F94" si="14">+ROUND(2*E85,0)/2</f>
        <v>11258.5</v>
      </c>
      <c r="G85">
        <f t="shared" si="12"/>
        <v>3.8851999997859821E-3</v>
      </c>
      <c r="J85">
        <f>G85</f>
        <v>3.8851999997859821E-3</v>
      </c>
      <c r="N85">
        <f t="shared" ca="1" si="8"/>
        <v>9.5479250851919278E-4</v>
      </c>
      <c r="P85" s="2">
        <f t="shared" ref="P85:P91" si="15">C85-15018.5</f>
        <v>41187.342799999999</v>
      </c>
    </row>
    <row r="86" spans="1:16">
      <c r="A86" s="43" t="s">
        <v>77</v>
      </c>
      <c r="B86" s="33" t="s">
        <v>52</v>
      </c>
      <c r="C86" s="13">
        <v>56220.3989</v>
      </c>
      <c r="D86" s="13">
        <v>2E-3</v>
      </c>
      <c r="E86" s="32">
        <f t="shared" si="13"/>
        <v>11274.502642636888</v>
      </c>
      <c r="F86">
        <f t="shared" si="14"/>
        <v>11274.5</v>
      </c>
      <c r="G86">
        <f t="shared" si="12"/>
        <v>2.4044000019785017E-3</v>
      </c>
      <c r="I86">
        <f>G86</f>
        <v>2.4044000019785017E-3</v>
      </c>
      <c r="N86">
        <f t="shared" ca="1" si="8"/>
        <v>9.5552092095816917E-4</v>
      </c>
      <c r="P86" s="2">
        <f t="shared" si="15"/>
        <v>41201.8989</v>
      </c>
    </row>
    <row r="87" spans="1:16">
      <c r="A87" s="47" t="s">
        <v>80</v>
      </c>
      <c r="B87" s="49" t="s">
        <v>54</v>
      </c>
      <c r="C87" s="50">
        <v>56559.311549999999</v>
      </c>
      <c r="D87" s="47">
        <v>1.1000000000000001E-3</v>
      </c>
      <c r="E87" s="32">
        <f t="shared" si="13"/>
        <v>11646.996017360247</v>
      </c>
      <c r="F87">
        <f t="shared" si="14"/>
        <v>11647</v>
      </c>
      <c r="G87">
        <f t="shared" si="12"/>
        <v>-3.6236000014469028E-3</v>
      </c>
      <c r="J87">
        <f>G87</f>
        <v>-3.6236000014469028E-3</v>
      </c>
      <c r="N87">
        <f t="shared" ca="1" si="8"/>
        <v>9.7247927305308909E-4</v>
      </c>
      <c r="P87" s="2">
        <f t="shared" si="15"/>
        <v>41540.811549999999</v>
      </c>
    </row>
    <row r="88" spans="1:16">
      <c r="A88" s="64" t="s">
        <v>352</v>
      </c>
      <c r="B88" s="65" t="s">
        <v>54</v>
      </c>
      <c r="C88" s="64">
        <v>56601.169699999999</v>
      </c>
      <c r="D88" s="64" t="s">
        <v>89</v>
      </c>
      <c r="E88" s="32">
        <f t="shared" si="13"/>
        <v>11693.001628402433</v>
      </c>
      <c r="F88">
        <f t="shared" si="14"/>
        <v>11693</v>
      </c>
      <c r="G88">
        <f t="shared" si="12"/>
        <v>1.4815999966231175E-3</v>
      </c>
      <c r="K88">
        <f>G88</f>
        <v>1.4815999966231175E-3</v>
      </c>
      <c r="N88">
        <f t="shared" ca="1" si="8"/>
        <v>9.7457345881514642E-4</v>
      </c>
      <c r="P88" s="2">
        <f t="shared" si="15"/>
        <v>41582.669699999999</v>
      </c>
    </row>
    <row r="89" spans="1:16">
      <c r="A89" s="64" t="s">
        <v>352</v>
      </c>
      <c r="B89" s="65" t="s">
        <v>52</v>
      </c>
      <c r="C89" s="64">
        <v>56605.263400000003</v>
      </c>
      <c r="D89" s="64" t="s">
        <v>89</v>
      </c>
      <c r="E89" s="32">
        <f t="shared" si="13"/>
        <v>11697.500947410168</v>
      </c>
      <c r="F89">
        <f t="shared" si="14"/>
        <v>11697.5</v>
      </c>
      <c r="G89">
        <f t="shared" si="12"/>
        <v>8.6200000805547461E-4</v>
      </c>
      <c r="K89">
        <f>G89</f>
        <v>8.6200000805547461E-4</v>
      </c>
      <c r="N89">
        <f t="shared" ca="1" si="8"/>
        <v>9.7477832481360845E-4</v>
      </c>
      <c r="P89" s="2">
        <f t="shared" si="15"/>
        <v>41586.763400000003</v>
      </c>
    </row>
    <row r="90" spans="1:16">
      <c r="A90" s="46" t="s">
        <v>78</v>
      </c>
      <c r="B90" s="37" t="s">
        <v>54</v>
      </c>
      <c r="C90" s="13">
        <v>56644.388099999996</v>
      </c>
      <c r="D90" s="38">
        <v>2.5000000000000001E-3</v>
      </c>
      <c r="E90" s="32">
        <f t="shared" si="13"/>
        <v>11740.502268069153</v>
      </c>
      <c r="F90">
        <f t="shared" si="14"/>
        <v>11740.5</v>
      </c>
      <c r="G90">
        <f t="shared" si="12"/>
        <v>2.0635999972000718E-3</v>
      </c>
      <c r="I90">
        <f>G90</f>
        <v>2.0635999972000718E-3</v>
      </c>
      <c r="N90">
        <f t="shared" ca="1" si="8"/>
        <v>9.7673593324335765E-4</v>
      </c>
      <c r="P90" s="2">
        <f t="shared" si="15"/>
        <v>41625.888099999996</v>
      </c>
    </row>
    <row r="91" spans="1:16">
      <c r="A91" s="48" t="s">
        <v>79</v>
      </c>
      <c r="B91" s="49"/>
      <c r="C91" s="48">
        <v>56940.544600000001</v>
      </c>
      <c r="D91" s="48">
        <v>4.4000000000000003E-3</v>
      </c>
      <c r="E91" s="32">
        <f t="shared" si="13"/>
        <v>12066.003054573464</v>
      </c>
      <c r="F91">
        <f t="shared" si="14"/>
        <v>12066</v>
      </c>
      <c r="G91">
        <f t="shared" si="12"/>
        <v>2.779200003715232E-3</v>
      </c>
      <c r="I91">
        <f>G91</f>
        <v>2.779200003715232E-3</v>
      </c>
      <c r="N91">
        <f t="shared" ca="1" si="8"/>
        <v>9.9155457379878449E-4</v>
      </c>
      <c r="P91" s="2">
        <f t="shared" si="15"/>
        <v>41922.044600000001</v>
      </c>
    </row>
    <row r="92" spans="1:16">
      <c r="A92" s="68" t="s">
        <v>0</v>
      </c>
      <c r="B92" s="69" t="s">
        <v>54</v>
      </c>
      <c r="C92" s="70">
        <v>57294.473700000002</v>
      </c>
      <c r="D92" s="70" t="s">
        <v>1</v>
      </c>
      <c r="E92" s="32">
        <f>(C92-C$7)/C$8</f>
        <v>12455.000764962269</v>
      </c>
      <c r="F92">
        <f t="shared" si="14"/>
        <v>12455</v>
      </c>
      <c r="G92">
        <f>C92-(C$7+C$8*F92)</f>
        <v>6.9600000279024243E-4</v>
      </c>
      <c r="K92">
        <f>G92</f>
        <v>6.9600000279024243E-4</v>
      </c>
      <c r="N92">
        <f ca="1">+C$11+C$12*F92</f>
        <v>1.0092641012213986E-3</v>
      </c>
      <c r="P92" s="2">
        <f>C92-15018.5</f>
        <v>42275.973700000002</v>
      </c>
    </row>
    <row r="93" spans="1:16">
      <c r="A93" s="71" t="s">
        <v>371</v>
      </c>
      <c r="B93" s="72" t="s">
        <v>54</v>
      </c>
      <c r="C93" s="73">
        <v>57666.605510000001</v>
      </c>
      <c r="D93" s="73">
        <v>2.0000000000000001E-4</v>
      </c>
      <c r="E93" s="32">
        <f>(C93-C$7)/C$8</f>
        <v>12864.004777497099</v>
      </c>
      <c r="F93">
        <f t="shared" si="14"/>
        <v>12864</v>
      </c>
      <c r="G93">
        <f>C93-(C$7+C$8*F93)</f>
        <v>4.346800000348594E-3</v>
      </c>
      <c r="K93">
        <f>G93</f>
        <v>4.346800000348594E-3</v>
      </c>
      <c r="N93">
        <f ca="1">+C$11+C$12*F93</f>
        <v>1.0278841441927339E-3</v>
      </c>
      <c r="P93" s="2">
        <f>C93-15018.5</f>
        <v>42648.105510000001</v>
      </c>
    </row>
    <row r="94" spans="1:16">
      <c r="A94" s="74" t="s">
        <v>372</v>
      </c>
      <c r="B94" s="75" t="s">
        <v>54</v>
      </c>
      <c r="C94" s="76">
        <v>58091.506010000128</v>
      </c>
      <c r="D94" s="76">
        <v>1E-4</v>
      </c>
      <c r="E94" s="32">
        <f>(C94-C$7)/C$8</f>
        <v>13331.005997919796</v>
      </c>
      <c r="F94">
        <f t="shared" si="14"/>
        <v>13331</v>
      </c>
      <c r="G94">
        <f>C94-(C$7+C$8*F94)</f>
        <v>5.4572001245105639E-3</v>
      </c>
      <c r="K94">
        <f>G94</f>
        <v>5.4572001245105639E-3</v>
      </c>
      <c r="N94">
        <f ca="1">+C$11+C$12*F94</f>
        <v>1.0491446822553582E-3</v>
      </c>
      <c r="P94" s="2">
        <f>C94-15018.5</f>
        <v>43073.006010000128</v>
      </c>
    </row>
    <row r="95" spans="1:16">
      <c r="A95" s="77" t="s">
        <v>373</v>
      </c>
      <c r="B95" s="78" t="s">
        <v>54</v>
      </c>
      <c r="C95" s="79">
        <v>59504.497499999998</v>
      </c>
      <c r="D95" s="77">
        <v>8.0000000000000004E-4</v>
      </c>
      <c r="E95" s="32">
        <f>(C95-C$7)/C$8</f>
        <v>14884.001935266606</v>
      </c>
      <c r="F95">
        <f t="shared" ref="F95" si="16">+ROUND(2*E95,0)/2</f>
        <v>14884</v>
      </c>
      <c r="G95">
        <f>C95-(C$7+C$8*F95)</f>
        <v>1.7607999980100431E-3</v>
      </c>
      <c r="K95">
        <f>G95</f>
        <v>1.7607999980100431E-3</v>
      </c>
      <c r="N95">
        <f ca="1">+C$11+C$12*F95</f>
        <v>1.1198462146135078E-3</v>
      </c>
      <c r="P95" s="2">
        <f>C95-15018.5</f>
        <v>44485.997499999998</v>
      </c>
    </row>
    <row r="96" spans="1:16">
      <c r="A96" s="64"/>
      <c r="B96" s="65"/>
      <c r="C96" s="64"/>
      <c r="D96" s="64"/>
    </row>
    <row r="97" spans="1:4">
      <c r="A97" s="64"/>
      <c r="B97" s="65"/>
      <c r="C97" s="64"/>
      <c r="D97" s="64"/>
    </row>
    <row r="98" spans="1:4">
      <c r="A98" s="64"/>
      <c r="B98" s="65"/>
      <c r="C98" s="64"/>
      <c r="D98" s="64"/>
    </row>
    <row r="99" spans="1:4">
      <c r="A99" s="64"/>
      <c r="B99" s="65"/>
      <c r="C99" s="64"/>
      <c r="D99" s="64"/>
    </row>
    <row r="100" spans="1:4">
      <c r="A100" s="32"/>
      <c r="B100" s="33"/>
      <c r="C100" s="32"/>
      <c r="D100" s="32"/>
    </row>
    <row r="101" spans="1:4">
      <c r="A101" s="32"/>
      <c r="B101" s="33"/>
      <c r="C101" s="32"/>
      <c r="D101" s="32"/>
    </row>
    <row r="102" spans="1:4">
      <c r="A102" s="32"/>
      <c r="B102" s="33"/>
      <c r="C102" s="32"/>
      <c r="D102" s="32"/>
    </row>
    <row r="103" spans="1:4">
      <c r="A103" s="32"/>
      <c r="B103" s="33"/>
      <c r="C103" s="32"/>
      <c r="D103" s="32"/>
    </row>
    <row r="104" spans="1:4">
      <c r="B104" s="3"/>
    </row>
    <row r="105" spans="1:4">
      <c r="B105" s="3"/>
    </row>
    <row r="106" spans="1:4">
      <c r="B106" s="3"/>
    </row>
    <row r="107" spans="1:4">
      <c r="B107" s="3"/>
    </row>
    <row r="108" spans="1:4">
      <c r="B108" s="3"/>
    </row>
    <row r="109" spans="1:4">
      <c r="B109" s="3"/>
    </row>
    <row r="110" spans="1:4">
      <c r="B110" s="3"/>
    </row>
    <row r="111" spans="1:4">
      <c r="B111" s="3"/>
    </row>
    <row r="112" spans="1:4">
      <c r="B112" s="3"/>
    </row>
    <row r="113" spans="2:2">
      <c r="B113" s="3"/>
    </row>
    <row r="114" spans="2:2">
      <c r="B114" s="3"/>
    </row>
    <row r="115" spans="2:2">
      <c r="B115" s="3"/>
    </row>
    <row r="116" spans="2:2">
      <c r="B116" s="3"/>
    </row>
    <row r="117" spans="2:2">
      <c r="B117" s="3"/>
    </row>
    <row r="118" spans="2:2">
      <c r="B118" s="3"/>
    </row>
    <row r="119" spans="2:2">
      <c r="B119" s="3"/>
    </row>
    <row r="120" spans="2:2">
      <c r="B120" s="3"/>
    </row>
    <row r="121" spans="2:2">
      <c r="B121" s="3"/>
    </row>
    <row r="122" spans="2:2">
      <c r="B122" s="3"/>
    </row>
    <row r="123" spans="2:2">
      <c r="B123" s="3"/>
    </row>
    <row r="124" spans="2:2">
      <c r="B124" s="3"/>
    </row>
    <row r="125" spans="2:2">
      <c r="B125" s="3"/>
    </row>
    <row r="126" spans="2:2">
      <c r="B126" s="3"/>
    </row>
    <row r="127" spans="2:2">
      <c r="B127" s="3"/>
    </row>
    <row r="128" spans="2:2">
      <c r="B128" s="3"/>
    </row>
    <row r="129" spans="2:2">
      <c r="B129" s="3"/>
    </row>
    <row r="130" spans="2:2">
      <c r="B130" s="3"/>
    </row>
    <row r="131" spans="2:2">
      <c r="B131" s="3"/>
    </row>
    <row r="132" spans="2:2">
      <c r="B132" s="3"/>
    </row>
    <row r="133" spans="2:2">
      <c r="B133" s="3"/>
    </row>
    <row r="134" spans="2:2">
      <c r="B134" s="3"/>
    </row>
    <row r="135" spans="2:2">
      <c r="B135" s="3"/>
    </row>
    <row r="136" spans="2:2">
      <c r="B136" s="3"/>
    </row>
    <row r="137" spans="2:2">
      <c r="B137" s="3"/>
    </row>
    <row r="138" spans="2:2">
      <c r="B138" s="3"/>
    </row>
    <row r="139" spans="2:2">
      <c r="B139" s="3"/>
    </row>
    <row r="140" spans="2:2">
      <c r="B140" s="3"/>
    </row>
    <row r="141" spans="2:2">
      <c r="B141" s="3"/>
    </row>
    <row r="142" spans="2:2">
      <c r="B142" s="3"/>
    </row>
    <row r="143" spans="2:2">
      <c r="B143" s="3"/>
    </row>
    <row r="144" spans="2:2">
      <c r="B144" s="3"/>
    </row>
    <row r="145" spans="2:2">
      <c r="B145" s="3"/>
    </row>
    <row r="146" spans="2:2">
      <c r="B146" s="3"/>
    </row>
    <row r="147" spans="2:2">
      <c r="B147" s="3"/>
    </row>
    <row r="148" spans="2:2">
      <c r="B148" s="3"/>
    </row>
    <row r="149" spans="2:2">
      <c r="B149" s="3"/>
    </row>
    <row r="150" spans="2:2">
      <c r="B150" s="3"/>
    </row>
    <row r="151" spans="2:2">
      <c r="B151" s="3"/>
    </row>
    <row r="152" spans="2:2">
      <c r="B152" s="3"/>
    </row>
    <row r="153" spans="2:2">
      <c r="B153" s="3"/>
    </row>
    <row r="154" spans="2:2">
      <c r="B154" s="3"/>
    </row>
    <row r="155" spans="2:2">
      <c r="B155" s="3"/>
    </row>
    <row r="156" spans="2:2">
      <c r="B156" s="3"/>
    </row>
    <row r="157" spans="2:2">
      <c r="B157" s="3"/>
    </row>
    <row r="158" spans="2:2">
      <c r="B158" s="3"/>
    </row>
    <row r="159" spans="2:2">
      <c r="B159" s="3"/>
    </row>
    <row r="160" spans="2:2">
      <c r="B160" s="3"/>
    </row>
    <row r="161" spans="2:2">
      <c r="B161" s="3"/>
    </row>
    <row r="162" spans="2:2">
      <c r="B162" s="3"/>
    </row>
    <row r="163" spans="2:2">
      <c r="B163" s="3"/>
    </row>
    <row r="164" spans="2:2">
      <c r="B164" s="3"/>
    </row>
    <row r="165" spans="2:2">
      <c r="B165" s="3"/>
    </row>
    <row r="166" spans="2:2">
      <c r="B166" s="3"/>
    </row>
    <row r="167" spans="2:2">
      <c r="B167" s="3"/>
    </row>
    <row r="168" spans="2:2">
      <c r="B168" s="3"/>
    </row>
    <row r="169" spans="2:2">
      <c r="B169" s="3"/>
    </row>
    <row r="170" spans="2:2">
      <c r="B170" s="3"/>
    </row>
    <row r="171" spans="2:2">
      <c r="B171" s="3"/>
    </row>
    <row r="172" spans="2:2">
      <c r="B172" s="3"/>
    </row>
    <row r="173" spans="2:2">
      <c r="B173" s="3"/>
    </row>
    <row r="174" spans="2:2">
      <c r="B174" s="3"/>
    </row>
    <row r="175" spans="2:2">
      <c r="B175" s="3"/>
    </row>
    <row r="176" spans="2:2">
      <c r="B176" s="3"/>
    </row>
    <row r="177" spans="2:2">
      <c r="B177" s="3"/>
    </row>
    <row r="178" spans="2:2">
      <c r="B178" s="3"/>
    </row>
    <row r="179" spans="2:2">
      <c r="B179" s="3"/>
    </row>
    <row r="180" spans="2:2">
      <c r="B180" s="3"/>
    </row>
    <row r="181" spans="2:2">
      <c r="B181" s="3"/>
    </row>
    <row r="182" spans="2:2">
      <c r="B182" s="3"/>
    </row>
    <row r="183" spans="2:2">
      <c r="B183" s="3"/>
    </row>
    <row r="184" spans="2:2">
      <c r="B184" s="3"/>
    </row>
    <row r="185" spans="2:2">
      <c r="B185" s="3"/>
    </row>
    <row r="186" spans="2:2">
      <c r="B186" s="3"/>
    </row>
    <row r="187" spans="2:2">
      <c r="B187" s="3"/>
    </row>
    <row r="188" spans="2:2">
      <c r="B188" s="3"/>
    </row>
    <row r="189" spans="2:2">
      <c r="B189" s="3"/>
    </row>
    <row r="190" spans="2:2">
      <c r="B190" s="3"/>
    </row>
    <row r="191" spans="2:2">
      <c r="B191" s="3"/>
    </row>
    <row r="192" spans="2:2">
      <c r="B192" s="3"/>
    </row>
    <row r="193" spans="2:2">
      <c r="B193" s="3"/>
    </row>
    <row r="194" spans="2:2">
      <c r="B194" s="3"/>
    </row>
    <row r="195" spans="2:2">
      <c r="B195" s="3"/>
    </row>
    <row r="196" spans="2:2">
      <c r="B196" s="3"/>
    </row>
    <row r="197" spans="2:2">
      <c r="B197" s="3"/>
    </row>
    <row r="198" spans="2:2">
      <c r="B198" s="3"/>
    </row>
    <row r="199" spans="2:2">
      <c r="B199" s="3"/>
    </row>
    <row r="200" spans="2:2">
      <c r="B200" s="3"/>
    </row>
    <row r="201" spans="2:2">
      <c r="B201" s="3"/>
    </row>
    <row r="202" spans="2:2">
      <c r="B202" s="3"/>
    </row>
    <row r="203" spans="2:2">
      <c r="B203" s="3"/>
    </row>
    <row r="204" spans="2:2">
      <c r="B204" s="3"/>
    </row>
    <row r="205" spans="2:2">
      <c r="B205" s="3"/>
    </row>
    <row r="206" spans="2:2">
      <c r="B206" s="3"/>
    </row>
    <row r="207" spans="2:2">
      <c r="B207" s="3"/>
    </row>
    <row r="208" spans="2:2">
      <c r="B208" s="3"/>
    </row>
    <row r="209" spans="2:2">
      <c r="B209" s="3"/>
    </row>
    <row r="210" spans="2:2">
      <c r="B210" s="3"/>
    </row>
    <row r="211" spans="2:2">
      <c r="B211" s="3"/>
    </row>
    <row r="212" spans="2:2">
      <c r="B212" s="3"/>
    </row>
    <row r="213" spans="2:2">
      <c r="B213" s="3"/>
    </row>
    <row r="214" spans="2:2">
      <c r="B214" s="3"/>
    </row>
    <row r="215" spans="2:2">
      <c r="B215" s="3"/>
    </row>
    <row r="216" spans="2:2">
      <c r="B216" s="3"/>
    </row>
    <row r="217" spans="2:2">
      <c r="B217" s="3"/>
    </row>
    <row r="218" spans="2:2">
      <c r="B218" s="3"/>
    </row>
    <row r="219" spans="2:2">
      <c r="B219" s="3"/>
    </row>
    <row r="220" spans="2:2">
      <c r="B220" s="3"/>
    </row>
    <row r="221" spans="2:2">
      <c r="B221" s="3"/>
    </row>
    <row r="222" spans="2:2">
      <c r="B222" s="3"/>
    </row>
    <row r="223" spans="2:2">
      <c r="B223" s="3"/>
    </row>
    <row r="224" spans="2:2">
      <c r="B224" s="3"/>
    </row>
    <row r="225" spans="2:2">
      <c r="B225" s="3"/>
    </row>
    <row r="226" spans="2:2">
      <c r="B226" s="3"/>
    </row>
    <row r="227" spans="2:2">
      <c r="B227" s="3"/>
    </row>
    <row r="228" spans="2:2">
      <c r="B228" s="3"/>
    </row>
    <row r="229" spans="2:2">
      <c r="B229" s="3"/>
    </row>
    <row r="230" spans="2:2">
      <c r="B230" s="3"/>
    </row>
    <row r="231" spans="2:2">
      <c r="B231" s="3"/>
    </row>
    <row r="232" spans="2:2">
      <c r="B232" s="3"/>
    </row>
    <row r="233" spans="2:2">
      <c r="B233" s="3"/>
    </row>
    <row r="234" spans="2:2">
      <c r="B234" s="3"/>
    </row>
    <row r="235" spans="2:2">
      <c r="B235" s="3"/>
    </row>
    <row r="236" spans="2:2">
      <c r="B236" s="3"/>
    </row>
    <row r="237" spans="2:2">
      <c r="B237" s="3"/>
    </row>
    <row r="238" spans="2:2">
      <c r="B238" s="3"/>
    </row>
    <row r="239" spans="2:2">
      <c r="B239" s="3"/>
    </row>
    <row r="240" spans="2:2">
      <c r="B240" s="3"/>
    </row>
    <row r="241" spans="2:2">
      <c r="B241" s="3"/>
    </row>
    <row r="242" spans="2:2">
      <c r="B242" s="3"/>
    </row>
    <row r="243" spans="2:2">
      <c r="B243" s="3"/>
    </row>
    <row r="244" spans="2:2">
      <c r="B244" s="3"/>
    </row>
    <row r="245" spans="2:2">
      <c r="B245" s="3"/>
    </row>
    <row r="246" spans="2:2">
      <c r="B246" s="3"/>
    </row>
    <row r="247" spans="2:2">
      <c r="B247" s="3"/>
    </row>
    <row r="248" spans="2:2">
      <c r="B248" s="3"/>
    </row>
    <row r="249" spans="2:2">
      <c r="B249" s="3"/>
    </row>
    <row r="250" spans="2:2">
      <c r="B250" s="3"/>
    </row>
    <row r="251" spans="2:2">
      <c r="B251" s="3"/>
    </row>
    <row r="252" spans="2:2">
      <c r="B252" s="3"/>
    </row>
    <row r="253" spans="2:2">
      <c r="B253" s="3"/>
    </row>
    <row r="254" spans="2:2">
      <c r="B254" s="3"/>
    </row>
    <row r="255" spans="2:2">
      <c r="B255" s="3"/>
    </row>
    <row r="256" spans="2:2">
      <c r="B256" s="3"/>
    </row>
    <row r="257" spans="2:2">
      <c r="B257" s="3"/>
    </row>
    <row r="258" spans="2:2">
      <c r="B258" s="3"/>
    </row>
    <row r="259" spans="2:2">
      <c r="B259" s="3"/>
    </row>
    <row r="260" spans="2:2">
      <c r="B260" s="3"/>
    </row>
    <row r="261" spans="2:2">
      <c r="B261" s="3"/>
    </row>
    <row r="262" spans="2:2">
      <c r="B262" s="3"/>
    </row>
    <row r="263" spans="2:2">
      <c r="B263" s="3"/>
    </row>
    <row r="264" spans="2:2">
      <c r="B264" s="3"/>
    </row>
    <row r="265" spans="2:2">
      <c r="B265" s="3"/>
    </row>
    <row r="266" spans="2:2">
      <c r="B266" s="3"/>
    </row>
    <row r="267" spans="2:2">
      <c r="B267" s="3"/>
    </row>
    <row r="268" spans="2:2">
      <c r="B268" s="3"/>
    </row>
    <row r="269" spans="2:2">
      <c r="B269" s="3"/>
    </row>
    <row r="270" spans="2:2">
      <c r="B270" s="3"/>
    </row>
    <row r="271" spans="2:2">
      <c r="B271" s="3"/>
    </row>
    <row r="272" spans="2:2">
      <c r="B272" s="3"/>
    </row>
    <row r="273" spans="2:2">
      <c r="B273" s="3"/>
    </row>
    <row r="274" spans="2:2">
      <c r="B274" s="3"/>
    </row>
    <row r="275" spans="2:2">
      <c r="B275" s="3"/>
    </row>
    <row r="276" spans="2:2">
      <c r="B276" s="3"/>
    </row>
    <row r="277" spans="2:2">
      <c r="B277" s="3"/>
    </row>
    <row r="278" spans="2:2">
      <c r="B278" s="3"/>
    </row>
    <row r="279" spans="2:2">
      <c r="B279" s="3"/>
    </row>
    <row r="280" spans="2:2">
      <c r="B280" s="3"/>
    </row>
    <row r="281" spans="2:2">
      <c r="B281" s="3"/>
    </row>
    <row r="282" spans="2:2">
      <c r="B282" s="3"/>
    </row>
    <row r="283" spans="2:2">
      <c r="B283" s="3"/>
    </row>
    <row r="284" spans="2:2">
      <c r="B284" s="3"/>
    </row>
    <row r="285" spans="2:2">
      <c r="B285" s="3"/>
    </row>
    <row r="286" spans="2:2">
      <c r="B286" s="3"/>
    </row>
    <row r="287" spans="2:2">
      <c r="B287" s="3"/>
    </row>
    <row r="288" spans="2:2">
      <c r="B288" s="3"/>
    </row>
    <row r="289" spans="2:2">
      <c r="B289" s="3"/>
    </row>
    <row r="290" spans="2:2">
      <c r="B290" s="3"/>
    </row>
    <row r="291" spans="2:2">
      <c r="B291" s="3"/>
    </row>
    <row r="292" spans="2:2">
      <c r="B292" s="3"/>
    </row>
    <row r="293" spans="2:2">
      <c r="B293" s="3"/>
    </row>
    <row r="294" spans="2:2">
      <c r="B294" s="3"/>
    </row>
    <row r="295" spans="2:2">
      <c r="B295" s="3"/>
    </row>
    <row r="296" spans="2:2">
      <c r="B296" s="3"/>
    </row>
    <row r="297" spans="2:2">
      <c r="B297" s="3"/>
    </row>
    <row r="298" spans="2:2">
      <c r="B298" s="3"/>
    </row>
    <row r="299" spans="2:2">
      <c r="B299" s="3"/>
    </row>
    <row r="300" spans="2:2">
      <c r="B300" s="3"/>
    </row>
  </sheetData>
  <protectedRanges>
    <protectedRange sqref="A94:D94" name="Range1"/>
  </protectedRanges>
  <phoneticPr fontId="0" type="noConversion"/>
  <hyperlinks>
    <hyperlink ref="H2255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6"/>
  <sheetViews>
    <sheetView topLeftCell="A37" workbookViewId="0">
      <selection activeCell="A44" sqref="A44:D84"/>
    </sheetView>
  </sheetViews>
  <sheetFormatPr defaultRowHeight="12.75"/>
  <cols>
    <col min="1" max="1" width="19.7109375" style="15" customWidth="1"/>
    <col min="2" max="2" width="4.42578125" style="14" customWidth="1"/>
    <col min="3" max="3" width="12.7109375" style="15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5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>
      <c r="A1" s="51" t="s">
        <v>81</v>
      </c>
      <c r="I1" s="52" t="s">
        <v>82</v>
      </c>
      <c r="J1" s="53" t="s">
        <v>83</v>
      </c>
    </row>
    <row r="2" spans="1:16">
      <c r="I2" s="54" t="s">
        <v>84</v>
      </c>
      <c r="J2" s="55" t="s">
        <v>85</v>
      </c>
    </row>
    <row r="3" spans="1:16">
      <c r="A3" s="56" t="s">
        <v>86</v>
      </c>
      <c r="I3" s="54" t="s">
        <v>87</v>
      </c>
      <c r="J3" s="55" t="s">
        <v>32</v>
      </c>
    </row>
    <row r="4" spans="1:16">
      <c r="I4" s="54" t="s">
        <v>88</v>
      </c>
      <c r="J4" s="55" t="s">
        <v>32</v>
      </c>
    </row>
    <row r="5" spans="1:16" ht="13.5" thickBot="1">
      <c r="I5" s="57" t="s">
        <v>36</v>
      </c>
      <c r="J5" s="58" t="s">
        <v>89</v>
      </c>
    </row>
    <row r="10" spans="1:16" ht="13.5" thickBot="1"/>
    <row r="11" spans="1:16" ht="12.75" customHeight="1" thickBot="1">
      <c r="A11" s="15" t="str">
        <f t="shared" ref="A11:A42" si="0">P11</f>
        <v>BAVM 36 </v>
      </c>
      <c r="B11" s="3" t="str">
        <f t="shared" ref="B11:B42" si="1">IF(H11=INT(H11),"I","II")</f>
        <v>I</v>
      </c>
      <c r="C11" s="15">
        <f t="shared" ref="C11:C42" si="2">1*G11</f>
        <v>45298.351000000002</v>
      </c>
      <c r="D11" s="14" t="str">
        <f t="shared" ref="D11:D42" si="3">VLOOKUP(F11,I$1:J$5,2,FALSE)</f>
        <v>vis</v>
      </c>
      <c r="E11" s="59">
        <f>VLOOKUP(C11,Active!C$21:E$959,3,FALSE)</f>
        <v>-729.74234839898304</v>
      </c>
      <c r="F11" s="3" t="s">
        <v>36</v>
      </c>
      <c r="G11" s="14" t="str">
        <f t="shared" ref="G11:G42" si="4">MID(I11,3,LEN(I11)-3)</f>
        <v>45298.351</v>
      </c>
      <c r="H11" s="15">
        <f t="shared" ref="H11:H42" si="5">1*K11</f>
        <v>6899</v>
      </c>
      <c r="I11" s="60" t="s">
        <v>172</v>
      </c>
      <c r="J11" s="61" t="s">
        <v>173</v>
      </c>
      <c r="K11" s="60">
        <v>6899</v>
      </c>
      <c r="L11" s="60" t="s">
        <v>174</v>
      </c>
      <c r="M11" s="61" t="s">
        <v>90</v>
      </c>
      <c r="N11" s="61"/>
      <c r="O11" s="62" t="s">
        <v>175</v>
      </c>
      <c r="P11" s="63" t="s">
        <v>176</v>
      </c>
    </row>
    <row r="12" spans="1:16" ht="12.75" customHeight="1" thickBot="1">
      <c r="A12" s="15" t="str">
        <f t="shared" si="0"/>
        <v>IBVS 2652 </v>
      </c>
      <c r="B12" s="3" t="str">
        <f t="shared" si="1"/>
        <v>I</v>
      </c>
      <c r="C12" s="15">
        <f t="shared" si="2"/>
        <v>45962.305</v>
      </c>
      <c r="D12" s="14" t="str">
        <f t="shared" si="3"/>
        <v>vis</v>
      </c>
      <c r="E12" s="59">
        <f>VLOOKUP(C12,Active!C$21:E$959,3,FALSE)</f>
        <v>-1.3189004577346046E-3</v>
      </c>
      <c r="F12" s="3" t="s">
        <v>36</v>
      </c>
      <c r="G12" s="14" t="str">
        <f t="shared" si="4"/>
        <v>45962.3050</v>
      </c>
      <c r="H12" s="15">
        <f t="shared" si="5"/>
        <v>7630</v>
      </c>
      <c r="I12" s="60" t="s">
        <v>183</v>
      </c>
      <c r="J12" s="61" t="s">
        <v>184</v>
      </c>
      <c r="K12" s="60">
        <v>7630</v>
      </c>
      <c r="L12" s="60" t="s">
        <v>185</v>
      </c>
      <c r="M12" s="61" t="s">
        <v>147</v>
      </c>
      <c r="N12" s="61" t="s">
        <v>148</v>
      </c>
      <c r="O12" s="62" t="s">
        <v>149</v>
      </c>
      <c r="P12" s="63" t="s">
        <v>150</v>
      </c>
    </row>
    <row r="13" spans="1:16" ht="12.75" customHeight="1" thickBot="1">
      <c r="A13" s="15" t="str">
        <f t="shared" si="0"/>
        <v>BAVM 60 </v>
      </c>
      <c r="B13" s="3" t="str">
        <f t="shared" si="1"/>
        <v>I</v>
      </c>
      <c r="C13" s="15">
        <f t="shared" si="2"/>
        <v>48539.452400000002</v>
      </c>
      <c r="D13" s="14" t="str">
        <f t="shared" si="3"/>
        <v>vis</v>
      </c>
      <c r="E13" s="59">
        <f>VLOOKUP(C13,Active!C$21:E$959,3,FALSE)</f>
        <v>2832.4994218819684</v>
      </c>
      <c r="F13" s="3" t="s">
        <v>36</v>
      </c>
      <c r="G13" s="14" t="str">
        <f t="shared" si="4"/>
        <v>48539.4524</v>
      </c>
      <c r="H13" s="15">
        <f t="shared" si="5"/>
        <v>10465</v>
      </c>
      <c r="I13" s="60" t="s">
        <v>203</v>
      </c>
      <c r="J13" s="61" t="s">
        <v>204</v>
      </c>
      <c r="K13" s="60">
        <v>10465</v>
      </c>
      <c r="L13" s="60" t="s">
        <v>205</v>
      </c>
      <c r="M13" s="61" t="s">
        <v>147</v>
      </c>
      <c r="N13" s="61" t="s">
        <v>206</v>
      </c>
      <c r="O13" s="62" t="s">
        <v>193</v>
      </c>
      <c r="P13" s="63" t="s">
        <v>207</v>
      </c>
    </row>
    <row r="14" spans="1:16" ht="12.75" customHeight="1" thickBot="1">
      <c r="A14" s="15" t="str">
        <f t="shared" si="0"/>
        <v>BAVM 60 </v>
      </c>
      <c r="B14" s="3" t="str">
        <f t="shared" si="1"/>
        <v>I</v>
      </c>
      <c r="C14" s="15">
        <f t="shared" si="2"/>
        <v>48539.453099999999</v>
      </c>
      <c r="D14" s="14" t="str">
        <f t="shared" si="3"/>
        <v>vis</v>
      </c>
      <c r="E14" s="59">
        <f>VLOOKUP(C14,Active!C$21:E$959,3,FALSE)</f>
        <v>2832.5001912405664</v>
      </c>
      <c r="F14" s="3" t="s">
        <v>36</v>
      </c>
      <c r="G14" s="14" t="str">
        <f t="shared" si="4"/>
        <v>48539.4531</v>
      </c>
      <c r="H14" s="15">
        <f t="shared" si="5"/>
        <v>10465</v>
      </c>
      <c r="I14" s="60" t="s">
        <v>208</v>
      </c>
      <c r="J14" s="61" t="s">
        <v>209</v>
      </c>
      <c r="K14" s="60">
        <v>10465</v>
      </c>
      <c r="L14" s="60" t="s">
        <v>210</v>
      </c>
      <c r="M14" s="61" t="s">
        <v>147</v>
      </c>
      <c r="N14" s="61" t="s">
        <v>192</v>
      </c>
      <c r="O14" s="62" t="s">
        <v>193</v>
      </c>
      <c r="P14" s="63" t="s">
        <v>207</v>
      </c>
    </row>
    <row r="15" spans="1:16" ht="12.75" customHeight="1" thickBot="1">
      <c r="A15" s="15" t="str">
        <f t="shared" si="0"/>
        <v> BBS 102 </v>
      </c>
      <c r="B15" s="3" t="str">
        <f t="shared" si="1"/>
        <v>I</v>
      </c>
      <c r="C15" s="15">
        <f t="shared" si="2"/>
        <v>48890.406999999999</v>
      </c>
      <c r="D15" s="14" t="str">
        <f t="shared" si="3"/>
        <v>vis</v>
      </c>
      <c r="E15" s="59">
        <f>VLOOKUP(C15,Active!C$21:E$959,3,FALSE)</f>
        <v>3218.2279077578605</v>
      </c>
      <c r="F15" s="3" t="s">
        <v>36</v>
      </c>
      <c r="G15" s="14" t="str">
        <f t="shared" si="4"/>
        <v>48890.407</v>
      </c>
      <c r="H15" s="15">
        <f t="shared" si="5"/>
        <v>10851</v>
      </c>
      <c r="I15" s="60" t="s">
        <v>211</v>
      </c>
      <c r="J15" s="61" t="s">
        <v>212</v>
      </c>
      <c r="K15" s="60">
        <v>10851</v>
      </c>
      <c r="L15" s="60" t="s">
        <v>213</v>
      </c>
      <c r="M15" s="61" t="s">
        <v>141</v>
      </c>
      <c r="N15" s="61"/>
      <c r="O15" s="62" t="s">
        <v>214</v>
      </c>
      <c r="P15" s="62" t="s">
        <v>215</v>
      </c>
    </row>
    <row r="16" spans="1:16" ht="12.75" customHeight="1" thickBot="1">
      <c r="A16" s="15" t="str">
        <f t="shared" si="0"/>
        <v> BBS 103 </v>
      </c>
      <c r="B16" s="3" t="str">
        <f t="shared" si="1"/>
        <v>I</v>
      </c>
      <c r="C16" s="15">
        <f t="shared" si="2"/>
        <v>49001.26</v>
      </c>
      <c r="D16" s="14" t="str">
        <f t="shared" si="3"/>
        <v>vis</v>
      </c>
      <c r="E16" s="59">
        <f>VLOOKUP(C16,Active!C$21:E$959,3,FALSE)</f>
        <v>3340.0646349151671</v>
      </c>
      <c r="F16" s="3" t="s">
        <v>36</v>
      </c>
      <c r="G16" s="14" t="str">
        <f t="shared" si="4"/>
        <v>49001.260</v>
      </c>
      <c r="H16" s="15">
        <f t="shared" si="5"/>
        <v>10973</v>
      </c>
      <c r="I16" s="60" t="s">
        <v>216</v>
      </c>
      <c r="J16" s="61" t="s">
        <v>217</v>
      </c>
      <c r="K16" s="60">
        <v>10973</v>
      </c>
      <c r="L16" s="60" t="s">
        <v>218</v>
      </c>
      <c r="M16" s="61" t="s">
        <v>141</v>
      </c>
      <c r="N16" s="61"/>
      <c r="O16" s="62" t="s">
        <v>214</v>
      </c>
      <c r="P16" s="62" t="s">
        <v>219</v>
      </c>
    </row>
    <row r="17" spans="1:16" ht="12.75" customHeight="1" thickBot="1">
      <c r="A17" s="15" t="str">
        <f t="shared" si="0"/>
        <v>BAVM 80 </v>
      </c>
      <c r="B17" s="3" t="str">
        <f t="shared" si="1"/>
        <v>II</v>
      </c>
      <c r="C17" s="15">
        <f t="shared" si="2"/>
        <v>49625.3577</v>
      </c>
      <c r="D17" s="14" t="str">
        <f t="shared" si="3"/>
        <v>vis</v>
      </c>
      <c r="E17" s="59">
        <f>VLOOKUP(C17,Active!C$21:E$959,3,FALSE)</f>
        <v>4026.0002541081567</v>
      </c>
      <c r="F17" s="3" t="s">
        <v>36</v>
      </c>
      <c r="G17" s="14" t="str">
        <f t="shared" si="4"/>
        <v>49625.3577</v>
      </c>
      <c r="H17" s="15">
        <f t="shared" si="5"/>
        <v>11659.5</v>
      </c>
      <c r="I17" s="60" t="s">
        <v>220</v>
      </c>
      <c r="J17" s="61" t="s">
        <v>221</v>
      </c>
      <c r="K17" s="60">
        <v>11659.5</v>
      </c>
      <c r="L17" s="60" t="s">
        <v>222</v>
      </c>
      <c r="M17" s="61" t="s">
        <v>147</v>
      </c>
      <c r="N17" s="61" t="s">
        <v>38</v>
      </c>
      <c r="O17" s="62" t="s">
        <v>193</v>
      </c>
      <c r="P17" s="63" t="s">
        <v>223</v>
      </c>
    </row>
    <row r="18" spans="1:16" ht="12.75" customHeight="1" thickBot="1">
      <c r="A18" s="15" t="str">
        <f t="shared" si="0"/>
        <v>BAVM 80 </v>
      </c>
      <c r="B18" s="3" t="str">
        <f t="shared" si="1"/>
        <v>II</v>
      </c>
      <c r="C18" s="15">
        <f t="shared" si="2"/>
        <v>49625.357799999998</v>
      </c>
      <c r="D18" s="14" t="str">
        <f t="shared" si="3"/>
        <v>vis</v>
      </c>
      <c r="E18" s="59">
        <f>VLOOKUP(C18,Active!C$21:E$959,3,FALSE)</f>
        <v>4026.0003640165255</v>
      </c>
      <c r="F18" s="3" t="s">
        <v>36</v>
      </c>
      <c r="G18" s="14" t="str">
        <f t="shared" si="4"/>
        <v>49625.3578</v>
      </c>
      <c r="H18" s="15">
        <f t="shared" si="5"/>
        <v>11659.5</v>
      </c>
      <c r="I18" s="60" t="s">
        <v>224</v>
      </c>
      <c r="J18" s="61" t="s">
        <v>221</v>
      </c>
      <c r="K18" s="60">
        <v>11659.5</v>
      </c>
      <c r="L18" s="60" t="s">
        <v>225</v>
      </c>
      <c r="M18" s="61" t="s">
        <v>147</v>
      </c>
      <c r="N18" s="61" t="s">
        <v>192</v>
      </c>
      <c r="O18" s="62" t="s">
        <v>193</v>
      </c>
      <c r="P18" s="63" t="s">
        <v>223</v>
      </c>
    </row>
    <row r="19" spans="1:16" ht="12.75" customHeight="1" thickBot="1">
      <c r="A19" s="15" t="str">
        <f t="shared" si="0"/>
        <v> BBS 110 </v>
      </c>
      <c r="B19" s="3" t="str">
        <f t="shared" si="1"/>
        <v>I</v>
      </c>
      <c r="C19" s="15">
        <f t="shared" si="2"/>
        <v>49947.457999999999</v>
      </c>
      <c r="D19" s="14" t="str">
        <f t="shared" si="3"/>
        <v>vis</v>
      </c>
      <c r="E19" s="59">
        <f>VLOOKUP(C19,Active!C$21:E$959,3,FALSE)</f>
        <v>4380.0154487207101</v>
      </c>
      <c r="F19" s="3" t="s">
        <v>36</v>
      </c>
      <c r="G19" s="14" t="str">
        <f t="shared" si="4"/>
        <v>49947.458</v>
      </c>
      <c r="H19" s="15">
        <f t="shared" si="5"/>
        <v>12014</v>
      </c>
      <c r="I19" s="60" t="s">
        <v>226</v>
      </c>
      <c r="J19" s="61" t="s">
        <v>227</v>
      </c>
      <c r="K19" s="60">
        <v>12014</v>
      </c>
      <c r="L19" s="60" t="s">
        <v>228</v>
      </c>
      <c r="M19" s="61" t="s">
        <v>141</v>
      </c>
      <c r="N19" s="61"/>
      <c r="O19" s="62" t="s">
        <v>214</v>
      </c>
      <c r="P19" s="62" t="s">
        <v>229</v>
      </c>
    </row>
    <row r="20" spans="1:16" ht="12.75" customHeight="1" thickBot="1">
      <c r="A20" s="15" t="str">
        <f t="shared" si="0"/>
        <v> BBS 111 </v>
      </c>
      <c r="B20" s="3" t="str">
        <f t="shared" si="1"/>
        <v>I</v>
      </c>
      <c r="C20" s="15">
        <f t="shared" si="2"/>
        <v>50040.258000000002</v>
      </c>
      <c r="D20" s="14" t="str">
        <f t="shared" si="3"/>
        <v>vis</v>
      </c>
      <c r="E20" s="59">
        <f>VLOOKUP(C20,Active!C$21:E$959,3,FALSE)</f>
        <v>4482.010417555095</v>
      </c>
      <c r="F20" s="3" t="s">
        <v>36</v>
      </c>
      <c r="G20" s="14" t="str">
        <f t="shared" si="4"/>
        <v>50040.258</v>
      </c>
      <c r="H20" s="15">
        <f t="shared" si="5"/>
        <v>12116</v>
      </c>
      <c r="I20" s="60" t="s">
        <v>230</v>
      </c>
      <c r="J20" s="61" t="s">
        <v>231</v>
      </c>
      <c r="K20" s="60">
        <v>12116</v>
      </c>
      <c r="L20" s="60" t="s">
        <v>232</v>
      </c>
      <c r="M20" s="61" t="s">
        <v>141</v>
      </c>
      <c r="N20" s="61"/>
      <c r="O20" s="62" t="s">
        <v>214</v>
      </c>
      <c r="P20" s="62" t="s">
        <v>233</v>
      </c>
    </row>
    <row r="21" spans="1:16" ht="12.75" customHeight="1" thickBot="1">
      <c r="A21" s="15" t="str">
        <f t="shared" si="0"/>
        <v> BBS 111 </v>
      </c>
      <c r="B21" s="3" t="str">
        <f t="shared" si="1"/>
        <v>I</v>
      </c>
      <c r="C21" s="15">
        <f t="shared" si="2"/>
        <v>50140.339</v>
      </c>
      <c r="D21" s="14" t="str">
        <f t="shared" si="3"/>
        <v>vis</v>
      </c>
      <c r="E21" s="59">
        <f>VLOOKUP(C21,Active!C$21:E$959,3,FALSE)</f>
        <v>4592.0078149248548</v>
      </c>
      <c r="F21" s="3" t="s">
        <v>36</v>
      </c>
      <c r="G21" s="14" t="str">
        <f t="shared" si="4"/>
        <v>50140.339</v>
      </c>
      <c r="H21" s="15">
        <f t="shared" si="5"/>
        <v>12226</v>
      </c>
      <c r="I21" s="60" t="s">
        <v>234</v>
      </c>
      <c r="J21" s="61" t="s">
        <v>235</v>
      </c>
      <c r="K21" s="60">
        <v>12226</v>
      </c>
      <c r="L21" s="60" t="s">
        <v>236</v>
      </c>
      <c r="M21" s="61" t="s">
        <v>141</v>
      </c>
      <c r="N21" s="61"/>
      <c r="O21" s="62" t="s">
        <v>214</v>
      </c>
      <c r="P21" s="62" t="s">
        <v>233</v>
      </c>
    </row>
    <row r="22" spans="1:16" ht="12.75" customHeight="1" thickBot="1">
      <c r="A22" s="15" t="str">
        <f t="shared" si="0"/>
        <v> BBS 114 </v>
      </c>
      <c r="B22" s="3" t="str">
        <f t="shared" si="1"/>
        <v>I</v>
      </c>
      <c r="C22" s="15">
        <f t="shared" si="2"/>
        <v>50423.298000000003</v>
      </c>
      <c r="D22" s="14" t="str">
        <f t="shared" si="3"/>
        <v>vis</v>
      </c>
      <c r="E22" s="59">
        <f>VLOOKUP(C22,Active!C$21:E$959,3,FALSE)</f>
        <v>4903.0034440887357</v>
      </c>
      <c r="F22" s="3" t="s">
        <v>36</v>
      </c>
      <c r="G22" s="14" t="str">
        <f t="shared" si="4"/>
        <v>50423.298</v>
      </c>
      <c r="H22" s="15">
        <f t="shared" si="5"/>
        <v>12537</v>
      </c>
      <c r="I22" s="60" t="s">
        <v>237</v>
      </c>
      <c r="J22" s="61" t="s">
        <v>238</v>
      </c>
      <c r="K22" s="60">
        <v>12537</v>
      </c>
      <c r="L22" s="60" t="s">
        <v>239</v>
      </c>
      <c r="M22" s="61" t="s">
        <v>141</v>
      </c>
      <c r="N22" s="61"/>
      <c r="O22" s="62" t="s">
        <v>214</v>
      </c>
      <c r="P22" s="62" t="s">
        <v>240</v>
      </c>
    </row>
    <row r="23" spans="1:16" ht="12.75" customHeight="1" thickBot="1">
      <c r="A23" s="15" t="str">
        <f t="shared" si="0"/>
        <v> BBS 114 </v>
      </c>
      <c r="B23" s="3" t="str">
        <f t="shared" si="1"/>
        <v>II</v>
      </c>
      <c r="C23" s="15">
        <f t="shared" si="2"/>
        <v>50514.292000000001</v>
      </c>
      <c r="D23" s="14" t="str">
        <f t="shared" si="3"/>
        <v>vis</v>
      </c>
      <c r="E23" s="59">
        <f>VLOOKUP(C23,Active!C$21:E$959,3,FALSE)</f>
        <v>5003.013467732223</v>
      </c>
      <c r="F23" s="3" t="s">
        <v>36</v>
      </c>
      <c r="G23" s="14" t="str">
        <f t="shared" si="4"/>
        <v>50514.292</v>
      </c>
      <c r="H23" s="15">
        <f t="shared" si="5"/>
        <v>12637.5</v>
      </c>
      <c r="I23" s="60" t="s">
        <v>241</v>
      </c>
      <c r="J23" s="61" t="s">
        <v>242</v>
      </c>
      <c r="K23" s="60">
        <v>12637.5</v>
      </c>
      <c r="L23" s="60" t="s">
        <v>243</v>
      </c>
      <c r="M23" s="61" t="s">
        <v>141</v>
      </c>
      <c r="N23" s="61"/>
      <c r="O23" s="62" t="s">
        <v>214</v>
      </c>
      <c r="P23" s="62" t="s">
        <v>240</v>
      </c>
    </row>
    <row r="24" spans="1:16" ht="12.75" customHeight="1" thickBot="1">
      <c r="A24" s="15" t="str">
        <f t="shared" si="0"/>
        <v> BBS 116 </v>
      </c>
      <c r="B24" s="3" t="str">
        <f t="shared" si="1"/>
        <v>II</v>
      </c>
      <c r="C24" s="15">
        <f t="shared" si="2"/>
        <v>50715.364000000001</v>
      </c>
      <c r="D24" s="14" t="str">
        <f t="shared" si="3"/>
        <v>vis</v>
      </c>
      <c r="E24" s="59">
        <f>VLOOKUP(C24,Active!C$21:E$959,3,FALSE)</f>
        <v>5224.0084286532028</v>
      </c>
      <c r="F24" s="3" t="s">
        <v>36</v>
      </c>
      <c r="G24" s="14" t="str">
        <f t="shared" si="4"/>
        <v>50715.364</v>
      </c>
      <c r="H24" s="15">
        <f t="shared" si="5"/>
        <v>12858.5</v>
      </c>
      <c r="I24" s="60" t="s">
        <v>244</v>
      </c>
      <c r="J24" s="61" t="s">
        <v>245</v>
      </c>
      <c r="K24" s="60">
        <v>12858.5</v>
      </c>
      <c r="L24" s="60" t="s">
        <v>246</v>
      </c>
      <c r="M24" s="61" t="s">
        <v>141</v>
      </c>
      <c r="N24" s="61"/>
      <c r="O24" s="62" t="s">
        <v>214</v>
      </c>
      <c r="P24" s="62" t="s">
        <v>247</v>
      </c>
    </row>
    <row r="25" spans="1:16" ht="12.75" customHeight="1" thickBot="1">
      <c r="A25" s="15" t="str">
        <f t="shared" si="0"/>
        <v>IBVS 4710 </v>
      </c>
      <c r="B25" s="3" t="str">
        <f t="shared" si="1"/>
        <v>I</v>
      </c>
      <c r="C25" s="15">
        <f t="shared" si="2"/>
        <v>51157.543400000002</v>
      </c>
      <c r="D25" s="14" t="str">
        <f t="shared" si="3"/>
        <v>vis</v>
      </c>
      <c r="E25" s="59">
        <f>VLOOKUP(C25,Active!C$21:E$959,3,FALSE)</f>
        <v>5710.0006066942142</v>
      </c>
      <c r="F25" s="3" t="s">
        <v>36</v>
      </c>
      <c r="G25" s="14" t="str">
        <f t="shared" si="4"/>
        <v>51157.5434</v>
      </c>
      <c r="H25" s="15">
        <f t="shared" si="5"/>
        <v>13345</v>
      </c>
      <c r="I25" s="60" t="s">
        <v>248</v>
      </c>
      <c r="J25" s="61" t="s">
        <v>249</v>
      </c>
      <c r="K25" s="60">
        <v>13345</v>
      </c>
      <c r="L25" s="60" t="s">
        <v>250</v>
      </c>
      <c r="M25" s="61" t="s">
        <v>147</v>
      </c>
      <c r="N25" s="61" t="s">
        <v>148</v>
      </c>
      <c r="O25" s="62" t="s">
        <v>251</v>
      </c>
      <c r="P25" s="63" t="s">
        <v>252</v>
      </c>
    </row>
    <row r="26" spans="1:16" ht="12.75" customHeight="1" thickBot="1">
      <c r="A26" s="15" t="str">
        <f t="shared" si="0"/>
        <v>IBVS 4710 </v>
      </c>
      <c r="B26" s="3" t="str">
        <f t="shared" si="1"/>
        <v>I</v>
      </c>
      <c r="C26" s="15">
        <f t="shared" si="2"/>
        <v>51189.387199999997</v>
      </c>
      <c r="D26" s="14" t="str">
        <f t="shared" si="3"/>
        <v>vis</v>
      </c>
      <c r="E26" s="59">
        <f>VLOOKUP(C26,Active!C$21:E$959,3,FALSE)</f>
        <v>5744.9996087261952</v>
      </c>
      <c r="F26" s="3" t="s">
        <v>36</v>
      </c>
      <c r="G26" s="14" t="str">
        <f t="shared" si="4"/>
        <v>51189.3872</v>
      </c>
      <c r="H26" s="15">
        <f t="shared" si="5"/>
        <v>13380</v>
      </c>
      <c r="I26" s="60" t="s">
        <v>253</v>
      </c>
      <c r="J26" s="61" t="s">
        <v>254</v>
      </c>
      <c r="K26" s="60">
        <v>13380</v>
      </c>
      <c r="L26" s="60" t="s">
        <v>255</v>
      </c>
      <c r="M26" s="61" t="s">
        <v>147</v>
      </c>
      <c r="N26" s="61" t="s">
        <v>148</v>
      </c>
      <c r="O26" s="62" t="s">
        <v>251</v>
      </c>
      <c r="P26" s="63" t="s">
        <v>252</v>
      </c>
    </row>
    <row r="27" spans="1:16" ht="12.75" customHeight="1" thickBot="1">
      <c r="A27" s="15" t="str">
        <f t="shared" si="0"/>
        <v>IBVS 5040 </v>
      </c>
      <c r="B27" s="3" t="str">
        <f t="shared" si="1"/>
        <v>I</v>
      </c>
      <c r="C27" s="15">
        <f t="shared" si="2"/>
        <v>51885.876600000003</v>
      </c>
      <c r="D27" s="14" t="str">
        <f t="shared" si="3"/>
        <v>vis</v>
      </c>
      <c r="E27" s="59">
        <f>VLOOKUP(C27,Active!C$21:E$959,3,FALSE)</f>
        <v>6510.4997665546234</v>
      </c>
      <c r="F27" s="3" t="s">
        <v>36</v>
      </c>
      <c r="G27" s="14" t="str">
        <f t="shared" si="4"/>
        <v>51885.8766</v>
      </c>
      <c r="H27" s="15">
        <f t="shared" si="5"/>
        <v>14146</v>
      </c>
      <c r="I27" s="60" t="s">
        <v>256</v>
      </c>
      <c r="J27" s="61" t="s">
        <v>257</v>
      </c>
      <c r="K27" s="60">
        <v>14146</v>
      </c>
      <c r="L27" s="60" t="s">
        <v>258</v>
      </c>
      <c r="M27" s="61" t="s">
        <v>147</v>
      </c>
      <c r="N27" s="61" t="s">
        <v>148</v>
      </c>
      <c r="O27" s="62" t="s">
        <v>259</v>
      </c>
      <c r="P27" s="63" t="s">
        <v>260</v>
      </c>
    </row>
    <row r="28" spans="1:16" ht="12.75" customHeight="1" thickBot="1">
      <c r="A28" s="15" t="str">
        <f t="shared" si="0"/>
        <v>BAVM 152 </v>
      </c>
      <c r="B28" s="3" t="str">
        <f t="shared" si="1"/>
        <v>II</v>
      </c>
      <c r="C28" s="15">
        <f t="shared" si="2"/>
        <v>51966.399299999997</v>
      </c>
      <c r="D28" s="14" t="str">
        <f t="shared" si="3"/>
        <v>vis</v>
      </c>
      <c r="E28" s="59">
        <f>VLOOKUP(C28,Active!C$21:E$959,3,FALSE)</f>
        <v>6599.0009548839307</v>
      </c>
      <c r="F28" s="3" t="s">
        <v>36</v>
      </c>
      <c r="G28" s="14" t="str">
        <f t="shared" si="4"/>
        <v>51966.3993</v>
      </c>
      <c r="H28" s="15">
        <f t="shared" si="5"/>
        <v>14234.5</v>
      </c>
      <c r="I28" s="60" t="s">
        <v>261</v>
      </c>
      <c r="J28" s="61" t="s">
        <v>262</v>
      </c>
      <c r="K28" s="60">
        <v>14234.5</v>
      </c>
      <c r="L28" s="60" t="s">
        <v>263</v>
      </c>
      <c r="M28" s="61" t="s">
        <v>147</v>
      </c>
      <c r="N28" s="61" t="s">
        <v>264</v>
      </c>
      <c r="O28" s="62" t="s">
        <v>193</v>
      </c>
      <c r="P28" s="63" t="s">
        <v>265</v>
      </c>
    </row>
    <row r="29" spans="1:16" ht="12.75" customHeight="1" thickBot="1">
      <c r="A29" s="15" t="str">
        <f t="shared" si="0"/>
        <v>IBVS 5378 </v>
      </c>
      <c r="B29" s="3" t="str">
        <f t="shared" si="1"/>
        <v>I</v>
      </c>
      <c r="C29" s="15">
        <f t="shared" si="2"/>
        <v>52610.571799999998</v>
      </c>
      <c r="D29" s="14" t="str">
        <f t="shared" si="3"/>
        <v>vis</v>
      </c>
      <c r="E29" s="59">
        <f>VLOOKUP(C29,Active!C$21:E$959,3,FALSE)</f>
        <v>7307.0004598566256</v>
      </c>
      <c r="F29" s="3" t="s">
        <v>36</v>
      </c>
      <c r="G29" s="14" t="str">
        <f t="shared" si="4"/>
        <v>52610.5718</v>
      </c>
      <c r="H29" s="15">
        <f t="shared" si="5"/>
        <v>14943</v>
      </c>
      <c r="I29" s="60" t="s">
        <v>266</v>
      </c>
      <c r="J29" s="61" t="s">
        <v>267</v>
      </c>
      <c r="K29" s="60">
        <v>14943</v>
      </c>
      <c r="L29" s="60" t="s">
        <v>268</v>
      </c>
      <c r="M29" s="61" t="s">
        <v>147</v>
      </c>
      <c r="N29" s="61" t="s">
        <v>148</v>
      </c>
      <c r="O29" s="62" t="s">
        <v>269</v>
      </c>
      <c r="P29" s="63" t="s">
        <v>270</v>
      </c>
    </row>
    <row r="30" spans="1:16" ht="12.75" customHeight="1" thickBot="1">
      <c r="A30" s="15" t="str">
        <f t="shared" si="0"/>
        <v>OEJV 0074 </v>
      </c>
      <c r="B30" s="3" t="str">
        <f t="shared" si="1"/>
        <v>II</v>
      </c>
      <c r="C30" s="15">
        <f t="shared" si="2"/>
        <v>53258.384389999999</v>
      </c>
      <c r="D30" s="14" t="str">
        <f t="shared" si="3"/>
        <v>vis</v>
      </c>
      <c r="E30" s="59">
        <f>VLOOKUP(C30,Active!C$21:E$959,3,FALSE)</f>
        <v>8019.0007284726871</v>
      </c>
      <c r="F30" s="3" t="s">
        <v>36</v>
      </c>
      <c r="G30" s="14" t="str">
        <f t="shared" si="4"/>
        <v>53258.38439</v>
      </c>
      <c r="H30" s="15">
        <f t="shared" si="5"/>
        <v>15655.5</v>
      </c>
      <c r="I30" s="60" t="s">
        <v>271</v>
      </c>
      <c r="J30" s="61" t="s">
        <v>272</v>
      </c>
      <c r="K30" s="60">
        <v>15655.5</v>
      </c>
      <c r="L30" s="60" t="s">
        <v>273</v>
      </c>
      <c r="M30" s="61" t="s">
        <v>274</v>
      </c>
      <c r="N30" s="61" t="s">
        <v>82</v>
      </c>
      <c r="O30" s="62" t="s">
        <v>275</v>
      </c>
      <c r="P30" s="63" t="s">
        <v>276</v>
      </c>
    </row>
    <row r="31" spans="1:16" ht="12.75" customHeight="1" thickBot="1">
      <c r="A31" s="15" t="str">
        <f t="shared" si="0"/>
        <v>IBVS 5694 </v>
      </c>
      <c r="B31" s="3" t="str">
        <f t="shared" si="1"/>
        <v>II</v>
      </c>
      <c r="C31" s="15">
        <f t="shared" si="2"/>
        <v>53330.264000000003</v>
      </c>
      <c r="D31" s="14" t="str">
        <f t="shared" si="3"/>
        <v>vis</v>
      </c>
      <c r="E31" s="59">
        <f>VLOOKUP(C31,Active!C$21:E$959,3,FALSE)</f>
        <v>8098.0024373280521</v>
      </c>
      <c r="F31" s="3" t="s">
        <v>36</v>
      </c>
      <c r="G31" s="14" t="str">
        <f t="shared" si="4"/>
        <v>53330.2640</v>
      </c>
      <c r="H31" s="15">
        <f t="shared" si="5"/>
        <v>15734.5</v>
      </c>
      <c r="I31" s="60" t="s">
        <v>277</v>
      </c>
      <c r="J31" s="61" t="s">
        <v>278</v>
      </c>
      <c r="K31" s="60">
        <v>15734.5</v>
      </c>
      <c r="L31" s="60" t="s">
        <v>279</v>
      </c>
      <c r="M31" s="61" t="s">
        <v>147</v>
      </c>
      <c r="N31" s="61" t="s">
        <v>148</v>
      </c>
      <c r="O31" s="62" t="s">
        <v>280</v>
      </c>
      <c r="P31" s="63" t="s">
        <v>281</v>
      </c>
    </row>
    <row r="32" spans="1:16" ht="12.75" customHeight="1" thickBot="1">
      <c r="A32" s="15" t="str">
        <f t="shared" si="0"/>
        <v>BAVM 178 </v>
      </c>
      <c r="B32" s="3" t="str">
        <f t="shared" si="1"/>
        <v>I</v>
      </c>
      <c r="C32" s="15">
        <f t="shared" si="2"/>
        <v>53650.524799999999</v>
      </c>
      <c r="D32" s="14" t="str">
        <f t="shared" si="3"/>
        <v>vis</v>
      </c>
      <c r="E32" s="59">
        <f>VLOOKUP(C32,Active!C$21:E$959,3,FALSE)</f>
        <v>8449.9958674452282</v>
      </c>
      <c r="F32" s="3" t="s">
        <v>36</v>
      </c>
      <c r="G32" s="14" t="str">
        <f t="shared" si="4"/>
        <v>53650.5248</v>
      </c>
      <c r="H32" s="15">
        <f t="shared" si="5"/>
        <v>16087</v>
      </c>
      <c r="I32" s="60" t="s">
        <v>287</v>
      </c>
      <c r="J32" s="61" t="s">
        <v>288</v>
      </c>
      <c r="K32" s="60">
        <v>16087</v>
      </c>
      <c r="L32" s="60" t="s">
        <v>289</v>
      </c>
      <c r="M32" s="61" t="s">
        <v>274</v>
      </c>
      <c r="N32" s="61" t="s">
        <v>290</v>
      </c>
      <c r="O32" s="62" t="s">
        <v>291</v>
      </c>
      <c r="P32" s="63" t="s">
        <v>292</v>
      </c>
    </row>
    <row r="33" spans="1:16" ht="12.75" customHeight="1" thickBot="1">
      <c r="A33" s="15" t="str">
        <f t="shared" si="0"/>
        <v>BAVM 183 </v>
      </c>
      <c r="B33" s="3" t="str">
        <f t="shared" si="1"/>
        <v>I</v>
      </c>
      <c r="C33" s="15">
        <f t="shared" si="2"/>
        <v>54031.301399999997</v>
      </c>
      <c r="D33" s="14" t="str">
        <f t="shared" si="3"/>
        <v>vis</v>
      </c>
      <c r="E33" s="59">
        <f>VLOOKUP(C33,Active!C$21:E$959,3,FALSE)</f>
        <v>8868.5012278963241</v>
      </c>
      <c r="F33" s="3" t="s">
        <v>36</v>
      </c>
      <c r="G33" s="14" t="str">
        <f t="shared" si="4"/>
        <v>54031.3014</v>
      </c>
      <c r="H33" s="15">
        <f t="shared" si="5"/>
        <v>16506</v>
      </c>
      <c r="I33" s="60" t="s">
        <v>293</v>
      </c>
      <c r="J33" s="61" t="s">
        <v>294</v>
      </c>
      <c r="K33" s="60" t="s">
        <v>295</v>
      </c>
      <c r="L33" s="60" t="s">
        <v>296</v>
      </c>
      <c r="M33" s="61" t="s">
        <v>274</v>
      </c>
      <c r="N33" s="61" t="s">
        <v>290</v>
      </c>
      <c r="O33" s="62" t="s">
        <v>193</v>
      </c>
      <c r="P33" s="63" t="s">
        <v>297</v>
      </c>
    </row>
    <row r="34" spans="1:16" ht="12.75" customHeight="1" thickBot="1">
      <c r="A34" s="15" t="str">
        <f t="shared" si="0"/>
        <v>IBVS 5875 </v>
      </c>
      <c r="B34" s="3" t="str">
        <f t="shared" si="1"/>
        <v>I</v>
      </c>
      <c r="C34" s="15">
        <f t="shared" si="2"/>
        <v>54820.595399999998</v>
      </c>
      <c r="D34" s="14" t="str">
        <f t="shared" si="3"/>
        <v>vis</v>
      </c>
      <c r="E34" s="59">
        <f>VLOOKUP(C34,Active!C$21:E$959,3,FALSE)</f>
        <v>9736.0014103442227</v>
      </c>
      <c r="F34" s="3" t="s">
        <v>36</v>
      </c>
      <c r="G34" s="14" t="str">
        <f t="shared" si="4"/>
        <v>54820.5954</v>
      </c>
      <c r="H34" s="15">
        <f t="shared" si="5"/>
        <v>17374</v>
      </c>
      <c r="I34" s="60" t="s">
        <v>298</v>
      </c>
      <c r="J34" s="61" t="s">
        <v>299</v>
      </c>
      <c r="K34" s="60" t="s">
        <v>300</v>
      </c>
      <c r="L34" s="60" t="s">
        <v>301</v>
      </c>
      <c r="M34" s="61" t="s">
        <v>274</v>
      </c>
      <c r="N34" s="61" t="s">
        <v>302</v>
      </c>
      <c r="O34" s="62" t="s">
        <v>303</v>
      </c>
      <c r="P34" s="63" t="s">
        <v>304</v>
      </c>
    </row>
    <row r="35" spans="1:16" ht="12.75" customHeight="1" thickBot="1">
      <c r="A35" s="15" t="str">
        <f t="shared" si="0"/>
        <v>IBVS 5871 </v>
      </c>
      <c r="B35" s="3" t="str">
        <f t="shared" si="1"/>
        <v>I</v>
      </c>
      <c r="C35" s="15">
        <f t="shared" si="2"/>
        <v>54829.6901</v>
      </c>
      <c r="D35" s="14" t="str">
        <f t="shared" si="3"/>
        <v>vis</v>
      </c>
      <c r="E35" s="59">
        <f>VLOOKUP(C35,Active!C$21:E$959,3,FALSE)</f>
        <v>9745.9972470151097</v>
      </c>
      <c r="F35" s="3" t="s">
        <v>36</v>
      </c>
      <c r="G35" s="14" t="str">
        <f t="shared" si="4"/>
        <v>54829.6901</v>
      </c>
      <c r="H35" s="15">
        <f t="shared" si="5"/>
        <v>17384</v>
      </c>
      <c r="I35" s="60" t="s">
        <v>305</v>
      </c>
      <c r="J35" s="61" t="s">
        <v>306</v>
      </c>
      <c r="K35" s="60" t="s">
        <v>307</v>
      </c>
      <c r="L35" s="60" t="s">
        <v>308</v>
      </c>
      <c r="M35" s="61" t="s">
        <v>274</v>
      </c>
      <c r="N35" s="61" t="s">
        <v>36</v>
      </c>
      <c r="O35" s="62" t="s">
        <v>309</v>
      </c>
      <c r="P35" s="63" t="s">
        <v>310</v>
      </c>
    </row>
    <row r="36" spans="1:16" ht="12.75" customHeight="1" thickBot="1">
      <c r="A36" s="15" t="str">
        <f t="shared" si="0"/>
        <v>IBVS 5920 </v>
      </c>
      <c r="B36" s="3" t="str">
        <f t="shared" si="1"/>
        <v>II</v>
      </c>
      <c r="C36" s="15">
        <f t="shared" si="2"/>
        <v>55119.934000000001</v>
      </c>
      <c r="D36" s="14" t="str">
        <f t="shared" si="3"/>
        <v>vis</v>
      </c>
      <c r="E36" s="59">
        <f>VLOOKUP(C36,Active!C$21:E$959,3,FALSE)</f>
        <v>10064.999591140861</v>
      </c>
      <c r="F36" s="3" t="s">
        <v>36</v>
      </c>
      <c r="G36" s="14" t="str">
        <f t="shared" si="4"/>
        <v>55119.934</v>
      </c>
      <c r="H36" s="15">
        <f t="shared" si="5"/>
        <v>17703.5</v>
      </c>
      <c r="I36" s="60" t="s">
        <v>311</v>
      </c>
      <c r="J36" s="61" t="s">
        <v>312</v>
      </c>
      <c r="K36" s="60" t="s">
        <v>313</v>
      </c>
      <c r="L36" s="60" t="s">
        <v>314</v>
      </c>
      <c r="M36" s="61" t="s">
        <v>274</v>
      </c>
      <c r="N36" s="61" t="s">
        <v>36</v>
      </c>
      <c r="O36" s="62" t="s">
        <v>309</v>
      </c>
      <c r="P36" s="63" t="s">
        <v>315</v>
      </c>
    </row>
    <row r="37" spans="1:16" ht="12.75" customHeight="1" thickBot="1">
      <c r="A37" s="15" t="str">
        <f t="shared" si="0"/>
        <v>IBVS 5960 </v>
      </c>
      <c r="B37" s="3" t="str">
        <f t="shared" si="1"/>
        <v>II</v>
      </c>
      <c r="C37" s="15">
        <f t="shared" si="2"/>
        <v>55478.870900000002</v>
      </c>
      <c r="D37" s="14" t="str">
        <f t="shared" si="3"/>
        <v>vis</v>
      </c>
      <c r="E37" s="59">
        <f>VLOOKUP(C37,Active!C$21:E$959,3,FALSE)</f>
        <v>10459.501292962086</v>
      </c>
      <c r="F37" s="3" t="s">
        <v>36</v>
      </c>
      <c r="G37" s="14" t="str">
        <f t="shared" si="4"/>
        <v>55478.8709</v>
      </c>
      <c r="H37" s="15">
        <f t="shared" si="5"/>
        <v>18098.5</v>
      </c>
      <c r="I37" s="60" t="s">
        <v>316</v>
      </c>
      <c r="J37" s="61" t="s">
        <v>317</v>
      </c>
      <c r="K37" s="60" t="s">
        <v>318</v>
      </c>
      <c r="L37" s="60" t="s">
        <v>319</v>
      </c>
      <c r="M37" s="61" t="s">
        <v>274</v>
      </c>
      <c r="N37" s="61" t="s">
        <v>36</v>
      </c>
      <c r="O37" s="62" t="s">
        <v>309</v>
      </c>
      <c r="P37" s="63" t="s">
        <v>320</v>
      </c>
    </row>
    <row r="38" spans="1:16" ht="12.75" customHeight="1" thickBot="1">
      <c r="A38" s="15" t="str">
        <f t="shared" si="0"/>
        <v>IBVS 6011 </v>
      </c>
      <c r="B38" s="3" t="str">
        <f t="shared" si="1"/>
        <v>I</v>
      </c>
      <c r="C38" s="15">
        <f t="shared" si="2"/>
        <v>55851.907700000003</v>
      </c>
      <c r="D38" s="14" t="str">
        <f t="shared" si="3"/>
        <v>vis</v>
      </c>
      <c r="E38" s="59">
        <f>VLOOKUP(C38,Active!C$21:E$959,3,FALSE)</f>
        <v>10869.499965268958</v>
      </c>
      <c r="F38" s="3" t="s">
        <v>36</v>
      </c>
      <c r="G38" s="14" t="str">
        <f t="shared" si="4"/>
        <v>55851.9077</v>
      </c>
      <c r="H38" s="15">
        <f t="shared" si="5"/>
        <v>18509</v>
      </c>
      <c r="I38" s="60" t="s">
        <v>327</v>
      </c>
      <c r="J38" s="61" t="s">
        <v>328</v>
      </c>
      <c r="K38" s="60" t="s">
        <v>329</v>
      </c>
      <c r="L38" s="60" t="s">
        <v>330</v>
      </c>
      <c r="M38" s="61" t="s">
        <v>274</v>
      </c>
      <c r="N38" s="61" t="s">
        <v>36</v>
      </c>
      <c r="O38" s="62" t="s">
        <v>309</v>
      </c>
      <c r="P38" s="63" t="s">
        <v>331</v>
      </c>
    </row>
    <row r="39" spans="1:16" ht="12.75" customHeight="1" thickBot="1">
      <c r="A39" s="15" t="str">
        <f t="shared" si="0"/>
        <v>IBVS 6033 </v>
      </c>
      <c r="B39" s="3" t="str">
        <f t="shared" si="1"/>
        <v>I</v>
      </c>
      <c r="C39" s="15">
        <f t="shared" si="2"/>
        <v>55928.336799999997</v>
      </c>
      <c r="D39" s="14" t="str">
        <f t="shared" si="3"/>
        <v>vis</v>
      </c>
      <c r="E39" s="59">
        <f>VLOOKUP(C39,Active!C$21:E$959,3,FALSE)</f>
        <v>10953.501944498908</v>
      </c>
      <c r="F39" s="3" t="s">
        <v>36</v>
      </c>
      <c r="G39" s="14" t="str">
        <f t="shared" si="4"/>
        <v>55928.3368</v>
      </c>
      <c r="H39" s="15">
        <f t="shared" si="5"/>
        <v>18593</v>
      </c>
      <c r="I39" s="60" t="s">
        <v>332</v>
      </c>
      <c r="J39" s="61" t="s">
        <v>333</v>
      </c>
      <c r="K39" s="60" t="s">
        <v>334</v>
      </c>
      <c r="L39" s="60" t="s">
        <v>335</v>
      </c>
      <c r="M39" s="61" t="s">
        <v>274</v>
      </c>
      <c r="N39" s="61" t="s">
        <v>302</v>
      </c>
      <c r="O39" s="62" t="s">
        <v>336</v>
      </c>
      <c r="P39" s="63" t="s">
        <v>337</v>
      </c>
    </row>
    <row r="40" spans="1:16" ht="12.75" customHeight="1" thickBot="1">
      <c r="A40" s="15" t="str">
        <f t="shared" si="0"/>
        <v>IBVS 6042 </v>
      </c>
      <c r="B40" s="3" t="str">
        <f t="shared" si="1"/>
        <v>I</v>
      </c>
      <c r="C40" s="15">
        <f t="shared" si="2"/>
        <v>56205.842799999999</v>
      </c>
      <c r="D40" s="14" t="str">
        <f t="shared" si="3"/>
        <v>vis</v>
      </c>
      <c r="E40" s="59">
        <f>VLOOKUP(C40,Active!C$21:E$959,3,FALSE)</f>
        <v>11258.504270160052</v>
      </c>
      <c r="F40" s="3" t="s">
        <v>36</v>
      </c>
      <c r="G40" s="14" t="str">
        <f t="shared" si="4"/>
        <v>56205.8428</v>
      </c>
      <c r="H40" s="15">
        <f t="shared" si="5"/>
        <v>18898</v>
      </c>
      <c r="I40" s="60" t="s">
        <v>338</v>
      </c>
      <c r="J40" s="61" t="s">
        <v>339</v>
      </c>
      <c r="K40" s="60" t="s">
        <v>340</v>
      </c>
      <c r="L40" s="60" t="s">
        <v>341</v>
      </c>
      <c r="M40" s="61" t="s">
        <v>274</v>
      </c>
      <c r="N40" s="61" t="s">
        <v>36</v>
      </c>
      <c r="O40" s="62" t="s">
        <v>309</v>
      </c>
      <c r="P40" s="63" t="s">
        <v>342</v>
      </c>
    </row>
    <row r="41" spans="1:16" ht="12.75" customHeight="1" thickBot="1">
      <c r="A41" s="15" t="str">
        <f t="shared" si="0"/>
        <v>BAVM 231 </v>
      </c>
      <c r="B41" s="3" t="str">
        <f t="shared" si="1"/>
        <v>I</v>
      </c>
      <c r="C41" s="15">
        <f t="shared" si="2"/>
        <v>56220.3989</v>
      </c>
      <c r="D41" s="14" t="str">
        <f t="shared" si="3"/>
        <v>vis</v>
      </c>
      <c r="E41" s="59">
        <f>VLOOKUP(C41,Active!C$21:E$959,3,FALSE)</f>
        <v>11274.502642636888</v>
      </c>
      <c r="F41" s="3" t="s">
        <v>36</v>
      </c>
      <c r="G41" s="14" t="str">
        <f t="shared" si="4"/>
        <v>56220.3989</v>
      </c>
      <c r="H41" s="15">
        <f t="shared" si="5"/>
        <v>18914</v>
      </c>
      <c r="I41" s="60" t="s">
        <v>343</v>
      </c>
      <c r="J41" s="61" t="s">
        <v>344</v>
      </c>
      <c r="K41" s="60" t="s">
        <v>345</v>
      </c>
      <c r="L41" s="60" t="s">
        <v>346</v>
      </c>
      <c r="M41" s="61" t="s">
        <v>274</v>
      </c>
      <c r="N41" s="61" t="s">
        <v>290</v>
      </c>
      <c r="O41" s="62" t="s">
        <v>193</v>
      </c>
      <c r="P41" s="63" t="s">
        <v>347</v>
      </c>
    </row>
    <row r="42" spans="1:16" ht="12.75" customHeight="1" thickBot="1">
      <c r="A42" s="15" t="str">
        <f t="shared" si="0"/>
        <v>BAVM 234 </v>
      </c>
      <c r="B42" s="3" t="str">
        <f t="shared" si="1"/>
        <v>II</v>
      </c>
      <c r="C42" s="15">
        <f t="shared" si="2"/>
        <v>56644.388099999996</v>
      </c>
      <c r="D42" s="14" t="str">
        <f t="shared" si="3"/>
        <v>vis</v>
      </c>
      <c r="E42" s="59">
        <f>VLOOKUP(C42,Active!C$21:E$959,3,FALSE)</f>
        <v>11740.502268069153</v>
      </c>
      <c r="F42" s="3" t="s">
        <v>36</v>
      </c>
      <c r="G42" s="14" t="str">
        <f t="shared" si="4"/>
        <v>56644.3881</v>
      </c>
      <c r="H42" s="15">
        <f t="shared" si="5"/>
        <v>19380.5</v>
      </c>
      <c r="I42" s="60" t="s">
        <v>357</v>
      </c>
      <c r="J42" s="61" t="s">
        <v>358</v>
      </c>
      <c r="K42" s="60" t="s">
        <v>359</v>
      </c>
      <c r="L42" s="60" t="s">
        <v>360</v>
      </c>
      <c r="M42" s="61" t="s">
        <v>274</v>
      </c>
      <c r="N42" s="61" t="s">
        <v>290</v>
      </c>
      <c r="O42" s="62" t="s">
        <v>193</v>
      </c>
      <c r="P42" s="63" t="s">
        <v>361</v>
      </c>
    </row>
    <row r="43" spans="1:16" ht="12.75" customHeight="1" thickBot="1">
      <c r="A43" s="15" t="str">
        <f t="shared" ref="A43:A76" si="6">P43</f>
        <v>BAVM 239 </v>
      </c>
      <c r="B43" s="3" t="str">
        <f t="shared" ref="B43:B76" si="7">IF(H43=INT(H43),"I","II")</f>
        <v>I</v>
      </c>
      <c r="C43" s="15">
        <f t="shared" ref="C43:C76" si="8">1*G43</f>
        <v>56940.544600000001</v>
      </c>
      <c r="D43" s="14" t="str">
        <f t="shared" ref="D43:D76" si="9">VLOOKUP(F43,I$1:J$5,2,FALSE)</f>
        <v>vis</v>
      </c>
      <c r="E43" s="59">
        <f>VLOOKUP(C43,Active!C$21:E$959,3,FALSE)</f>
        <v>12066.003054573464</v>
      </c>
      <c r="F43" s="3" t="s">
        <v>36</v>
      </c>
      <c r="G43" s="14" t="str">
        <f t="shared" ref="G43:G76" si="10">MID(I43,3,LEN(I43)-3)</f>
        <v>56940.5446</v>
      </c>
      <c r="H43" s="15">
        <f t="shared" ref="H43:H76" si="11">1*K43</f>
        <v>19706</v>
      </c>
      <c r="I43" s="60" t="s">
        <v>362</v>
      </c>
      <c r="J43" s="61" t="s">
        <v>363</v>
      </c>
      <c r="K43" s="60" t="s">
        <v>364</v>
      </c>
      <c r="L43" s="60" t="s">
        <v>365</v>
      </c>
      <c r="M43" s="61" t="s">
        <v>274</v>
      </c>
      <c r="N43" s="61" t="s">
        <v>290</v>
      </c>
      <c r="O43" s="62" t="s">
        <v>193</v>
      </c>
      <c r="P43" s="63" t="s">
        <v>366</v>
      </c>
    </row>
    <row r="44" spans="1:16" ht="12.75" customHeight="1" thickBot="1">
      <c r="A44" s="15" t="str">
        <f t="shared" si="6"/>
        <v> ARIE 23 </v>
      </c>
      <c r="B44" s="3" t="str">
        <f t="shared" si="7"/>
        <v>I</v>
      </c>
      <c r="C44" s="15">
        <f t="shared" si="8"/>
        <v>32477.4</v>
      </c>
      <c r="D44" s="14" t="str">
        <f t="shared" si="9"/>
        <v>vis</v>
      </c>
      <c r="E44" s="59">
        <f>VLOOKUP(C44,Active!C$21:E$959,3,FALSE)</f>
        <v>-14821.040814693604</v>
      </c>
      <c r="F44" s="3" t="s">
        <v>36</v>
      </c>
      <c r="G44" s="14" t="str">
        <f t="shared" si="10"/>
        <v>32477.40</v>
      </c>
      <c r="H44" s="15">
        <f t="shared" si="11"/>
        <v>-7204</v>
      </c>
      <c r="I44" s="60" t="s">
        <v>91</v>
      </c>
      <c r="J44" s="61" t="s">
        <v>92</v>
      </c>
      <c r="K44" s="60">
        <v>-7204</v>
      </c>
      <c r="L44" s="60" t="s">
        <v>93</v>
      </c>
      <c r="M44" s="61" t="s">
        <v>94</v>
      </c>
      <c r="N44" s="61"/>
      <c r="O44" s="62" t="s">
        <v>95</v>
      </c>
      <c r="P44" s="62" t="s">
        <v>96</v>
      </c>
    </row>
    <row r="45" spans="1:16" ht="12.75" customHeight="1" thickBot="1">
      <c r="A45" s="15" t="str">
        <f t="shared" si="6"/>
        <v> ARIE 23 </v>
      </c>
      <c r="B45" s="3" t="str">
        <f t="shared" si="7"/>
        <v>II</v>
      </c>
      <c r="C45" s="15">
        <f t="shared" si="8"/>
        <v>32503.39</v>
      </c>
      <c r="D45" s="14" t="str">
        <f t="shared" si="9"/>
        <v>vis</v>
      </c>
      <c r="E45" s="59">
        <f>VLOOKUP(C45,Active!C$21:E$959,3,FALSE)</f>
        <v>-14792.475628917684</v>
      </c>
      <c r="F45" s="3" t="s">
        <v>36</v>
      </c>
      <c r="G45" s="14" t="str">
        <f t="shared" si="10"/>
        <v>32503.39</v>
      </c>
      <c r="H45" s="15">
        <f t="shared" si="11"/>
        <v>-7175.5</v>
      </c>
      <c r="I45" s="60" t="s">
        <v>97</v>
      </c>
      <c r="J45" s="61" t="s">
        <v>98</v>
      </c>
      <c r="K45" s="60">
        <v>-7175.5</v>
      </c>
      <c r="L45" s="60" t="s">
        <v>99</v>
      </c>
      <c r="M45" s="61" t="s">
        <v>94</v>
      </c>
      <c r="N45" s="61"/>
      <c r="O45" s="62" t="s">
        <v>95</v>
      </c>
      <c r="P45" s="62" t="s">
        <v>96</v>
      </c>
    </row>
    <row r="46" spans="1:16" ht="12.75" customHeight="1" thickBot="1">
      <c r="A46" s="15" t="str">
        <f t="shared" si="6"/>
        <v> CPAD 16 </v>
      </c>
      <c r="B46" s="3" t="str">
        <f t="shared" si="7"/>
        <v>II</v>
      </c>
      <c r="C46" s="15">
        <f t="shared" si="8"/>
        <v>36843.33</v>
      </c>
      <c r="D46" s="14" t="str">
        <f t="shared" si="9"/>
        <v>vis</v>
      </c>
      <c r="E46" s="59">
        <f>VLOOKUP(C46,Active!C$21:E$959,3,FALSE)</f>
        <v>-10022.518246987847</v>
      </c>
      <c r="F46" s="3" t="s">
        <v>36</v>
      </c>
      <c r="G46" s="14" t="str">
        <f t="shared" si="10"/>
        <v>36843.33</v>
      </c>
      <c r="H46" s="15">
        <f t="shared" si="11"/>
        <v>-2401.5</v>
      </c>
      <c r="I46" s="60" t="s">
        <v>100</v>
      </c>
      <c r="J46" s="61" t="s">
        <v>101</v>
      </c>
      <c r="K46" s="60">
        <v>-2401.5</v>
      </c>
      <c r="L46" s="60" t="s">
        <v>102</v>
      </c>
      <c r="M46" s="61" t="s">
        <v>94</v>
      </c>
      <c r="N46" s="61"/>
      <c r="O46" s="62" t="s">
        <v>103</v>
      </c>
      <c r="P46" s="62" t="s">
        <v>104</v>
      </c>
    </row>
    <row r="47" spans="1:16" ht="12.75" customHeight="1" thickBot="1">
      <c r="A47" s="15" t="str">
        <f t="shared" si="6"/>
        <v> CPAD 16 </v>
      </c>
      <c r="B47" s="3" t="str">
        <f t="shared" si="7"/>
        <v>I</v>
      </c>
      <c r="C47" s="15">
        <f t="shared" si="8"/>
        <v>36950.26</v>
      </c>
      <c r="D47" s="14" t="str">
        <f t="shared" si="9"/>
        <v>vis</v>
      </c>
      <c r="E47" s="59">
        <f>VLOOKUP(C47,Active!C$21:E$959,3,FALSE)</f>
        <v>-9904.9932252479721</v>
      </c>
      <c r="F47" s="3" t="s">
        <v>36</v>
      </c>
      <c r="G47" s="14" t="str">
        <f t="shared" si="10"/>
        <v>36950.26</v>
      </c>
      <c r="H47" s="15">
        <f t="shared" si="11"/>
        <v>-2284</v>
      </c>
      <c r="I47" s="60" t="s">
        <v>105</v>
      </c>
      <c r="J47" s="61" t="s">
        <v>106</v>
      </c>
      <c r="K47" s="60">
        <v>-2284</v>
      </c>
      <c r="L47" s="60" t="s">
        <v>107</v>
      </c>
      <c r="M47" s="61" t="s">
        <v>94</v>
      </c>
      <c r="N47" s="61"/>
      <c r="O47" s="62" t="s">
        <v>103</v>
      </c>
      <c r="P47" s="62" t="s">
        <v>104</v>
      </c>
    </row>
    <row r="48" spans="1:16" ht="12.75" customHeight="1" thickBot="1">
      <c r="A48" s="15" t="str">
        <f t="shared" si="6"/>
        <v> MHAR 7.16 </v>
      </c>
      <c r="B48" s="3" t="str">
        <f t="shared" si="7"/>
        <v>I</v>
      </c>
      <c r="C48" s="15">
        <f t="shared" si="8"/>
        <v>39026.536999999997</v>
      </c>
      <c r="D48" s="14" t="str">
        <f t="shared" si="9"/>
        <v>vis</v>
      </c>
      <c r="E48" s="59">
        <f>VLOOKUP(C48,Active!C$21:E$959,3,FALSE)</f>
        <v>-7622.9909848757316</v>
      </c>
      <c r="F48" s="3" t="s">
        <v>36</v>
      </c>
      <c r="G48" s="14" t="str">
        <f t="shared" si="10"/>
        <v>39026.537</v>
      </c>
      <c r="H48" s="15">
        <f t="shared" si="11"/>
        <v>0</v>
      </c>
      <c r="I48" s="60" t="s">
        <v>108</v>
      </c>
      <c r="J48" s="61" t="s">
        <v>109</v>
      </c>
      <c r="K48" s="60">
        <v>0</v>
      </c>
      <c r="L48" s="60" t="s">
        <v>110</v>
      </c>
      <c r="M48" s="61" t="s">
        <v>94</v>
      </c>
      <c r="N48" s="61"/>
      <c r="O48" s="62" t="s">
        <v>111</v>
      </c>
      <c r="P48" s="62" t="s">
        <v>112</v>
      </c>
    </row>
    <row r="49" spans="1:16" ht="12.75" customHeight="1" thickBot="1">
      <c r="A49" s="15" t="str">
        <f t="shared" si="6"/>
        <v> MHAR 7.16 </v>
      </c>
      <c r="B49" s="3" t="str">
        <f t="shared" si="7"/>
        <v>I</v>
      </c>
      <c r="C49" s="15">
        <f t="shared" si="8"/>
        <v>39027.451000000001</v>
      </c>
      <c r="D49" s="14" t="str">
        <f t="shared" si="9"/>
        <v>vis</v>
      </c>
      <c r="E49" s="59">
        <f>VLOOKUP(C49,Active!C$21:E$959,3,FALSE)</f>
        <v>-7621.986422359405</v>
      </c>
      <c r="F49" s="3" t="s">
        <v>36</v>
      </c>
      <c r="G49" s="14" t="str">
        <f t="shared" si="10"/>
        <v>39027.451</v>
      </c>
      <c r="H49" s="15">
        <f t="shared" si="11"/>
        <v>1</v>
      </c>
      <c r="I49" s="60" t="s">
        <v>113</v>
      </c>
      <c r="J49" s="61" t="s">
        <v>114</v>
      </c>
      <c r="K49" s="60">
        <v>1</v>
      </c>
      <c r="L49" s="60" t="s">
        <v>115</v>
      </c>
      <c r="M49" s="61" t="s">
        <v>94</v>
      </c>
      <c r="N49" s="61"/>
      <c r="O49" s="62" t="s">
        <v>111</v>
      </c>
      <c r="P49" s="62" t="s">
        <v>112</v>
      </c>
    </row>
    <row r="50" spans="1:16" ht="12.75" customHeight="1" thickBot="1">
      <c r="A50" s="15" t="str">
        <f t="shared" si="6"/>
        <v> MHAR 7.16 </v>
      </c>
      <c r="B50" s="3" t="str">
        <f t="shared" si="7"/>
        <v>II</v>
      </c>
      <c r="C50" s="15">
        <f t="shared" si="8"/>
        <v>39053.364000000001</v>
      </c>
      <c r="D50" s="14" t="str">
        <f t="shared" si="9"/>
        <v>vis</v>
      </c>
      <c r="E50" s="59">
        <f>VLOOKUP(C50,Active!C$21:E$959,3,FALSE)</f>
        <v>-7593.5058660296054</v>
      </c>
      <c r="F50" s="3" t="s">
        <v>36</v>
      </c>
      <c r="G50" s="14" t="str">
        <f t="shared" si="10"/>
        <v>39053.364</v>
      </c>
      <c r="H50" s="15">
        <f t="shared" si="11"/>
        <v>29.5</v>
      </c>
      <c r="I50" s="60" t="s">
        <v>116</v>
      </c>
      <c r="J50" s="61" t="s">
        <v>117</v>
      </c>
      <c r="K50" s="60">
        <v>29.5</v>
      </c>
      <c r="L50" s="60" t="s">
        <v>118</v>
      </c>
      <c r="M50" s="61" t="s">
        <v>94</v>
      </c>
      <c r="N50" s="61"/>
      <c r="O50" s="62" t="s">
        <v>111</v>
      </c>
      <c r="P50" s="62" t="s">
        <v>112</v>
      </c>
    </row>
    <row r="51" spans="1:16" ht="12.75" customHeight="1" thickBot="1">
      <c r="A51" s="15" t="str">
        <f t="shared" si="6"/>
        <v> MHAR 7.16 </v>
      </c>
      <c r="B51" s="3" t="str">
        <f t="shared" si="7"/>
        <v>I</v>
      </c>
      <c r="C51" s="15">
        <f t="shared" si="8"/>
        <v>39057.457000000002</v>
      </c>
      <c r="D51" s="14" t="str">
        <f t="shared" si="9"/>
        <v>vis</v>
      </c>
      <c r="E51" s="59">
        <f>VLOOKUP(C51,Active!C$21:E$959,3,FALSE)</f>
        <v>-7589.0073163804764</v>
      </c>
      <c r="F51" s="3" t="s">
        <v>36</v>
      </c>
      <c r="G51" s="14" t="str">
        <f t="shared" si="10"/>
        <v>39057.457</v>
      </c>
      <c r="H51" s="15">
        <f t="shared" si="11"/>
        <v>34</v>
      </c>
      <c r="I51" s="60" t="s">
        <v>119</v>
      </c>
      <c r="J51" s="61" t="s">
        <v>120</v>
      </c>
      <c r="K51" s="60">
        <v>34</v>
      </c>
      <c r="L51" s="60" t="s">
        <v>121</v>
      </c>
      <c r="M51" s="61" t="s">
        <v>94</v>
      </c>
      <c r="N51" s="61"/>
      <c r="O51" s="62" t="s">
        <v>111</v>
      </c>
      <c r="P51" s="62" t="s">
        <v>112</v>
      </c>
    </row>
    <row r="52" spans="1:16" ht="12.75" customHeight="1" thickBot="1">
      <c r="A52" s="15" t="str">
        <f t="shared" si="6"/>
        <v> MHAR 7.16 </v>
      </c>
      <c r="B52" s="3" t="str">
        <f t="shared" si="7"/>
        <v>I</v>
      </c>
      <c r="C52" s="15">
        <f t="shared" si="8"/>
        <v>39058.353999999999</v>
      </c>
      <c r="D52" s="14" t="str">
        <f t="shared" si="9"/>
        <v>vis</v>
      </c>
      <c r="E52" s="59">
        <f>VLOOKUP(C52,Active!C$21:E$959,3,FALSE)</f>
        <v>-7588.0214382873282</v>
      </c>
      <c r="F52" s="3" t="s">
        <v>36</v>
      </c>
      <c r="G52" s="14" t="str">
        <f t="shared" si="10"/>
        <v>39058.354</v>
      </c>
      <c r="H52" s="15">
        <f t="shared" si="11"/>
        <v>35</v>
      </c>
      <c r="I52" s="60" t="s">
        <v>122</v>
      </c>
      <c r="J52" s="61" t="s">
        <v>123</v>
      </c>
      <c r="K52" s="60">
        <v>35</v>
      </c>
      <c r="L52" s="60" t="s">
        <v>124</v>
      </c>
      <c r="M52" s="61" t="s">
        <v>94</v>
      </c>
      <c r="N52" s="61"/>
      <c r="O52" s="62" t="s">
        <v>111</v>
      </c>
      <c r="P52" s="62" t="s">
        <v>112</v>
      </c>
    </row>
    <row r="53" spans="1:16" ht="12.75" customHeight="1" thickBot="1">
      <c r="A53" s="15" t="str">
        <f t="shared" si="6"/>
        <v> MHAR 7.16 </v>
      </c>
      <c r="B53" s="3" t="str">
        <f t="shared" si="7"/>
        <v>I</v>
      </c>
      <c r="C53" s="15">
        <f t="shared" si="8"/>
        <v>39088.364000000001</v>
      </c>
      <c r="D53" s="14" t="str">
        <f t="shared" si="9"/>
        <v>vis</v>
      </c>
      <c r="E53" s="59">
        <f>VLOOKUP(C53,Active!C$21:E$959,3,FALSE)</f>
        <v>-7555.0379359735352</v>
      </c>
      <c r="F53" s="3" t="s">
        <v>36</v>
      </c>
      <c r="G53" s="14" t="str">
        <f t="shared" si="10"/>
        <v>39088.364</v>
      </c>
      <c r="H53" s="15">
        <f t="shared" si="11"/>
        <v>68</v>
      </c>
      <c r="I53" s="60" t="s">
        <v>125</v>
      </c>
      <c r="J53" s="61" t="s">
        <v>126</v>
      </c>
      <c r="K53" s="60">
        <v>68</v>
      </c>
      <c r="L53" s="60" t="s">
        <v>121</v>
      </c>
      <c r="M53" s="61" t="s">
        <v>94</v>
      </c>
      <c r="N53" s="61"/>
      <c r="O53" s="62" t="s">
        <v>111</v>
      </c>
      <c r="P53" s="62" t="s">
        <v>112</v>
      </c>
    </row>
    <row r="54" spans="1:16" ht="12.75" customHeight="1" thickBot="1">
      <c r="A54" s="15" t="str">
        <f t="shared" si="6"/>
        <v> MHAR 7.16 </v>
      </c>
      <c r="B54" s="3" t="str">
        <f t="shared" si="7"/>
        <v>I</v>
      </c>
      <c r="C54" s="15">
        <f t="shared" si="8"/>
        <v>41595.457999999999</v>
      </c>
      <c r="D54" s="14" t="str">
        <f t="shared" si="9"/>
        <v>vis</v>
      </c>
      <c r="E54" s="59">
        <f>VLOOKUP(C54,Active!C$21:E$959,3,FALSE)</f>
        <v>-4799.5317463736837</v>
      </c>
      <c r="F54" s="3" t="s">
        <v>36</v>
      </c>
      <c r="G54" s="14" t="str">
        <f t="shared" si="10"/>
        <v>41595.458</v>
      </c>
      <c r="H54" s="15">
        <f t="shared" si="11"/>
        <v>2826</v>
      </c>
      <c r="I54" s="60" t="s">
        <v>127</v>
      </c>
      <c r="J54" s="61" t="s">
        <v>128</v>
      </c>
      <c r="K54" s="60">
        <v>2826</v>
      </c>
      <c r="L54" s="60" t="s">
        <v>129</v>
      </c>
      <c r="M54" s="61" t="s">
        <v>94</v>
      </c>
      <c r="N54" s="61"/>
      <c r="O54" s="62" t="s">
        <v>111</v>
      </c>
      <c r="P54" s="62" t="s">
        <v>112</v>
      </c>
    </row>
    <row r="55" spans="1:16" ht="12.75" customHeight="1" thickBot="1">
      <c r="A55" s="15" t="str">
        <f t="shared" si="6"/>
        <v> MHAR 7.16 </v>
      </c>
      <c r="B55" s="3" t="str">
        <f t="shared" si="7"/>
        <v>I</v>
      </c>
      <c r="C55" s="15">
        <f t="shared" si="8"/>
        <v>41596.353999999999</v>
      </c>
      <c r="D55" s="14" t="str">
        <f t="shared" si="9"/>
        <v>vis</v>
      </c>
      <c r="E55" s="59">
        <f>VLOOKUP(C55,Active!C$21:E$959,3,FALSE)</f>
        <v>-4798.5469673642474</v>
      </c>
      <c r="F55" s="3" t="s">
        <v>36</v>
      </c>
      <c r="G55" s="14" t="str">
        <f t="shared" si="10"/>
        <v>41596.354</v>
      </c>
      <c r="H55" s="15">
        <f t="shared" si="11"/>
        <v>2827</v>
      </c>
      <c r="I55" s="60" t="s">
        <v>130</v>
      </c>
      <c r="J55" s="61" t="s">
        <v>131</v>
      </c>
      <c r="K55" s="60">
        <v>2827</v>
      </c>
      <c r="L55" s="60" t="s">
        <v>110</v>
      </c>
      <c r="M55" s="61" t="s">
        <v>94</v>
      </c>
      <c r="N55" s="61"/>
      <c r="O55" s="62" t="s">
        <v>111</v>
      </c>
      <c r="P55" s="62" t="s">
        <v>112</v>
      </c>
    </row>
    <row r="56" spans="1:16" ht="12.75" customHeight="1" thickBot="1">
      <c r="A56" s="15" t="str">
        <f t="shared" si="6"/>
        <v> MHAR 7.16 </v>
      </c>
      <c r="B56" s="3" t="str">
        <f t="shared" si="7"/>
        <v>II</v>
      </c>
      <c r="C56" s="15">
        <f t="shared" si="8"/>
        <v>41602.273999999998</v>
      </c>
      <c r="D56" s="14" t="str">
        <f t="shared" si="9"/>
        <v>vis</v>
      </c>
      <c r="E56" s="59">
        <f>VLOOKUP(C56,Active!C$21:E$959,3,FALSE)</f>
        <v>-4792.0403917661943</v>
      </c>
      <c r="F56" s="3" t="s">
        <v>36</v>
      </c>
      <c r="G56" s="14" t="str">
        <f t="shared" si="10"/>
        <v>41602.274</v>
      </c>
      <c r="H56" s="15">
        <f t="shared" si="11"/>
        <v>2833.5</v>
      </c>
      <c r="I56" s="60" t="s">
        <v>132</v>
      </c>
      <c r="J56" s="61" t="s">
        <v>133</v>
      </c>
      <c r="K56" s="60">
        <v>2833.5</v>
      </c>
      <c r="L56" s="60" t="s">
        <v>134</v>
      </c>
      <c r="M56" s="61" t="s">
        <v>94</v>
      </c>
      <c r="N56" s="61"/>
      <c r="O56" s="62" t="s">
        <v>111</v>
      </c>
      <c r="P56" s="62" t="s">
        <v>112</v>
      </c>
    </row>
    <row r="57" spans="1:16" ht="12.75" customHeight="1" thickBot="1">
      <c r="A57" s="15" t="str">
        <f t="shared" si="6"/>
        <v> MHAR 7.16 </v>
      </c>
      <c r="B57" s="3" t="str">
        <f t="shared" si="7"/>
        <v>I</v>
      </c>
      <c r="C57" s="15">
        <f t="shared" si="8"/>
        <v>42036.311999999998</v>
      </c>
      <c r="D57" s="14" t="str">
        <f t="shared" si="9"/>
        <v>vis</v>
      </c>
      <c r="E57" s="59">
        <f>VLOOKUP(C57,Active!C$21:E$959,3,FALSE)</f>
        <v>-4314.9962938897106</v>
      </c>
      <c r="F57" s="3" t="s">
        <v>36</v>
      </c>
      <c r="G57" s="14" t="str">
        <f t="shared" si="10"/>
        <v>42036.312</v>
      </c>
      <c r="H57" s="15">
        <f t="shared" si="11"/>
        <v>3311</v>
      </c>
      <c r="I57" s="60" t="s">
        <v>135</v>
      </c>
      <c r="J57" s="61" t="s">
        <v>136</v>
      </c>
      <c r="K57" s="60">
        <v>3311</v>
      </c>
      <c r="L57" s="60" t="s">
        <v>137</v>
      </c>
      <c r="M57" s="61" t="s">
        <v>94</v>
      </c>
      <c r="N57" s="61"/>
      <c r="O57" s="62" t="s">
        <v>111</v>
      </c>
      <c r="P57" s="62" t="s">
        <v>112</v>
      </c>
    </row>
    <row r="58" spans="1:16" ht="12.75" customHeight="1" thickBot="1">
      <c r="A58" s="15" t="str">
        <f t="shared" si="6"/>
        <v>BAVM 34 </v>
      </c>
      <c r="B58" s="3" t="str">
        <f t="shared" si="7"/>
        <v>I</v>
      </c>
      <c r="C58" s="15">
        <f t="shared" si="8"/>
        <v>44544.319000000003</v>
      </c>
      <c r="D58" s="14" t="str">
        <f t="shared" si="9"/>
        <v>vis</v>
      </c>
      <c r="E58" s="59">
        <f>VLOOKUP(C58,Active!C$21:E$959,3,FALSE)</f>
        <v>-1558.4866408572457</v>
      </c>
      <c r="F58" s="3" t="s">
        <v>36</v>
      </c>
      <c r="G58" s="14" t="str">
        <f t="shared" si="10"/>
        <v>44544.319</v>
      </c>
      <c r="H58" s="15">
        <f t="shared" si="11"/>
        <v>6070</v>
      </c>
      <c r="I58" s="60" t="s">
        <v>138</v>
      </c>
      <c r="J58" s="61" t="s">
        <v>139</v>
      </c>
      <c r="K58" s="60">
        <v>6070</v>
      </c>
      <c r="L58" s="60" t="s">
        <v>140</v>
      </c>
      <c r="M58" s="61" t="s">
        <v>141</v>
      </c>
      <c r="N58" s="61"/>
      <c r="O58" s="62" t="s">
        <v>142</v>
      </c>
      <c r="P58" s="63" t="s">
        <v>143</v>
      </c>
    </row>
    <row r="59" spans="1:16" ht="12.75" customHeight="1" thickBot="1">
      <c r="A59" s="15" t="str">
        <f t="shared" si="6"/>
        <v>IBVS 2652 </v>
      </c>
      <c r="B59" s="3" t="str">
        <f t="shared" si="7"/>
        <v>II</v>
      </c>
      <c r="C59" s="15">
        <f t="shared" si="8"/>
        <v>45231.242700000003</v>
      </c>
      <c r="D59" s="14" t="str">
        <f t="shared" si="9"/>
        <v>vis</v>
      </c>
      <c r="E59" s="59" t="e">
        <f>VLOOKUP(C59,Active!C$21:E$959,3,FALSE)</f>
        <v>#N/A</v>
      </c>
      <c r="F59" s="3" t="s">
        <v>36</v>
      </c>
      <c r="G59" s="14" t="str">
        <f t="shared" si="10"/>
        <v>45231.2427</v>
      </c>
      <c r="H59" s="15">
        <f t="shared" si="11"/>
        <v>6825.5</v>
      </c>
      <c r="I59" s="60" t="s">
        <v>144</v>
      </c>
      <c r="J59" s="61" t="s">
        <v>145</v>
      </c>
      <c r="K59" s="60">
        <v>6825.5</v>
      </c>
      <c r="L59" s="60" t="s">
        <v>146</v>
      </c>
      <c r="M59" s="61" t="s">
        <v>147</v>
      </c>
      <c r="N59" s="61" t="s">
        <v>148</v>
      </c>
      <c r="O59" s="62" t="s">
        <v>149</v>
      </c>
      <c r="P59" s="63" t="s">
        <v>150</v>
      </c>
    </row>
    <row r="60" spans="1:16" ht="12.75" customHeight="1" thickBot="1">
      <c r="A60" s="15" t="str">
        <f t="shared" si="6"/>
        <v>IBVS 2652 </v>
      </c>
      <c r="B60" s="3" t="str">
        <f t="shared" si="7"/>
        <v>II</v>
      </c>
      <c r="C60" s="15">
        <f t="shared" si="8"/>
        <v>45232.152499999997</v>
      </c>
      <c r="D60" s="14" t="str">
        <f t="shared" si="9"/>
        <v>vis</v>
      </c>
      <c r="E60" s="59" t="e">
        <f>VLOOKUP(C60,Active!C$21:E$959,3,FALSE)</f>
        <v>#N/A</v>
      </c>
      <c r="F60" s="3" t="s">
        <v>36</v>
      </c>
      <c r="G60" s="14" t="str">
        <f t="shared" si="10"/>
        <v>45232.1525</v>
      </c>
      <c r="H60" s="15">
        <f t="shared" si="11"/>
        <v>6826.5</v>
      </c>
      <c r="I60" s="60" t="s">
        <v>151</v>
      </c>
      <c r="J60" s="61" t="s">
        <v>152</v>
      </c>
      <c r="K60" s="60">
        <v>6826.5</v>
      </c>
      <c r="L60" s="60" t="s">
        <v>153</v>
      </c>
      <c r="M60" s="61" t="s">
        <v>147</v>
      </c>
      <c r="N60" s="61" t="s">
        <v>148</v>
      </c>
      <c r="O60" s="62" t="s">
        <v>149</v>
      </c>
      <c r="P60" s="63" t="s">
        <v>150</v>
      </c>
    </row>
    <row r="61" spans="1:16" ht="12.75" customHeight="1" thickBot="1">
      <c r="A61" s="15" t="str">
        <f t="shared" si="6"/>
        <v>IBVS 2652 </v>
      </c>
      <c r="B61" s="3" t="str">
        <f t="shared" si="7"/>
        <v>I</v>
      </c>
      <c r="C61" s="15">
        <f t="shared" si="8"/>
        <v>45236.248</v>
      </c>
      <c r="D61" s="14" t="str">
        <f t="shared" si="9"/>
        <v>vis</v>
      </c>
      <c r="E61" s="59" t="e">
        <f>VLOOKUP(C61,Active!C$21:E$959,3,FALSE)</f>
        <v>#N/A</v>
      </c>
      <c r="F61" s="3" t="s">
        <v>36</v>
      </c>
      <c r="G61" s="14" t="str">
        <f t="shared" si="10"/>
        <v>45236.2480</v>
      </c>
      <c r="H61" s="15">
        <f t="shared" si="11"/>
        <v>6831</v>
      </c>
      <c r="I61" s="60" t="s">
        <v>154</v>
      </c>
      <c r="J61" s="61" t="s">
        <v>155</v>
      </c>
      <c r="K61" s="60">
        <v>6831</v>
      </c>
      <c r="L61" s="60" t="s">
        <v>156</v>
      </c>
      <c r="M61" s="61" t="s">
        <v>147</v>
      </c>
      <c r="N61" s="61" t="s">
        <v>148</v>
      </c>
      <c r="O61" s="62" t="s">
        <v>149</v>
      </c>
      <c r="P61" s="63" t="s">
        <v>150</v>
      </c>
    </row>
    <row r="62" spans="1:16" ht="12.75" customHeight="1" thickBot="1">
      <c r="A62" s="15" t="str">
        <f t="shared" si="6"/>
        <v>IBVS 2652 </v>
      </c>
      <c r="B62" s="3" t="str">
        <f t="shared" si="7"/>
        <v>I</v>
      </c>
      <c r="C62" s="15">
        <f t="shared" si="8"/>
        <v>45258.083299999998</v>
      </c>
      <c r="D62" s="14" t="str">
        <f t="shared" si="9"/>
        <v>vis</v>
      </c>
      <c r="E62" s="59" t="e">
        <f>VLOOKUP(C62,Active!C$21:E$959,3,FALSE)</f>
        <v>#N/A</v>
      </c>
      <c r="F62" s="3" t="s">
        <v>36</v>
      </c>
      <c r="G62" s="14" t="str">
        <f t="shared" si="10"/>
        <v>45258.0833</v>
      </c>
      <c r="H62" s="15">
        <f t="shared" si="11"/>
        <v>6855</v>
      </c>
      <c r="I62" s="60" t="s">
        <v>157</v>
      </c>
      <c r="J62" s="61" t="s">
        <v>158</v>
      </c>
      <c r="K62" s="60">
        <v>6855</v>
      </c>
      <c r="L62" s="60" t="s">
        <v>159</v>
      </c>
      <c r="M62" s="61" t="s">
        <v>147</v>
      </c>
      <c r="N62" s="61" t="s">
        <v>148</v>
      </c>
      <c r="O62" s="62" t="s">
        <v>149</v>
      </c>
      <c r="P62" s="63" t="s">
        <v>150</v>
      </c>
    </row>
    <row r="63" spans="1:16" ht="12.75" customHeight="1" thickBot="1">
      <c r="A63" s="15" t="str">
        <f t="shared" si="6"/>
        <v>IBVS 2652 </v>
      </c>
      <c r="B63" s="3" t="str">
        <f t="shared" si="7"/>
        <v>I</v>
      </c>
      <c r="C63" s="15">
        <f t="shared" si="8"/>
        <v>45266.273800000003</v>
      </c>
      <c r="D63" s="14" t="str">
        <f t="shared" si="9"/>
        <v>vis</v>
      </c>
      <c r="E63" s="59" t="e">
        <f>VLOOKUP(C63,Active!C$21:E$959,3,FALSE)</f>
        <v>#N/A</v>
      </c>
      <c r="F63" s="3" t="s">
        <v>36</v>
      </c>
      <c r="G63" s="14" t="str">
        <f t="shared" si="10"/>
        <v>45266.2738</v>
      </c>
      <c r="H63" s="15">
        <f t="shared" si="11"/>
        <v>6864</v>
      </c>
      <c r="I63" s="60" t="s">
        <v>160</v>
      </c>
      <c r="J63" s="61" t="s">
        <v>161</v>
      </c>
      <c r="K63" s="60">
        <v>6864</v>
      </c>
      <c r="L63" s="60" t="s">
        <v>162</v>
      </c>
      <c r="M63" s="61" t="s">
        <v>147</v>
      </c>
      <c r="N63" s="61" t="s">
        <v>148</v>
      </c>
      <c r="O63" s="62" t="s">
        <v>149</v>
      </c>
      <c r="P63" s="63" t="s">
        <v>150</v>
      </c>
    </row>
    <row r="64" spans="1:16" ht="12.75" customHeight="1" thickBot="1">
      <c r="A64" s="15" t="str">
        <f t="shared" si="6"/>
        <v>IBVS 2652 </v>
      </c>
      <c r="B64" s="3" t="str">
        <f t="shared" si="7"/>
        <v>I</v>
      </c>
      <c r="C64" s="15">
        <f t="shared" si="8"/>
        <v>45267.182099999998</v>
      </c>
      <c r="D64" s="14" t="str">
        <f t="shared" si="9"/>
        <v>vis</v>
      </c>
      <c r="E64" s="59" t="e">
        <f>VLOOKUP(C64,Active!C$21:E$959,3,FALSE)</f>
        <v>#N/A</v>
      </c>
      <c r="F64" s="3" t="s">
        <v>36</v>
      </c>
      <c r="G64" s="14" t="str">
        <f t="shared" si="10"/>
        <v>45267.1821</v>
      </c>
      <c r="H64" s="15">
        <f t="shared" si="11"/>
        <v>6865</v>
      </c>
      <c r="I64" s="60" t="s">
        <v>163</v>
      </c>
      <c r="J64" s="61" t="s">
        <v>164</v>
      </c>
      <c r="K64" s="60">
        <v>6865</v>
      </c>
      <c r="L64" s="60" t="s">
        <v>165</v>
      </c>
      <c r="M64" s="61" t="s">
        <v>147</v>
      </c>
      <c r="N64" s="61" t="s">
        <v>148</v>
      </c>
      <c r="O64" s="62" t="s">
        <v>149</v>
      </c>
      <c r="P64" s="63" t="s">
        <v>150</v>
      </c>
    </row>
    <row r="65" spans="1:16" ht="12.75" customHeight="1" thickBot="1">
      <c r="A65" s="15" t="str">
        <f t="shared" si="6"/>
        <v>IBVS 2652 </v>
      </c>
      <c r="B65" s="3" t="str">
        <f t="shared" si="7"/>
        <v>II</v>
      </c>
      <c r="C65" s="15">
        <f t="shared" si="8"/>
        <v>45293.112200000003</v>
      </c>
      <c r="D65" s="14" t="str">
        <f t="shared" si="9"/>
        <v>vis</v>
      </c>
      <c r="E65" s="59" t="e">
        <f>VLOOKUP(C65,Active!C$21:E$959,3,FALSE)</f>
        <v>#N/A</v>
      </c>
      <c r="F65" s="3" t="s">
        <v>36</v>
      </c>
      <c r="G65" s="14" t="str">
        <f t="shared" si="10"/>
        <v>45293.1122</v>
      </c>
      <c r="H65" s="15">
        <f t="shared" si="11"/>
        <v>6893.5</v>
      </c>
      <c r="I65" s="60" t="s">
        <v>166</v>
      </c>
      <c r="J65" s="61" t="s">
        <v>167</v>
      </c>
      <c r="K65" s="60">
        <v>6893.5</v>
      </c>
      <c r="L65" s="60" t="s">
        <v>168</v>
      </c>
      <c r="M65" s="61" t="s">
        <v>147</v>
      </c>
      <c r="N65" s="61" t="s">
        <v>148</v>
      </c>
      <c r="O65" s="62" t="s">
        <v>149</v>
      </c>
      <c r="P65" s="63" t="s">
        <v>150</v>
      </c>
    </row>
    <row r="66" spans="1:16" ht="12.75" customHeight="1" thickBot="1">
      <c r="A66" s="15" t="str">
        <f t="shared" si="6"/>
        <v>IBVS 2652 </v>
      </c>
      <c r="B66" s="3" t="str">
        <f t="shared" si="7"/>
        <v>I</v>
      </c>
      <c r="C66" s="15">
        <f t="shared" si="8"/>
        <v>45298.115599999997</v>
      </c>
      <c r="D66" s="14" t="str">
        <f t="shared" si="9"/>
        <v>vis</v>
      </c>
      <c r="E66" s="59" t="e">
        <f>VLOOKUP(C66,Active!C$21:E$959,3,FALSE)</f>
        <v>#N/A</v>
      </c>
      <c r="F66" s="3" t="s">
        <v>36</v>
      </c>
      <c r="G66" s="14" t="str">
        <f t="shared" si="10"/>
        <v>45298.1156</v>
      </c>
      <c r="H66" s="15">
        <f t="shared" si="11"/>
        <v>6899</v>
      </c>
      <c r="I66" s="60" t="s">
        <v>169</v>
      </c>
      <c r="J66" s="61" t="s">
        <v>170</v>
      </c>
      <c r="K66" s="60">
        <v>6899</v>
      </c>
      <c r="L66" s="60" t="s">
        <v>171</v>
      </c>
      <c r="M66" s="61" t="s">
        <v>147</v>
      </c>
      <c r="N66" s="61" t="s">
        <v>148</v>
      </c>
      <c r="O66" s="62" t="s">
        <v>149</v>
      </c>
      <c r="P66" s="63" t="s">
        <v>150</v>
      </c>
    </row>
    <row r="67" spans="1:16" ht="12.75" customHeight="1" thickBot="1">
      <c r="A67" s="15" t="str">
        <f t="shared" si="6"/>
        <v>IBVS 2652 </v>
      </c>
      <c r="B67" s="3" t="str">
        <f t="shared" si="7"/>
        <v>I</v>
      </c>
      <c r="C67" s="15">
        <f t="shared" si="8"/>
        <v>45329.051399999997</v>
      </c>
      <c r="D67" s="14" t="str">
        <f t="shared" si="9"/>
        <v>vis</v>
      </c>
      <c r="E67" s="59" t="e">
        <f>VLOOKUP(C67,Active!C$21:E$959,3,FALSE)</f>
        <v>#N/A</v>
      </c>
      <c r="F67" s="3" t="s">
        <v>36</v>
      </c>
      <c r="G67" s="14" t="str">
        <f t="shared" si="10"/>
        <v>45329.0514</v>
      </c>
      <c r="H67" s="15">
        <f t="shared" si="11"/>
        <v>6933</v>
      </c>
      <c r="I67" s="60" t="s">
        <v>177</v>
      </c>
      <c r="J67" s="61" t="s">
        <v>178</v>
      </c>
      <c r="K67" s="60">
        <v>6933</v>
      </c>
      <c r="L67" s="60" t="s">
        <v>179</v>
      </c>
      <c r="M67" s="61" t="s">
        <v>147</v>
      </c>
      <c r="N67" s="61" t="s">
        <v>148</v>
      </c>
      <c r="O67" s="62" t="s">
        <v>149</v>
      </c>
      <c r="P67" s="63" t="s">
        <v>150</v>
      </c>
    </row>
    <row r="68" spans="1:16" ht="12.75" customHeight="1" thickBot="1">
      <c r="A68" s="15" t="str">
        <f t="shared" si="6"/>
        <v>IBVS 2652 </v>
      </c>
      <c r="B68" s="3" t="str">
        <f t="shared" si="7"/>
        <v>I</v>
      </c>
      <c r="C68" s="15">
        <f t="shared" si="8"/>
        <v>45675.2474</v>
      </c>
      <c r="D68" s="14" t="str">
        <f t="shared" si="9"/>
        <v>vis</v>
      </c>
      <c r="E68" s="59" t="e">
        <f>VLOOKUP(C68,Active!C$21:E$959,3,FALSE)</f>
        <v>#N/A</v>
      </c>
      <c r="F68" s="3" t="s">
        <v>36</v>
      </c>
      <c r="G68" s="14" t="str">
        <f t="shared" si="10"/>
        <v>45675.2474</v>
      </c>
      <c r="H68" s="15">
        <f t="shared" si="11"/>
        <v>7314</v>
      </c>
      <c r="I68" s="60" t="s">
        <v>180</v>
      </c>
      <c r="J68" s="61" t="s">
        <v>181</v>
      </c>
      <c r="K68" s="60">
        <v>7314</v>
      </c>
      <c r="L68" s="60" t="s">
        <v>182</v>
      </c>
      <c r="M68" s="61" t="s">
        <v>147</v>
      </c>
      <c r="N68" s="61" t="s">
        <v>148</v>
      </c>
      <c r="O68" s="62" t="s">
        <v>149</v>
      </c>
      <c r="P68" s="63" t="s">
        <v>150</v>
      </c>
    </row>
    <row r="69" spans="1:16" ht="12.75" customHeight="1" thickBot="1">
      <c r="A69" s="15" t="str">
        <f t="shared" si="6"/>
        <v>IBVS 2652 </v>
      </c>
      <c r="B69" s="3" t="str">
        <f t="shared" si="7"/>
        <v>I</v>
      </c>
      <c r="C69" s="15">
        <f t="shared" si="8"/>
        <v>45967.3099</v>
      </c>
      <c r="D69" s="14" t="str">
        <f t="shared" si="9"/>
        <v>vis</v>
      </c>
      <c r="E69" s="59" t="e">
        <f>VLOOKUP(C69,Active!C$21:E$959,3,FALSE)</f>
        <v>#N/A</v>
      </c>
      <c r="F69" s="3" t="s">
        <v>36</v>
      </c>
      <c r="G69" s="14" t="str">
        <f t="shared" si="10"/>
        <v>45967.3099</v>
      </c>
      <c r="H69" s="15">
        <f t="shared" si="11"/>
        <v>7635</v>
      </c>
      <c r="I69" s="60" t="s">
        <v>186</v>
      </c>
      <c r="J69" s="61" t="s">
        <v>187</v>
      </c>
      <c r="K69" s="60">
        <v>7635</v>
      </c>
      <c r="L69" s="60" t="s">
        <v>188</v>
      </c>
      <c r="M69" s="61" t="s">
        <v>147</v>
      </c>
      <c r="N69" s="61" t="s">
        <v>148</v>
      </c>
      <c r="O69" s="62" t="s">
        <v>149</v>
      </c>
      <c r="P69" s="63" t="s">
        <v>150</v>
      </c>
    </row>
    <row r="70" spans="1:16" ht="12.75" customHeight="1" thickBot="1">
      <c r="A70" s="15" t="str">
        <f t="shared" si="6"/>
        <v>BAVM 50 </v>
      </c>
      <c r="B70" s="3" t="str">
        <f t="shared" si="7"/>
        <v>I</v>
      </c>
      <c r="C70" s="15">
        <f t="shared" si="8"/>
        <v>47070.502200000003</v>
      </c>
      <c r="D70" s="14" t="str">
        <f t="shared" si="9"/>
        <v>vis</v>
      </c>
      <c r="E70" s="59" t="e">
        <f>VLOOKUP(C70,Active!C$21:E$959,3,FALSE)</f>
        <v>#N/A</v>
      </c>
      <c r="F70" s="3" t="s">
        <v>36</v>
      </c>
      <c r="G70" s="14" t="str">
        <f t="shared" si="10"/>
        <v>47070.5022</v>
      </c>
      <c r="H70" s="15">
        <f t="shared" si="11"/>
        <v>8849</v>
      </c>
      <c r="I70" s="60" t="s">
        <v>189</v>
      </c>
      <c r="J70" s="61" t="s">
        <v>190</v>
      </c>
      <c r="K70" s="60">
        <v>8849</v>
      </c>
      <c r="L70" s="60" t="s">
        <v>191</v>
      </c>
      <c r="M70" s="61" t="s">
        <v>147</v>
      </c>
      <c r="N70" s="61" t="s">
        <v>192</v>
      </c>
      <c r="O70" s="62" t="s">
        <v>193</v>
      </c>
      <c r="P70" s="63" t="s">
        <v>194</v>
      </c>
    </row>
    <row r="71" spans="1:16" ht="12.75" customHeight="1" thickBot="1">
      <c r="A71" s="15" t="str">
        <f t="shared" si="6"/>
        <v>BAVM 56 </v>
      </c>
      <c r="B71" s="3" t="str">
        <f t="shared" si="7"/>
        <v>I</v>
      </c>
      <c r="C71" s="15">
        <f t="shared" si="8"/>
        <v>47819.306900000003</v>
      </c>
      <c r="D71" s="14" t="str">
        <f t="shared" si="9"/>
        <v>vis</v>
      </c>
      <c r="E71" s="59" t="e">
        <f>VLOOKUP(C71,Active!C$21:E$959,3,FALSE)</f>
        <v>#N/A</v>
      </c>
      <c r="F71" s="3" t="s">
        <v>36</v>
      </c>
      <c r="G71" s="14" t="str">
        <f t="shared" si="10"/>
        <v>47819.3069</v>
      </c>
      <c r="H71" s="15">
        <f t="shared" si="11"/>
        <v>9673</v>
      </c>
      <c r="I71" s="60" t="s">
        <v>195</v>
      </c>
      <c r="J71" s="61" t="s">
        <v>196</v>
      </c>
      <c r="K71" s="60">
        <v>9673</v>
      </c>
      <c r="L71" s="60" t="s">
        <v>197</v>
      </c>
      <c r="M71" s="61" t="s">
        <v>147</v>
      </c>
      <c r="N71" s="61" t="s">
        <v>192</v>
      </c>
      <c r="O71" s="62" t="s">
        <v>193</v>
      </c>
      <c r="P71" s="63" t="s">
        <v>198</v>
      </c>
    </row>
    <row r="72" spans="1:16" ht="12.75" customHeight="1" thickBot="1">
      <c r="A72" s="15" t="str">
        <f t="shared" si="6"/>
        <v>BAVM 59 </v>
      </c>
      <c r="B72" s="3" t="str">
        <f t="shared" si="7"/>
        <v>I</v>
      </c>
      <c r="C72" s="15">
        <f t="shared" si="8"/>
        <v>48181.4277</v>
      </c>
      <c r="D72" s="14" t="str">
        <f t="shared" si="9"/>
        <v>vis</v>
      </c>
      <c r="E72" s="59" t="e">
        <f>VLOOKUP(C72,Active!C$21:E$959,3,FALSE)</f>
        <v>#N/A</v>
      </c>
      <c r="F72" s="3" t="s">
        <v>36</v>
      </c>
      <c r="G72" s="14" t="str">
        <f t="shared" si="10"/>
        <v>48181.4277</v>
      </c>
      <c r="H72" s="15">
        <f t="shared" si="11"/>
        <v>10071</v>
      </c>
      <c r="I72" s="60" t="s">
        <v>199</v>
      </c>
      <c r="J72" s="61" t="s">
        <v>200</v>
      </c>
      <c r="K72" s="60">
        <v>10071</v>
      </c>
      <c r="L72" s="60" t="s">
        <v>201</v>
      </c>
      <c r="M72" s="61" t="s">
        <v>147</v>
      </c>
      <c r="N72" s="61" t="s">
        <v>192</v>
      </c>
      <c r="O72" s="62" t="s">
        <v>193</v>
      </c>
      <c r="P72" s="63" t="s">
        <v>202</v>
      </c>
    </row>
    <row r="73" spans="1:16" ht="12.75" customHeight="1" thickBot="1">
      <c r="A73" s="15" t="str">
        <f t="shared" si="6"/>
        <v>IBVS 5741 </v>
      </c>
      <c r="B73" s="3" t="str">
        <f t="shared" si="7"/>
        <v>I</v>
      </c>
      <c r="C73" s="15">
        <f t="shared" si="8"/>
        <v>53609.586300000003</v>
      </c>
      <c r="D73" s="14" t="str">
        <f t="shared" si="9"/>
        <v>vis</v>
      </c>
      <c r="E73" s="59">
        <f>VLOOKUP(C73,Active!C$21:E$959,3,FALSE)</f>
        <v>8405.0010287423611</v>
      </c>
      <c r="F73" s="3" t="s">
        <v>36</v>
      </c>
      <c r="G73" s="14" t="str">
        <f t="shared" si="10"/>
        <v>53609.5863</v>
      </c>
      <c r="H73" s="15">
        <f t="shared" si="11"/>
        <v>16042</v>
      </c>
      <c r="I73" s="60" t="s">
        <v>282</v>
      </c>
      <c r="J73" s="61" t="s">
        <v>283</v>
      </c>
      <c r="K73" s="60">
        <v>16042</v>
      </c>
      <c r="L73" s="60" t="s">
        <v>284</v>
      </c>
      <c r="M73" s="61" t="s">
        <v>147</v>
      </c>
      <c r="N73" s="61" t="s">
        <v>148</v>
      </c>
      <c r="O73" s="62" t="s">
        <v>285</v>
      </c>
      <c r="P73" s="63" t="s">
        <v>286</v>
      </c>
    </row>
    <row r="74" spans="1:16" ht="12.75" customHeight="1" thickBot="1">
      <c r="A74" s="15" t="str">
        <f t="shared" si="6"/>
        <v>VSB 51 </v>
      </c>
      <c r="B74" s="3" t="str">
        <f t="shared" si="7"/>
        <v>I</v>
      </c>
      <c r="C74" s="15">
        <f t="shared" si="8"/>
        <v>55480.234100000001</v>
      </c>
      <c r="D74" s="14" t="str">
        <f t="shared" si="9"/>
        <v>vis</v>
      </c>
      <c r="E74" s="59">
        <f>VLOOKUP(C74,Active!C$21:E$959,3,FALSE)</f>
        <v>10460.999563883584</v>
      </c>
      <c r="F74" s="3" t="s">
        <v>36</v>
      </c>
      <c r="G74" s="14" t="str">
        <f t="shared" si="10"/>
        <v>55480.2341</v>
      </c>
      <c r="H74" s="15">
        <f t="shared" si="11"/>
        <v>18100</v>
      </c>
      <c r="I74" s="60" t="s">
        <v>321</v>
      </c>
      <c r="J74" s="61" t="s">
        <v>322</v>
      </c>
      <c r="K74" s="60" t="s">
        <v>323</v>
      </c>
      <c r="L74" s="60" t="s">
        <v>324</v>
      </c>
      <c r="M74" s="61" t="s">
        <v>274</v>
      </c>
      <c r="N74" s="61" t="s">
        <v>36</v>
      </c>
      <c r="O74" s="62" t="s">
        <v>325</v>
      </c>
      <c r="P74" s="63" t="s">
        <v>326</v>
      </c>
    </row>
    <row r="75" spans="1:16" ht="12.75" customHeight="1" thickBot="1">
      <c r="A75" s="15" t="str">
        <f t="shared" si="6"/>
        <v>VSB 56 </v>
      </c>
      <c r="B75" s="3" t="str">
        <f t="shared" si="7"/>
        <v>I</v>
      </c>
      <c r="C75" s="15">
        <f t="shared" si="8"/>
        <v>56601.169699999999</v>
      </c>
      <c r="D75" s="14" t="str">
        <f t="shared" si="9"/>
        <v>vis</v>
      </c>
      <c r="E75" s="59">
        <f>VLOOKUP(C75,Active!C$21:E$959,3,FALSE)</f>
        <v>11693.001628402433</v>
      </c>
      <c r="F75" s="3" t="s">
        <v>36</v>
      </c>
      <c r="G75" s="14" t="str">
        <f t="shared" si="10"/>
        <v>56601.1697</v>
      </c>
      <c r="H75" s="15">
        <f t="shared" si="11"/>
        <v>19333</v>
      </c>
      <c r="I75" s="60" t="s">
        <v>348</v>
      </c>
      <c r="J75" s="61" t="s">
        <v>349</v>
      </c>
      <c r="K75" s="60" t="s">
        <v>350</v>
      </c>
      <c r="L75" s="60" t="s">
        <v>351</v>
      </c>
      <c r="M75" s="61" t="s">
        <v>274</v>
      </c>
      <c r="N75" s="61" t="s">
        <v>36</v>
      </c>
      <c r="O75" s="62" t="s">
        <v>325</v>
      </c>
      <c r="P75" s="63" t="s">
        <v>352</v>
      </c>
    </row>
    <row r="76" spans="1:16" ht="12.75" customHeight="1" thickBot="1">
      <c r="A76" s="15" t="str">
        <f t="shared" si="6"/>
        <v>VSB 56 </v>
      </c>
      <c r="B76" s="3" t="str">
        <f t="shared" si="7"/>
        <v>II</v>
      </c>
      <c r="C76" s="15">
        <f t="shared" si="8"/>
        <v>56605.263400000003</v>
      </c>
      <c r="D76" s="14" t="str">
        <f t="shared" si="9"/>
        <v>vis</v>
      </c>
      <c r="E76" s="59">
        <f>VLOOKUP(C76,Active!C$21:E$959,3,FALSE)</f>
        <v>11697.500947410168</v>
      </c>
      <c r="F76" s="3" t="s">
        <v>36</v>
      </c>
      <c r="G76" s="14" t="str">
        <f t="shared" si="10"/>
        <v>56605.2634</v>
      </c>
      <c r="H76" s="15">
        <f t="shared" si="11"/>
        <v>19337.5</v>
      </c>
      <c r="I76" s="60" t="s">
        <v>353</v>
      </c>
      <c r="J76" s="61" t="s">
        <v>354</v>
      </c>
      <c r="K76" s="60" t="s">
        <v>355</v>
      </c>
      <c r="L76" s="60" t="s">
        <v>356</v>
      </c>
      <c r="M76" s="61" t="s">
        <v>274</v>
      </c>
      <c r="N76" s="61" t="s">
        <v>36</v>
      </c>
      <c r="O76" s="62" t="s">
        <v>325</v>
      </c>
      <c r="P76" s="63" t="s">
        <v>352</v>
      </c>
    </row>
    <row r="77" spans="1:16">
      <c r="B77" s="3"/>
      <c r="F77" s="3"/>
    </row>
    <row r="78" spans="1:16">
      <c r="B78" s="3"/>
      <c r="F78" s="3"/>
    </row>
    <row r="79" spans="1:16">
      <c r="B79" s="3"/>
      <c r="F79" s="3"/>
    </row>
    <row r="80" spans="1:1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</sheetData>
  <phoneticPr fontId="20" type="noConversion"/>
  <hyperlinks>
    <hyperlink ref="P58" r:id="rId1" display="http://www.bav-astro.de/sfs/BAVM_link.php?BAVMnr=34"/>
    <hyperlink ref="P59" r:id="rId2" display="http://www.konkoly.hu/cgi-bin/IBVS?2652"/>
    <hyperlink ref="P60" r:id="rId3" display="http://www.konkoly.hu/cgi-bin/IBVS?2652"/>
    <hyperlink ref="P61" r:id="rId4" display="http://www.konkoly.hu/cgi-bin/IBVS?2652"/>
    <hyperlink ref="P62" r:id="rId5" display="http://www.konkoly.hu/cgi-bin/IBVS?2652"/>
    <hyperlink ref="P63" r:id="rId6" display="http://www.konkoly.hu/cgi-bin/IBVS?2652"/>
    <hyperlink ref="P64" r:id="rId7" display="http://www.konkoly.hu/cgi-bin/IBVS?2652"/>
    <hyperlink ref="P65" r:id="rId8" display="http://www.konkoly.hu/cgi-bin/IBVS?2652"/>
    <hyperlink ref="P66" r:id="rId9" display="http://www.konkoly.hu/cgi-bin/IBVS?2652"/>
    <hyperlink ref="P11" r:id="rId10" display="http://www.bav-astro.de/sfs/BAVM_link.php?BAVMnr=36"/>
    <hyperlink ref="P67" r:id="rId11" display="http://www.konkoly.hu/cgi-bin/IBVS?2652"/>
    <hyperlink ref="P68" r:id="rId12" display="http://www.konkoly.hu/cgi-bin/IBVS?2652"/>
    <hyperlink ref="P12" r:id="rId13" display="http://www.konkoly.hu/cgi-bin/IBVS?2652"/>
    <hyperlink ref="P69" r:id="rId14" display="http://www.konkoly.hu/cgi-bin/IBVS?2652"/>
    <hyperlink ref="P70" r:id="rId15" display="http://www.bav-astro.de/sfs/BAVM_link.php?BAVMnr=50"/>
    <hyperlink ref="P71" r:id="rId16" display="http://www.bav-astro.de/sfs/BAVM_link.php?BAVMnr=56"/>
    <hyperlink ref="P72" r:id="rId17" display="http://www.bav-astro.de/sfs/BAVM_link.php?BAVMnr=59"/>
    <hyperlink ref="P13" r:id="rId18" display="http://www.bav-astro.de/sfs/BAVM_link.php?BAVMnr=60"/>
    <hyperlink ref="P14" r:id="rId19" display="http://www.bav-astro.de/sfs/BAVM_link.php?BAVMnr=60"/>
    <hyperlink ref="P17" r:id="rId20" display="http://www.bav-astro.de/sfs/BAVM_link.php?BAVMnr=80"/>
    <hyperlink ref="P18" r:id="rId21" display="http://www.bav-astro.de/sfs/BAVM_link.php?BAVMnr=80"/>
    <hyperlink ref="P25" r:id="rId22" display="http://www.konkoly.hu/cgi-bin/IBVS?4710"/>
    <hyperlink ref="P26" r:id="rId23" display="http://www.konkoly.hu/cgi-bin/IBVS?4710"/>
    <hyperlink ref="P27" r:id="rId24" display="http://www.konkoly.hu/cgi-bin/IBVS?5040"/>
    <hyperlink ref="P28" r:id="rId25" display="http://www.bav-astro.de/sfs/BAVM_link.php?BAVMnr=152"/>
    <hyperlink ref="P29" r:id="rId26" display="http://www.konkoly.hu/cgi-bin/IBVS?5378"/>
    <hyperlink ref="P30" r:id="rId27" display="http://var.astro.cz/oejv/issues/oejv0074.pdf"/>
    <hyperlink ref="P31" r:id="rId28" display="http://www.konkoly.hu/cgi-bin/IBVS?5694"/>
    <hyperlink ref="P73" r:id="rId29" display="http://www.konkoly.hu/cgi-bin/IBVS?5741"/>
    <hyperlink ref="P32" r:id="rId30" display="http://www.bav-astro.de/sfs/BAVM_link.php?BAVMnr=178"/>
    <hyperlink ref="P33" r:id="rId31" display="http://www.bav-astro.de/sfs/BAVM_link.php?BAVMnr=183"/>
    <hyperlink ref="P34" r:id="rId32" display="http://www.konkoly.hu/cgi-bin/IBVS?5875"/>
    <hyperlink ref="P35" r:id="rId33" display="http://www.konkoly.hu/cgi-bin/IBVS?5871"/>
    <hyperlink ref="P36" r:id="rId34" display="http://www.konkoly.hu/cgi-bin/IBVS?5920"/>
    <hyperlink ref="P37" r:id="rId35" display="http://www.konkoly.hu/cgi-bin/IBVS?5960"/>
    <hyperlink ref="P74" r:id="rId36" display="http://vsolj.cetus-net.org/vsoljno51.pdf"/>
    <hyperlink ref="P38" r:id="rId37" display="http://www.konkoly.hu/cgi-bin/IBVS?6011"/>
    <hyperlink ref="P39" r:id="rId38" display="http://www.konkoly.hu/cgi-bin/IBVS?6033"/>
    <hyperlink ref="P40" r:id="rId39" display="http://www.konkoly.hu/cgi-bin/IBVS?6042"/>
    <hyperlink ref="P41" r:id="rId40" display="http://www.bav-astro.de/sfs/BAVM_link.php?BAVMnr=231"/>
    <hyperlink ref="P75" r:id="rId41" display="http://vsolj.cetus-net.org/vsoljno56.pdf"/>
    <hyperlink ref="P76" r:id="rId42" display="http://vsolj.cetus-net.org/vsoljno56.pdf"/>
    <hyperlink ref="P42" r:id="rId43" display="http://www.bav-astro.de/sfs/BAVM_link.php?BAVMnr=234"/>
    <hyperlink ref="P43" r:id="rId44" display="http://www.bav-astro.de/sfs/BAVM_link.php?BAVMnr=239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4:E19"/>
  <sheetViews>
    <sheetView workbookViewId="0">
      <selection activeCell="E14" sqref="E14"/>
    </sheetView>
  </sheetViews>
  <sheetFormatPr defaultColWidth="10.28515625" defaultRowHeight="12.75"/>
  <cols>
    <col min="1" max="1" width="13.85546875" customWidth="1"/>
  </cols>
  <sheetData>
    <row r="14" spans="3:5">
      <c r="C14" s="3"/>
      <c r="E14" s="3"/>
    </row>
    <row r="19" spans="1:1">
      <c r="A19" s="8"/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0:G52"/>
  <sheetViews>
    <sheetView workbookViewId="0">
      <selection activeCell="B9" sqref="B9"/>
    </sheetView>
  </sheetViews>
  <sheetFormatPr defaultColWidth="10.28515625" defaultRowHeight="12.75"/>
  <cols>
    <col min="1" max="1" width="13.85546875" customWidth="1"/>
  </cols>
  <sheetData>
    <row r="10" spans="7:7">
      <c r="G10" s="7"/>
    </row>
    <row r="52" spans="1:2">
      <c r="A52" s="1"/>
      <c r="B52" s="1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BAV</vt:lpstr>
      <vt:lpstr>B</vt:lpstr>
      <vt:lpstr>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2002-08-11T05:35:05Z</dcterms:created>
  <dcterms:modified xsi:type="dcterms:W3CDTF">2023-01-04T06:32:36Z</dcterms:modified>
</cp:coreProperties>
</file>