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5CD77F0-ACD0-4F3B-BD63-B040F472B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Q27" i="1"/>
  <c r="E26" i="1"/>
  <c r="F26" i="1"/>
  <c r="U26" i="1"/>
  <c r="E27" i="1"/>
  <c r="F27" i="1"/>
  <c r="G27" i="1"/>
  <c r="I27" i="1"/>
  <c r="Q26" i="1"/>
  <c r="E24" i="1"/>
  <c r="F24" i="1"/>
  <c r="U24" i="1"/>
  <c r="E25" i="1"/>
  <c r="F25" i="1"/>
  <c r="U25" i="1"/>
  <c r="E21" i="1"/>
  <c r="F21" i="1"/>
  <c r="G21" i="1"/>
  <c r="Q24" i="1"/>
  <c r="Q25" i="1"/>
  <c r="E22" i="1"/>
  <c r="F22" i="1"/>
  <c r="G22" i="1"/>
  <c r="K22" i="1"/>
  <c r="E23" i="1"/>
  <c r="F23" i="1"/>
  <c r="G23" i="1"/>
  <c r="K23" i="1"/>
  <c r="C9" i="1"/>
  <c r="D9" i="1"/>
  <c r="Q22" i="1"/>
  <c r="Q23" i="1"/>
  <c r="F16" i="1"/>
  <c r="F17" i="1" s="1"/>
  <c r="C17" i="1"/>
  <c r="H21" i="1"/>
  <c r="Q21" i="1"/>
  <c r="C11" i="1"/>
  <c r="C12" i="1"/>
  <c r="O29" i="1" l="1"/>
  <c r="O28" i="1"/>
  <c r="C16" i="1"/>
  <c r="D18" i="1" s="1"/>
  <c r="O26" i="1"/>
  <c r="O25" i="1"/>
  <c r="O21" i="1"/>
  <c r="O27" i="1"/>
  <c r="O24" i="1"/>
  <c r="C15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<sst xmlns="http://schemas.openxmlformats.org/spreadsheetml/2006/main" count="63" uniqueCount="52">
  <si>
    <t>OEJV 0191</t>
  </si>
  <si>
    <t>OEJV 0181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</si>
  <si>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</si>
  <si>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</si>
  <si>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</si>
  <si>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</si>
  <si>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</si>
  <si>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</si>
  <si>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</si>
  <si>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</si>
  <si>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</si>
  <si>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</si>
  <si>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</si>
  <si>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</si>
  <si>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</si>
  <si>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</si>
  <si>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</si>
  <si>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</si>
  <si>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</si>
  <si>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</si>
  <si>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</si>
  <si>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</si>
  <si>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</si>
  <si>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</si>
  <si>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</si>
  <si>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</si>
  <si>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</si>
  <si>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</si>
  <si>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</si>
  <si>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</si>
  <si>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</si>
  <si>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</si>
  <si>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</si>
  <si>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</si>
  <si>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</si>
  <si>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</si>
  <si>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</si>
  <si>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</si>
  <si>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</si>
  <si>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</si>
  <si>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</si>
  <si>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</si>
  <si>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BRNO</t>
  </si>
  <si>
    <t>not avail.</t>
  </si>
  <si>
    <t>IBVS 6114</t>
  </si>
  <si>
    <t>I</t>
  </si>
  <si>
    <t>V779 Cas / GSC 4495-0599</t>
  </si>
  <si>
    <t>EA</t>
  </si>
  <si>
    <t>vis</t>
  </si>
  <si>
    <t>JBAV, 55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</si>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</sst>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8" xfId="0" applyFont="1" applyBorder="1" applyAlignment="1">
      <alignment horizontal="center"/>
    </xf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9" fillId="0" borderId="0" xfId="42" applyFo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V779 Cas - O-C Diagr.</a:t>
            </a:r>
          </a:p>
        </c:rich>
      </c:tx>
      <c:layout>
        <c:manualLayout>
          <c:xMode val="edge"/>
          <c:yMode val="edge"/>
          <c:x val="0.374436090225563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240601503759398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D-41BE-B7ED-A9382323EF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0.10964999999850988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D-41BE-B7ED-A9382323EF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D-41BE-B7ED-A9382323EF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6.7829999992682133E-2</c:v>
                </c:pt>
                <c:pt idx="2">
                  <c:v>7.6832499995362014E-2</c:v>
                </c:pt>
                <c:pt idx="7">
                  <c:v>0.11853999986487906</c:v>
                </c:pt>
                <c:pt idx="8">
                  <c:v>0.1368949999960023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D-41BE-B7ED-A9382323EF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D-41BE-B7ED-A9382323EF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D-41BE-B7ED-A9382323EF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0D-41BE-B7ED-A9382323EF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-1.7778833431568719E-3</c:v>
                </c:pt>
                <c:pt idx="1">
                  <c:v>7.0302360693842922E-2</c:v>
                </c:pt>
                <c:pt idx="2">
                  <c:v>7.7715676931825489E-2</c:v>
                </c:pt>
                <c:pt idx="3">
                  <c:v>8.7752166607863433E-2</c:v>
                </c:pt>
                <c:pt idx="4">
                  <c:v>9.128774819828589E-2</c:v>
                </c:pt>
                <c:pt idx="5">
                  <c:v>9.6762197112488402E-2</c:v>
                </c:pt>
                <c:pt idx="6">
                  <c:v>0.10999211532181115</c:v>
                </c:pt>
                <c:pt idx="7">
                  <c:v>0.1232220335311339</c:v>
                </c:pt>
                <c:pt idx="8">
                  <c:v>0.13029319671197881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D-41BE-B7ED-A9382323EFF1}"/>
            </c:ext>
          </c:extLst>
        </c:ser>
        <c:ser>
          <c:idx val="8"/>
          <c:order val="8"/>
          <c:tx>
            <c:strRef>
              <c:f>aCTIVE!$U$19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-5.6037500005913898E-2</c:v>
                </c:pt>
                <c:pt idx="4">
                  <c:v>5.9839999994437676E-2</c:v>
                </c:pt>
                <c:pt idx="5">
                  <c:v>5.6659999994735699E-2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0D-41BE-B7ED-A9382323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4184"/>
        <c:axId val="1"/>
      </c:scatterChart>
      <c:valAx>
        <c:axId val="61884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4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419947506561673"/>
          <c:w val="0.7233082706766916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192A33-25EB-C58E-7F37-666A9459B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29</v>
      </c>
      <c r="B2" t="s">
        <v>47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8" t="s">
        <v>43</v>
      </c>
      <c r="D4" s="9" t="s">
        <v>43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52144.042800000003</v>
      </c>
    </row>
    <row r="8" spans="1:6" x14ac:dyDescent="0.2">
      <c r="A8" t="s">
        <v>9</v>
      </c>
      <c r="C8">
        <v>6.3533974999999998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-1.7778833431568719E-3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1.1405101904588574E-4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59501.407398196716</v>
      </c>
      <c r="E15" s="16" t="s">
        <v>39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6.3535115510190456</v>
      </c>
      <c r="E16" s="16" t="s">
        <v>36</v>
      </c>
      <c r="F16" s="17">
        <f ca="1">NOW()+15018.5+$C$5/24</f>
        <v>59970.810843171297</v>
      </c>
    </row>
    <row r="17" spans="1:21" ht="13.5" thickBot="1" x14ac:dyDescent="0.25">
      <c r="A17" s="16" t="s">
        <v>33</v>
      </c>
      <c r="B17" s="12"/>
      <c r="C17" s="12">
        <f>COUNT(C21:C2191)</f>
        <v>9</v>
      </c>
      <c r="E17" s="16" t="s">
        <v>40</v>
      </c>
      <c r="F17" s="17">
        <f ca="1">ROUND(2*(F16-$C$7)/$C$8,0)/2+F15</f>
        <v>1233</v>
      </c>
    </row>
    <row r="18" spans="1:21" ht="14.25" thickTop="1" thickBot="1" x14ac:dyDescent="0.25">
      <c r="A18" s="18" t="s">
        <v>11</v>
      </c>
      <c r="B18" s="12"/>
      <c r="C18" s="21">
        <f ca="1">+C15</f>
        <v>59501.407398196716</v>
      </c>
      <c r="D18" s="22">
        <f ca="1">+C16</f>
        <v>6.3535115510190456</v>
      </c>
      <c r="E18" s="16" t="s">
        <v>41</v>
      </c>
      <c r="F18" s="25">
        <f ca="1">ROUND(2*(F16-$C$15)/$C$16,0)/2+F15</f>
        <v>75</v>
      </c>
    </row>
    <row r="19" spans="1:21" ht="14.25" thickTop="1" thickBot="1" x14ac:dyDescent="0.25">
      <c r="E19" s="16" t="s">
        <v>37</v>
      </c>
      <c r="F19" s="20">
        <f ca="1">+$C$15+$C$16*F18-15018.5-$C$5/24</f>
        <v>44959.816597856479</v>
      </c>
      <c r="U19" s="33" t="s">
        <v>2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48</v>
      </c>
      <c r="J20" s="7" t="s">
        <v>3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21" x14ac:dyDescent="0.2">
      <c r="A21" t="s">
        <v>42</v>
      </c>
      <c r="C21" s="10">
        <v>52144.042800000003</v>
      </c>
      <c r="D21" s="10" t="s">
        <v>19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-1.7778833431568719E-3</v>
      </c>
      <c r="Q21" s="2">
        <f t="shared" ref="Q21:Q27" si="3">+C21-15018.5</f>
        <v>37125.542800000003</v>
      </c>
    </row>
    <row r="22" spans="1:21" x14ac:dyDescent="0.2">
      <c r="A22" s="28" t="s">
        <v>44</v>
      </c>
      <c r="B22" s="29" t="s">
        <v>45</v>
      </c>
      <c r="C22" s="28">
        <v>56159.457849999999</v>
      </c>
      <c r="D22" s="28">
        <v>3.3E-4</v>
      </c>
      <c r="E22">
        <f t="shared" si="0"/>
        <v>632.01067617758781</v>
      </c>
      <c r="F22">
        <f t="shared" si="1"/>
        <v>632</v>
      </c>
      <c r="G22">
        <f>+C22-(C$7+F22*C$8)</f>
        <v>6.7829999992682133E-2</v>
      </c>
      <c r="K22">
        <f>+G22</f>
        <v>6.7829999992682133E-2</v>
      </c>
      <c r="O22">
        <f t="shared" ca="1" si="2"/>
        <v>7.0302360693842922E-2</v>
      </c>
      <c r="Q22" s="2">
        <f t="shared" si="3"/>
        <v>41140.957849999999</v>
      </c>
    </row>
    <row r="23" spans="1:21" x14ac:dyDescent="0.2">
      <c r="A23" s="28" t="s">
        <v>44</v>
      </c>
      <c r="B23" s="29" t="s">
        <v>45</v>
      </c>
      <c r="C23" s="28">
        <v>56572.437689999999</v>
      </c>
      <c r="D23" s="28">
        <v>1.72E-3</v>
      </c>
      <c r="E23">
        <f t="shared" si="0"/>
        <v>697.01209313599475</v>
      </c>
      <c r="F23">
        <f t="shared" si="1"/>
        <v>697</v>
      </c>
      <c r="G23">
        <f>+C23-(C$7+F23*C$8)</f>
        <v>7.6832499995362014E-2</v>
      </c>
      <c r="K23">
        <f>+G23</f>
        <v>7.6832499995362014E-2</v>
      </c>
      <c r="O23">
        <f t="shared" ca="1" si="2"/>
        <v>7.7715676931825489E-2</v>
      </c>
      <c r="Q23" s="2">
        <f t="shared" si="3"/>
        <v>41553.937689999999</v>
      </c>
    </row>
    <row r="24" spans="1:21" x14ac:dyDescent="0.2">
      <c r="A24" s="30" t="s">
        <v>1</v>
      </c>
      <c r="B24" s="31" t="s">
        <v>45</v>
      </c>
      <c r="C24" s="32">
        <v>57131.4038</v>
      </c>
      <c r="D24" s="32">
        <v>1.4E-2</v>
      </c>
      <c r="E24">
        <f t="shared" si="0"/>
        <v>784.99117991594221</v>
      </c>
      <c r="F24">
        <f t="shared" si="1"/>
        <v>785</v>
      </c>
      <c r="O24">
        <f t="shared" ca="1" si="2"/>
        <v>8.7752166607863433E-2</v>
      </c>
      <c r="Q24" s="2">
        <f t="shared" si="3"/>
        <v>42112.9038</v>
      </c>
      <c r="U24">
        <f>+C24-(C$7+F24*C$8)</f>
        <v>-5.6037500005913898E-2</v>
      </c>
    </row>
    <row r="25" spans="1:21" x14ac:dyDescent="0.2">
      <c r="A25" s="30" t="s">
        <v>1</v>
      </c>
      <c r="B25" s="31" t="s">
        <v>45</v>
      </c>
      <c r="C25" s="32">
        <v>57328.474999999999</v>
      </c>
      <c r="D25" s="32">
        <v>1.4E-2</v>
      </c>
      <c r="E25">
        <f t="shared" si="0"/>
        <v>816.00941858273404</v>
      </c>
      <c r="F25">
        <f t="shared" si="1"/>
        <v>816</v>
      </c>
      <c r="O25">
        <f t="shared" ca="1" si="2"/>
        <v>9.128774819828589E-2</v>
      </c>
      <c r="Q25" s="2">
        <f t="shared" si="3"/>
        <v>42309.974999999999</v>
      </c>
      <c r="U25">
        <f>+C25-(C$7+F25*C$8)</f>
        <v>5.9839999994437676E-2</v>
      </c>
    </row>
    <row r="26" spans="1:21" x14ac:dyDescent="0.2">
      <c r="A26" s="36" t="s">
        <v>0</v>
      </c>
      <c r="B26" s="34" t="s">
        <v>45</v>
      </c>
      <c r="C26" s="35">
        <v>57633.4349</v>
      </c>
      <c r="D26" s="35">
        <v>4.0000000000000001E-3</v>
      </c>
      <c r="E26">
        <f t="shared" si="0"/>
        <v>864.00891806313041</v>
      </c>
      <c r="F26">
        <f t="shared" si="1"/>
        <v>864</v>
      </c>
      <c r="O26">
        <f t="shared" ca="1" si="2"/>
        <v>9.6762197112488402E-2</v>
      </c>
      <c r="Q26" s="2">
        <f t="shared" si="3"/>
        <v>42614.9349</v>
      </c>
      <c r="U26">
        <f>+C26-(C$7+F26*C$8)</f>
        <v>5.6659999994735699E-2</v>
      </c>
    </row>
    <row r="27" spans="1:21" x14ac:dyDescent="0.2">
      <c r="A27" s="36" t="s">
        <v>0</v>
      </c>
      <c r="B27" s="34" t="s">
        <v>45</v>
      </c>
      <c r="C27" s="35">
        <v>58370.482000000004</v>
      </c>
      <c r="D27" s="35">
        <v>5.0000000000000001E-3</v>
      </c>
      <c r="E27">
        <f t="shared" si="0"/>
        <v>980.01725848256797</v>
      </c>
      <c r="F27">
        <f t="shared" si="1"/>
        <v>980</v>
      </c>
      <c r="G27">
        <f>+C27-(C$7+F27*C$8)</f>
        <v>0.10964999999850988</v>
      </c>
      <c r="I27">
        <f>+G27</f>
        <v>0.10964999999850988</v>
      </c>
      <c r="O27">
        <f t="shared" ca="1" si="2"/>
        <v>0.10999211532181115</v>
      </c>
      <c r="Q27" s="2">
        <f t="shared" si="3"/>
        <v>43351.982000000004</v>
      </c>
    </row>
    <row r="28" spans="1:21" x14ac:dyDescent="0.2">
      <c r="A28" s="37" t="s">
        <v>49</v>
      </c>
      <c r="B28" s="38" t="s">
        <v>45</v>
      </c>
      <c r="C28" s="39">
        <v>59107.48499999987</v>
      </c>
      <c r="D28" s="37">
        <v>0.01</v>
      </c>
      <c r="E28">
        <f t="shared" ref="E28:E29" si="4">+(C28-C$7)/C$8</f>
        <v>1096.0186577338923</v>
      </c>
      <c r="F28">
        <f t="shared" ref="F28:F29" si="5">ROUND(2*E28,0)/2</f>
        <v>1096</v>
      </c>
      <c r="G28">
        <f t="shared" ref="G28:G29" si="6">+C28-(C$7+F28*C$8)</f>
        <v>0.11853999986487906</v>
      </c>
      <c r="K28">
        <f>+G28</f>
        <v>0.11853999986487906</v>
      </c>
      <c r="O28">
        <f t="shared" ref="O28:O29" ca="1" si="7">+C$11+C$12*$F28</f>
        <v>0.1232220335311339</v>
      </c>
      <c r="Q28" s="2">
        <f t="shared" ref="Q28:Q29" si="8">+C28-15018.5</f>
        <v>44088.98499999987</v>
      </c>
    </row>
    <row r="29" spans="1:21" x14ac:dyDescent="0.2">
      <c r="A29" s="37" t="s">
        <v>50</v>
      </c>
      <c r="B29" s="38" t="s">
        <v>51</v>
      </c>
      <c r="C29" s="39">
        <v>59501.413999999997</v>
      </c>
      <c r="D29" s="37">
        <v>8.0000000000000002E-3</v>
      </c>
      <c r="E29">
        <f t="shared" si="4"/>
        <v>1158.0215467393618</v>
      </c>
      <c r="F29">
        <f t="shared" si="5"/>
        <v>1158</v>
      </c>
      <c r="G29">
        <f t="shared" si="6"/>
        <v>0.1368949999960023</v>
      </c>
      <c r="K29">
        <f>+G29</f>
        <v>0.1368949999960023</v>
      </c>
      <c r="O29">
        <f t="shared" ca="1" si="7"/>
        <v>0.13029319671197881</v>
      </c>
      <c r="Q29" s="2">
        <f t="shared" si="8"/>
        <v>44482.913999999997</v>
      </c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173" r:id="rId1" display="http://vsolj.cetus-net.org/bulletin.html" xr:uid="{00000000-0004-0000-0000-000000000000}"/>
    <hyperlink ref="H64563" r:id="rId2" display="http://vsolj.cetus-net.org/bulletin.html" xr:uid="{00000000-0004-0000-0000-000001000000}"/>
    <hyperlink ref="H64556" r:id="rId3" display="https://www.aavso.org/ejaavso" xr:uid="{00000000-0004-0000-0000-000002000000}"/>
    <hyperlink ref="AP1414" r:id="rId4" display="http://cdsbib.u-strasbg.fr/cgi-bin/cdsbib?1990RMxAA..21..381G" xr:uid="{00000000-0004-0000-0000-000003000000}"/>
    <hyperlink ref="AP1411" r:id="rId5" display="http://cdsbib.u-strasbg.fr/cgi-bin/cdsbib?1990RMxAA..21..381G" xr:uid="{00000000-0004-0000-0000-000004000000}"/>
    <hyperlink ref="AP1413" r:id="rId6" display="http://cdsbib.u-strasbg.fr/cgi-bin/cdsbib?1990RMxAA..21..381G" xr:uid="{00000000-0004-0000-0000-000005000000}"/>
    <hyperlink ref="AP1389" r:id="rId7" display="http://cdsbib.u-strasbg.fr/cgi-bin/cdsbib?1990RMxAA..21..381G" xr:uid="{00000000-0004-0000-0000-000006000000}"/>
    <hyperlink ref="I64563" r:id="rId8" display="http://vsolj.cetus-net.org/bulletin.html" xr:uid="{00000000-0004-0000-0000-000007000000}"/>
    <hyperlink ref="AQ1550" r:id="rId9" display="http://cdsbib.u-strasbg.fr/cgi-bin/cdsbib?1990RMxAA..21..381G" xr:uid="{00000000-0004-0000-0000-000008000000}"/>
    <hyperlink ref="AQ3194" r:id="rId10" display="http://cdsbib.u-strasbg.fr/cgi-bin/cdsbib?1990RMxAA..21..381G" xr:uid="{00000000-0004-0000-0000-000009000000}"/>
    <hyperlink ref="AQ1551" r:id="rId11" display="http://cdsbib.u-strasbg.fr/cgi-bin/cdsbib?1990RMxAA..21..381G" xr:uid="{00000000-0004-0000-0000-00000A000000}"/>
    <hyperlink ref="H64560" r:id="rId12" display="https://www.aavso.org/ejaavso" xr:uid="{00000000-0004-0000-0000-00000B000000}"/>
    <hyperlink ref="H2401" r:id="rId13" display="http://vsolj.cetus-net.org/bulletin.html" xr:uid="{00000000-0004-0000-0000-00000C000000}"/>
    <hyperlink ref="AP5639" r:id="rId14" display="http://cdsbib.u-strasbg.fr/cgi-bin/cdsbib?1990RMxAA..21..381G" xr:uid="{00000000-0004-0000-0000-00000D000000}"/>
    <hyperlink ref="AP5642" r:id="rId15" display="http://cdsbib.u-strasbg.fr/cgi-bin/cdsbib?1990RMxAA..21..381G" xr:uid="{00000000-0004-0000-0000-00000E000000}"/>
    <hyperlink ref="AP5640" r:id="rId16" display="http://cdsbib.u-strasbg.fr/cgi-bin/cdsbib?1990RMxAA..21..381G" xr:uid="{00000000-0004-0000-0000-00000F000000}"/>
    <hyperlink ref="AP5618" r:id="rId17" display="http://cdsbib.u-strasbg.fr/cgi-bin/cdsbib?1990RMxAA..21..381G" xr:uid="{00000000-0004-0000-0000-000010000000}"/>
    <hyperlink ref="I2401" r:id="rId18" display="http://vsolj.cetus-net.org/bulletin.html" xr:uid="{00000000-0004-0000-0000-000011000000}"/>
    <hyperlink ref="AQ5752" r:id="rId19" display="http://cdsbib.u-strasbg.fr/cgi-bin/cdsbib?1990RMxAA..21..381G" xr:uid="{00000000-0004-0000-0000-000012000000}"/>
    <hyperlink ref="AQ304" r:id="rId20" display="http://cdsbib.u-strasbg.fr/cgi-bin/cdsbib?1990RMxAA..21..381G" xr:uid="{00000000-0004-0000-0000-000013000000}"/>
    <hyperlink ref="AQ575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2023-01-26T06:27:36Z</dcterms:modified>
</cp:coreProperties>
</file>