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D6167425-E573-46A3-BEC2-59D4E4AAE8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 s="1"/>
  <c r="G35" i="1" s="1"/>
  <c r="K35" i="1" s="1"/>
  <c r="Q35" i="1"/>
  <c r="E36" i="1"/>
  <c r="F36" i="1"/>
  <c r="G36" i="1" s="1"/>
  <c r="K36" i="1" s="1"/>
  <c r="Q36" i="1"/>
  <c r="E37" i="1"/>
  <c r="F37" i="1" s="1"/>
  <c r="G37" i="1" s="1"/>
  <c r="K37" i="1" s="1"/>
  <c r="Q37" i="1"/>
  <c r="E38" i="1"/>
  <c r="F38" i="1"/>
  <c r="G38" i="1"/>
  <c r="K38" i="1" s="1"/>
  <c r="Q38" i="1"/>
  <c r="E39" i="1"/>
  <c r="F39" i="1" s="1"/>
  <c r="G39" i="1" s="1"/>
  <c r="K39" i="1" s="1"/>
  <c r="Q39" i="1"/>
  <c r="E40" i="1"/>
  <c r="F40" i="1"/>
  <c r="G40" i="1" s="1"/>
  <c r="K40" i="1" s="1"/>
  <c r="Q40" i="1"/>
  <c r="E41" i="1"/>
  <c r="F41" i="1" s="1"/>
  <c r="G41" i="1" s="1"/>
  <c r="K41" i="1" s="1"/>
  <c r="Q41" i="1"/>
  <c r="E42" i="1"/>
  <c r="F42" i="1"/>
  <c r="G42" i="1"/>
  <c r="K42" i="1" s="1"/>
  <c r="Q42" i="1"/>
  <c r="E43" i="1"/>
  <c r="F43" i="1" s="1"/>
  <c r="G43" i="1" s="1"/>
  <c r="K43" i="1" s="1"/>
  <c r="Q43" i="1"/>
  <c r="E44" i="1"/>
  <c r="F44" i="1"/>
  <c r="G44" i="1" s="1"/>
  <c r="K44" i="1" s="1"/>
  <c r="Q44" i="1"/>
  <c r="E45" i="1"/>
  <c r="F45" i="1" s="1"/>
  <c r="G45" i="1" s="1"/>
  <c r="K45" i="1" s="1"/>
  <c r="Q45" i="1"/>
  <c r="E46" i="1"/>
  <c r="F46" i="1"/>
  <c r="G46" i="1"/>
  <c r="K46" i="1" s="1"/>
  <c r="Q46" i="1"/>
  <c r="E47" i="1"/>
  <c r="F47" i="1" s="1"/>
  <c r="G47" i="1" s="1"/>
  <c r="K47" i="1" s="1"/>
  <c r="Q47" i="1"/>
  <c r="E48" i="1"/>
  <c r="F48" i="1"/>
  <c r="G48" i="1" s="1"/>
  <c r="K48" i="1" s="1"/>
  <c r="Q48" i="1"/>
  <c r="E49" i="1"/>
  <c r="F49" i="1" s="1"/>
  <c r="G49" i="1" s="1"/>
  <c r="K49" i="1" s="1"/>
  <c r="Q49" i="1"/>
  <c r="E50" i="1"/>
  <c r="F50" i="1"/>
  <c r="G50" i="1"/>
  <c r="K50" i="1" s="1"/>
  <c r="Q50" i="1"/>
  <c r="E51" i="1"/>
  <c r="F51" i="1" s="1"/>
  <c r="G51" i="1" s="1"/>
  <c r="K51" i="1" s="1"/>
  <c r="Q51" i="1"/>
  <c r="E52" i="1"/>
  <c r="F52" i="1"/>
  <c r="G52" i="1" s="1"/>
  <c r="K52" i="1" s="1"/>
  <c r="Q52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E33" i="1"/>
  <c r="F33" i="1"/>
  <c r="G33" i="1"/>
  <c r="K33" i="1"/>
  <c r="E34" i="1"/>
  <c r="F34" i="1"/>
  <c r="G34" i="1"/>
  <c r="K34" i="1"/>
  <c r="Q24" i="1"/>
  <c r="Q25" i="1"/>
  <c r="Q26" i="1"/>
  <c r="Q27" i="1"/>
  <c r="Q28" i="1"/>
  <c r="Q29" i="1"/>
  <c r="Q30" i="1"/>
  <c r="Q31" i="1"/>
  <c r="K32" i="1"/>
  <c r="Q32" i="1"/>
  <c r="Q33" i="1"/>
  <c r="Q34" i="1"/>
  <c r="E22" i="1"/>
  <c r="F22" i="1"/>
  <c r="G22" i="1"/>
  <c r="I22" i="1"/>
  <c r="E23" i="1"/>
  <c r="F23" i="1"/>
  <c r="G23" i="1"/>
  <c r="I23" i="1"/>
  <c r="Q22" i="1"/>
  <c r="Q23" i="1"/>
  <c r="D9" i="1"/>
  <c r="E21" i="1"/>
  <c r="F21" i="1"/>
  <c r="G21" i="1"/>
  <c r="I21" i="1"/>
  <c r="E9" i="1"/>
  <c r="F16" i="1"/>
  <c r="F17" i="1" s="1"/>
  <c r="C17" i="1"/>
  <c r="Q21" i="1"/>
  <c r="C12" i="1"/>
  <c r="C11" i="1"/>
  <c r="O37" i="1" l="1"/>
  <c r="O41" i="1"/>
  <c r="O45" i="1"/>
  <c r="O49" i="1"/>
  <c r="O35" i="1"/>
  <c r="O39" i="1"/>
  <c r="O43" i="1"/>
  <c r="O51" i="1"/>
  <c r="O47" i="1"/>
  <c r="O36" i="1"/>
  <c r="O40" i="1"/>
  <c r="O44" i="1"/>
  <c r="O48" i="1"/>
  <c r="O52" i="1"/>
  <c r="O38" i="1"/>
  <c r="O42" i="1"/>
  <c r="O46" i="1"/>
  <c r="O50" i="1"/>
  <c r="C16" i="1"/>
  <c r="D18" i="1" s="1"/>
  <c r="O26" i="1"/>
  <c r="O24" i="1"/>
  <c r="O25" i="1"/>
  <c r="O28" i="1"/>
  <c r="O33" i="1"/>
  <c r="O30" i="1"/>
  <c r="O29" i="1"/>
  <c r="O27" i="1"/>
  <c r="O31" i="1"/>
  <c r="O21" i="1"/>
  <c r="O22" i="1"/>
  <c r="O34" i="1"/>
  <c r="O32" i="1"/>
  <c r="O23" i="1"/>
  <c r="C15" i="1"/>
  <c r="C18" i="1" l="1"/>
  <c r="F18" i="1"/>
  <c r="F19" i="1" s="1"/>
</calcChain>
</file>

<file path=xl/sharedStrings.xml><?xml version="1.0" encoding="utf-8"?>
<sst xmlns="http://schemas.openxmlformats.org/spreadsheetml/2006/main" count="131" uniqueCount="68">
  <si>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</si>
  <si>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</si>
  <si>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</si>
  <si>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</si>
  <si>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</si>
  <si>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</si>
  <si>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</si>
  <si>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</si>
  <si>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</si>
  <si>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</si>
  <si>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</si>
  <si>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</si>
  <si>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</si>
  <si>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</si>
  <si>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</si>
  <si>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</si>
  <si>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</si>
  <si>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</si>
  <si>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</si>
  <si>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</si>
  <si>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</si>
  <si>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</si>
  <si>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</si>
  <si>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</si>
  <si>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</si>
  <si>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</si>
  <si>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</si>
  <si>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</si>
  <si>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</si>
  <si>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</si>
  <si>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</si>
  <si>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</si>
  <si>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</si>
  <si>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</si>
  <si>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</si>
  <si>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</si>
  <si>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</si>
  <si>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</si>
  <si>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</si>
  <si>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</si>
  <si>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</si>
  <si>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V1297 Cas</t>
  </si>
  <si>
    <t>2019G</t>
  </si>
  <si>
    <t>G3656-0114</t>
  </si>
  <si>
    <t>EW</t>
  </si>
  <si>
    <t>pr_</t>
  </si>
  <si>
    <t>K0</t>
  </si>
  <si>
    <t>V1297</t>
  </si>
  <si>
    <t>1297</t>
  </si>
  <si>
    <t>Cas</t>
  </si>
  <si>
    <t>yes</t>
  </si>
  <si>
    <t>V1297 Cas / GSC 3656-0114</t>
  </si>
  <si>
    <t>as of 2019-07-08</t>
  </si>
  <si>
    <t>VSX</t>
  </si>
  <si>
    <t>OEJV 0191</t>
  </si>
  <si>
    <t>I</t>
  </si>
  <si>
    <t>II</t>
  </si>
  <si>
    <t>JAVSO..47..263</t>
  </si>
  <si>
    <t>JAVSO..48..256</t>
  </si>
  <si>
    <t>VSB 069</t>
  </si>
  <si>
    <t>V</t>
  </si>
  <si>
    <t>JAVSO, 48, 256</t>
  </si>
  <si>
    <t>JBAV, 60</t>
  </si>
  <si>
    <t>JBAV, 55</t>
  </si>
  <si>
    <t>VSB, 91</t>
  </si>
  <si>
    <t>B</t>
  </si>
  <si>
    <t>Ic</t>
  </si>
  <si>
    <t>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</si>
</sst>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20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15" fillId="2" borderId="6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vertical="center"/>
    </xf>
    <xf numFmtId="0" fontId="0" fillId="0" borderId="1" xfId="0" applyBorder="1">
      <alignment vertical="top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8" fillId="0" borderId="0" xfId="0" applyFont="1">
      <alignment vertical="top"/>
    </xf>
    <xf numFmtId="0" fontId="0" fillId="0" borderId="0" xfId="0" applyAlignment="1">
      <alignment horizontal="center" vertical="top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7" applyFont="1"/>
    <xf numFmtId="0" fontId="19" fillId="0" borderId="0" xfId="7" applyFont="1" applyAlignment="1">
      <alignment horizontal="center"/>
    </xf>
    <xf numFmtId="0" fontId="19" fillId="0" borderId="0" xfId="7" applyFont="1" applyAlignment="1">
      <alignment horizontal="left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65" fontId="21" fillId="0" borderId="0" xfId="0" applyNumberFormat="1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V1297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E8-4C67-B3E6-F29112C2EE9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-6.8999999784864485E-3</c:v>
                </c:pt>
                <c:pt idx="2">
                  <c:v>-4.119999998511048E-2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E8-4C67-B3E6-F29112C2EE9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E8-4C67-B3E6-F29112C2EE9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1.2100000014470425E-2</c:v>
                </c:pt>
                <c:pt idx="4">
                  <c:v>-2.4799999984679744E-2</c:v>
                </c:pt>
                <c:pt idx="5">
                  <c:v>-7.3899999981222209E-2</c:v>
                </c:pt>
                <c:pt idx="6">
                  <c:v>6.2500000021827873E-2</c:v>
                </c:pt>
                <c:pt idx="7">
                  <c:v>2.550000001792796E-2</c:v>
                </c:pt>
                <c:pt idx="8">
                  <c:v>-2.5799999981245492E-2</c:v>
                </c:pt>
                <c:pt idx="9">
                  <c:v>-2.4299999982758891E-2</c:v>
                </c:pt>
                <c:pt idx="10">
                  <c:v>-6.1099999984435271E-2</c:v>
                </c:pt>
                <c:pt idx="11">
                  <c:v>-4.029999998601852E-2</c:v>
                </c:pt>
                <c:pt idx="12">
                  <c:v>-2.3999999983061571E-2</c:v>
                </c:pt>
                <c:pt idx="13">
                  <c:v>1.4300000017101411E-2</c:v>
                </c:pt>
                <c:pt idx="14">
                  <c:v>-4.029999998601852E-2</c:v>
                </c:pt>
                <c:pt idx="15">
                  <c:v>-4.7299999983806629E-2</c:v>
                </c:pt>
                <c:pt idx="16">
                  <c:v>-8.3399999981338624E-2</c:v>
                </c:pt>
                <c:pt idx="17">
                  <c:v>5.1600000013422687E-2</c:v>
                </c:pt>
                <c:pt idx="18">
                  <c:v>2.9999999969732016E-2</c:v>
                </c:pt>
                <c:pt idx="19">
                  <c:v>8.2899999804794788E-2</c:v>
                </c:pt>
                <c:pt idx="20">
                  <c:v>8.0500000098254532E-2</c:v>
                </c:pt>
                <c:pt idx="21">
                  <c:v>8.2499999960418791E-2</c:v>
                </c:pt>
                <c:pt idx="22">
                  <c:v>8.2499999960418791E-2</c:v>
                </c:pt>
                <c:pt idx="23">
                  <c:v>8.3500000124331564E-2</c:v>
                </c:pt>
                <c:pt idx="24">
                  <c:v>4.5199999898613896E-2</c:v>
                </c:pt>
                <c:pt idx="25">
                  <c:v>4.5199999898613896E-2</c:v>
                </c:pt>
                <c:pt idx="26">
                  <c:v>4.5199999898613896E-2</c:v>
                </c:pt>
                <c:pt idx="27">
                  <c:v>4.5199999898613896E-2</c:v>
                </c:pt>
                <c:pt idx="28">
                  <c:v>5.4000000236555934E-3</c:v>
                </c:pt>
                <c:pt idx="29">
                  <c:v>-3.219999997963896E-2</c:v>
                </c:pt>
                <c:pt idx="30">
                  <c:v>-7.0399999982328154E-2</c:v>
                </c:pt>
                <c:pt idx="31">
                  <c:v>6.4500000014959369E-2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E8-4C67-B3E6-F29112C2EE9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E8-4C67-B3E6-F29112C2EE9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E8-4C67-B3E6-F29112C2EE9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3.0000000000000001E-3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0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1.1999999999999999E-3</c:v>
                  </c:pt>
                  <c:pt idx="17">
                    <c:v>5.9999999999999995E-4</c:v>
                  </c:pt>
                  <c:pt idx="18">
                    <c:v>1E-3</c:v>
                  </c:pt>
                  <c:pt idx="19">
                    <c:v>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2.0999999999999999E-3</c:v>
                  </c:pt>
                  <c:pt idx="29">
                    <c:v>1.1000000000000001E-3</c:v>
                  </c:pt>
                  <c:pt idx="30">
                    <c:v>1.9E-3</c:v>
                  </c:pt>
                  <c:pt idx="3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E8-4C67-B3E6-F29112C2EE9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-4.8093723997351491E-2</c:v>
                </c:pt>
                <c:pt idx="1">
                  <c:v>-3.6858543639607388E-3</c:v>
                </c:pt>
                <c:pt idx="2">
                  <c:v>-3.6828944313050463E-3</c:v>
                </c:pt>
                <c:pt idx="3">
                  <c:v>-1.0153307216654119E-2</c:v>
                </c:pt>
                <c:pt idx="4">
                  <c:v>-1.0150347283998426E-2</c:v>
                </c:pt>
                <c:pt idx="5">
                  <c:v>-1.0135547620719949E-2</c:v>
                </c:pt>
                <c:pt idx="6">
                  <c:v>-1.0135547620719949E-2</c:v>
                </c:pt>
                <c:pt idx="7">
                  <c:v>-1.0132587688064257E-2</c:v>
                </c:pt>
                <c:pt idx="8">
                  <c:v>-4.2068025113630447E-3</c:v>
                </c:pt>
                <c:pt idx="9">
                  <c:v>-4.1742432521503989E-3</c:v>
                </c:pt>
                <c:pt idx="10">
                  <c:v>-4.1712833194947063E-3</c:v>
                </c:pt>
                <c:pt idx="11">
                  <c:v>1.3191681638811646E-2</c:v>
                </c:pt>
                <c:pt idx="12">
                  <c:v>1.3887265812899945E-2</c:v>
                </c:pt>
                <c:pt idx="13">
                  <c:v>1.3884305880244252E-2</c:v>
                </c:pt>
                <c:pt idx="14">
                  <c:v>1.3191681638811646E-2</c:v>
                </c:pt>
                <c:pt idx="15">
                  <c:v>1.4520691401218665E-2</c:v>
                </c:pt>
                <c:pt idx="16">
                  <c:v>1.452365133387435E-2</c:v>
                </c:pt>
                <c:pt idx="17">
                  <c:v>1.452365133387435E-2</c:v>
                </c:pt>
                <c:pt idx="18">
                  <c:v>1.9185545266593836E-2</c:v>
                </c:pt>
                <c:pt idx="19">
                  <c:v>1.9235864121740658E-2</c:v>
                </c:pt>
                <c:pt idx="20">
                  <c:v>2.0117924053137733E-2</c:v>
                </c:pt>
                <c:pt idx="21">
                  <c:v>2.0117924053137733E-2</c:v>
                </c:pt>
                <c:pt idx="22">
                  <c:v>2.0117924053137733E-2</c:v>
                </c:pt>
                <c:pt idx="23">
                  <c:v>2.0117924053137733E-2</c:v>
                </c:pt>
                <c:pt idx="24">
                  <c:v>2.0120883985793432E-2</c:v>
                </c:pt>
                <c:pt idx="25">
                  <c:v>2.0120883985793432E-2</c:v>
                </c:pt>
                <c:pt idx="26">
                  <c:v>2.0120883985793432E-2</c:v>
                </c:pt>
                <c:pt idx="27">
                  <c:v>2.0120883985793432E-2</c:v>
                </c:pt>
                <c:pt idx="28">
                  <c:v>2.0635912267884339E-2</c:v>
                </c:pt>
                <c:pt idx="29">
                  <c:v>2.0638872200540039E-2</c:v>
                </c:pt>
                <c:pt idx="30">
                  <c:v>2.1523892064592813E-2</c:v>
                </c:pt>
                <c:pt idx="31">
                  <c:v>2.1523892064592813E-2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E8-4C67-B3E6-F29112C2EE9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7501.5</c:v>
                </c:pt>
                <c:pt idx="2">
                  <c:v>7502</c:v>
                </c:pt>
                <c:pt idx="3">
                  <c:v>6409</c:v>
                </c:pt>
                <c:pt idx="4">
                  <c:v>6409.5</c:v>
                </c:pt>
                <c:pt idx="5">
                  <c:v>6412</c:v>
                </c:pt>
                <c:pt idx="6">
                  <c:v>6412</c:v>
                </c:pt>
                <c:pt idx="7">
                  <c:v>6412.5</c:v>
                </c:pt>
                <c:pt idx="8">
                  <c:v>7413.5</c:v>
                </c:pt>
                <c:pt idx="9">
                  <c:v>7419</c:v>
                </c:pt>
                <c:pt idx="10">
                  <c:v>7419.5</c:v>
                </c:pt>
                <c:pt idx="11">
                  <c:v>10352.5</c:v>
                </c:pt>
                <c:pt idx="12">
                  <c:v>10470</c:v>
                </c:pt>
                <c:pt idx="13">
                  <c:v>10469.5</c:v>
                </c:pt>
                <c:pt idx="14">
                  <c:v>10352.5</c:v>
                </c:pt>
                <c:pt idx="15">
                  <c:v>10577</c:v>
                </c:pt>
                <c:pt idx="16">
                  <c:v>10577.5</c:v>
                </c:pt>
                <c:pt idx="17">
                  <c:v>10577.5</c:v>
                </c:pt>
                <c:pt idx="18">
                  <c:v>11365</c:v>
                </c:pt>
                <c:pt idx="19">
                  <c:v>11373.5</c:v>
                </c:pt>
                <c:pt idx="20">
                  <c:v>11522.5</c:v>
                </c:pt>
                <c:pt idx="21">
                  <c:v>11522.5</c:v>
                </c:pt>
                <c:pt idx="22">
                  <c:v>11522.5</c:v>
                </c:pt>
                <c:pt idx="23">
                  <c:v>11522.5</c:v>
                </c:pt>
                <c:pt idx="24">
                  <c:v>11523</c:v>
                </c:pt>
                <c:pt idx="25">
                  <c:v>11523</c:v>
                </c:pt>
                <c:pt idx="26">
                  <c:v>11523</c:v>
                </c:pt>
                <c:pt idx="27">
                  <c:v>11523</c:v>
                </c:pt>
                <c:pt idx="28">
                  <c:v>11610</c:v>
                </c:pt>
                <c:pt idx="29">
                  <c:v>11610.5</c:v>
                </c:pt>
                <c:pt idx="30">
                  <c:v>11760</c:v>
                </c:pt>
                <c:pt idx="31">
                  <c:v>11760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E8-4C67-B3E6-F29112C2E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505896"/>
        <c:axId val="1"/>
      </c:scatterChart>
      <c:valAx>
        <c:axId val="461505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505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47689AD-3670-2036-0186-221E1C87D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4" ySplit="21" topLeftCell="O34" activePane="bottomRight" state="frozen"/>
      <selection pane="topRight" activeCell="O1" sqref="O1"/>
      <selection pane="bottomLeft" activeCell="A22" sqref="A22"/>
      <selection pane="bottomRight" activeCell="E9" sqref="E9"/>
    </sheetView>
  </sheetViews>
  <sheetFormatPr defaultColWidth="10.28515625" defaultRowHeight="12.75" x14ac:dyDescent="0.2"/>
  <cols>
    <col min="1" max="1" width="14.42578125" customWidth="1"/>
    <col min="2" max="2" width="4.85546875" style="3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ht="20.25" x14ac:dyDescent="0.3">
      <c r="A1" s="1" t="s">
        <v>51</v>
      </c>
      <c r="F1" s="36" t="s">
        <v>41</v>
      </c>
      <c r="G1" s="31" t="s">
        <v>42</v>
      </c>
      <c r="H1" s="32"/>
      <c r="I1" s="37" t="s">
        <v>43</v>
      </c>
      <c r="J1" s="38" t="s">
        <v>41</v>
      </c>
      <c r="K1" s="39">
        <v>6.3700000000000007E-2</v>
      </c>
      <c r="L1" s="39">
        <v>55.272100000000002</v>
      </c>
      <c r="M1" s="40">
        <v>55436.354999999981</v>
      </c>
      <c r="N1" s="40">
        <v>0.34660000000000002</v>
      </c>
      <c r="O1" s="39" t="s">
        <v>44</v>
      </c>
      <c r="P1" s="39">
        <v>9.33</v>
      </c>
      <c r="Q1" s="39">
        <v>9.64</v>
      </c>
      <c r="R1" s="41" t="s">
        <v>45</v>
      </c>
      <c r="S1" s="42" t="s">
        <v>46</v>
      </c>
      <c r="T1" s="43" t="s">
        <v>47</v>
      </c>
      <c r="U1" s="44" t="s">
        <v>48</v>
      </c>
      <c r="V1" s="33" t="s">
        <v>49</v>
      </c>
      <c r="W1" s="45" t="s">
        <v>50</v>
      </c>
    </row>
    <row r="2" spans="1:23" x14ac:dyDescent="0.2">
      <c r="A2" t="s">
        <v>23</v>
      </c>
      <c r="B2" s="3" t="s">
        <v>44</v>
      </c>
      <c r="C2" s="30"/>
      <c r="D2" s="3"/>
    </row>
    <row r="3" spans="1:23" ht="13.5" thickBot="1" x14ac:dyDescent="0.25"/>
    <row r="4" spans="1:23" ht="14.25" thickTop="1" thickBot="1" x14ac:dyDescent="0.25">
      <c r="A4" s="5" t="s">
        <v>0</v>
      </c>
      <c r="C4" s="27">
        <v>51483.576000000001</v>
      </c>
      <c r="D4" s="28">
        <v>0.27249099999999998</v>
      </c>
      <c r="E4" s="46" t="s">
        <v>52</v>
      </c>
    </row>
    <row r="5" spans="1:23" ht="13.5" thickTop="1" x14ac:dyDescent="0.2">
      <c r="A5" s="9" t="s">
        <v>28</v>
      </c>
      <c r="B5" s="47"/>
      <c r="C5" s="11">
        <v>-9.5</v>
      </c>
      <c r="D5" s="10" t="s">
        <v>29</v>
      </c>
      <c r="E5" s="10"/>
    </row>
    <row r="6" spans="1:23" x14ac:dyDescent="0.2">
      <c r="A6" s="5" t="s">
        <v>1</v>
      </c>
    </row>
    <row r="7" spans="1:23" x14ac:dyDescent="0.2">
      <c r="A7" t="s">
        <v>2</v>
      </c>
      <c r="C7" s="8">
        <v>55436.354999999981</v>
      </c>
      <c r="D7" s="29" t="s">
        <v>53</v>
      </c>
    </row>
    <row r="8" spans="1:23" x14ac:dyDescent="0.2">
      <c r="A8" t="s">
        <v>3</v>
      </c>
      <c r="C8" s="8">
        <v>0.34660000000000002</v>
      </c>
      <c r="D8" s="29" t="s">
        <v>53</v>
      </c>
    </row>
    <row r="9" spans="1:23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23" ht="13.5" thickBot="1" x14ac:dyDescent="0.25">
      <c r="A10" s="10"/>
      <c r="B10" s="47"/>
      <c r="C10" s="4" t="s">
        <v>19</v>
      </c>
      <c r="D10" s="4" t="s">
        <v>20</v>
      </c>
      <c r="E10" s="10"/>
    </row>
    <row r="11" spans="1:23" x14ac:dyDescent="0.2">
      <c r="A11" s="10" t="s">
        <v>15</v>
      </c>
      <c r="B11" s="47"/>
      <c r="C11" s="21">
        <f ca="1">INTERCEPT(INDIRECT($E$9):G992,INDIRECT($D$9):F992)</f>
        <v>-4.8093723997351491E-2</v>
      </c>
      <c r="D11" s="3"/>
      <c r="E11" s="10"/>
    </row>
    <row r="12" spans="1:23" x14ac:dyDescent="0.2">
      <c r="A12" s="10" t="s">
        <v>16</v>
      </c>
      <c r="B12" s="47"/>
      <c r="C12" s="21">
        <f ca="1">SLOPE(INDIRECT($E$9):G992,INDIRECT($D$9):F992)</f>
        <v>5.9198653113898223E-6</v>
      </c>
      <c r="D12" s="3"/>
      <c r="E12" s="10"/>
    </row>
    <row r="13" spans="1:23" x14ac:dyDescent="0.2">
      <c r="A13" s="10" t="s">
        <v>18</v>
      </c>
      <c r="B13" s="47"/>
      <c r="C13" s="3" t="s">
        <v>13</v>
      </c>
    </row>
    <row r="14" spans="1:23" x14ac:dyDescent="0.2">
      <c r="A14" s="10"/>
      <c r="B14" s="47"/>
      <c r="C14" s="10"/>
    </row>
    <row r="15" spans="1:23" x14ac:dyDescent="0.2">
      <c r="A15" s="12" t="s">
        <v>17</v>
      </c>
      <c r="B15" s="47"/>
      <c r="C15" s="13">
        <f ca="1">(C7+C11)+(C8+C12)*INT(MAX(F21:F3533))</f>
        <v>59512.392523892042</v>
      </c>
      <c r="E15" s="14" t="s">
        <v>34</v>
      </c>
      <c r="F15" s="34">
        <v>1</v>
      </c>
    </row>
    <row r="16" spans="1:23" x14ac:dyDescent="0.2">
      <c r="A16" s="16" t="s">
        <v>4</v>
      </c>
      <c r="B16" s="47"/>
      <c r="C16" s="17">
        <f ca="1">+C8+C12</f>
        <v>0.34660591986531142</v>
      </c>
      <c r="E16" s="14" t="s">
        <v>30</v>
      </c>
      <c r="F16" s="35">
        <f ca="1">NOW()+15018.5+$C$5/24</f>
        <v>59970.814203124995</v>
      </c>
    </row>
    <row r="17" spans="1:21" ht="13.5" thickBot="1" x14ac:dyDescent="0.25">
      <c r="A17" s="14" t="s">
        <v>27</v>
      </c>
      <c r="B17" s="47"/>
      <c r="C17" s="10">
        <f>COUNT(C21:C2191)</f>
        <v>32</v>
      </c>
      <c r="E17" s="14" t="s">
        <v>35</v>
      </c>
      <c r="F17" s="15">
        <f ca="1">ROUND(2*(F16-$C$7)/$C$8,0)/2+F15</f>
        <v>13083.5</v>
      </c>
    </row>
    <row r="18" spans="1:21" ht="14.25" thickTop="1" thickBot="1" x14ac:dyDescent="0.25">
      <c r="A18" s="16" t="s">
        <v>5</v>
      </c>
      <c r="B18" s="47"/>
      <c r="C18" s="19">
        <f ca="1">+C15</f>
        <v>59512.392523892042</v>
      </c>
      <c r="D18" s="20">
        <f ca="1">+C16</f>
        <v>0.34660591986531142</v>
      </c>
      <c r="E18" s="14" t="s">
        <v>36</v>
      </c>
      <c r="F18" s="23">
        <f ca="1">ROUND(2*(F16-$C$15)/$C$16,0)/2+F15</f>
        <v>1323.5</v>
      </c>
    </row>
    <row r="19" spans="1:21" ht="13.5" thickTop="1" x14ac:dyDescent="0.2">
      <c r="E19" s="14" t="s">
        <v>31</v>
      </c>
      <c r="F19" s="18">
        <f ca="1">+$C$15+$C$16*F18-15018.5-$C$5/24</f>
        <v>44953.021292167119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53</v>
      </c>
      <c r="C21" s="8">
        <v>55436.354999999981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-4.8093723997351491E-2</v>
      </c>
      <c r="Q21" s="2">
        <f>+C21-15018.5</f>
        <v>40417.854999999981</v>
      </c>
    </row>
    <row r="22" spans="1:21" x14ac:dyDescent="0.2">
      <c r="A22" s="23" t="s">
        <v>54</v>
      </c>
      <c r="B22" s="3" t="s">
        <v>55</v>
      </c>
      <c r="C22" s="8">
        <v>58036.368000000002</v>
      </c>
      <c r="D22" s="8">
        <v>5.0000000000000001E-3</v>
      </c>
      <c r="E22">
        <f>+(C22-C$7)/C$8</f>
        <v>7501.480092325507</v>
      </c>
      <c r="F22">
        <f>ROUND(2*E22,0)/2</f>
        <v>7501.5</v>
      </c>
      <c r="G22">
        <f>+C22-(C$7+F22*C$8)</f>
        <v>-6.8999999784864485E-3</v>
      </c>
      <c r="I22">
        <f>+G22</f>
        <v>-6.8999999784864485E-3</v>
      </c>
      <c r="O22">
        <f ca="1">+C$11+C$12*$F22</f>
        <v>-3.6858543639607388E-3</v>
      </c>
      <c r="Q22" s="2">
        <f>+C22-15018.5</f>
        <v>43017.868000000002</v>
      </c>
    </row>
    <row r="23" spans="1:21" x14ac:dyDescent="0.2">
      <c r="A23" s="23" t="s">
        <v>54</v>
      </c>
      <c r="B23" s="3" t="s">
        <v>56</v>
      </c>
      <c r="C23" s="8">
        <v>58036.506999999998</v>
      </c>
      <c r="D23" s="8">
        <v>3.0000000000000001E-3</v>
      </c>
      <c r="E23">
        <f>+(C23-C$7)/C$8</f>
        <v>7501.8811309867751</v>
      </c>
      <c r="F23">
        <f>ROUND(2*E23,0)/2</f>
        <v>7502</v>
      </c>
      <c r="G23">
        <f>+C23-(C$7+F23*C$8)</f>
        <v>-4.119999998511048E-2</v>
      </c>
      <c r="I23">
        <f>+G23</f>
        <v>-4.119999998511048E-2</v>
      </c>
      <c r="O23">
        <f ca="1">+C$11+C$12*$F23</f>
        <v>-3.6828944313050463E-3</v>
      </c>
      <c r="Q23" s="2">
        <f>+C23-15018.5</f>
        <v>43018.006999999998</v>
      </c>
    </row>
    <row r="24" spans="1:21" x14ac:dyDescent="0.2">
      <c r="A24" s="48" t="s">
        <v>57</v>
      </c>
      <c r="B24" s="49" t="s">
        <v>56</v>
      </c>
      <c r="C24" s="50">
        <v>57657.726499999997</v>
      </c>
      <c r="D24" s="50">
        <v>1E-4</v>
      </c>
      <c r="E24">
        <f t="shared" ref="E24:E34" si="0">+(C24-C$7)/C$8</f>
        <v>6409.0349105597679</v>
      </c>
      <c r="F24">
        <f t="shared" ref="F24:F34" si="1">ROUND(2*E24,0)/2</f>
        <v>6409</v>
      </c>
      <c r="G24">
        <f t="shared" ref="G24:G34" si="2">+C24-(C$7+F24*C$8)</f>
        <v>1.2100000014470425E-2</v>
      </c>
      <c r="K24">
        <f t="shared" ref="K24:K34" si="3">+G24</f>
        <v>1.2100000014470425E-2</v>
      </c>
      <c r="O24">
        <f t="shared" ref="O24:O34" ca="1" si="4">+C$11+C$12*$F24</f>
        <v>-1.0153307216654119E-2</v>
      </c>
      <c r="Q24" s="2">
        <f t="shared" ref="Q24:Q34" si="5">+C24-15018.5</f>
        <v>42639.226499999997</v>
      </c>
    </row>
    <row r="25" spans="1:21" x14ac:dyDescent="0.2">
      <c r="A25" s="48" t="s">
        <v>57</v>
      </c>
      <c r="B25" s="49" t="s">
        <v>55</v>
      </c>
      <c r="C25" s="50">
        <v>57657.8629</v>
      </c>
      <c r="D25" s="50">
        <v>1E-4</v>
      </c>
      <c r="E25">
        <f t="shared" si="0"/>
        <v>6409.4284477784722</v>
      </c>
      <c r="F25">
        <f t="shared" si="1"/>
        <v>6409.5</v>
      </c>
      <c r="G25">
        <f t="shared" si="2"/>
        <v>-2.4799999984679744E-2</v>
      </c>
      <c r="K25">
        <f t="shared" si="3"/>
        <v>-2.4799999984679744E-2</v>
      </c>
      <c r="O25">
        <f t="shared" ca="1" si="4"/>
        <v>-1.0150347283998426E-2</v>
      </c>
      <c r="Q25" s="2">
        <f t="shared" si="5"/>
        <v>42639.3629</v>
      </c>
    </row>
    <row r="26" spans="1:21" x14ac:dyDescent="0.2">
      <c r="A26" s="48" t="s">
        <v>57</v>
      </c>
      <c r="B26" s="49" t="s">
        <v>55</v>
      </c>
      <c r="C26" s="50">
        <v>57658.6803</v>
      </c>
      <c r="D26" s="50">
        <v>1E-4</v>
      </c>
      <c r="E26">
        <f t="shared" si="0"/>
        <v>6411.7867859204225</v>
      </c>
      <c r="F26">
        <f t="shared" si="1"/>
        <v>6412</v>
      </c>
      <c r="G26">
        <f t="shared" si="2"/>
        <v>-7.3899999981222209E-2</v>
      </c>
      <c r="K26">
        <f t="shared" si="3"/>
        <v>-7.3899999981222209E-2</v>
      </c>
      <c r="O26">
        <f t="shared" ca="1" si="4"/>
        <v>-1.0135547620719949E-2</v>
      </c>
      <c r="Q26" s="2">
        <f t="shared" si="5"/>
        <v>42640.1803</v>
      </c>
    </row>
    <row r="27" spans="1:21" x14ac:dyDescent="0.2">
      <c r="A27" s="48" t="s">
        <v>57</v>
      </c>
      <c r="B27" s="49" t="s">
        <v>56</v>
      </c>
      <c r="C27" s="50">
        <v>57658.816700000003</v>
      </c>
      <c r="D27" s="50">
        <v>1E-4</v>
      </c>
      <c r="E27">
        <f t="shared" si="0"/>
        <v>6412.1803231391277</v>
      </c>
      <c r="F27">
        <f t="shared" si="1"/>
        <v>6412</v>
      </c>
      <c r="G27">
        <f t="shared" si="2"/>
        <v>6.2500000021827873E-2</v>
      </c>
      <c r="K27">
        <f t="shared" si="3"/>
        <v>6.2500000021827873E-2</v>
      </c>
      <c r="O27">
        <f t="shared" ca="1" si="4"/>
        <v>-1.0135547620719949E-2</v>
      </c>
      <c r="Q27" s="2">
        <f t="shared" si="5"/>
        <v>42640.316700000003</v>
      </c>
    </row>
    <row r="28" spans="1:21" x14ac:dyDescent="0.2">
      <c r="A28" s="48" t="s">
        <v>57</v>
      </c>
      <c r="B28" s="49" t="s">
        <v>55</v>
      </c>
      <c r="C28" s="50">
        <v>57658.953000000001</v>
      </c>
      <c r="D28" s="50">
        <v>1E-4</v>
      </c>
      <c r="E28">
        <f t="shared" si="0"/>
        <v>6412.5735718407959</v>
      </c>
      <c r="F28">
        <f t="shared" si="1"/>
        <v>6412.5</v>
      </c>
      <c r="G28">
        <f t="shared" si="2"/>
        <v>2.550000001792796E-2</v>
      </c>
      <c r="K28">
        <f t="shared" si="3"/>
        <v>2.550000001792796E-2</v>
      </c>
      <c r="O28">
        <f t="shared" ca="1" si="4"/>
        <v>-1.0132587688064257E-2</v>
      </c>
      <c r="Q28" s="2">
        <f t="shared" si="5"/>
        <v>42640.453000000001</v>
      </c>
    </row>
    <row r="29" spans="1:21" x14ac:dyDescent="0.2">
      <c r="A29" s="48" t="s">
        <v>57</v>
      </c>
      <c r="B29" s="49" t="s">
        <v>55</v>
      </c>
      <c r="C29" s="50">
        <v>58005.848299999998</v>
      </c>
      <c r="D29" s="50">
        <v>1E-4</v>
      </c>
      <c r="E29">
        <f t="shared" si="0"/>
        <v>7413.4255626082413</v>
      </c>
      <c r="F29">
        <f t="shared" si="1"/>
        <v>7413.5</v>
      </c>
      <c r="G29">
        <f t="shared" si="2"/>
        <v>-2.5799999981245492E-2</v>
      </c>
      <c r="K29">
        <f t="shared" si="3"/>
        <v>-2.5799999981245492E-2</v>
      </c>
      <c r="O29">
        <f t="shared" ca="1" si="4"/>
        <v>-4.2068025113630447E-3</v>
      </c>
      <c r="Q29" s="2">
        <f t="shared" si="5"/>
        <v>42987.348299999998</v>
      </c>
    </row>
    <row r="30" spans="1:21" x14ac:dyDescent="0.2">
      <c r="A30" s="48" t="s">
        <v>57</v>
      </c>
      <c r="B30" s="49" t="s">
        <v>55</v>
      </c>
      <c r="C30" s="50">
        <v>58007.756099999999</v>
      </c>
      <c r="D30" s="50">
        <v>1E-4</v>
      </c>
      <c r="E30">
        <f t="shared" si="0"/>
        <v>7418.9298903635809</v>
      </c>
      <c r="F30">
        <f t="shared" si="1"/>
        <v>7419</v>
      </c>
      <c r="G30">
        <f t="shared" si="2"/>
        <v>-2.4299999982758891E-2</v>
      </c>
      <c r="K30">
        <f t="shared" si="3"/>
        <v>-2.4299999982758891E-2</v>
      </c>
      <c r="O30">
        <f t="shared" ca="1" si="4"/>
        <v>-4.1742432521503989E-3</v>
      </c>
      <c r="Q30" s="2">
        <f t="shared" si="5"/>
        <v>42989.256099999999</v>
      </c>
    </row>
    <row r="31" spans="1:21" x14ac:dyDescent="0.2">
      <c r="A31" s="48" t="s">
        <v>57</v>
      </c>
      <c r="B31" s="49" t="s">
        <v>56</v>
      </c>
      <c r="C31" s="50">
        <v>58007.892599999999</v>
      </c>
      <c r="D31" s="50">
        <v>2.0000000000000001E-4</v>
      </c>
      <c r="E31">
        <f t="shared" si="0"/>
        <v>7419.3237160993012</v>
      </c>
      <c r="F31">
        <f t="shared" si="1"/>
        <v>7419.5</v>
      </c>
      <c r="G31">
        <f t="shared" si="2"/>
        <v>-6.1099999984435271E-2</v>
      </c>
      <c r="K31">
        <f t="shared" si="3"/>
        <v>-6.1099999984435271E-2</v>
      </c>
      <c r="O31">
        <f t="shared" ca="1" si="4"/>
        <v>-4.1712833194947063E-3</v>
      </c>
      <c r="Q31" s="2">
        <f t="shared" si="5"/>
        <v>42989.392599999999</v>
      </c>
    </row>
    <row r="32" spans="1:21" x14ac:dyDescent="0.2">
      <c r="A32" s="51" t="s">
        <v>58</v>
      </c>
      <c r="B32" s="52" t="s">
        <v>55</v>
      </c>
      <c r="C32" s="53">
        <v>59024.491199999997</v>
      </c>
      <c r="D32" s="53">
        <v>2.9999999999999997E-4</v>
      </c>
      <c r="E32">
        <f t="shared" si="0"/>
        <v>10352.383727639975</v>
      </c>
      <c r="F32">
        <f t="shared" si="1"/>
        <v>10352.5</v>
      </c>
      <c r="G32">
        <f t="shared" si="2"/>
        <v>-4.029999998601852E-2</v>
      </c>
      <c r="K32">
        <f t="shared" si="3"/>
        <v>-4.029999998601852E-2</v>
      </c>
      <c r="O32">
        <f t="shared" ca="1" si="4"/>
        <v>1.3191681638811646E-2</v>
      </c>
      <c r="Q32" s="2">
        <f t="shared" si="5"/>
        <v>44005.991199999997</v>
      </c>
    </row>
    <row r="33" spans="1:17" x14ac:dyDescent="0.2">
      <c r="A33" s="51" t="s">
        <v>59</v>
      </c>
      <c r="B33" s="52" t="s">
        <v>56</v>
      </c>
      <c r="C33" s="53">
        <v>59065.233</v>
      </c>
      <c r="D33" s="53" t="s">
        <v>60</v>
      </c>
      <c r="E33">
        <f t="shared" si="0"/>
        <v>10469.930755914653</v>
      </c>
      <c r="F33">
        <f t="shared" si="1"/>
        <v>10470</v>
      </c>
      <c r="G33">
        <f t="shared" si="2"/>
        <v>-2.3999999983061571E-2</v>
      </c>
      <c r="K33">
        <f t="shared" si="3"/>
        <v>-2.3999999983061571E-2</v>
      </c>
      <c r="O33">
        <f t="shared" ca="1" si="4"/>
        <v>1.3887265812899945E-2</v>
      </c>
      <c r="Q33" s="2">
        <f t="shared" si="5"/>
        <v>44046.733</v>
      </c>
    </row>
    <row r="34" spans="1:17" ht="12" customHeight="1" x14ac:dyDescent="0.2">
      <c r="A34" s="51" t="s">
        <v>59</v>
      </c>
      <c r="B34" s="52" t="s">
        <v>55</v>
      </c>
      <c r="C34" s="53">
        <v>59065.097999999998</v>
      </c>
      <c r="D34" s="53" t="s">
        <v>60</v>
      </c>
      <c r="E34">
        <f t="shared" si="0"/>
        <v>10469.541257934266</v>
      </c>
      <c r="F34">
        <f t="shared" si="1"/>
        <v>10469.5</v>
      </c>
      <c r="G34">
        <f t="shared" si="2"/>
        <v>1.4300000017101411E-2</v>
      </c>
      <c r="K34">
        <f t="shared" si="3"/>
        <v>1.4300000017101411E-2</v>
      </c>
      <c r="O34">
        <f t="shared" ca="1" si="4"/>
        <v>1.3884305880244252E-2</v>
      </c>
      <c r="Q34" s="2">
        <f t="shared" si="5"/>
        <v>44046.597999999998</v>
      </c>
    </row>
    <row r="35" spans="1:17" ht="12" customHeight="1" x14ac:dyDescent="0.2">
      <c r="A35" s="54" t="s">
        <v>61</v>
      </c>
      <c r="B35" s="55" t="s">
        <v>55</v>
      </c>
      <c r="C35" s="56">
        <v>59024.491199999997</v>
      </c>
      <c r="D35" s="54">
        <v>2.9999999999999997E-4</v>
      </c>
      <c r="E35">
        <f t="shared" ref="E35:E52" si="6">+(C35-C$7)/C$8</f>
        <v>10352.383727639975</v>
      </c>
      <c r="F35">
        <f t="shared" ref="F35:F52" si="7">ROUND(2*E35,0)/2</f>
        <v>10352.5</v>
      </c>
      <c r="G35">
        <f t="shared" ref="G35:G52" si="8">+C35-(C$7+F35*C$8)</f>
        <v>-4.029999998601852E-2</v>
      </c>
      <c r="K35">
        <f t="shared" ref="K35:K52" si="9">+G35</f>
        <v>-4.029999998601852E-2</v>
      </c>
      <c r="O35">
        <f t="shared" ref="O35:O52" ca="1" si="10">+C$11+C$12*$F35</f>
        <v>1.3191681638811646E-2</v>
      </c>
      <c r="Q35" s="2">
        <f t="shared" ref="Q35:Q52" si="11">+C35-15018.5</f>
        <v>44005.991199999997</v>
      </c>
    </row>
    <row r="36" spans="1:17" ht="12" customHeight="1" x14ac:dyDescent="0.2">
      <c r="A36" s="54" t="s">
        <v>62</v>
      </c>
      <c r="B36" s="55" t="s">
        <v>55</v>
      </c>
      <c r="C36" s="56">
        <v>59102.295899999997</v>
      </c>
      <c r="D36" s="54">
        <v>4.0000000000000002E-4</v>
      </c>
      <c r="E36">
        <f t="shared" si="6"/>
        <v>10576.863531448402</v>
      </c>
      <c r="F36">
        <f t="shared" si="7"/>
        <v>10577</v>
      </c>
      <c r="G36">
        <f t="shared" si="8"/>
        <v>-4.7299999983806629E-2</v>
      </c>
      <c r="K36">
        <f t="shared" si="9"/>
        <v>-4.7299999983806629E-2</v>
      </c>
      <c r="O36">
        <f t="shared" ca="1" si="10"/>
        <v>1.4520691401218665E-2</v>
      </c>
      <c r="Q36" s="2">
        <f t="shared" si="11"/>
        <v>44083.795899999997</v>
      </c>
    </row>
    <row r="37" spans="1:17" ht="12" customHeight="1" x14ac:dyDescent="0.2">
      <c r="A37" s="54" t="s">
        <v>62</v>
      </c>
      <c r="B37" s="55" t="s">
        <v>55</v>
      </c>
      <c r="C37" s="56">
        <v>59102.433100000002</v>
      </c>
      <c r="D37" s="54">
        <v>1.1999999999999999E-3</v>
      </c>
      <c r="E37">
        <f t="shared" si="6"/>
        <v>10577.259376803291</v>
      </c>
      <c r="F37">
        <f t="shared" si="7"/>
        <v>10577.5</v>
      </c>
      <c r="G37">
        <f t="shared" si="8"/>
        <v>-8.3399999981338624E-2</v>
      </c>
      <c r="K37">
        <f t="shared" si="9"/>
        <v>-8.3399999981338624E-2</v>
      </c>
      <c r="O37">
        <f t="shared" ca="1" si="10"/>
        <v>1.452365133387435E-2</v>
      </c>
      <c r="Q37" s="2">
        <f t="shared" si="11"/>
        <v>44083.933100000002</v>
      </c>
    </row>
    <row r="38" spans="1:17" ht="12" customHeight="1" x14ac:dyDescent="0.2">
      <c r="A38" s="54" t="s">
        <v>62</v>
      </c>
      <c r="B38" s="55" t="s">
        <v>55</v>
      </c>
      <c r="C38" s="56">
        <v>59102.568099999997</v>
      </c>
      <c r="D38" s="54">
        <v>5.9999999999999995E-4</v>
      </c>
      <c r="E38">
        <f t="shared" si="6"/>
        <v>10577.648874783656</v>
      </c>
      <c r="F38">
        <f t="shared" si="7"/>
        <v>10577.5</v>
      </c>
      <c r="G38">
        <f t="shared" si="8"/>
        <v>5.1600000013422687E-2</v>
      </c>
      <c r="K38">
        <f t="shared" si="9"/>
        <v>5.1600000013422687E-2</v>
      </c>
      <c r="O38">
        <f t="shared" ca="1" si="10"/>
        <v>1.452365133387435E-2</v>
      </c>
      <c r="Q38" s="2">
        <f t="shared" si="11"/>
        <v>44084.068099999997</v>
      </c>
    </row>
    <row r="39" spans="1:17" ht="12" customHeight="1" x14ac:dyDescent="0.2">
      <c r="A39" s="54" t="s">
        <v>63</v>
      </c>
      <c r="B39" s="55" t="s">
        <v>55</v>
      </c>
      <c r="C39" s="56">
        <v>59375.493999999948</v>
      </c>
      <c r="D39" s="54">
        <v>1E-3</v>
      </c>
      <c r="E39">
        <f t="shared" si="6"/>
        <v>11365.086555106654</v>
      </c>
      <c r="F39">
        <f t="shared" si="7"/>
        <v>11365</v>
      </c>
      <c r="G39">
        <f t="shared" si="8"/>
        <v>2.9999999969732016E-2</v>
      </c>
      <c r="K39">
        <f t="shared" si="9"/>
        <v>2.9999999969732016E-2</v>
      </c>
      <c r="O39">
        <f t="shared" ca="1" si="10"/>
        <v>1.9185545266593836E-2</v>
      </c>
      <c r="Q39" s="2">
        <f t="shared" si="11"/>
        <v>44356.993999999948</v>
      </c>
    </row>
    <row r="40" spans="1:17" ht="12" customHeight="1" x14ac:dyDescent="0.2">
      <c r="A40" s="54" t="s">
        <v>63</v>
      </c>
      <c r="B40" s="55" t="s">
        <v>55</v>
      </c>
      <c r="C40" s="56">
        <v>59378.492999999784</v>
      </c>
      <c r="D40" s="54">
        <v>1E-3</v>
      </c>
      <c r="E40">
        <f t="shared" si="6"/>
        <v>11373.739180611086</v>
      </c>
      <c r="F40">
        <f t="shared" si="7"/>
        <v>11373.5</v>
      </c>
      <c r="G40">
        <f t="shared" si="8"/>
        <v>8.2899999804794788E-2</v>
      </c>
      <c r="K40">
        <f t="shared" si="9"/>
        <v>8.2899999804794788E-2</v>
      </c>
      <c r="O40">
        <f t="shared" ca="1" si="10"/>
        <v>1.9235864121740658E-2</v>
      </c>
      <c r="Q40" s="2">
        <f t="shared" si="11"/>
        <v>44359.992999999784</v>
      </c>
    </row>
    <row r="41" spans="1:17" ht="12" customHeight="1" x14ac:dyDescent="0.2">
      <c r="A41" s="54" t="s">
        <v>64</v>
      </c>
      <c r="B41" s="55" t="s">
        <v>55</v>
      </c>
      <c r="C41" s="56">
        <v>59430.134000000078</v>
      </c>
      <c r="D41" s="55" t="s">
        <v>65</v>
      </c>
      <c r="E41">
        <f t="shared" si="6"/>
        <v>11522.732256203395</v>
      </c>
      <c r="F41">
        <f t="shared" si="7"/>
        <v>11522.5</v>
      </c>
      <c r="G41">
        <f t="shared" si="8"/>
        <v>8.0500000098254532E-2</v>
      </c>
      <c r="K41">
        <f t="shared" si="9"/>
        <v>8.0500000098254532E-2</v>
      </c>
      <c r="O41">
        <f t="shared" ca="1" si="10"/>
        <v>2.0117924053137733E-2</v>
      </c>
      <c r="Q41" s="2">
        <f t="shared" si="11"/>
        <v>44411.634000000078</v>
      </c>
    </row>
    <row r="42" spans="1:17" ht="12" customHeight="1" x14ac:dyDescent="0.2">
      <c r="A42" s="54" t="s">
        <v>64</v>
      </c>
      <c r="B42" s="55" t="s">
        <v>55</v>
      </c>
      <c r="C42" s="56">
        <v>59430.13599999994</v>
      </c>
      <c r="D42" s="55" t="s">
        <v>60</v>
      </c>
      <c r="E42">
        <f t="shared" si="6"/>
        <v>11522.738026543448</v>
      </c>
      <c r="F42">
        <f t="shared" si="7"/>
        <v>11522.5</v>
      </c>
      <c r="G42">
        <f t="shared" si="8"/>
        <v>8.2499999960418791E-2</v>
      </c>
      <c r="K42">
        <f t="shared" si="9"/>
        <v>8.2499999960418791E-2</v>
      </c>
      <c r="O42">
        <f t="shared" ca="1" si="10"/>
        <v>2.0117924053137733E-2</v>
      </c>
      <c r="Q42" s="2">
        <f t="shared" si="11"/>
        <v>44411.63599999994</v>
      </c>
    </row>
    <row r="43" spans="1:17" ht="12" customHeight="1" x14ac:dyDescent="0.2">
      <c r="A43" s="54" t="s">
        <v>64</v>
      </c>
      <c r="B43" s="55" t="s">
        <v>55</v>
      </c>
      <c r="C43" s="56">
        <v>59430.13599999994</v>
      </c>
      <c r="D43" s="55" t="s">
        <v>66</v>
      </c>
      <c r="E43">
        <f t="shared" si="6"/>
        <v>11522.738026543448</v>
      </c>
      <c r="F43">
        <f t="shared" si="7"/>
        <v>11522.5</v>
      </c>
      <c r="G43">
        <f t="shared" si="8"/>
        <v>8.2499999960418791E-2</v>
      </c>
      <c r="K43">
        <f t="shared" si="9"/>
        <v>8.2499999960418791E-2</v>
      </c>
      <c r="O43">
        <f t="shared" ca="1" si="10"/>
        <v>2.0117924053137733E-2</v>
      </c>
      <c r="Q43" s="2">
        <f t="shared" si="11"/>
        <v>44411.63599999994</v>
      </c>
    </row>
    <row r="44" spans="1:17" ht="12" customHeight="1" x14ac:dyDescent="0.2">
      <c r="A44" s="54" t="s">
        <v>64</v>
      </c>
      <c r="B44" s="55" t="s">
        <v>55</v>
      </c>
      <c r="C44" s="56">
        <v>59430.137000000104</v>
      </c>
      <c r="D44" s="55" t="s">
        <v>67</v>
      </c>
      <c r="E44">
        <f t="shared" si="6"/>
        <v>11522.740911714145</v>
      </c>
      <c r="F44">
        <f t="shared" si="7"/>
        <v>11522.5</v>
      </c>
      <c r="G44">
        <f t="shared" si="8"/>
        <v>8.3500000124331564E-2</v>
      </c>
      <c r="K44">
        <f t="shared" si="9"/>
        <v>8.3500000124331564E-2</v>
      </c>
      <c r="O44">
        <f t="shared" ca="1" si="10"/>
        <v>2.0117924053137733E-2</v>
      </c>
      <c r="Q44" s="2">
        <f t="shared" si="11"/>
        <v>44411.637000000104</v>
      </c>
    </row>
    <row r="45" spans="1:17" ht="12" customHeight="1" x14ac:dyDescent="0.2">
      <c r="A45" s="54" t="s">
        <v>64</v>
      </c>
      <c r="B45" s="55" t="s">
        <v>55</v>
      </c>
      <c r="C45" s="56">
        <v>59430.271999999881</v>
      </c>
      <c r="D45" s="55" t="s">
        <v>65</v>
      </c>
      <c r="E45">
        <f t="shared" si="6"/>
        <v>11523.13040969388</v>
      </c>
      <c r="F45">
        <f t="shared" si="7"/>
        <v>11523</v>
      </c>
      <c r="G45">
        <f t="shared" si="8"/>
        <v>4.5199999898613896E-2</v>
      </c>
      <c r="K45">
        <f t="shared" si="9"/>
        <v>4.5199999898613896E-2</v>
      </c>
      <c r="O45">
        <f t="shared" ca="1" si="10"/>
        <v>2.0120883985793432E-2</v>
      </c>
      <c r="Q45" s="2">
        <f t="shared" si="11"/>
        <v>44411.771999999881</v>
      </c>
    </row>
    <row r="46" spans="1:17" ht="12" customHeight="1" x14ac:dyDescent="0.2">
      <c r="A46" s="54" t="s">
        <v>64</v>
      </c>
      <c r="B46" s="55" t="s">
        <v>55</v>
      </c>
      <c r="C46" s="56">
        <v>59430.271999999881</v>
      </c>
      <c r="D46" s="55" t="s">
        <v>60</v>
      </c>
      <c r="E46">
        <f t="shared" si="6"/>
        <v>11523.13040969388</v>
      </c>
      <c r="F46">
        <f t="shared" si="7"/>
        <v>11523</v>
      </c>
      <c r="G46">
        <f t="shared" si="8"/>
        <v>4.5199999898613896E-2</v>
      </c>
      <c r="K46">
        <f t="shared" si="9"/>
        <v>4.5199999898613896E-2</v>
      </c>
      <c r="O46">
        <f t="shared" ca="1" si="10"/>
        <v>2.0120883985793432E-2</v>
      </c>
      <c r="Q46" s="2">
        <f t="shared" si="11"/>
        <v>44411.771999999881</v>
      </c>
    </row>
    <row r="47" spans="1:17" ht="12" customHeight="1" x14ac:dyDescent="0.2">
      <c r="A47" s="54" t="s">
        <v>64</v>
      </c>
      <c r="B47" s="55" t="s">
        <v>55</v>
      </c>
      <c r="C47" s="56">
        <v>59430.271999999881</v>
      </c>
      <c r="D47" s="55" t="s">
        <v>67</v>
      </c>
      <c r="E47">
        <f t="shared" si="6"/>
        <v>11523.13040969388</v>
      </c>
      <c r="F47">
        <f t="shared" si="7"/>
        <v>11523</v>
      </c>
      <c r="G47">
        <f t="shared" si="8"/>
        <v>4.5199999898613896E-2</v>
      </c>
      <c r="K47">
        <f t="shared" si="9"/>
        <v>4.5199999898613896E-2</v>
      </c>
      <c r="O47">
        <f t="shared" ca="1" si="10"/>
        <v>2.0120883985793432E-2</v>
      </c>
      <c r="Q47" s="2">
        <f t="shared" si="11"/>
        <v>44411.771999999881</v>
      </c>
    </row>
    <row r="48" spans="1:17" ht="12" customHeight="1" x14ac:dyDescent="0.2">
      <c r="A48" s="54" t="s">
        <v>64</v>
      </c>
      <c r="B48" s="55" t="s">
        <v>55</v>
      </c>
      <c r="C48" s="56">
        <v>59430.271999999881</v>
      </c>
      <c r="D48" s="55" t="s">
        <v>66</v>
      </c>
      <c r="E48">
        <f t="shared" si="6"/>
        <v>11523.13040969388</v>
      </c>
      <c r="F48">
        <f t="shared" si="7"/>
        <v>11523</v>
      </c>
      <c r="G48">
        <f t="shared" si="8"/>
        <v>4.5199999898613896E-2</v>
      </c>
      <c r="K48">
        <f t="shared" si="9"/>
        <v>4.5199999898613896E-2</v>
      </c>
      <c r="O48">
        <f t="shared" ca="1" si="10"/>
        <v>2.0120883985793432E-2</v>
      </c>
      <c r="Q48" s="2">
        <f t="shared" si="11"/>
        <v>44411.771999999881</v>
      </c>
    </row>
    <row r="49" spans="1:17" ht="12" customHeight="1" x14ac:dyDescent="0.2">
      <c r="A49" s="54" t="s">
        <v>62</v>
      </c>
      <c r="B49" s="55" t="s">
        <v>55</v>
      </c>
      <c r="C49" s="56">
        <v>59460.386400000003</v>
      </c>
      <c r="D49" s="54">
        <v>2.0999999999999999E-3</v>
      </c>
      <c r="E49">
        <f t="shared" si="6"/>
        <v>11610.015579919278</v>
      </c>
      <c r="F49">
        <f t="shared" si="7"/>
        <v>11610</v>
      </c>
      <c r="G49">
        <f t="shared" si="8"/>
        <v>5.4000000236555934E-3</v>
      </c>
      <c r="K49">
        <f t="shared" si="9"/>
        <v>5.4000000236555934E-3</v>
      </c>
      <c r="O49">
        <f t="shared" ca="1" si="10"/>
        <v>2.0635912267884339E-2</v>
      </c>
      <c r="Q49" s="2">
        <f t="shared" si="11"/>
        <v>44441.886400000003</v>
      </c>
    </row>
    <row r="50" spans="1:17" ht="12" customHeight="1" x14ac:dyDescent="0.2">
      <c r="A50" s="54" t="s">
        <v>62</v>
      </c>
      <c r="B50" s="55" t="s">
        <v>55</v>
      </c>
      <c r="C50" s="56">
        <v>59460.522100000002</v>
      </c>
      <c r="D50" s="54">
        <v>1.1000000000000001E-3</v>
      </c>
      <c r="E50">
        <f t="shared" si="6"/>
        <v>11610.407097518811</v>
      </c>
      <c r="F50">
        <f t="shared" si="7"/>
        <v>11610.5</v>
      </c>
      <c r="G50">
        <f t="shared" si="8"/>
        <v>-3.219999997963896E-2</v>
      </c>
      <c r="K50">
        <f t="shared" si="9"/>
        <v>-3.219999997963896E-2</v>
      </c>
      <c r="O50">
        <f t="shared" ca="1" si="10"/>
        <v>2.0638872200540039E-2</v>
      </c>
      <c r="Q50" s="2">
        <f t="shared" si="11"/>
        <v>44442.022100000002</v>
      </c>
    </row>
    <row r="51" spans="1:17" ht="12" customHeight="1" x14ac:dyDescent="0.2">
      <c r="A51" s="54" t="s">
        <v>62</v>
      </c>
      <c r="B51" s="55" t="s">
        <v>55</v>
      </c>
      <c r="C51" s="56">
        <v>59512.300600000002</v>
      </c>
      <c r="D51" s="54">
        <v>1.9E-3</v>
      </c>
      <c r="E51">
        <f t="shared" si="6"/>
        <v>11759.796884016218</v>
      </c>
      <c r="F51">
        <f t="shared" si="7"/>
        <v>11760</v>
      </c>
      <c r="G51">
        <f t="shared" si="8"/>
        <v>-7.0399999982328154E-2</v>
      </c>
      <c r="K51">
        <f t="shared" si="9"/>
        <v>-7.0399999982328154E-2</v>
      </c>
      <c r="O51">
        <f t="shared" ca="1" si="10"/>
        <v>2.1523892064592813E-2</v>
      </c>
      <c r="Q51" s="2">
        <f t="shared" si="11"/>
        <v>44493.800600000002</v>
      </c>
    </row>
    <row r="52" spans="1:17" ht="12" customHeight="1" x14ac:dyDescent="0.2">
      <c r="A52" s="54" t="s">
        <v>62</v>
      </c>
      <c r="B52" s="55" t="s">
        <v>55</v>
      </c>
      <c r="C52" s="56">
        <v>59512.4355</v>
      </c>
      <c r="D52" s="54">
        <v>1E-3</v>
      </c>
      <c r="E52">
        <f t="shared" si="6"/>
        <v>11760.186093479568</v>
      </c>
      <c r="F52">
        <f t="shared" si="7"/>
        <v>11760</v>
      </c>
      <c r="G52">
        <f t="shared" si="8"/>
        <v>6.4500000014959369E-2</v>
      </c>
      <c r="K52">
        <f t="shared" si="9"/>
        <v>6.4500000014959369E-2</v>
      </c>
      <c r="O52">
        <f t="shared" ca="1" si="10"/>
        <v>2.1523892064592813E-2</v>
      </c>
      <c r="Q52" s="2">
        <f t="shared" si="11"/>
        <v>44493.9355</v>
      </c>
    </row>
    <row r="53" spans="1:17" ht="12" customHeight="1" x14ac:dyDescent="0.2">
      <c r="C53" s="8"/>
      <c r="D53" s="8"/>
    </row>
    <row r="54" spans="1:17" ht="12" customHeight="1" x14ac:dyDescent="0.2">
      <c r="C54" s="8"/>
      <c r="D54" s="8"/>
    </row>
    <row r="55" spans="1:17" ht="12" customHeight="1" x14ac:dyDescent="0.2">
      <c r="C55" s="8"/>
      <c r="D55" s="8"/>
    </row>
    <row r="56" spans="1:17" ht="12" customHeight="1" x14ac:dyDescent="0.2">
      <c r="C56" s="8"/>
      <c r="D56" s="8"/>
    </row>
    <row r="57" spans="1:17" ht="12" customHeight="1" x14ac:dyDescent="0.2">
      <c r="C57" s="8"/>
      <c r="D57" s="8"/>
    </row>
    <row r="58" spans="1:17" ht="12" customHeight="1" x14ac:dyDescent="0.2">
      <c r="C58" s="8"/>
      <c r="D58" s="8"/>
    </row>
    <row r="59" spans="1:17" ht="12" customHeight="1" x14ac:dyDescent="0.2">
      <c r="C59" s="8"/>
      <c r="D59" s="8"/>
    </row>
    <row r="60" spans="1:17" ht="12" customHeight="1" x14ac:dyDescent="0.2">
      <c r="C60" s="8"/>
      <c r="D60" s="8"/>
    </row>
    <row r="61" spans="1:17" ht="12" customHeight="1" x14ac:dyDescent="0.2">
      <c r="C61" s="8"/>
      <c r="D61" s="8"/>
    </row>
    <row r="62" spans="1:17" ht="12" customHeight="1" x14ac:dyDescent="0.2">
      <c r="C62" s="8"/>
      <c r="D62" s="8"/>
    </row>
    <row r="63" spans="1:17" ht="12" customHeight="1" x14ac:dyDescent="0.2">
      <c r="C63" s="8"/>
      <c r="D63" s="8"/>
    </row>
    <row r="64" spans="1:17" ht="12" customHeight="1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34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2023-01-26T06:32:27Z</dcterms:modified>
</cp:coreProperties>
</file>