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1BAB50D5-F1F9-4DA3-A10C-E58DACE9A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F30" i="1"/>
  <c r="G30" i="1"/>
  <c r="K30" i="1"/>
  <c r="F31" i="1"/>
  <c r="G31" i="1"/>
  <c r="K31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E31" i="1"/>
  <c r="D9" i="1"/>
  <c r="C9" i="1"/>
  <c r="Q26" i="1"/>
  <c r="Q27" i="1"/>
  <c r="Q28" i="1"/>
  <c r="Q29" i="1"/>
  <c r="Q30" i="1"/>
  <c r="Q31" i="1"/>
  <c r="E22" i="1"/>
  <c r="F22" i="1"/>
  <c r="G22" i="1"/>
  <c r="K22" i="1"/>
  <c r="E23" i="1"/>
  <c r="F23" i="1"/>
  <c r="G23" i="1"/>
  <c r="K23" i="1"/>
  <c r="E21" i="1"/>
  <c r="F21" i="1"/>
  <c r="G21" i="1"/>
  <c r="I21" i="1"/>
  <c r="E24" i="1"/>
  <c r="F24" i="1"/>
  <c r="G24" i="1"/>
  <c r="K24" i="1"/>
  <c r="E25" i="1"/>
  <c r="F25" i="1"/>
  <c r="G25" i="1"/>
  <c r="K25" i="1"/>
  <c r="Q22" i="1"/>
  <c r="Q23" i="1"/>
  <c r="Q21" i="1"/>
  <c r="Q24" i="1"/>
  <c r="Q25" i="1"/>
  <c r="F16" i="1"/>
  <c r="F17" i="1" s="1"/>
  <c r="C17" i="1"/>
  <c r="C11" i="1"/>
  <c r="C12" i="1"/>
  <c r="O34" i="1" l="1"/>
  <c r="O32" i="1"/>
  <c r="O35" i="1"/>
  <c r="O33" i="1"/>
  <c r="C16" i="1"/>
  <c r="D18" i="1" s="1"/>
  <c r="O27" i="1"/>
  <c r="C15" i="1"/>
  <c r="O21" i="1"/>
  <c r="O29" i="1"/>
  <c r="O26" i="1"/>
  <c r="O24" i="1"/>
  <c r="O30" i="1"/>
  <c r="O31" i="1"/>
  <c r="O28" i="1"/>
  <c r="O23" i="1"/>
  <c r="O22" i="1"/>
  <c r="O25" i="1"/>
  <c r="F18" i="1" l="1"/>
  <c r="F19" i="1" s="1"/>
  <c r="C18" i="1"/>
</calcChain>
</file>

<file path=xl/sharedStrings.xml><?xml version="1.0" encoding="utf-8"?>
<sst xmlns="http://schemas.openxmlformats.org/spreadsheetml/2006/main" count="86" uniqueCount="58">
  <si>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</si>
  <si>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</si>
  <si>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</si>
  <si>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</si>
  <si>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</si>
  <si>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</si>
  <si>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</si>
  <si>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</si>
  <si>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</si>
  <si>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</si>
  <si>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</si>
  <si>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</si>
  <si>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</si>
  <si>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</si>
  <si>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</si>
  <si>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</si>
  <si>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</si>
  <si>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</si>
  <si>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</si>
  <si>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</si>
  <si>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</si>
  <si>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</si>
  <si>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</si>
  <si>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</si>
  <si>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</si>
  <si>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</si>
  <si>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</si>
  <si>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</si>
  <si>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</si>
  <si>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</si>
  <si>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</si>
  <si>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</si>
  <si>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</si>
  <si>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</si>
  <si>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</si>
  <si>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</si>
  <si>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</si>
  <si>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</si>
  <si>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</si>
  <si>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</si>
  <si>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</si>
  <si>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V1331 Cas</t>
  </si>
  <si>
    <t>2019G</t>
  </si>
  <si>
    <t>G4045-0446</t>
  </si>
  <si>
    <t>EW</t>
  </si>
  <si>
    <t>pr_</t>
  </si>
  <si>
    <t>V1331</t>
  </si>
  <si>
    <t>1331</t>
  </si>
  <si>
    <t>Cas</t>
  </si>
  <si>
    <t>yes</t>
  </si>
  <si>
    <t>V1331 Cas / GSC 4045-0446</t>
  </si>
  <si>
    <t>as of 2019-07-08</t>
  </si>
  <si>
    <t>GCVS</t>
  </si>
  <si>
    <t>I</t>
  </si>
  <si>
    <t>IBVS 6070</t>
  </si>
  <si>
    <t>JAVSO..47..263</t>
  </si>
  <si>
    <t>II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</si>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</sst>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1"/>
        <bgColor indexed="8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/>
    </xf>
    <xf numFmtId="0" fontId="16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18" fillId="0" borderId="0" xfId="0" applyFont="1">
      <alignment vertical="top"/>
    </xf>
    <xf numFmtId="0" fontId="34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 applyAlignment="1">
      <alignment horizontal="left"/>
    </xf>
    <xf numFmtId="0" fontId="5" fillId="0" borderId="0" xfId="41" applyFont="1" applyAlignment="1">
      <alignment horizontal="left" vertical="center"/>
    </xf>
    <xf numFmtId="0" fontId="5" fillId="0" borderId="0" xfId="41" applyFont="1" applyAlignment="1">
      <alignment horizontal="center" vertical="center"/>
    </xf>
    <xf numFmtId="0" fontId="5" fillId="0" borderId="0" xfId="41" applyFont="1" applyAlignment="1">
      <alignment horizontal="left"/>
    </xf>
    <xf numFmtId="0" fontId="33" fillId="0" borderId="0" xfId="0" applyFont="1">
      <alignment vertical="top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0" fillId="26" borderId="0" xfId="0" applyFill="1" applyAlignment="1"/>
    <xf numFmtId="0" fontId="0" fillId="27" borderId="0" xfId="0" applyFill="1" applyAlignment="1"/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65" fontId="36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V1331 Cas-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255639097744360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13948</c:v>
                </c:pt>
                <c:pt idx="2">
                  <c:v>13948.5</c:v>
                </c:pt>
                <c:pt idx="3">
                  <c:v>13949</c:v>
                </c:pt>
                <c:pt idx="4">
                  <c:v>13951</c:v>
                </c:pt>
                <c:pt idx="5">
                  <c:v>19649.5</c:v>
                </c:pt>
                <c:pt idx="6">
                  <c:v>19650</c:v>
                </c:pt>
                <c:pt idx="7">
                  <c:v>19804</c:v>
                </c:pt>
                <c:pt idx="8">
                  <c:v>20704.5</c:v>
                </c:pt>
                <c:pt idx="9">
                  <c:v>20729.5</c:v>
                </c:pt>
                <c:pt idx="10">
                  <c:v>20730</c:v>
                </c:pt>
                <c:pt idx="11">
                  <c:v>25279</c:v>
                </c:pt>
                <c:pt idx="12">
                  <c:v>25279.5</c:v>
                </c:pt>
                <c:pt idx="13">
                  <c:v>25351.5</c:v>
                </c:pt>
                <c:pt idx="14">
                  <c:v>25352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99-4138-A864-8F3FBCE129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13948</c:v>
                </c:pt>
                <c:pt idx="2">
                  <c:v>13948.5</c:v>
                </c:pt>
                <c:pt idx="3">
                  <c:v>13949</c:v>
                </c:pt>
                <c:pt idx="4">
                  <c:v>13951</c:v>
                </c:pt>
                <c:pt idx="5">
                  <c:v>19649.5</c:v>
                </c:pt>
                <c:pt idx="6">
                  <c:v>19650</c:v>
                </c:pt>
                <c:pt idx="7">
                  <c:v>19804</c:v>
                </c:pt>
                <c:pt idx="8">
                  <c:v>20704.5</c:v>
                </c:pt>
                <c:pt idx="9">
                  <c:v>20729.5</c:v>
                </c:pt>
                <c:pt idx="10">
                  <c:v>20730</c:v>
                </c:pt>
                <c:pt idx="11">
                  <c:v>25279</c:v>
                </c:pt>
                <c:pt idx="12">
                  <c:v>25279.5</c:v>
                </c:pt>
                <c:pt idx="13">
                  <c:v>25351.5</c:v>
                </c:pt>
                <c:pt idx="14">
                  <c:v>25352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99-4138-A864-8F3FBCE129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13948</c:v>
                </c:pt>
                <c:pt idx="2">
                  <c:v>13948.5</c:v>
                </c:pt>
                <c:pt idx="3">
                  <c:v>13949</c:v>
                </c:pt>
                <c:pt idx="4">
                  <c:v>13951</c:v>
                </c:pt>
                <c:pt idx="5">
                  <c:v>19649.5</c:v>
                </c:pt>
                <c:pt idx="6">
                  <c:v>19650</c:v>
                </c:pt>
                <c:pt idx="7">
                  <c:v>19804</c:v>
                </c:pt>
                <c:pt idx="8">
                  <c:v>20704.5</c:v>
                </c:pt>
                <c:pt idx="9">
                  <c:v>20729.5</c:v>
                </c:pt>
                <c:pt idx="10">
                  <c:v>20730</c:v>
                </c:pt>
                <c:pt idx="11">
                  <c:v>25279</c:v>
                </c:pt>
                <c:pt idx="12">
                  <c:v>25279.5</c:v>
                </c:pt>
                <c:pt idx="13">
                  <c:v>25351.5</c:v>
                </c:pt>
                <c:pt idx="14">
                  <c:v>25352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299-4138-A864-8F3FBCE129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13948</c:v>
                </c:pt>
                <c:pt idx="2">
                  <c:v>13948.5</c:v>
                </c:pt>
                <c:pt idx="3">
                  <c:v>13949</c:v>
                </c:pt>
                <c:pt idx="4">
                  <c:v>13951</c:v>
                </c:pt>
                <c:pt idx="5">
                  <c:v>19649.5</c:v>
                </c:pt>
                <c:pt idx="6">
                  <c:v>19650</c:v>
                </c:pt>
                <c:pt idx="7">
                  <c:v>19804</c:v>
                </c:pt>
                <c:pt idx="8">
                  <c:v>20704.5</c:v>
                </c:pt>
                <c:pt idx="9">
                  <c:v>20729.5</c:v>
                </c:pt>
                <c:pt idx="10">
                  <c:v>20730</c:v>
                </c:pt>
                <c:pt idx="11">
                  <c:v>25279</c:v>
                </c:pt>
                <c:pt idx="12">
                  <c:v>25279.5</c:v>
                </c:pt>
                <c:pt idx="13">
                  <c:v>25351.5</c:v>
                </c:pt>
                <c:pt idx="14">
                  <c:v>25352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0.21448000000236789</c:v>
                </c:pt>
                <c:pt idx="2">
                  <c:v>0.21246000000246568</c:v>
                </c:pt>
                <c:pt idx="3">
                  <c:v>0.21803999999974621</c:v>
                </c:pt>
                <c:pt idx="4">
                  <c:v>0.2167600000029779</c:v>
                </c:pt>
                <c:pt idx="5">
                  <c:v>0.30252000000473345</c:v>
                </c:pt>
                <c:pt idx="6">
                  <c:v>0.30159999999887077</c:v>
                </c:pt>
                <c:pt idx="7">
                  <c:v>0.30334000000584638</c:v>
                </c:pt>
                <c:pt idx="8">
                  <c:v>0.31792000000132248</c:v>
                </c:pt>
                <c:pt idx="9">
                  <c:v>0.3182200000010198</c:v>
                </c:pt>
                <c:pt idx="10">
                  <c:v>0.31859999999869615</c:v>
                </c:pt>
                <c:pt idx="11">
                  <c:v>0.38174000000435626</c:v>
                </c:pt>
                <c:pt idx="12">
                  <c:v>0.38412000000244007</c:v>
                </c:pt>
                <c:pt idx="13">
                  <c:v>0.38653999999951338</c:v>
                </c:pt>
                <c:pt idx="14">
                  <c:v>0.38111999999819091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299-4138-A864-8F3FBCE129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13948</c:v>
                </c:pt>
                <c:pt idx="2">
                  <c:v>13948.5</c:v>
                </c:pt>
                <c:pt idx="3">
                  <c:v>13949</c:v>
                </c:pt>
                <c:pt idx="4">
                  <c:v>13951</c:v>
                </c:pt>
                <c:pt idx="5">
                  <c:v>19649.5</c:v>
                </c:pt>
                <c:pt idx="6">
                  <c:v>19650</c:v>
                </c:pt>
                <c:pt idx="7">
                  <c:v>19804</c:v>
                </c:pt>
                <c:pt idx="8">
                  <c:v>20704.5</c:v>
                </c:pt>
                <c:pt idx="9">
                  <c:v>20729.5</c:v>
                </c:pt>
                <c:pt idx="10">
                  <c:v>20730</c:v>
                </c:pt>
                <c:pt idx="11">
                  <c:v>25279</c:v>
                </c:pt>
                <c:pt idx="12">
                  <c:v>25279.5</c:v>
                </c:pt>
                <c:pt idx="13">
                  <c:v>25351.5</c:v>
                </c:pt>
                <c:pt idx="14">
                  <c:v>25352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299-4138-A864-8F3FBCE129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13948</c:v>
                </c:pt>
                <c:pt idx="2">
                  <c:v>13948.5</c:v>
                </c:pt>
                <c:pt idx="3">
                  <c:v>13949</c:v>
                </c:pt>
                <c:pt idx="4">
                  <c:v>13951</c:v>
                </c:pt>
                <c:pt idx="5">
                  <c:v>19649.5</c:v>
                </c:pt>
                <c:pt idx="6">
                  <c:v>19650</c:v>
                </c:pt>
                <c:pt idx="7">
                  <c:v>19804</c:v>
                </c:pt>
                <c:pt idx="8">
                  <c:v>20704.5</c:v>
                </c:pt>
                <c:pt idx="9">
                  <c:v>20729.5</c:v>
                </c:pt>
                <c:pt idx="10">
                  <c:v>20730</c:v>
                </c:pt>
                <c:pt idx="11">
                  <c:v>25279</c:v>
                </c:pt>
                <c:pt idx="12">
                  <c:v>25279.5</c:v>
                </c:pt>
                <c:pt idx="13">
                  <c:v>25351.5</c:v>
                </c:pt>
                <c:pt idx="14">
                  <c:v>25352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299-4138-A864-8F3FBCE129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1">
                    <c:v>1.9E-3</c:v>
                  </c:pt>
                  <c:pt idx="2">
                    <c:v>2.7000000000000001E-3</c:v>
                  </c:pt>
                  <c:pt idx="3">
                    <c:v>2.3E-3</c:v>
                  </c:pt>
                  <c:pt idx="4">
                    <c:v>4.0000000000000002E-4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2.9999999999999997E-4</c:v>
                  </c:pt>
                  <c:pt idx="10">
                    <c:v>2.0000000000000001E-4</c:v>
                  </c:pt>
                  <c:pt idx="11">
                    <c:v>5.0000000000000001E-4</c:v>
                  </c:pt>
                  <c:pt idx="12">
                    <c:v>1.8E-3</c:v>
                  </c:pt>
                  <c:pt idx="13">
                    <c:v>2.2000000000000001E-3</c:v>
                  </c:pt>
                  <c:pt idx="14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13948</c:v>
                </c:pt>
                <c:pt idx="2">
                  <c:v>13948.5</c:v>
                </c:pt>
                <c:pt idx="3">
                  <c:v>13949</c:v>
                </c:pt>
                <c:pt idx="4">
                  <c:v>13951</c:v>
                </c:pt>
                <c:pt idx="5">
                  <c:v>19649.5</c:v>
                </c:pt>
                <c:pt idx="6">
                  <c:v>19650</c:v>
                </c:pt>
                <c:pt idx="7">
                  <c:v>19804</c:v>
                </c:pt>
                <c:pt idx="8">
                  <c:v>20704.5</c:v>
                </c:pt>
                <c:pt idx="9">
                  <c:v>20729.5</c:v>
                </c:pt>
                <c:pt idx="10">
                  <c:v>20730</c:v>
                </c:pt>
                <c:pt idx="11">
                  <c:v>25279</c:v>
                </c:pt>
                <c:pt idx="12">
                  <c:v>25279.5</c:v>
                </c:pt>
                <c:pt idx="13">
                  <c:v>25351.5</c:v>
                </c:pt>
                <c:pt idx="14">
                  <c:v>25352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299-4138-A864-8F3FBCE129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13948</c:v>
                </c:pt>
                <c:pt idx="2">
                  <c:v>13948.5</c:v>
                </c:pt>
                <c:pt idx="3">
                  <c:v>13949</c:v>
                </c:pt>
                <c:pt idx="4">
                  <c:v>13951</c:v>
                </c:pt>
                <c:pt idx="5">
                  <c:v>19649.5</c:v>
                </c:pt>
                <c:pt idx="6">
                  <c:v>19650</c:v>
                </c:pt>
                <c:pt idx="7">
                  <c:v>19804</c:v>
                </c:pt>
                <c:pt idx="8">
                  <c:v>20704.5</c:v>
                </c:pt>
                <c:pt idx="9">
                  <c:v>20729.5</c:v>
                </c:pt>
                <c:pt idx="10">
                  <c:v>20730</c:v>
                </c:pt>
                <c:pt idx="11">
                  <c:v>25279</c:v>
                </c:pt>
                <c:pt idx="12">
                  <c:v>25279.5</c:v>
                </c:pt>
                <c:pt idx="13">
                  <c:v>25351.5</c:v>
                </c:pt>
                <c:pt idx="14">
                  <c:v>25352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9.9239232507081776E-3</c:v>
                </c:pt>
                <c:pt idx="1">
                  <c:v>0.21631925728095402</c:v>
                </c:pt>
                <c:pt idx="2">
                  <c:v>0.216326656023929</c:v>
                </c:pt>
                <c:pt idx="3">
                  <c:v>0.21633405476690398</c:v>
                </c:pt>
                <c:pt idx="4">
                  <c:v>0.21636364973880395</c:v>
                </c:pt>
                <c:pt idx="5">
                  <c:v>0.30068712342473425</c:v>
                </c:pt>
                <c:pt idx="6">
                  <c:v>0.30069452216770926</c:v>
                </c:pt>
                <c:pt idx="7">
                  <c:v>0.30297333500400531</c:v>
                </c:pt>
                <c:pt idx="8">
                  <c:v>0.31629847110195747</c:v>
                </c:pt>
                <c:pt idx="9">
                  <c:v>0.31666840825070686</c:v>
                </c:pt>
                <c:pt idx="10">
                  <c:v>0.31667580699368181</c:v>
                </c:pt>
                <c:pt idx="11">
                  <c:v>0.38398957058011629</c:v>
                </c:pt>
                <c:pt idx="12">
                  <c:v>0.3839969693230913</c:v>
                </c:pt>
                <c:pt idx="13">
                  <c:v>0.38506238831148948</c:v>
                </c:pt>
                <c:pt idx="14">
                  <c:v>0.38506978705446449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299-4138-A864-8F3FBCE129B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13948</c:v>
                </c:pt>
                <c:pt idx="2">
                  <c:v>13948.5</c:v>
                </c:pt>
                <c:pt idx="3">
                  <c:v>13949</c:v>
                </c:pt>
                <c:pt idx="4">
                  <c:v>13951</c:v>
                </c:pt>
                <c:pt idx="5">
                  <c:v>19649.5</c:v>
                </c:pt>
                <c:pt idx="6">
                  <c:v>19650</c:v>
                </c:pt>
                <c:pt idx="7">
                  <c:v>19804</c:v>
                </c:pt>
                <c:pt idx="8">
                  <c:v>20704.5</c:v>
                </c:pt>
                <c:pt idx="9">
                  <c:v>20729.5</c:v>
                </c:pt>
                <c:pt idx="10">
                  <c:v>20730</c:v>
                </c:pt>
                <c:pt idx="11">
                  <c:v>25279</c:v>
                </c:pt>
                <c:pt idx="12">
                  <c:v>25279.5</c:v>
                </c:pt>
                <c:pt idx="13">
                  <c:v>25351.5</c:v>
                </c:pt>
                <c:pt idx="14">
                  <c:v>25352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299-4138-A864-8F3FBCE12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320336"/>
        <c:axId val="1"/>
      </c:scatterChart>
      <c:valAx>
        <c:axId val="452320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23203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BBF40A1-FCA2-D73B-F909-DDE4AC669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50</v>
      </c>
      <c r="F1" s="35" t="s">
        <v>41</v>
      </c>
      <c r="G1" s="36" t="s">
        <v>42</v>
      </c>
      <c r="H1" s="37"/>
      <c r="I1" s="38" t="s">
        <v>43</v>
      </c>
      <c r="J1" s="35" t="s">
        <v>41</v>
      </c>
      <c r="K1" s="39">
        <v>2.0825</v>
      </c>
      <c r="L1" s="31">
        <v>65.581800000000001</v>
      </c>
      <c r="M1" s="40">
        <v>55878.644399999997</v>
      </c>
      <c r="N1" s="32">
        <v>0.31665379999999999</v>
      </c>
      <c r="O1" s="31" t="s">
        <v>44</v>
      </c>
      <c r="P1" s="31">
        <v>11.41</v>
      </c>
      <c r="Q1" s="31">
        <v>11.73</v>
      </c>
      <c r="R1" s="41" t="s">
        <v>45</v>
      </c>
      <c r="S1" s="42" t="s">
        <v>13</v>
      </c>
      <c r="T1" s="10" t="s">
        <v>46</v>
      </c>
      <c r="U1" s="10" t="s">
        <v>47</v>
      </c>
      <c r="V1" s="10" t="s">
        <v>48</v>
      </c>
      <c r="W1" s="10" t="s">
        <v>49</v>
      </c>
    </row>
    <row r="2" spans="1:23" x14ac:dyDescent="0.2">
      <c r="A2" t="s">
        <v>23</v>
      </c>
      <c r="B2" t="s">
        <v>44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>
        <v>51461.614999999998</v>
      </c>
      <c r="D4" s="28">
        <v>0.31663999999999998</v>
      </c>
      <c r="E4" s="43" t="s">
        <v>51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8">
        <v>51461.614999999998</v>
      </c>
      <c r="D7" s="29" t="s">
        <v>52</v>
      </c>
    </row>
    <row r="8" spans="1:23" x14ac:dyDescent="0.2">
      <c r="A8" t="s">
        <v>3</v>
      </c>
      <c r="C8" s="8">
        <v>0.31663999999999998</v>
      </c>
      <c r="D8" s="29" t="s">
        <v>52</v>
      </c>
    </row>
    <row r="9" spans="1:23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21">
        <f ca="1">INTERCEPT(INDIRECT($D$9):G991,INDIRECT($C$9):F991)</f>
        <v>9.9239232507081776E-3</v>
      </c>
      <c r="D11" s="3"/>
      <c r="E11" s="10"/>
    </row>
    <row r="12" spans="1:23" x14ac:dyDescent="0.2">
      <c r="A12" s="10" t="s">
        <v>16</v>
      </c>
      <c r="B12" s="10"/>
      <c r="C12" s="21">
        <f ca="1">SLOPE(INDIRECT($D$9):G991,INDIRECT($C$9):F991)</f>
        <v>1.4797485949974609E-5</v>
      </c>
      <c r="D12" s="3"/>
      <c r="E12" s="10"/>
    </row>
    <row r="13" spans="1:23" x14ac:dyDescent="0.2">
      <c r="A13" s="10" t="s">
        <v>18</v>
      </c>
      <c r="B13" s="10"/>
      <c r="C13" s="3" t="s">
        <v>13</v>
      </c>
    </row>
    <row r="14" spans="1:23" x14ac:dyDescent="0.2">
      <c r="A14" s="10"/>
      <c r="B14" s="10"/>
      <c r="C14" s="10"/>
    </row>
    <row r="15" spans="1:23" x14ac:dyDescent="0.2">
      <c r="A15" s="12" t="s">
        <v>17</v>
      </c>
      <c r="B15" s="10"/>
      <c r="C15" s="13">
        <f ca="1">(C7+C11)+(C8+C12)*INT(MAX(F21:F3532))</f>
        <v>59489.457349787051</v>
      </c>
      <c r="E15" s="14" t="s">
        <v>34</v>
      </c>
      <c r="F15" s="33">
        <v>1</v>
      </c>
    </row>
    <row r="16" spans="1:23" x14ac:dyDescent="0.2">
      <c r="A16" s="16" t="s">
        <v>4</v>
      </c>
      <c r="B16" s="10"/>
      <c r="C16" s="17">
        <f ca="1">+C8+C12</f>
        <v>0.31665479748594993</v>
      </c>
      <c r="E16" s="14" t="s">
        <v>30</v>
      </c>
      <c r="F16" s="34">
        <f ca="1">NOW()+15018.5+$C$5/24</f>
        <v>59970.815804398146</v>
      </c>
    </row>
    <row r="17" spans="1:21" ht="13.5" thickBot="1" x14ac:dyDescent="0.25">
      <c r="A17" s="14" t="s">
        <v>27</v>
      </c>
      <c r="B17" s="10"/>
      <c r="C17" s="10">
        <f>COUNT(C21:C2190)</f>
        <v>15</v>
      </c>
      <c r="E17" s="14" t="s">
        <v>35</v>
      </c>
      <c r="F17" s="15">
        <f ca="1">ROUND(2*(F16-$C$7)/$C$8,0)/2+F15</f>
        <v>26874.5</v>
      </c>
    </row>
    <row r="18" spans="1:21" ht="14.25" thickTop="1" thickBot="1" x14ac:dyDescent="0.25">
      <c r="A18" s="16" t="s">
        <v>5</v>
      </c>
      <c r="B18" s="10"/>
      <c r="C18" s="19">
        <f ca="1">+C15</f>
        <v>59489.457349787051</v>
      </c>
      <c r="D18" s="20">
        <f ca="1">+C16</f>
        <v>0.31665479748594993</v>
      </c>
      <c r="E18" s="14" t="s">
        <v>36</v>
      </c>
      <c r="F18" s="23">
        <f ca="1">ROUND(2*(F16-$C$15)/$C$16,0)/2+F15</f>
        <v>1521</v>
      </c>
    </row>
    <row r="19" spans="1:21" ht="13.5" thickTop="1" x14ac:dyDescent="0.2">
      <c r="E19" s="14" t="s">
        <v>31</v>
      </c>
      <c r="F19" s="18">
        <f ca="1">+$C$15+$C$16*F18-15018.5-$C$5/24</f>
        <v>44952.985130096517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8" t="s">
        <v>52</v>
      </c>
      <c r="C21" s="8">
        <v>51461.614999999998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9.9239232507081776E-3</v>
      </c>
      <c r="Q21" s="2">
        <f>+C21-15018.5</f>
        <v>36443.114999999998</v>
      </c>
    </row>
    <row r="22" spans="1:21" x14ac:dyDescent="0.2">
      <c r="A22" s="44" t="s">
        <v>54</v>
      </c>
      <c r="B22" s="45" t="s">
        <v>53</v>
      </c>
      <c r="C22" s="46">
        <v>55878.324200000003</v>
      </c>
      <c r="D22" s="46">
        <v>1.9E-3</v>
      </c>
      <c r="E22">
        <f>+(C22-C$7)/C$8</f>
        <v>13948.67736230421</v>
      </c>
      <c r="F22" s="53">
        <f>ROUND(2*E22,0)/2-0.5</f>
        <v>13948</v>
      </c>
      <c r="G22">
        <f>+C22-(C$7+F22*C$8)</f>
        <v>0.21448000000236789</v>
      </c>
      <c r="K22">
        <f>+G22</f>
        <v>0.21448000000236789</v>
      </c>
      <c r="O22">
        <f ca="1">+C$11+C$12*$F22</f>
        <v>0.21631925728095402</v>
      </c>
      <c r="Q22" s="2">
        <f>+C22-15018.5</f>
        <v>40859.824200000003</v>
      </c>
    </row>
    <row r="23" spans="1:21" x14ac:dyDescent="0.2">
      <c r="A23" s="44" t="s">
        <v>54</v>
      </c>
      <c r="B23" s="45" t="s">
        <v>53</v>
      </c>
      <c r="C23" s="46">
        <v>55878.480499999998</v>
      </c>
      <c r="D23" s="46">
        <v>2.7000000000000001E-3</v>
      </c>
      <c r="E23">
        <f>+(C23-C$7)/C$8</f>
        <v>13949.170982819607</v>
      </c>
      <c r="F23" s="53">
        <f>ROUND(2*E23,0)/2-0.5</f>
        <v>13948.5</v>
      </c>
      <c r="G23">
        <f>+C23-(C$7+F23*C$8)</f>
        <v>0.21246000000246568</v>
      </c>
      <c r="K23">
        <f>+G23</f>
        <v>0.21246000000246568</v>
      </c>
      <c r="O23">
        <f ca="1">+C$11+C$12*$F23</f>
        <v>0.216326656023929</v>
      </c>
      <c r="Q23" s="2">
        <f>+C23-15018.5</f>
        <v>40859.980499999998</v>
      </c>
    </row>
    <row r="24" spans="1:21" x14ac:dyDescent="0.2">
      <c r="A24" s="47" t="s">
        <v>54</v>
      </c>
      <c r="B24" s="48" t="s">
        <v>53</v>
      </c>
      <c r="C24" s="49">
        <v>55878.644399999997</v>
      </c>
      <c r="D24" s="49">
        <v>2.3E-3</v>
      </c>
      <c r="E24">
        <f>+(C24-C$7)/C$8</f>
        <v>13949.688605356239</v>
      </c>
      <c r="F24" s="53">
        <f>ROUND(2*E24,0)/2-0.5</f>
        <v>13949</v>
      </c>
      <c r="G24">
        <f>+C24-(C$7+F24*C$8)</f>
        <v>0.21803999999974621</v>
      </c>
      <c r="K24">
        <f>+G24</f>
        <v>0.21803999999974621</v>
      </c>
      <c r="O24">
        <f ca="1">+C$11+C$12*$F24</f>
        <v>0.21633405476690398</v>
      </c>
      <c r="Q24" s="2">
        <f>+C24-15018.5</f>
        <v>40860.144399999997</v>
      </c>
    </row>
    <row r="25" spans="1:21" x14ac:dyDescent="0.2">
      <c r="A25" s="47" t="s">
        <v>54</v>
      </c>
      <c r="B25" s="48" t="s">
        <v>53</v>
      </c>
      <c r="C25" s="49">
        <v>55879.276400000002</v>
      </c>
      <c r="D25" s="49">
        <v>4.0000000000000002E-4</v>
      </c>
      <c r="E25">
        <f>+(C25-C$7)/C$8</f>
        <v>13951.684562910576</v>
      </c>
      <c r="F25" s="53">
        <f>ROUND(2*E25,0)/2-0.5</f>
        <v>13951</v>
      </c>
      <c r="G25">
        <f>+C25-(C$7+F25*C$8)</f>
        <v>0.2167600000029779</v>
      </c>
      <c r="K25">
        <f>+G25</f>
        <v>0.2167600000029779</v>
      </c>
      <c r="O25">
        <f ca="1">+C$11+C$12*$F25</f>
        <v>0.21636364973880395</v>
      </c>
      <c r="Q25" s="2">
        <f>+C25-15018.5</f>
        <v>40860.776400000002</v>
      </c>
    </row>
    <row r="26" spans="1:21" x14ac:dyDescent="0.2">
      <c r="A26" s="50" t="s">
        <v>55</v>
      </c>
      <c r="B26" s="51" t="s">
        <v>56</v>
      </c>
      <c r="C26" s="52">
        <v>57683.735200000003</v>
      </c>
      <c r="D26" s="52">
        <v>2.9999999999999997E-4</v>
      </c>
      <c r="E26">
        <f t="shared" ref="E26:E31" si="0">+(C26-C$7)/C$8</f>
        <v>19650.455406771114</v>
      </c>
      <c r="F26" s="54">
        <f t="shared" ref="F26:F31" si="1">ROUND(2*E26,0)/2-1</f>
        <v>19649.5</v>
      </c>
      <c r="G26">
        <f t="shared" ref="G26:G31" si="2">+C26-(C$7+F26*C$8)</f>
        <v>0.30252000000473345</v>
      </c>
      <c r="K26">
        <f t="shared" ref="K26:K31" si="3">+G26</f>
        <v>0.30252000000473345</v>
      </c>
      <c r="O26">
        <f t="shared" ref="O26:O31" ca="1" si="4">+C$11+C$12*$F26</f>
        <v>0.30068712342473425</v>
      </c>
      <c r="Q26" s="2">
        <f t="shared" ref="Q26:Q31" si="5">+C26-15018.5</f>
        <v>42665.235200000003</v>
      </c>
    </row>
    <row r="27" spans="1:21" x14ac:dyDescent="0.2">
      <c r="A27" s="50" t="s">
        <v>55</v>
      </c>
      <c r="B27" s="51" t="s">
        <v>53</v>
      </c>
      <c r="C27" s="52">
        <v>57683.892599999999</v>
      </c>
      <c r="D27" s="52">
        <v>2.0000000000000001E-4</v>
      </c>
      <c r="E27">
        <f t="shared" si="0"/>
        <v>19650.952501263269</v>
      </c>
      <c r="F27" s="54">
        <f t="shared" si="1"/>
        <v>19650</v>
      </c>
      <c r="G27">
        <f t="shared" si="2"/>
        <v>0.30159999999887077</v>
      </c>
      <c r="K27">
        <f t="shared" si="3"/>
        <v>0.30159999999887077</v>
      </c>
      <c r="O27">
        <f t="shared" ca="1" si="4"/>
        <v>0.30069452216770926</v>
      </c>
      <c r="Q27" s="2">
        <f t="shared" si="5"/>
        <v>42665.392599999999</v>
      </c>
    </row>
    <row r="28" spans="1:21" x14ac:dyDescent="0.2">
      <c r="A28" s="50" t="s">
        <v>55</v>
      </c>
      <c r="B28" s="51" t="s">
        <v>53</v>
      </c>
      <c r="C28" s="52">
        <v>57732.656900000002</v>
      </c>
      <c r="D28" s="52">
        <v>2.0000000000000001E-4</v>
      </c>
      <c r="E28">
        <f t="shared" si="0"/>
        <v>19804.957996462872</v>
      </c>
      <c r="F28" s="54">
        <f t="shared" si="1"/>
        <v>19804</v>
      </c>
      <c r="G28">
        <f t="shared" si="2"/>
        <v>0.30334000000584638</v>
      </c>
      <c r="K28">
        <f t="shared" si="3"/>
        <v>0.30334000000584638</v>
      </c>
      <c r="O28">
        <f t="shared" ca="1" si="4"/>
        <v>0.30297333500400531</v>
      </c>
      <c r="Q28" s="2">
        <f t="shared" si="5"/>
        <v>42714.156900000002</v>
      </c>
    </row>
    <row r="29" spans="1:21" x14ac:dyDescent="0.2">
      <c r="A29" s="50" t="s">
        <v>55</v>
      </c>
      <c r="B29" s="51" t="s">
        <v>56</v>
      </c>
      <c r="C29" s="52">
        <v>58017.805800000002</v>
      </c>
      <c r="D29" s="52">
        <v>5.9999999999999995E-4</v>
      </c>
      <c r="E29">
        <f t="shared" si="0"/>
        <v>20705.504042445693</v>
      </c>
      <c r="F29" s="54">
        <f t="shared" si="1"/>
        <v>20704.5</v>
      </c>
      <c r="G29">
        <f t="shared" si="2"/>
        <v>0.31792000000132248</v>
      </c>
      <c r="K29">
        <f t="shared" si="3"/>
        <v>0.31792000000132248</v>
      </c>
      <c r="O29">
        <f t="shared" ca="1" si="4"/>
        <v>0.31629847110195747</v>
      </c>
      <c r="Q29" s="2">
        <f t="shared" si="5"/>
        <v>42999.305800000002</v>
      </c>
    </row>
    <row r="30" spans="1:21" x14ac:dyDescent="0.2">
      <c r="A30" s="50" t="s">
        <v>55</v>
      </c>
      <c r="B30" s="51" t="s">
        <v>56</v>
      </c>
      <c r="C30" s="52">
        <v>58025.722099999999</v>
      </c>
      <c r="D30" s="52">
        <v>2.9999999999999997E-4</v>
      </c>
      <c r="E30">
        <f t="shared" si="0"/>
        <v>20730.504989893892</v>
      </c>
      <c r="F30" s="54">
        <f t="shared" si="1"/>
        <v>20729.5</v>
      </c>
      <c r="G30">
        <f t="shared" si="2"/>
        <v>0.3182200000010198</v>
      </c>
      <c r="K30">
        <f t="shared" si="3"/>
        <v>0.3182200000010198</v>
      </c>
      <c r="O30">
        <f t="shared" ca="1" si="4"/>
        <v>0.31666840825070686</v>
      </c>
      <c r="Q30" s="2">
        <f t="shared" si="5"/>
        <v>43007.222099999999</v>
      </c>
    </row>
    <row r="31" spans="1:21" x14ac:dyDescent="0.2">
      <c r="A31" s="50" t="s">
        <v>55</v>
      </c>
      <c r="B31" s="51" t="s">
        <v>53</v>
      </c>
      <c r="C31" s="52">
        <v>58025.880799999999</v>
      </c>
      <c r="D31" s="52">
        <v>2.0000000000000001E-4</v>
      </c>
      <c r="E31">
        <f t="shared" si="0"/>
        <v>20731.006189994951</v>
      </c>
      <c r="F31" s="54">
        <f t="shared" si="1"/>
        <v>20730</v>
      </c>
      <c r="G31">
        <f t="shared" si="2"/>
        <v>0.31859999999869615</v>
      </c>
      <c r="K31">
        <f t="shared" si="3"/>
        <v>0.31859999999869615</v>
      </c>
      <c r="O31">
        <f t="shared" ca="1" si="4"/>
        <v>0.31667580699368181</v>
      </c>
      <c r="Q31" s="2">
        <f t="shared" si="5"/>
        <v>43007.380799999999</v>
      </c>
    </row>
    <row r="32" spans="1:21" x14ac:dyDescent="0.2">
      <c r="A32" s="55" t="s">
        <v>57</v>
      </c>
      <c r="B32" s="56" t="s">
        <v>53</v>
      </c>
      <c r="C32" s="57">
        <v>59466.3393</v>
      </c>
      <c r="D32" s="55">
        <v>5.0000000000000001E-4</v>
      </c>
      <c r="E32">
        <f t="shared" ref="E32:E35" si="6">+(C32-C$7)/C$8</f>
        <v>25280.205596260745</v>
      </c>
      <c r="F32" s="54">
        <f t="shared" ref="F32:F35" si="7">ROUND(2*E32,0)/2-1</f>
        <v>25279</v>
      </c>
      <c r="G32">
        <f t="shared" ref="G32:G35" si="8">+C32-(C$7+F32*C$8)</f>
        <v>0.38174000000435626</v>
      </c>
      <c r="K32">
        <f t="shared" ref="K32:K35" si="9">+G32</f>
        <v>0.38174000000435626</v>
      </c>
      <c r="O32">
        <f t="shared" ref="O32:O35" ca="1" si="10">+C$11+C$12*$F32</f>
        <v>0.38398957058011629</v>
      </c>
      <c r="Q32" s="2">
        <f t="shared" ref="Q32:Q35" si="11">+C32-15018.5</f>
        <v>44447.8393</v>
      </c>
    </row>
    <row r="33" spans="1:17" x14ac:dyDescent="0.2">
      <c r="A33" s="55" t="s">
        <v>57</v>
      </c>
      <c r="B33" s="56" t="s">
        <v>53</v>
      </c>
      <c r="C33" s="57">
        <v>59466.5</v>
      </c>
      <c r="D33" s="55">
        <v>1.8E-3</v>
      </c>
      <c r="E33">
        <f t="shared" si="6"/>
        <v>25280.713112683181</v>
      </c>
      <c r="F33" s="54">
        <f t="shared" si="7"/>
        <v>25279.5</v>
      </c>
      <c r="G33">
        <f t="shared" si="8"/>
        <v>0.38412000000244007</v>
      </c>
      <c r="K33">
        <f t="shared" si="9"/>
        <v>0.38412000000244007</v>
      </c>
      <c r="O33">
        <f t="shared" ca="1" si="10"/>
        <v>0.3839969693230913</v>
      </c>
      <c r="Q33" s="2">
        <f t="shared" si="11"/>
        <v>44448</v>
      </c>
    </row>
    <row r="34" spans="1:17" x14ac:dyDescent="0.2">
      <c r="A34" s="55" t="s">
        <v>57</v>
      </c>
      <c r="B34" s="56" t="s">
        <v>53</v>
      </c>
      <c r="C34" s="57">
        <v>59489.300499999998</v>
      </c>
      <c r="D34" s="55">
        <v>2.2000000000000001E-3</v>
      </c>
      <c r="E34">
        <f t="shared" si="6"/>
        <v>25352.720755432038</v>
      </c>
      <c r="F34" s="54">
        <f t="shared" si="7"/>
        <v>25351.5</v>
      </c>
      <c r="G34">
        <f t="shared" si="8"/>
        <v>0.38653999999951338</v>
      </c>
      <c r="K34">
        <f t="shared" si="9"/>
        <v>0.38653999999951338</v>
      </c>
      <c r="O34">
        <f t="shared" ca="1" si="10"/>
        <v>0.38506238831148948</v>
      </c>
      <c r="Q34" s="2">
        <f t="shared" si="11"/>
        <v>44470.800499999998</v>
      </c>
    </row>
    <row r="35" spans="1:17" x14ac:dyDescent="0.2">
      <c r="A35" s="55" t="s">
        <v>57</v>
      </c>
      <c r="B35" s="56" t="s">
        <v>53</v>
      </c>
      <c r="C35" s="57">
        <v>59489.453399999999</v>
      </c>
      <c r="D35" s="55">
        <v>1.5E-3</v>
      </c>
      <c r="E35">
        <f t="shared" si="6"/>
        <v>25353.203638201114</v>
      </c>
      <c r="F35" s="54">
        <f t="shared" si="7"/>
        <v>25352</v>
      </c>
      <c r="G35">
        <f t="shared" si="8"/>
        <v>0.38111999999819091</v>
      </c>
      <c r="K35">
        <f t="shared" si="9"/>
        <v>0.38111999999819091</v>
      </c>
      <c r="O35">
        <f t="shared" ca="1" si="10"/>
        <v>0.38506978705446449</v>
      </c>
      <c r="Q35" s="2">
        <f t="shared" si="11"/>
        <v>44470.953399999999</v>
      </c>
    </row>
    <row r="36" spans="1:17" x14ac:dyDescent="0.2">
      <c r="C36" s="8"/>
      <c r="D36" s="8"/>
    </row>
    <row r="37" spans="1:17" x14ac:dyDescent="0.2">
      <c r="C37" s="8"/>
      <c r="D37" s="8"/>
    </row>
    <row r="38" spans="1:17" x14ac:dyDescent="0.2">
      <c r="C38" s="8"/>
      <c r="D38" s="8"/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rotectedRanges>
    <protectedRange sqref="A26:D31" name="Range1"/>
  </protectedRanges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2023-01-26T06:34:45Z</dcterms:modified>
</cp:coreProperties>
</file>