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4FBF8F16-FA14-4D72-8F0F-82746E88BF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Q23" i="2" l="1"/>
  <c r="E23" i="2"/>
  <c r="F23" i="2" s="1"/>
  <c r="G23" i="2" s="1"/>
  <c r="K23" i="2" s="1"/>
  <c r="Q22" i="2"/>
  <c r="E22" i="2"/>
  <c r="F22" i="2" s="1"/>
  <c r="G22" i="2" s="1"/>
  <c r="K22" i="2" s="1"/>
  <c r="E29" i="3"/>
  <c r="F29" i="3" s="1"/>
  <c r="G29" i="3" s="1"/>
  <c r="K29" i="3" s="1"/>
  <c r="Q29" i="3"/>
  <c r="E30" i="3"/>
  <c r="F30" i="3"/>
  <c r="G30" i="3" s="1"/>
  <c r="K30" i="3" s="1"/>
  <c r="Q30" i="3"/>
  <c r="E30" i="2"/>
  <c r="F30" i="2" s="1"/>
  <c r="G30" i="2" s="1"/>
  <c r="H30" i="2" s="1"/>
  <c r="Q30" i="2"/>
  <c r="E21" i="2"/>
  <c r="F21" i="2" s="1"/>
  <c r="G21" i="2" s="1"/>
  <c r="H21" i="2" s="1"/>
  <c r="Q21" i="2"/>
  <c r="E31" i="2"/>
  <c r="F31" i="2"/>
  <c r="G31" i="2" s="1"/>
  <c r="H31" i="2" s="1"/>
  <c r="Q31" i="2"/>
  <c r="E32" i="2"/>
  <c r="F32" i="2"/>
  <c r="G32" i="2" s="1"/>
  <c r="H32" i="2" s="1"/>
  <c r="Q32" i="2"/>
  <c r="E27" i="1"/>
  <c r="F27" i="1"/>
  <c r="G27" i="1" s="1"/>
  <c r="H27" i="1" s="1"/>
  <c r="Q27" i="1"/>
  <c r="E28" i="1"/>
  <c r="F28" i="1"/>
  <c r="G28" i="1" s="1"/>
  <c r="H28" i="1" s="1"/>
  <c r="Q28" i="1"/>
  <c r="E31" i="1"/>
  <c r="F31" i="1" s="1"/>
  <c r="G31" i="1" s="1"/>
  <c r="H31" i="1" s="1"/>
  <c r="Q31" i="1"/>
  <c r="E32" i="1"/>
  <c r="F32" i="1" s="1"/>
  <c r="G32" i="1" s="1"/>
  <c r="H32" i="1" s="1"/>
  <c r="Q32" i="1"/>
  <c r="E32" i="3"/>
  <c r="F32" i="3"/>
  <c r="G32" i="3"/>
  <c r="K32" i="3" s="1"/>
  <c r="Q32" i="3"/>
  <c r="E28" i="3"/>
  <c r="F28" i="3"/>
  <c r="G28" i="3"/>
  <c r="K28" i="3"/>
  <c r="E27" i="3"/>
  <c r="F27" i="3"/>
  <c r="G27" i="3" s="1"/>
  <c r="K27" i="3" s="1"/>
  <c r="E31" i="3"/>
  <c r="F31" i="3"/>
  <c r="G31" i="3"/>
  <c r="K31" i="3"/>
  <c r="Q28" i="3"/>
  <c r="D9" i="3"/>
  <c r="C9" i="3"/>
  <c r="Q31" i="3"/>
  <c r="E22" i="3"/>
  <c r="F22" i="3"/>
  <c r="G22" i="3"/>
  <c r="E23" i="3"/>
  <c r="F23" i="3"/>
  <c r="G23" i="3"/>
  <c r="K23" i="3" s="1"/>
  <c r="E24" i="3"/>
  <c r="F24" i="3"/>
  <c r="G24" i="3"/>
  <c r="K24" i="3"/>
  <c r="E25" i="3"/>
  <c r="F25" i="3"/>
  <c r="G25" i="3"/>
  <c r="K25" i="3" s="1"/>
  <c r="E26" i="3"/>
  <c r="F26" i="3"/>
  <c r="G26" i="3"/>
  <c r="K26" i="3"/>
  <c r="Q27" i="3"/>
  <c r="E21" i="3"/>
  <c r="F21" i="3"/>
  <c r="G21" i="3" s="1"/>
  <c r="K21" i="3" s="1"/>
  <c r="F16" i="3"/>
  <c r="F17" i="3" s="1"/>
  <c r="C17" i="3"/>
  <c r="K22" i="3"/>
  <c r="Q21" i="3"/>
  <c r="Q22" i="3"/>
  <c r="Q23" i="3"/>
  <c r="Q24" i="3"/>
  <c r="Q25" i="3"/>
  <c r="Q26" i="3"/>
  <c r="D9" i="2"/>
  <c r="E9" i="2"/>
  <c r="E24" i="2"/>
  <c r="F24" i="2"/>
  <c r="G24" i="2" s="1"/>
  <c r="H24" i="2" s="1"/>
  <c r="E25" i="2"/>
  <c r="F25" i="2" s="1"/>
  <c r="G25" i="2" s="1"/>
  <c r="H25" i="2" s="1"/>
  <c r="E26" i="2"/>
  <c r="F26" i="2"/>
  <c r="G26" i="2" s="1"/>
  <c r="H26" i="2" s="1"/>
  <c r="E27" i="2"/>
  <c r="F27" i="2" s="1"/>
  <c r="G27" i="2" s="1"/>
  <c r="H27" i="2" s="1"/>
  <c r="E28" i="2"/>
  <c r="F28" i="2"/>
  <c r="G28" i="2" s="1"/>
  <c r="H28" i="2" s="1"/>
  <c r="E29" i="2"/>
  <c r="F29" i="2" s="1"/>
  <c r="G29" i="2" s="1"/>
  <c r="H29" i="2" s="1"/>
  <c r="F16" i="2"/>
  <c r="F17" i="2" s="1"/>
  <c r="C17" i="2"/>
  <c r="Q24" i="2"/>
  <c r="Q25" i="2"/>
  <c r="Q26" i="2"/>
  <c r="Q27" i="2"/>
  <c r="Q28" i="2"/>
  <c r="Q29" i="2"/>
  <c r="E22" i="1"/>
  <c r="F22" i="1"/>
  <c r="G22" i="1" s="1"/>
  <c r="H22" i="1" s="1"/>
  <c r="E23" i="1"/>
  <c r="F23" i="1"/>
  <c r="G23" i="1" s="1"/>
  <c r="H23" i="1" s="1"/>
  <c r="E24" i="1"/>
  <c r="F24" i="1"/>
  <c r="G24" i="1" s="1"/>
  <c r="H24" i="1" s="1"/>
  <c r="E25" i="1"/>
  <c r="F25" i="1"/>
  <c r="G25" i="1" s="1"/>
  <c r="H25" i="1" s="1"/>
  <c r="E26" i="1"/>
  <c r="F26" i="1"/>
  <c r="G26" i="1" s="1"/>
  <c r="H26" i="1" s="1"/>
  <c r="Q22" i="1"/>
  <c r="Q23" i="1"/>
  <c r="Q24" i="1"/>
  <c r="Q25" i="1"/>
  <c r="Q26" i="1"/>
  <c r="E21" i="1"/>
  <c r="F21" i="1" s="1"/>
  <c r="G21" i="1" s="1"/>
  <c r="H21" i="1" s="1"/>
  <c r="E9" i="1"/>
  <c r="D9" i="1"/>
  <c r="F16" i="1"/>
  <c r="F17" i="1" s="1"/>
  <c r="C17" i="1"/>
  <c r="Q21" i="1"/>
  <c r="C12" i="3"/>
  <c r="C11" i="1"/>
  <c r="C12" i="1"/>
  <c r="C11" i="3"/>
  <c r="C11" i="2"/>
  <c r="C12" i="2"/>
  <c r="O22" i="2" l="1"/>
  <c r="S22" i="2" s="1"/>
  <c r="O23" i="2"/>
  <c r="S23" i="2" s="1"/>
  <c r="O29" i="3"/>
  <c r="S29" i="3" s="1"/>
  <c r="O30" i="3"/>
  <c r="S30" i="3" s="1"/>
  <c r="O24" i="1"/>
  <c r="S24" i="1" s="1"/>
  <c r="O32" i="1"/>
  <c r="S32" i="1" s="1"/>
  <c r="O21" i="1"/>
  <c r="S21" i="1" s="1"/>
  <c r="O26" i="1"/>
  <c r="S26" i="1" s="1"/>
  <c r="O25" i="1"/>
  <c r="S25" i="1" s="1"/>
  <c r="O31" i="1"/>
  <c r="S31" i="1" s="1"/>
  <c r="O23" i="1"/>
  <c r="S23" i="1" s="1"/>
  <c r="O22" i="1"/>
  <c r="S22" i="1" s="1"/>
  <c r="O28" i="1"/>
  <c r="S28" i="1" s="1"/>
  <c r="C15" i="1"/>
  <c r="O27" i="1"/>
  <c r="S27" i="1" s="1"/>
  <c r="O32" i="2"/>
  <c r="S32" i="2" s="1"/>
  <c r="O24" i="2"/>
  <c r="S24" i="2" s="1"/>
  <c r="O25" i="2"/>
  <c r="S25" i="2" s="1"/>
  <c r="O28" i="2"/>
  <c r="S28" i="2" s="1"/>
  <c r="O29" i="2"/>
  <c r="S29" i="2" s="1"/>
  <c r="O31" i="2"/>
  <c r="S31" i="2" s="1"/>
  <c r="O27" i="2"/>
  <c r="S27" i="2" s="1"/>
  <c r="C15" i="2"/>
  <c r="O26" i="2"/>
  <c r="S26" i="2" s="1"/>
  <c r="O30" i="2"/>
  <c r="S30" i="2" s="1"/>
  <c r="O21" i="2"/>
  <c r="S21" i="2" s="1"/>
  <c r="O23" i="3"/>
  <c r="S23" i="3" s="1"/>
  <c r="O25" i="3"/>
  <c r="S25" i="3" s="1"/>
  <c r="C15" i="3"/>
  <c r="O21" i="3"/>
  <c r="S21" i="3" s="1"/>
  <c r="O32" i="3"/>
  <c r="S32" i="3" s="1"/>
  <c r="O27" i="3"/>
  <c r="S27" i="3" s="1"/>
  <c r="O31" i="3"/>
  <c r="S31" i="3" s="1"/>
  <c r="O26" i="3"/>
  <c r="S26" i="3" s="1"/>
  <c r="O24" i="3"/>
  <c r="S24" i="3" s="1"/>
  <c r="O22" i="3"/>
  <c r="S22" i="3" s="1"/>
  <c r="O28" i="3"/>
  <c r="S28" i="3" s="1"/>
  <c r="C16" i="2"/>
  <c r="D18" i="2" s="1"/>
  <c r="C16" i="1"/>
  <c r="D18" i="1" s="1"/>
  <c r="C16" i="3"/>
  <c r="D18" i="3" s="1"/>
  <c r="F18" i="2" l="1"/>
  <c r="F19" i="2" s="1"/>
  <c r="F18" i="1"/>
  <c r="F19" i="1" s="1"/>
  <c r="S19" i="2"/>
  <c r="C18" i="2"/>
  <c r="S19" i="1"/>
  <c r="S19" i="3"/>
  <c r="C18" i="1"/>
  <c r="C18" i="3"/>
  <c r="F18" i="3"/>
  <c r="F19" i="3" s="1"/>
</calcChain>
</file>

<file path=xl/sharedStrings.xml><?xml version="1.0" encoding="utf-8"?>
<sst xmlns="http://schemas.openxmlformats.org/spreadsheetml/2006/main" count="193" uniqueCount="62">
  <si>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</si>
  <si>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</si>
  <si>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</si>
  <si>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</si>
  <si>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</si>
  <si>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</si>
  <si>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</si>
  <si>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</si>
  <si>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</si>
  <si>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</si>
  <si>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</si>
  <si>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</si>
  <si>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</si>
  <si>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</si>
  <si>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</si>
  <si>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</si>
  <si>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</si>
  <si>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</si>
  <si>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</si>
  <si>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</si>
  <si>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</si>
  <si>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</si>
  <si>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</si>
  <si>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</si>
  <si>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</si>
  <si>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</si>
  <si>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</si>
  <si>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</si>
  <si>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</si>
  <si>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</si>
  <si>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</si>
  <si>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</si>
  <si>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</si>
  <si>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</si>
  <si>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</si>
  <si>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</si>
  <si>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</si>
  <si>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</si>
  <si>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</si>
  <si>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</si>
  <si>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</si>
  <si>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</si>
  <si>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GSC 4046-0154</t>
  </si>
  <si>
    <t>W</t>
  </si>
  <si>
    <t>IBVS 6114</t>
  </si>
  <si>
    <r>
      <t>diff</t>
    </r>
    <r>
      <rPr>
        <b/>
        <vertAlign val="superscript"/>
        <sz val="10"/>
        <rFont val="Arial"/>
        <family val="2"/>
      </rPr>
      <t>2</t>
    </r>
  </si>
  <si>
    <t>Cas</t>
  </si>
  <si>
    <t>IBVS 6234</t>
  </si>
  <si>
    <t>pg</t>
  </si>
  <si>
    <t>vis</t>
  </si>
  <si>
    <t>PE</t>
  </si>
  <si>
    <t>CCD</t>
  </si>
  <si>
    <t>s5</t>
  </si>
  <si>
    <t>s6</t>
  </si>
  <si>
    <t>s7</t>
  </si>
  <si>
    <t>V1337 Cas / GSC 4046-0154</t>
  </si>
  <si>
    <t>VSB 069</t>
  </si>
  <si>
    <t>I</t>
  </si>
  <si>
    <t>V</t>
  </si>
  <si>
    <t>OEJV 212</t>
  </si>
  <si>
    <t>RHN 2021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</si>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</sst>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vertAlign val="superscript"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/>
    <xf numFmtId="0" fontId="22" fillId="0" borderId="1" applyNumberFormat="0" applyFont="0" applyFill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wrapText="1"/>
    </xf>
    <xf numFmtId="0" fontId="20" fillId="0" borderId="0" xfId="7" applyFont="1"/>
    <xf numFmtId="0" fontId="20" fillId="0" borderId="0" xfId="7" applyFont="1" applyAlignment="1">
      <alignment horizontal="center"/>
    </xf>
    <xf numFmtId="0" fontId="20" fillId="0" borderId="0" xfId="7" applyFont="1" applyAlignment="1">
      <alignment horizontal="left"/>
    </xf>
    <xf numFmtId="0" fontId="18" fillId="0" borderId="0" xfId="0" applyFont="1">
      <alignment vertical="top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165" fontId="23" fillId="0" borderId="0" xfId="0" applyNumberFormat="1" applyFont="1" applyAlignment="1">
      <alignment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Normal_A" xfId="7" xr:uid="{00000000-0005-0000-0000-000007000000}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4046-0154 -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85714285714286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156</c:v>
                </c:pt>
                <c:pt idx="2">
                  <c:v>164.5</c:v>
                </c:pt>
                <c:pt idx="3">
                  <c:v>204</c:v>
                </c:pt>
                <c:pt idx="4">
                  <c:v>213.5</c:v>
                </c:pt>
                <c:pt idx="5">
                  <c:v>213.5</c:v>
                </c:pt>
                <c:pt idx="6">
                  <c:v>372</c:v>
                </c:pt>
                <c:pt idx="7">
                  <c:v>555</c:v>
                </c:pt>
                <c:pt idx="8">
                  <c:v>9792.5</c:v>
                </c:pt>
                <c:pt idx="9">
                  <c:v>9793</c:v>
                </c:pt>
                <c:pt idx="10">
                  <c:v>566.5</c:v>
                </c:pt>
                <c:pt idx="11">
                  <c:v>622.5</c:v>
                </c:pt>
              </c:numCache>
            </c:numRef>
          </c:xVal>
          <c:yVal>
            <c:numRef>
              <c:f>'Active 1'!$H$21:$H$998</c:f>
              <c:numCache>
                <c:formatCode>General</c:formatCode>
                <c:ptCount val="978"/>
                <c:pt idx="0">
                  <c:v>0</c:v>
                </c:pt>
                <c:pt idx="1">
                  <c:v>-5.2419999919948168E-3</c:v>
                </c:pt>
                <c:pt idx="2">
                  <c:v>0.13809350000519771</c:v>
                </c:pt>
                <c:pt idx="3">
                  <c:v>-6.046799999603536E-2</c:v>
                </c:pt>
                <c:pt idx="4">
                  <c:v>-9.159949999593664E-2</c:v>
                </c:pt>
                <c:pt idx="5">
                  <c:v>0.11179050000646384</c:v>
                </c:pt>
                <c:pt idx="6">
                  <c:v>1.0888259999992442</c:v>
                </c:pt>
                <c:pt idx="7">
                  <c:v>-0.40242499999294523</c:v>
                </c:pt>
                <c:pt idx="10">
                  <c:v>0.8525595000028261</c:v>
                </c:pt>
                <c:pt idx="11">
                  <c:v>0.62012750000576489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B4-45A5-A3A9-41E1C4B863C8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156</c:v>
                </c:pt>
                <c:pt idx="2">
                  <c:v>164.5</c:v>
                </c:pt>
                <c:pt idx="3">
                  <c:v>204</c:v>
                </c:pt>
                <c:pt idx="4">
                  <c:v>213.5</c:v>
                </c:pt>
                <c:pt idx="5">
                  <c:v>213.5</c:v>
                </c:pt>
                <c:pt idx="6">
                  <c:v>372</c:v>
                </c:pt>
                <c:pt idx="7">
                  <c:v>555</c:v>
                </c:pt>
                <c:pt idx="8">
                  <c:v>9792.5</c:v>
                </c:pt>
                <c:pt idx="9">
                  <c:v>9793</c:v>
                </c:pt>
                <c:pt idx="10">
                  <c:v>566.5</c:v>
                </c:pt>
                <c:pt idx="11">
                  <c:v>622.5</c:v>
                </c:pt>
              </c:numCache>
            </c:numRef>
          </c:xVal>
          <c:yVal>
            <c:numRef>
              <c:f>'Active 1'!$I$21:$I$998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B4-45A5-A3A9-41E1C4B863C8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156</c:v>
                </c:pt>
                <c:pt idx="2">
                  <c:v>164.5</c:v>
                </c:pt>
                <c:pt idx="3">
                  <c:v>204</c:v>
                </c:pt>
                <c:pt idx="4">
                  <c:v>213.5</c:v>
                </c:pt>
                <c:pt idx="5">
                  <c:v>213.5</c:v>
                </c:pt>
                <c:pt idx="6">
                  <c:v>372</c:v>
                </c:pt>
                <c:pt idx="7">
                  <c:v>555</c:v>
                </c:pt>
                <c:pt idx="8">
                  <c:v>9792.5</c:v>
                </c:pt>
                <c:pt idx="9">
                  <c:v>9793</c:v>
                </c:pt>
                <c:pt idx="10">
                  <c:v>566.5</c:v>
                </c:pt>
                <c:pt idx="11">
                  <c:v>622.5</c:v>
                </c:pt>
              </c:numCache>
            </c:numRef>
          </c:xVal>
          <c:yVal>
            <c:numRef>
              <c:f>'Active 1'!$J$21:$J$998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B4-45A5-A3A9-41E1C4B863C8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156</c:v>
                </c:pt>
                <c:pt idx="2">
                  <c:v>164.5</c:v>
                </c:pt>
                <c:pt idx="3">
                  <c:v>204</c:v>
                </c:pt>
                <c:pt idx="4">
                  <c:v>213.5</c:v>
                </c:pt>
                <c:pt idx="5">
                  <c:v>213.5</c:v>
                </c:pt>
                <c:pt idx="6">
                  <c:v>372</c:v>
                </c:pt>
                <c:pt idx="7">
                  <c:v>555</c:v>
                </c:pt>
                <c:pt idx="8">
                  <c:v>9792.5</c:v>
                </c:pt>
                <c:pt idx="9">
                  <c:v>9793</c:v>
                </c:pt>
                <c:pt idx="10">
                  <c:v>566.5</c:v>
                </c:pt>
                <c:pt idx="11">
                  <c:v>622.5</c:v>
                </c:pt>
              </c:numCache>
            </c:numRef>
          </c:xVal>
          <c:yVal>
            <c:numRef>
              <c:f>'Active 1'!$K$21:$K$998</c:f>
              <c:numCache>
                <c:formatCode>General</c:formatCode>
                <c:ptCount val="978"/>
                <c:pt idx="8">
                  <c:v>-1.6049999998358544E-2</c:v>
                </c:pt>
                <c:pt idx="9">
                  <c:v>-1.8506000000343192E-2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B4-45A5-A3A9-41E1C4B863C8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156</c:v>
                </c:pt>
                <c:pt idx="2">
                  <c:v>164.5</c:v>
                </c:pt>
                <c:pt idx="3">
                  <c:v>204</c:v>
                </c:pt>
                <c:pt idx="4">
                  <c:v>213.5</c:v>
                </c:pt>
                <c:pt idx="5">
                  <c:v>213.5</c:v>
                </c:pt>
                <c:pt idx="6">
                  <c:v>372</c:v>
                </c:pt>
                <c:pt idx="7">
                  <c:v>555</c:v>
                </c:pt>
                <c:pt idx="8">
                  <c:v>9792.5</c:v>
                </c:pt>
                <c:pt idx="9">
                  <c:v>9793</c:v>
                </c:pt>
                <c:pt idx="10">
                  <c:v>566.5</c:v>
                </c:pt>
                <c:pt idx="11">
                  <c:v>622.5</c:v>
                </c:pt>
              </c:numCache>
            </c:numRef>
          </c:xVal>
          <c:yVal>
            <c:numRef>
              <c:f>'Active 1'!$L$21:$L$998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B4-45A5-A3A9-41E1C4B863C8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156</c:v>
                </c:pt>
                <c:pt idx="2">
                  <c:v>164.5</c:v>
                </c:pt>
                <c:pt idx="3">
                  <c:v>204</c:v>
                </c:pt>
                <c:pt idx="4">
                  <c:v>213.5</c:v>
                </c:pt>
                <c:pt idx="5">
                  <c:v>213.5</c:v>
                </c:pt>
                <c:pt idx="6">
                  <c:v>372</c:v>
                </c:pt>
                <c:pt idx="7">
                  <c:v>555</c:v>
                </c:pt>
                <c:pt idx="8">
                  <c:v>9792.5</c:v>
                </c:pt>
                <c:pt idx="9">
                  <c:v>9793</c:v>
                </c:pt>
                <c:pt idx="10">
                  <c:v>566.5</c:v>
                </c:pt>
                <c:pt idx="11">
                  <c:v>622.5</c:v>
                </c:pt>
              </c:numCache>
            </c:numRef>
          </c:xVal>
          <c:yVal>
            <c:numRef>
              <c:f>'Active 1'!$M$21:$M$998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B4-45A5-A3A9-41E1C4B863C8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1'!$D$21:$D$998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156</c:v>
                </c:pt>
                <c:pt idx="2">
                  <c:v>164.5</c:v>
                </c:pt>
                <c:pt idx="3">
                  <c:v>204</c:v>
                </c:pt>
                <c:pt idx="4">
                  <c:v>213.5</c:v>
                </c:pt>
                <c:pt idx="5">
                  <c:v>213.5</c:v>
                </c:pt>
                <c:pt idx="6">
                  <c:v>372</c:v>
                </c:pt>
                <c:pt idx="7">
                  <c:v>555</c:v>
                </c:pt>
                <c:pt idx="8">
                  <c:v>9792.5</c:v>
                </c:pt>
                <c:pt idx="9">
                  <c:v>9793</c:v>
                </c:pt>
                <c:pt idx="10">
                  <c:v>566.5</c:v>
                </c:pt>
                <c:pt idx="11">
                  <c:v>622.5</c:v>
                </c:pt>
              </c:numCache>
            </c:numRef>
          </c:xVal>
          <c:yVal>
            <c:numRef>
              <c:f>'Active 1'!$N$21:$N$998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B4-45A5-A3A9-41E1C4B863C8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156</c:v>
                </c:pt>
                <c:pt idx="2">
                  <c:v>164.5</c:v>
                </c:pt>
                <c:pt idx="3">
                  <c:v>204</c:v>
                </c:pt>
                <c:pt idx="4">
                  <c:v>213.5</c:v>
                </c:pt>
                <c:pt idx="5">
                  <c:v>213.5</c:v>
                </c:pt>
                <c:pt idx="6">
                  <c:v>372</c:v>
                </c:pt>
                <c:pt idx="7">
                  <c:v>555</c:v>
                </c:pt>
                <c:pt idx="8">
                  <c:v>9792.5</c:v>
                </c:pt>
                <c:pt idx="9">
                  <c:v>9793</c:v>
                </c:pt>
                <c:pt idx="10">
                  <c:v>566.5</c:v>
                </c:pt>
                <c:pt idx="11">
                  <c:v>622.5</c:v>
                </c:pt>
              </c:numCache>
            </c:numRef>
          </c:xVal>
          <c:yVal>
            <c:numRef>
              <c:f>'Active 1'!$O$21:$O$998</c:f>
              <c:numCache>
                <c:formatCode>General</c:formatCode>
                <c:ptCount val="978"/>
                <c:pt idx="0">
                  <c:v>0.22818486434409485</c:v>
                </c:pt>
                <c:pt idx="1">
                  <c:v>0.22459622478000621</c:v>
                </c:pt>
                <c:pt idx="2">
                  <c:v>0.22440068993196294</c:v>
                </c:pt>
                <c:pt idx="3">
                  <c:v>0.22349202799105586</c:v>
                </c:pt>
                <c:pt idx="4">
                  <c:v>0.22327348904324279</c:v>
                </c:pt>
                <c:pt idx="5">
                  <c:v>0.22327348904324279</c:v>
                </c:pt>
                <c:pt idx="6">
                  <c:v>0.21962733922972966</c:v>
                </c:pt>
                <c:pt idx="7">
                  <c:v>0.21541758897185645</c:v>
                </c:pt>
                <c:pt idx="8">
                  <c:v>-1.7195254051863083E-2</c:v>
                </c:pt>
                <c:pt idx="9">
                  <c:v>-1.7196276286714506E-2</c:v>
                </c:pt>
                <c:pt idx="10">
                  <c:v>0.21515304182450376</c:v>
                </c:pt>
                <c:pt idx="11">
                  <c:v>0.21386481223739504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B4-45A5-A3A9-41E1C4B863C8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156</c:v>
                </c:pt>
                <c:pt idx="2">
                  <c:v>164.5</c:v>
                </c:pt>
                <c:pt idx="3">
                  <c:v>204</c:v>
                </c:pt>
                <c:pt idx="4">
                  <c:v>213.5</c:v>
                </c:pt>
                <c:pt idx="5">
                  <c:v>213.5</c:v>
                </c:pt>
                <c:pt idx="6">
                  <c:v>372</c:v>
                </c:pt>
                <c:pt idx="7">
                  <c:v>555</c:v>
                </c:pt>
                <c:pt idx="8">
                  <c:v>9792.5</c:v>
                </c:pt>
                <c:pt idx="9">
                  <c:v>9793</c:v>
                </c:pt>
                <c:pt idx="10">
                  <c:v>566.5</c:v>
                </c:pt>
                <c:pt idx="11">
                  <c:v>622.5</c:v>
                </c:pt>
              </c:numCache>
            </c:numRef>
          </c:xVal>
          <c:yVal>
            <c:numRef>
              <c:f>'Active 1'!$R$21:$R$998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B4-45A5-A3A9-41E1C4B863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69104"/>
        <c:axId val="1"/>
      </c:scatterChart>
      <c:valAx>
        <c:axId val="451569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69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4046-0154 -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9117.5</c:v>
                </c:pt>
                <c:pt idx="1">
                  <c:v>9230.5</c:v>
                </c:pt>
                <c:pt idx="2">
                  <c:v>9231</c:v>
                </c:pt>
                <c:pt idx="3">
                  <c:v>0</c:v>
                </c:pt>
                <c:pt idx="4">
                  <c:v>2563</c:v>
                </c:pt>
                <c:pt idx="5">
                  <c:v>2703</c:v>
                </c:pt>
                <c:pt idx="6">
                  <c:v>3351.5</c:v>
                </c:pt>
                <c:pt idx="7">
                  <c:v>3507.5</c:v>
                </c:pt>
                <c:pt idx="8">
                  <c:v>3508</c:v>
                </c:pt>
                <c:pt idx="9">
                  <c:v>6114.5</c:v>
                </c:pt>
                <c:pt idx="10">
                  <c:v>9309.5</c:v>
                </c:pt>
                <c:pt idx="11">
                  <c:v>10229</c:v>
                </c:pt>
              </c:numCache>
            </c:numRef>
          </c:xVal>
          <c:yVal>
            <c:numRef>
              <c:f>'Active 2'!$H$21:$H$998</c:f>
              <c:numCache>
                <c:formatCode>General</c:formatCode>
                <c:ptCount val="978"/>
                <c:pt idx="0">
                  <c:v>1.3332500006072223E-2</c:v>
                </c:pt>
                <c:pt idx="3">
                  <c:v>0</c:v>
                </c:pt>
                <c:pt idx="4">
                  <c:v>5.791000003227964E-3</c:v>
                </c:pt>
                <c:pt idx="5">
                  <c:v>-2.268999996886123E-3</c:v>
                </c:pt>
                <c:pt idx="6">
                  <c:v>4.1605000078561716E-3</c:v>
                </c:pt>
                <c:pt idx="7">
                  <c:v>8.5624999992433004E-3</c:v>
                </c:pt>
                <c:pt idx="8">
                  <c:v>-5.5839999913587235E-3</c:v>
                </c:pt>
                <c:pt idx="9">
                  <c:v>-7.2948499997437466E-2</c:v>
                </c:pt>
                <c:pt idx="10">
                  <c:v>-6.2583499995525926E-2</c:v>
                </c:pt>
                <c:pt idx="11">
                  <c:v>-5.1206999996793456E-2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B7-4BE4-A8B0-86D635724DB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9117.5</c:v>
                </c:pt>
                <c:pt idx="1">
                  <c:v>9230.5</c:v>
                </c:pt>
                <c:pt idx="2">
                  <c:v>9231</c:v>
                </c:pt>
                <c:pt idx="3">
                  <c:v>0</c:v>
                </c:pt>
                <c:pt idx="4">
                  <c:v>2563</c:v>
                </c:pt>
                <c:pt idx="5">
                  <c:v>2703</c:v>
                </c:pt>
                <c:pt idx="6">
                  <c:v>3351.5</c:v>
                </c:pt>
                <c:pt idx="7">
                  <c:v>3507.5</c:v>
                </c:pt>
                <c:pt idx="8">
                  <c:v>3508</c:v>
                </c:pt>
                <c:pt idx="9">
                  <c:v>6114.5</c:v>
                </c:pt>
                <c:pt idx="10">
                  <c:v>9309.5</c:v>
                </c:pt>
                <c:pt idx="11">
                  <c:v>10229</c:v>
                </c:pt>
              </c:numCache>
            </c:numRef>
          </c:xVal>
          <c:yVal>
            <c:numRef>
              <c:f>'Active 2'!$I$21:$I$998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6B7-4BE4-A8B0-86D635724DBB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9117.5</c:v>
                </c:pt>
                <c:pt idx="1">
                  <c:v>9230.5</c:v>
                </c:pt>
                <c:pt idx="2">
                  <c:v>9231</c:v>
                </c:pt>
                <c:pt idx="3">
                  <c:v>0</c:v>
                </c:pt>
                <c:pt idx="4">
                  <c:v>2563</c:v>
                </c:pt>
                <c:pt idx="5">
                  <c:v>2703</c:v>
                </c:pt>
                <c:pt idx="6">
                  <c:v>3351.5</c:v>
                </c:pt>
                <c:pt idx="7">
                  <c:v>3507.5</c:v>
                </c:pt>
                <c:pt idx="8">
                  <c:v>3508</c:v>
                </c:pt>
                <c:pt idx="9">
                  <c:v>6114.5</c:v>
                </c:pt>
                <c:pt idx="10">
                  <c:v>9309.5</c:v>
                </c:pt>
                <c:pt idx="11">
                  <c:v>10229</c:v>
                </c:pt>
              </c:numCache>
            </c:numRef>
          </c:xVal>
          <c:yVal>
            <c:numRef>
              <c:f>'Active 2'!$J$21:$J$998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6B7-4BE4-A8B0-86D635724DBB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9117.5</c:v>
                </c:pt>
                <c:pt idx="1">
                  <c:v>9230.5</c:v>
                </c:pt>
                <c:pt idx="2">
                  <c:v>9231</c:v>
                </c:pt>
                <c:pt idx="3">
                  <c:v>0</c:v>
                </c:pt>
                <c:pt idx="4">
                  <c:v>2563</c:v>
                </c:pt>
                <c:pt idx="5">
                  <c:v>2703</c:v>
                </c:pt>
                <c:pt idx="6">
                  <c:v>3351.5</c:v>
                </c:pt>
                <c:pt idx="7">
                  <c:v>3507.5</c:v>
                </c:pt>
                <c:pt idx="8">
                  <c:v>3508</c:v>
                </c:pt>
                <c:pt idx="9">
                  <c:v>6114.5</c:v>
                </c:pt>
                <c:pt idx="10">
                  <c:v>9309.5</c:v>
                </c:pt>
                <c:pt idx="11">
                  <c:v>10229</c:v>
                </c:pt>
              </c:numCache>
            </c:numRef>
          </c:xVal>
          <c:yVal>
            <c:numRef>
              <c:f>'Active 2'!$K$21:$K$998</c:f>
              <c:numCache>
                <c:formatCode>General</c:formatCode>
                <c:ptCount val="978"/>
                <c:pt idx="1">
                  <c:v>6.4383500008261763E-2</c:v>
                </c:pt>
                <c:pt idx="2">
                  <c:v>4.9447000004875008E-2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6B7-4BE4-A8B0-86D635724DBB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9117.5</c:v>
                </c:pt>
                <c:pt idx="1">
                  <c:v>9230.5</c:v>
                </c:pt>
                <c:pt idx="2">
                  <c:v>9231</c:v>
                </c:pt>
                <c:pt idx="3">
                  <c:v>0</c:v>
                </c:pt>
                <c:pt idx="4">
                  <c:v>2563</c:v>
                </c:pt>
                <c:pt idx="5">
                  <c:v>2703</c:v>
                </c:pt>
                <c:pt idx="6">
                  <c:v>3351.5</c:v>
                </c:pt>
                <c:pt idx="7">
                  <c:v>3507.5</c:v>
                </c:pt>
                <c:pt idx="8">
                  <c:v>3508</c:v>
                </c:pt>
                <c:pt idx="9">
                  <c:v>6114.5</c:v>
                </c:pt>
                <c:pt idx="10">
                  <c:v>9309.5</c:v>
                </c:pt>
                <c:pt idx="11">
                  <c:v>10229</c:v>
                </c:pt>
              </c:numCache>
            </c:numRef>
          </c:xVal>
          <c:yVal>
            <c:numRef>
              <c:f>'Active 2'!$L$21:$L$998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6B7-4BE4-A8B0-86D635724DB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9117.5</c:v>
                </c:pt>
                <c:pt idx="1">
                  <c:v>9230.5</c:v>
                </c:pt>
                <c:pt idx="2">
                  <c:v>9231</c:v>
                </c:pt>
                <c:pt idx="3">
                  <c:v>0</c:v>
                </c:pt>
                <c:pt idx="4">
                  <c:v>2563</c:v>
                </c:pt>
                <c:pt idx="5">
                  <c:v>2703</c:v>
                </c:pt>
                <c:pt idx="6">
                  <c:v>3351.5</c:v>
                </c:pt>
                <c:pt idx="7">
                  <c:v>3507.5</c:v>
                </c:pt>
                <c:pt idx="8">
                  <c:v>3508</c:v>
                </c:pt>
                <c:pt idx="9">
                  <c:v>6114.5</c:v>
                </c:pt>
                <c:pt idx="10">
                  <c:v>9309.5</c:v>
                </c:pt>
                <c:pt idx="11">
                  <c:v>10229</c:v>
                </c:pt>
              </c:numCache>
            </c:numRef>
          </c:xVal>
          <c:yVal>
            <c:numRef>
              <c:f>'Active 2'!$M$21:$M$998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6B7-4BE4-A8B0-86D635724DB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2'!$D$21:$D$998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1.9E-3</c:v>
                  </c:pt>
                  <c:pt idx="3">
                    <c:v>1.6900000000000001E-3</c:v>
                  </c:pt>
                  <c:pt idx="4">
                    <c:v>4.0000000000000002E-4</c:v>
                  </c:pt>
                  <c:pt idx="5">
                    <c:v>3.4000000000000002E-4</c:v>
                  </c:pt>
                  <c:pt idx="6">
                    <c:v>1.24E-3</c:v>
                  </c:pt>
                  <c:pt idx="7">
                    <c:v>2.3000000000000001E-4</c:v>
                  </c:pt>
                  <c:pt idx="8">
                    <c:v>3.5E-4</c:v>
                  </c:pt>
                  <c:pt idx="9">
                    <c:v>1E-4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2'!$F$21:$F$998</c:f>
              <c:numCache>
                <c:formatCode>General</c:formatCode>
                <c:ptCount val="978"/>
                <c:pt idx="0">
                  <c:v>9117.5</c:v>
                </c:pt>
                <c:pt idx="1">
                  <c:v>9230.5</c:v>
                </c:pt>
                <c:pt idx="2">
                  <c:v>9231</c:v>
                </c:pt>
                <c:pt idx="3">
                  <c:v>0</c:v>
                </c:pt>
                <c:pt idx="4">
                  <c:v>2563</c:v>
                </c:pt>
                <c:pt idx="5">
                  <c:v>2703</c:v>
                </c:pt>
                <c:pt idx="6">
                  <c:v>3351.5</c:v>
                </c:pt>
                <c:pt idx="7">
                  <c:v>3507.5</c:v>
                </c:pt>
                <c:pt idx="8">
                  <c:v>3508</c:v>
                </c:pt>
                <c:pt idx="9">
                  <c:v>6114.5</c:v>
                </c:pt>
                <c:pt idx="10">
                  <c:v>9309.5</c:v>
                </c:pt>
                <c:pt idx="11">
                  <c:v>10229</c:v>
                </c:pt>
              </c:numCache>
            </c:numRef>
          </c:xVal>
          <c:yVal>
            <c:numRef>
              <c:f>'Active 2'!$N$21:$N$998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6B7-4BE4-A8B0-86D635724DBB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9117.5</c:v>
                </c:pt>
                <c:pt idx="1">
                  <c:v>9230.5</c:v>
                </c:pt>
                <c:pt idx="2">
                  <c:v>9231</c:v>
                </c:pt>
                <c:pt idx="3">
                  <c:v>0</c:v>
                </c:pt>
                <c:pt idx="4">
                  <c:v>2563</c:v>
                </c:pt>
                <c:pt idx="5">
                  <c:v>2703</c:v>
                </c:pt>
                <c:pt idx="6">
                  <c:v>3351.5</c:v>
                </c:pt>
                <c:pt idx="7">
                  <c:v>3507.5</c:v>
                </c:pt>
                <c:pt idx="8">
                  <c:v>3508</c:v>
                </c:pt>
                <c:pt idx="9">
                  <c:v>6114.5</c:v>
                </c:pt>
                <c:pt idx="10">
                  <c:v>9309.5</c:v>
                </c:pt>
                <c:pt idx="11">
                  <c:v>10229</c:v>
                </c:pt>
              </c:numCache>
            </c:numRef>
          </c:xVal>
          <c:yVal>
            <c:numRef>
              <c:f>'Active 2'!$O$21:$O$998</c:f>
              <c:numCache>
                <c:formatCode>General</c:formatCode>
                <c:ptCount val="978"/>
                <c:pt idx="0">
                  <c:v>-5.7158007848928704E-3</c:v>
                </c:pt>
                <c:pt idx="1">
                  <c:v>-5.7706344479866714E-3</c:v>
                </c:pt>
                <c:pt idx="2">
                  <c:v>-5.7708770748145198E-3</c:v>
                </c:pt>
                <c:pt idx="3">
                  <c:v>-1.2915005790722538E-3</c:v>
                </c:pt>
                <c:pt idx="4">
                  <c:v>-2.5352056986245697E-3</c:v>
                </c:pt>
                <c:pt idx="5">
                  <c:v>-2.6031412104221994E-3</c:v>
                </c:pt>
                <c:pt idx="6">
                  <c:v>-2.9178282061419324E-3</c:v>
                </c:pt>
                <c:pt idx="7">
                  <c:v>-2.9935277764307198E-3</c:v>
                </c:pt>
                <c:pt idx="8">
                  <c:v>-2.9937704032585687E-3</c:v>
                </c:pt>
                <c:pt idx="9">
                  <c:v>-4.2585840568337193E-3</c:v>
                </c:pt>
                <c:pt idx="10">
                  <c:v>-5.8089694867867626E-3</c:v>
                </c:pt>
                <c:pt idx="11">
                  <c:v>-6.2551602232004781E-3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6B7-4BE4-A8B0-86D635724DBB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2'!$F$21:$F$998</c:f>
              <c:numCache>
                <c:formatCode>General</c:formatCode>
                <c:ptCount val="978"/>
                <c:pt idx="0">
                  <c:v>9117.5</c:v>
                </c:pt>
                <c:pt idx="1">
                  <c:v>9230.5</c:v>
                </c:pt>
                <c:pt idx="2">
                  <c:v>9231</c:v>
                </c:pt>
                <c:pt idx="3">
                  <c:v>0</c:v>
                </c:pt>
                <c:pt idx="4">
                  <c:v>2563</c:v>
                </c:pt>
                <c:pt idx="5">
                  <c:v>2703</c:v>
                </c:pt>
                <c:pt idx="6">
                  <c:v>3351.5</c:v>
                </c:pt>
                <c:pt idx="7">
                  <c:v>3507.5</c:v>
                </c:pt>
                <c:pt idx="8">
                  <c:v>3508</c:v>
                </c:pt>
                <c:pt idx="9">
                  <c:v>6114.5</c:v>
                </c:pt>
                <c:pt idx="10">
                  <c:v>9309.5</c:v>
                </c:pt>
                <c:pt idx="11">
                  <c:v>10229</c:v>
                </c:pt>
              </c:numCache>
            </c:numRef>
          </c:xVal>
          <c:yVal>
            <c:numRef>
              <c:f>'Active 2'!$R$21:$R$998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6B7-4BE4-A8B0-86D635724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573696"/>
        <c:axId val="1"/>
      </c:scatterChart>
      <c:valAx>
        <c:axId val="451573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573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33834586466165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V1337 Cas - O-C Diagr.</a:t>
            </a:r>
          </a:p>
        </c:rich>
      </c:tx>
      <c:layout>
        <c:manualLayout>
          <c:xMode val="edge"/>
          <c:yMode val="edge"/>
          <c:x val="0.3652972830450987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59686637424249"/>
          <c:y val="0.14035127795846455"/>
          <c:w val="0.808220379418134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3'!$D$21:$D$238</c:f>
                <c:numCache>
                  <c:formatCode>General</c:formatCode>
                  <c:ptCount val="21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2719</c:v>
                </c:pt>
                <c:pt idx="2">
                  <c:v>2867.5</c:v>
                </c:pt>
                <c:pt idx="3">
                  <c:v>3555.5</c:v>
                </c:pt>
                <c:pt idx="4">
                  <c:v>3721</c:v>
                </c:pt>
                <c:pt idx="5">
                  <c:v>3721.5</c:v>
                </c:pt>
                <c:pt idx="6">
                  <c:v>6486.5</c:v>
                </c:pt>
                <c:pt idx="7">
                  <c:v>9672.5</c:v>
                </c:pt>
                <c:pt idx="8">
                  <c:v>9792.5</c:v>
                </c:pt>
                <c:pt idx="9">
                  <c:v>9793</c:v>
                </c:pt>
                <c:pt idx="10">
                  <c:v>9876</c:v>
                </c:pt>
                <c:pt idx="11">
                  <c:v>10851.5</c:v>
                </c:pt>
              </c:numCache>
            </c:numRef>
          </c:xVal>
          <c:yVal>
            <c:numRef>
              <c:f>'Active 3'!$H$21:$H$998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759-486C-95CA-06B1BEEBBB14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2719</c:v>
                </c:pt>
                <c:pt idx="2">
                  <c:v>2867.5</c:v>
                </c:pt>
                <c:pt idx="3">
                  <c:v>3555.5</c:v>
                </c:pt>
                <c:pt idx="4">
                  <c:v>3721</c:v>
                </c:pt>
                <c:pt idx="5">
                  <c:v>3721.5</c:v>
                </c:pt>
                <c:pt idx="6">
                  <c:v>6486.5</c:v>
                </c:pt>
                <c:pt idx="7">
                  <c:v>9672.5</c:v>
                </c:pt>
                <c:pt idx="8">
                  <c:v>9792.5</c:v>
                </c:pt>
                <c:pt idx="9">
                  <c:v>9793</c:v>
                </c:pt>
                <c:pt idx="10">
                  <c:v>9876</c:v>
                </c:pt>
                <c:pt idx="11">
                  <c:v>10851.5</c:v>
                </c:pt>
              </c:numCache>
            </c:numRef>
          </c:xVal>
          <c:yVal>
            <c:numRef>
              <c:f>'Active 3'!$I$21:$I$998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759-486C-95CA-06B1BEEBBB14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2719</c:v>
                </c:pt>
                <c:pt idx="2">
                  <c:v>2867.5</c:v>
                </c:pt>
                <c:pt idx="3">
                  <c:v>3555.5</c:v>
                </c:pt>
                <c:pt idx="4">
                  <c:v>3721</c:v>
                </c:pt>
                <c:pt idx="5">
                  <c:v>3721.5</c:v>
                </c:pt>
                <c:pt idx="6">
                  <c:v>6486.5</c:v>
                </c:pt>
                <c:pt idx="7">
                  <c:v>9672.5</c:v>
                </c:pt>
                <c:pt idx="8">
                  <c:v>9792.5</c:v>
                </c:pt>
                <c:pt idx="9">
                  <c:v>9793</c:v>
                </c:pt>
                <c:pt idx="10">
                  <c:v>9876</c:v>
                </c:pt>
                <c:pt idx="11">
                  <c:v>10851.5</c:v>
                </c:pt>
              </c:numCache>
            </c:numRef>
          </c:xVal>
          <c:yVal>
            <c:numRef>
              <c:f>'Active 3'!$J$21:$J$998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759-486C-95CA-06B1BEEBBB14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2719</c:v>
                </c:pt>
                <c:pt idx="2">
                  <c:v>2867.5</c:v>
                </c:pt>
                <c:pt idx="3">
                  <c:v>3555.5</c:v>
                </c:pt>
                <c:pt idx="4">
                  <c:v>3721</c:v>
                </c:pt>
                <c:pt idx="5">
                  <c:v>3721.5</c:v>
                </c:pt>
                <c:pt idx="6">
                  <c:v>6486.5</c:v>
                </c:pt>
                <c:pt idx="7">
                  <c:v>9672.5</c:v>
                </c:pt>
                <c:pt idx="8">
                  <c:v>9792.5</c:v>
                </c:pt>
                <c:pt idx="9">
                  <c:v>9793</c:v>
                </c:pt>
                <c:pt idx="10">
                  <c:v>9876</c:v>
                </c:pt>
                <c:pt idx="11">
                  <c:v>10851.5</c:v>
                </c:pt>
              </c:numCache>
            </c:numRef>
          </c:xVal>
          <c:yVal>
            <c:numRef>
              <c:f>'Active 3'!$K$21:$K$998</c:f>
              <c:numCache>
                <c:formatCode>General</c:formatCode>
                <c:ptCount val="978"/>
                <c:pt idx="0">
                  <c:v>0</c:v>
                </c:pt>
                <c:pt idx="1">
                  <c:v>3.3620000031078234E-3</c:v>
                </c:pt>
                <c:pt idx="2">
                  <c:v>3.8899999999557622E-3</c:v>
                </c:pt>
                <c:pt idx="3">
                  <c:v>-1.8959999943035655E-3</c:v>
                </c:pt>
                <c:pt idx="4">
                  <c:v>3.5800000478047878E-4</c:v>
                </c:pt>
                <c:pt idx="5">
                  <c:v>-1.3079999916953966E-3</c:v>
                </c:pt>
                <c:pt idx="6">
                  <c:v>-1.0577999993984122E-2</c:v>
                </c:pt>
                <c:pt idx="7">
                  <c:v>-1.6909999991185032E-2</c:v>
                </c:pt>
                <c:pt idx="8">
                  <c:v>-1.6049999998358544E-2</c:v>
                </c:pt>
                <c:pt idx="9">
                  <c:v>-1.8506000000343192E-2</c:v>
                </c:pt>
                <c:pt idx="10">
                  <c:v>-1.6601999996055383E-2</c:v>
                </c:pt>
                <c:pt idx="11">
                  <c:v>-1.9857999999658205E-2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759-486C-95CA-06B1BEEBBB14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2719</c:v>
                </c:pt>
                <c:pt idx="2">
                  <c:v>2867.5</c:v>
                </c:pt>
                <c:pt idx="3">
                  <c:v>3555.5</c:v>
                </c:pt>
                <c:pt idx="4">
                  <c:v>3721</c:v>
                </c:pt>
                <c:pt idx="5">
                  <c:v>3721.5</c:v>
                </c:pt>
                <c:pt idx="6">
                  <c:v>6486.5</c:v>
                </c:pt>
                <c:pt idx="7">
                  <c:v>9672.5</c:v>
                </c:pt>
                <c:pt idx="8">
                  <c:v>9792.5</c:v>
                </c:pt>
                <c:pt idx="9">
                  <c:v>9793</c:v>
                </c:pt>
                <c:pt idx="10">
                  <c:v>9876</c:v>
                </c:pt>
                <c:pt idx="11">
                  <c:v>10851.5</c:v>
                </c:pt>
              </c:numCache>
            </c:numRef>
          </c:xVal>
          <c:yVal>
            <c:numRef>
              <c:f>'Active 3'!$L$21:$L$998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759-486C-95CA-06B1BEEBBB14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2719</c:v>
                </c:pt>
                <c:pt idx="2">
                  <c:v>2867.5</c:v>
                </c:pt>
                <c:pt idx="3">
                  <c:v>3555.5</c:v>
                </c:pt>
                <c:pt idx="4">
                  <c:v>3721</c:v>
                </c:pt>
                <c:pt idx="5">
                  <c:v>3721.5</c:v>
                </c:pt>
                <c:pt idx="6">
                  <c:v>6486.5</c:v>
                </c:pt>
                <c:pt idx="7">
                  <c:v>9672.5</c:v>
                </c:pt>
                <c:pt idx="8">
                  <c:v>9792.5</c:v>
                </c:pt>
                <c:pt idx="9">
                  <c:v>9793</c:v>
                </c:pt>
                <c:pt idx="10">
                  <c:v>9876</c:v>
                </c:pt>
                <c:pt idx="11">
                  <c:v>10851.5</c:v>
                </c:pt>
              </c:numCache>
            </c:numRef>
          </c:xVal>
          <c:yVal>
            <c:numRef>
              <c:f>'Active 3'!$M$21:$M$998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759-486C-95CA-06B1BEEBBB14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plus>
            <c:minus>
              <c:numRef>
                <c:f>'Active 3'!$D$21:$D$998</c:f>
                <c:numCache>
                  <c:formatCode>General</c:formatCode>
                  <c:ptCount val="978"/>
                  <c:pt idx="0">
                    <c:v>1.6900000000000001E-3</c:v>
                  </c:pt>
                  <c:pt idx="1">
                    <c:v>4.0000000000000002E-4</c:v>
                  </c:pt>
                  <c:pt idx="2">
                    <c:v>3.4000000000000002E-4</c:v>
                  </c:pt>
                  <c:pt idx="3">
                    <c:v>1.24E-3</c:v>
                  </c:pt>
                  <c:pt idx="4">
                    <c:v>2.3000000000000001E-4</c:v>
                  </c:pt>
                  <c:pt idx="5">
                    <c:v>3.5E-4</c:v>
                  </c:pt>
                  <c:pt idx="6">
                    <c:v>1E-4</c:v>
                  </c:pt>
                  <c:pt idx="7">
                    <c:v>0</c:v>
                  </c:pt>
                  <c:pt idx="8">
                    <c:v>8.9999999999999998E-4</c:v>
                  </c:pt>
                  <c:pt idx="9">
                    <c:v>1.9E-3</c:v>
                  </c:pt>
                  <c:pt idx="10">
                    <c:v>2.0000000000000001E-4</c:v>
                  </c:pt>
                  <c:pt idx="11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2719</c:v>
                </c:pt>
                <c:pt idx="2">
                  <c:v>2867.5</c:v>
                </c:pt>
                <c:pt idx="3">
                  <c:v>3555.5</c:v>
                </c:pt>
                <c:pt idx="4">
                  <c:v>3721</c:v>
                </c:pt>
                <c:pt idx="5">
                  <c:v>3721.5</c:v>
                </c:pt>
                <c:pt idx="6">
                  <c:v>6486.5</c:v>
                </c:pt>
                <c:pt idx="7">
                  <c:v>9672.5</c:v>
                </c:pt>
                <c:pt idx="8">
                  <c:v>9792.5</c:v>
                </c:pt>
                <c:pt idx="9">
                  <c:v>9793</c:v>
                </c:pt>
                <c:pt idx="10">
                  <c:v>9876</c:v>
                </c:pt>
                <c:pt idx="11">
                  <c:v>10851.5</c:v>
                </c:pt>
              </c:numCache>
            </c:numRef>
          </c:xVal>
          <c:yVal>
            <c:numRef>
              <c:f>'Active 3'!$N$21:$N$998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759-486C-95CA-06B1BEEBBB14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2719</c:v>
                </c:pt>
                <c:pt idx="2">
                  <c:v>2867.5</c:v>
                </c:pt>
                <c:pt idx="3">
                  <c:v>3555.5</c:v>
                </c:pt>
                <c:pt idx="4">
                  <c:v>3721</c:v>
                </c:pt>
                <c:pt idx="5">
                  <c:v>3721.5</c:v>
                </c:pt>
                <c:pt idx="6">
                  <c:v>6486.5</c:v>
                </c:pt>
                <c:pt idx="7">
                  <c:v>9672.5</c:v>
                </c:pt>
                <c:pt idx="8">
                  <c:v>9792.5</c:v>
                </c:pt>
                <c:pt idx="9">
                  <c:v>9793</c:v>
                </c:pt>
                <c:pt idx="10">
                  <c:v>9876</c:v>
                </c:pt>
                <c:pt idx="11">
                  <c:v>10851.5</c:v>
                </c:pt>
              </c:numCache>
            </c:numRef>
          </c:xVal>
          <c:yVal>
            <c:numRef>
              <c:f>'Active 3'!$O$21:$O$998</c:f>
              <c:numCache>
                <c:formatCode>General</c:formatCode>
                <c:ptCount val="978"/>
                <c:pt idx="0">
                  <c:v>2.8252155132418438E-3</c:v>
                </c:pt>
                <c:pt idx="1">
                  <c:v>-2.7336976087923969E-3</c:v>
                </c:pt>
                <c:pt idx="2">
                  <c:v>-3.0373013596648075E-3</c:v>
                </c:pt>
                <c:pt idx="3">
                  <c:v>-4.4438965152218349E-3</c:v>
                </c:pt>
                <c:pt idx="4">
                  <c:v>-4.782256251042602E-3</c:v>
                </c:pt>
                <c:pt idx="5">
                  <c:v>-4.783278485894024E-3</c:v>
                </c:pt>
                <c:pt idx="6">
                  <c:v>-1.0436237214259113E-2</c:v>
                </c:pt>
                <c:pt idx="7">
                  <c:v>-1.6949917687521743E-2</c:v>
                </c:pt>
                <c:pt idx="8">
                  <c:v>-1.7195254051863083E-2</c:v>
                </c:pt>
                <c:pt idx="9">
                  <c:v>-1.7196276286714506E-2</c:v>
                </c:pt>
                <c:pt idx="10">
                  <c:v>-1.73659672720506E-2</c:v>
                </c:pt>
                <c:pt idx="11">
                  <c:v>-1.9360347467175427E-2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759-486C-95CA-06B1BEEBBB14}"/>
            </c:ext>
          </c:extLst>
        </c:ser>
        <c:ser>
          <c:idx val="8"/>
          <c:order val="8"/>
          <c:tx>
            <c:strRef>
              <c:f>'Active 3'!$U$20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2719</c:v>
                </c:pt>
                <c:pt idx="2">
                  <c:v>2867.5</c:v>
                </c:pt>
                <c:pt idx="3">
                  <c:v>3555.5</c:v>
                </c:pt>
                <c:pt idx="4">
                  <c:v>3721</c:v>
                </c:pt>
                <c:pt idx="5">
                  <c:v>3721.5</c:v>
                </c:pt>
                <c:pt idx="6">
                  <c:v>6486.5</c:v>
                </c:pt>
                <c:pt idx="7">
                  <c:v>9672.5</c:v>
                </c:pt>
                <c:pt idx="8">
                  <c:v>9792.5</c:v>
                </c:pt>
                <c:pt idx="9">
                  <c:v>9793</c:v>
                </c:pt>
                <c:pt idx="10">
                  <c:v>9876</c:v>
                </c:pt>
                <c:pt idx="11">
                  <c:v>10851.5</c:v>
                </c:pt>
              </c:numCache>
            </c:numRef>
          </c:xVal>
          <c:yVal>
            <c:numRef>
              <c:f>'Active 3'!$U$21:$U$998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759-486C-95CA-06B1BEEB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8847792"/>
        <c:axId val="1"/>
      </c:scatterChart>
      <c:valAx>
        <c:axId val="6188477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590942684676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22831050228310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88477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222254181697607"/>
          <c:y val="0.92397937099967764"/>
          <c:w val="0.7047195356288226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6ADE5D6-645A-FCF4-2A42-77D52ED16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EA9B305-AD76-907C-3995-4E9524AF9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9525</xdr:rowOff>
    </xdr:from>
    <xdr:to>
      <xdr:col>18</xdr:col>
      <xdr:colOff>95250</xdr:colOff>
      <xdr:row>19</xdr:row>
      <xdr:rowOff>9525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BA8F5DB2-1272-2470-A6AF-0CDC76F31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42</v>
      </c>
    </row>
    <row r="2" spans="1:6" x14ac:dyDescent="0.2">
      <c r="A2" t="s">
        <v>24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8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55096.413289999997</v>
      </c>
      <c r="D7" s="29" t="s">
        <v>41</v>
      </c>
    </row>
    <row r="8" spans="1:6" x14ac:dyDescent="0.2">
      <c r="A8" t="s">
        <v>3</v>
      </c>
      <c r="C8" s="8">
        <v>7.1480969999999999</v>
      </c>
      <c r="D8" s="29" t="s">
        <v>41</v>
      </c>
    </row>
    <row r="9" spans="1:6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INTERCEPT(INDIRECT($E$9):G991,INDIRECT($D$9):F991)</f>
        <v>0.22818486434409485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SLOPE(INDIRECT($E$9):G991,INDIRECT($D$9):F991)</f>
        <v>-2.3004099769798921E-5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125097.73011671529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7.14807399590023</v>
      </c>
      <c r="E16" s="14" t="s">
        <v>33</v>
      </c>
      <c r="F16" s="15">
        <f ca="1">NOW()+15018.5+$C$5/24</f>
        <v>59971.546600347225</v>
      </c>
    </row>
    <row r="17" spans="1:19" ht="13.5" thickBot="1" x14ac:dyDescent="0.25">
      <c r="A17" s="14" t="s">
        <v>30</v>
      </c>
      <c r="B17" s="10"/>
      <c r="C17" s="10">
        <f>COUNT(C21:C2190)</f>
        <v>12</v>
      </c>
      <c r="E17" s="14" t="s">
        <v>38</v>
      </c>
      <c r="F17" s="15">
        <f ca="1">ROUND(2*(F16-$C$7)/$C$8,0)/2+F15</f>
        <v>683</v>
      </c>
    </row>
    <row r="18" spans="1:19" ht="14.25" thickTop="1" thickBot="1" x14ac:dyDescent="0.25">
      <c r="A18" s="16" t="s">
        <v>5</v>
      </c>
      <c r="B18" s="10"/>
      <c r="C18" s="19">
        <f ca="1">+C15</f>
        <v>125097.73011671529</v>
      </c>
      <c r="D18" s="20">
        <f ca="1">+C16</f>
        <v>7.14807399590023</v>
      </c>
      <c r="E18" s="14" t="s">
        <v>39</v>
      </c>
      <c r="F18" s="23">
        <f ca="1">ROUND(2*(F16-$C$15)/$C$16,0)/2+F15</f>
        <v>-9110</v>
      </c>
    </row>
    <row r="19" spans="1:19" ht="13.5" thickTop="1" x14ac:dyDescent="0.2">
      <c r="E19" s="14" t="s">
        <v>34</v>
      </c>
      <c r="F19" s="18">
        <f ca="1">+$C$15+$C$16*F18-15018.5-$C$5/24</f>
        <v>44959.942680730863</v>
      </c>
      <c r="S19">
        <f ca="1">SQRT(SUM(S21:S26))</f>
        <v>0.55186015119829401</v>
      </c>
    </row>
    <row r="20" spans="1:19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  <c r="S20" s="33" t="s">
        <v>45</v>
      </c>
    </row>
    <row r="21" spans="1:19" x14ac:dyDescent="0.2">
      <c r="A21" s="31" t="s">
        <v>44</v>
      </c>
      <c r="B21" s="32"/>
      <c r="C21" s="31">
        <v>55096.413289999997</v>
      </c>
      <c r="D21" s="31">
        <v>1.6900000000000001E-3</v>
      </c>
      <c r="E21">
        <f>+(C21-C$7)/C$8</f>
        <v>0</v>
      </c>
      <c r="F21" s="30">
        <f>ROUND(2*E21,0)/2</f>
        <v>0</v>
      </c>
      <c r="G21">
        <f>+C21-(C$7+F21*C$8)</f>
        <v>0</v>
      </c>
      <c r="H21">
        <f>+G21</f>
        <v>0</v>
      </c>
      <c r="O21">
        <f ca="1">+C$11+C$12*$F21</f>
        <v>0.22818486434409485</v>
      </c>
      <c r="Q21" s="2">
        <f>+C21-15018.5</f>
        <v>40077.913289999997</v>
      </c>
      <c r="S21">
        <f ca="1">+(H21-O21)^2</f>
        <v>5.2068332315732969E-2</v>
      </c>
    </row>
    <row r="22" spans="1:19" x14ac:dyDescent="0.2">
      <c r="A22" s="31" t="s">
        <v>44</v>
      </c>
      <c r="B22" s="32"/>
      <c r="C22" s="31">
        <v>56211.511180000001</v>
      </c>
      <c r="D22" s="31">
        <v>4.0000000000000002E-4</v>
      </c>
      <c r="E22">
        <f>+(C22-C$7)/C$8</f>
        <v>155.99926665796568</v>
      </c>
      <c r="F22" s="30">
        <f>ROUND(2*E22,0)/2</f>
        <v>156</v>
      </c>
      <c r="G22">
        <f>+C22-(C$7+F22*C$8)</f>
        <v>-5.2419999919948168E-3</v>
      </c>
      <c r="H22">
        <f>+G22</f>
        <v>-5.2419999919948168E-3</v>
      </c>
      <c r="O22">
        <f ca="1">+C$11+C$12*$F22</f>
        <v>0.22459622478000621</v>
      </c>
      <c r="Q22" s="2">
        <f>+C22-15018.5</f>
        <v>41193.011180000001</v>
      </c>
      <c r="S22">
        <f ca="1">+(H22-O22)^2</f>
        <v>5.2825609566344869E-2</v>
      </c>
    </row>
    <row r="23" spans="1:19" x14ac:dyDescent="0.2">
      <c r="A23" s="31" t="s">
        <v>44</v>
      </c>
      <c r="B23" s="32"/>
      <c r="C23" s="31">
        <v>56272.413339999999</v>
      </c>
      <c r="D23" s="31">
        <v>3.4000000000000002E-4</v>
      </c>
      <c r="E23">
        <f>+(C23-C$7)/C$8</f>
        <v>164.51931891802846</v>
      </c>
      <c r="F23" s="30">
        <f>ROUND(2*E23,0)/2</f>
        <v>164.5</v>
      </c>
      <c r="G23">
        <f>+C23-(C$7+F23*C$8)</f>
        <v>0.13809350000519771</v>
      </c>
      <c r="H23">
        <f>+G23</f>
        <v>0.13809350000519771</v>
      </c>
      <c r="O23">
        <f ca="1">+C$11+C$12*$F23</f>
        <v>0.22440068993196294</v>
      </c>
      <c r="Q23" s="2">
        <f>+C23-15018.5</f>
        <v>41253.913339999999</v>
      </c>
      <c r="S23">
        <f ca="1">+(H23-O23)^2</f>
        <v>7.4489310330547254E-3</v>
      </c>
    </row>
    <row r="24" spans="1:19" x14ac:dyDescent="0.2">
      <c r="A24" s="31" t="s">
        <v>44</v>
      </c>
      <c r="B24" s="32"/>
      <c r="C24" s="31">
        <v>56554.564610000001</v>
      </c>
      <c r="D24" s="31">
        <v>1.24E-3</v>
      </c>
      <c r="E24">
        <f>+(C24-C$7)/C$8</f>
        <v>203.99154068558451</v>
      </c>
      <c r="F24" s="30">
        <f>ROUND(2*E24,0)/2</f>
        <v>204</v>
      </c>
      <c r="G24">
        <f>+C24-(C$7+F24*C$8)</f>
        <v>-6.046799999603536E-2</v>
      </c>
      <c r="H24">
        <f>+G24</f>
        <v>-6.046799999603536E-2</v>
      </c>
      <c r="O24">
        <f ca="1">+C$11+C$12*$F24</f>
        <v>0.22349202799105586</v>
      </c>
      <c r="Q24" s="2">
        <f>+C24-15018.5</f>
        <v>41536.064610000001</v>
      </c>
      <c r="S24">
        <f ca="1">+(H24-O24)^2</f>
        <v>8.0633297494429615E-2</v>
      </c>
    </row>
    <row r="25" spans="1:19" x14ac:dyDescent="0.2">
      <c r="A25" s="31" t="s">
        <v>44</v>
      </c>
      <c r="B25" s="32"/>
      <c r="C25" s="31">
        <v>56622.440399999999</v>
      </c>
      <c r="D25" s="31">
        <v>2.3000000000000001E-4</v>
      </c>
      <c r="E25">
        <f>+(C25-C$7)/C$8</f>
        <v>213.48718547048296</v>
      </c>
      <c r="F25" s="30">
        <f>ROUND(2*E25,0)/2</f>
        <v>213.5</v>
      </c>
      <c r="G25">
        <f>+C25-(C$7+F25*C$8)</f>
        <v>-9.159949999593664E-2</v>
      </c>
      <c r="H25">
        <f>+G25</f>
        <v>-9.159949999593664E-2</v>
      </c>
      <c r="O25">
        <f ca="1">+C$11+C$12*$F25</f>
        <v>0.22327348904324279</v>
      </c>
      <c r="Q25" s="2">
        <f>+C25-15018.5</f>
        <v>41603.940399999999</v>
      </c>
      <c r="S25">
        <f ca="1">+(H25-O25)^2</f>
        <v>9.9144999226467204E-2</v>
      </c>
    </row>
    <row r="26" spans="1:19" x14ac:dyDescent="0.2">
      <c r="A26" s="31" t="s">
        <v>44</v>
      </c>
      <c r="B26" s="32"/>
      <c r="C26" s="31">
        <v>56622.643790000002</v>
      </c>
      <c r="D26" s="31">
        <v>3.5E-4</v>
      </c>
      <c r="E26">
        <f>+(C26-C$7)/C$8</f>
        <v>213.51563919739829</v>
      </c>
      <c r="F26" s="30">
        <f>ROUND(2*E26,0)/2</f>
        <v>213.5</v>
      </c>
      <c r="G26">
        <f>+C26-(C$7+F26*C$8)</f>
        <v>0.11179050000646384</v>
      </c>
      <c r="H26">
        <f>+G26</f>
        <v>0.11179050000646384</v>
      </c>
      <c r="O26">
        <f ca="1">+C$11+C$12*$F26</f>
        <v>0.22327348904324279</v>
      </c>
      <c r="Q26" s="2">
        <f>+C26-15018.5</f>
        <v>41604.143790000002</v>
      </c>
      <c r="S26">
        <f ca="1">+(H26-O26)^2</f>
        <v>1.2428456844574574E-2</v>
      </c>
    </row>
    <row r="27" spans="1:19" x14ac:dyDescent="0.2">
      <c r="A27" s="34" t="s">
        <v>47</v>
      </c>
      <c r="C27" s="8">
        <v>57756.5942</v>
      </c>
      <c r="D27" s="8">
        <v>1E-4</v>
      </c>
      <c r="E27">
        <f>+(C27-C$7)/C$8</f>
        <v>372.15232389823512</v>
      </c>
      <c r="F27" s="30">
        <f>ROUND(2*E27,0)/2</f>
        <v>372</v>
      </c>
      <c r="G27">
        <f>+C27-(C$7+F27*C$8)</f>
        <v>1.0888259999992442</v>
      </c>
      <c r="H27">
        <f>+G27</f>
        <v>1.0888259999992442</v>
      </c>
      <c r="O27">
        <f ca="1">+C$11+C$12*$F27</f>
        <v>0.21962733922972966</v>
      </c>
      <c r="Q27" s="2">
        <f>+C27-15018.5</f>
        <v>42738.0942</v>
      </c>
      <c r="S27">
        <f ca="1">+(H27-O27)^2</f>
        <v>0.75550631188351769</v>
      </c>
    </row>
    <row r="28" spans="1:19" x14ac:dyDescent="0.2">
      <c r="A28" s="38" t="s">
        <v>56</v>
      </c>
      <c r="B28" s="39" t="s">
        <v>57</v>
      </c>
      <c r="C28" s="40">
        <v>59063.204700000002</v>
      </c>
      <c r="D28" s="40" t="s">
        <v>58</v>
      </c>
      <c r="E28">
        <f>+(C28-C$7)/C$8</f>
        <v>554.94370179923487</v>
      </c>
      <c r="F28" s="30">
        <f>ROUND(2*E28,0)/2</f>
        <v>555</v>
      </c>
      <c r="G28">
        <f>+C28-(C$7+F28*C$8)</f>
        <v>-0.40242499999294523</v>
      </c>
      <c r="H28">
        <f>+G28</f>
        <v>-0.40242499999294523</v>
      </c>
      <c r="O28">
        <f ca="1">+C$11+C$12*$F28</f>
        <v>0.21541758897185645</v>
      </c>
      <c r="Q28" s="2">
        <f>+C28-15018.5</f>
        <v>44044.704700000002</v>
      </c>
      <c r="S28">
        <f ca="1">+(H28-O28)^2</f>
        <v>0.38172946473872893</v>
      </c>
    </row>
    <row r="29" spans="1:19" x14ac:dyDescent="0.2">
      <c r="A29" t="s">
        <v>61</v>
      </c>
      <c r="B29" t="s">
        <v>57</v>
      </c>
      <c r="C29" s="8">
        <v>59112.419000000002</v>
      </c>
      <c r="D29" s="8">
        <v>8.9999999999999998E-4</v>
      </c>
      <c r="E29">
        <v>9792.4608643492629</v>
      </c>
      <c r="F29">
        <v>9792.5</v>
      </c>
      <c r="G29">
        <v>-1.6049999998358544E-2</v>
      </c>
      <c r="K29">
        <v>-1.6049999998358544E-2</v>
      </c>
      <c r="O29">
        <v>-1.7195254051863083E-2</v>
      </c>
      <c r="Q29" s="2">
        <v>44093.919000000002</v>
      </c>
      <c r="S29">
        <v>1.3116068470685784E-6</v>
      </c>
    </row>
    <row r="30" spans="1:19" x14ac:dyDescent="0.2">
      <c r="A30" t="s">
        <v>61</v>
      </c>
      <c r="B30" t="s">
        <v>57</v>
      </c>
      <c r="C30" s="8">
        <v>59112.621599999999</v>
      </c>
      <c r="D30" s="8">
        <v>1.9E-3</v>
      </c>
      <c r="E30">
        <v>9792.9548757412667</v>
      </c>
      <c r="F30">
        <v>9793</v>
      </c>
      <c r="G30">
        <v>-1.8506000000343192E-2</v>
      </c>
      <c r="K30">
        <v>-1.8506000000343192E-2</v>
      </c>
      <c r="O30">
        <v>-1.7196276286714506E-2</v>
      </c>
      <c r="Q30" s="2">
        <v>44094.121599999999</v>
      </c>
      <c r="S30">
        <v>1.7153762060413166E-6</v>
      </c>
    </row>
    <row r="31" spans="1:19" x14ac:dyDescent="0.2">
      <c r="A31" s="41" t="s">
        <v>59</v>
      </c>
      <c r="C31" s="35">
        <v>59146.662799999998</v>
      </c>
      <c r="D31" s="35">
        <v>2.0000000000000001E-4</v>
      </c>
      <c r="E31">
        <f>+(C31-C$7)/C$8</f>
        <v>566.61927083530088</v>
      </c>
      <c r="F31" s="30">
        <f>ROUND(2*E31,0)/2</f>
        <v>566.5</v>
      </c>
      <c r="G31">
        <f>+C31-(C$7+F31*C$8)</f>
        <v>0.8525595000028261</v>
      </c>
      <c r="H31">
        <f>+G31</f>
        <v>0.8525595000028261</v>
      </c>
      <c r="O31">
        <f ca="1">+C$11+C$12*$F31</f>
        <v>0.21515304182450376</v>
      </c>
      <c r="Q31" s="2">
        <f>+C31-15018.5</f>
        <v>44128.162799999998</v>
      </c>
      <c r="S31">
        <f ca="1">+(H31-O31)^2</f>
        <v>0.40628699292743337</v>
      </c>
    </row>
    <row r="32" spans="1:19" x14ac:dyDescent="0.2">
      <c r="A32" s="5" t="s">
        <v>60</v>
      </c>
      <c r="C32" s="8">
        <v>59546.7238</v>
      </c>
      <c r="D32" s="8">
        <v>2.9999999999999997E-4</v>
      </c>
      <c r="E32">
        <f>+(C32-C$7)/C$8</f>
        <v>622.58675420884788</v>
      </c>
      <c r="F32" s="30">
        <f>ROUND(2*E32,0)/2</f>
        <v>622.5</v>
      </c>
      <c r="G32">
        <f>+C32-(C$7+F32*C$8)</f>
        <v>0.62012750000576489</v>
      </c>
      <c r="H32">
        <f>+G32</f>
        <v>0.62012750000576489</v>
      </c>
      <c r="O32">
        <f ca="1">+C$11+C$12*$F32</f>
        <v>0.21386481223739504</v>
      </c>
      <c r="Q32" s="2">
        <f>+C32-15018.5</f>
        <v>44528.2238</v>
      </c>
      <c r="S32">
        <f ca="1">+(H32-O32)^2</f>
        <v>0.16504937147277995</v>
      </c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9:D29" name="Range1"/>
  </protectedRanges>
  <sortState xmlns:xlrd2="http://schemas.microsoft.com/office/spreadsheetml/2017/richdata2" ref="A21:S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39"/>
  <sheetViews>
    <sheetView workbookViewId="0">
      <selection activeCell="J36" sqref="J3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</row>
    <row r="2" spans="1:6" x14ac:dyDescent="0.2">
      <c r="A2" t="s">
        <v>24</v>
      </c>
      <c r="B2" t="s">
        <v>43</v>
      </c>
      <c r="C2" s="3"/>
      <c r="D2" s="3"/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8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55096.413289999997</v>
      </c>
      <c r="D7" s="29" t="s">
        <v>41</v>
      </c>
    </row>
    <row r="8" spans="1:6" x14ac:dyDescent="0.2">
      <c r="A8" t="s">
        <v>3</v>
      </c>
      <c r="C8" s="8">
        <v>0.43507299999999999</v>
      </c>
      <c r="D8" s="29" t="s">
        <v>41</v>
      </c>
    </row>
    <row r="9" spans="1:6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INTERCEPT(INDIRECT($E$9):G991,INDIRECT($D$9):F991)</f>
        <v>-1.2915005790722538E-3</v>
      </c>
      <c r="D11" s="3"/>
      <c r="E11" s="10"/>
    </row>
    <row r="12" spans="1:6" x14ac:dyDescent="0.2">
      <c r="A12" s="10" t="s">
        <v>16</v>
      </c>
      <c r="B12" s="10"/>
      <c r="C12" s="21">
        <f ca="1">SLOPE(INDIRECT($E$9):G991,INDIRECT($D$9):F991)</f>
        <v>-4.8525365569735307E-7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59546.768751839772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0.43507251474634429</v>
      </c>
      <c r="E16" s="14" t="s">
        <v>33</v>
      </c>
      <c r="F16" s="15">
        <f ca="1">NOW()+15018.5+$C$5/24</f>
        <v>59971.546600347225</v>
      </c>
    </row>
    <row r="17" spans="1:19" ht="13.5" thickBot="1" x14ac:dyDescent="0.25">
      <c r="A17" s="14" t="s">
        <v>30</v>
      </c>
      <c r="B17" s="10"/>
      <c r="C17" s="10">
        <f>COUNT(C21:C2190)</f>
        <v>12</v>
      </c>
      <c r="E17" s="14" t="s">
        <v>38</v>
      </c>
      <c r="F17" s="15">
        <f ca="1">ROUND(2*(F16-$C$7)/$C$8,0)/2+F15</f>
        <v>11206.5</v>
      </c>
    </row>
    <row r="18" spans="1:19" ht="14.25" thickTop="1" thickBot="1" x14ac:dyDescent="0.25">
      <c r="A18" s="16" t="s">
        <v>5</v>
      </c>
      <c r="B18" s="10"/>
      <c r="C18" s="19">
        <f ca="1">+C15</f>
        <v>59546.768751839772</v>
      </c>
      <c r="D18" s="20">
        <f ca="1">+C16</f>
        <v>0.43507251474634429</v>
      </c>
      <c r="E18" s="14" t="s">
        <v>39</v>
      </c>
      <c r="F18" s="23">
        <f ca="1">ROUND(2*(F16-$C$15)/$C$16,0)/2+F15</f>
        <v>977.5</v>
      </c>
    </row>
    <row r="19" spans="1:19" ht="13.5" thickTop="1" x14ac:dyDescent="0.2">
      <c r="E19" s="14" t="s">
        <v>34</v>
      </c>
      <c r="F19" s="18">
        <f ca="1">+$C$15+$C$16*F18-15018.5-$C$5/24</f>
        <v>44953.218801670992</v>
      </c>
      <c r="S19">
        <f ca="1">SQRT(SUM(S21:S26))</f>
        <v>9.1676385285427001E-2</v>
      </c>
    </row>
    <row r="20" spans="1:19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6" t="s">
        <v>36</v>
      </c>
      <c r="S20" s="33" t="s">
        <v>45</v>
      </c>
    </row>
    <row r="21" spans="1:19" x14ac:dyDescent="0.2">
      <c r="A21" s="38" t="s">
        <v>56</v>
      </c>
      <c r="B21" s="39" t="s">
        <v>57</v>
      </c>
      <c r="C21" s="40">
        <v>59063.204700000002</v>
      </c>
      <c r="D21" s="40" t="s">
        <v>58</v>
      </c>
      <c r="E21">
        <f>+(C21-C$7)/C$8</f>
        <v>9117.5306442826968</v>
      </c>
      <c r="F21" s="30">
        <f>ROUND(2*E21,0)/2</f>
        <v>9117.5</v>
      </c>
      <c r="G21">
        <f>+C21-(C$7+F21*C$8)</f>
        <v>1.3332500006072223E-2</v>
      </c>
      <c r="H21">
        <f>+G21</f>
        <v>1.3332500006072223E-2</v>
      </c>
      <c r="O21">
        <f ca="1">+C$11+C$12*$F21</f>
        <v>-5.7158007848928704E-3</v>
      </c>
      <c r="Q21" s="2">
        <f>+C21-15018.5</f>
        <v>44044.704700000002</v>
      </c>
      <c r="S21">
        <f ca="1">+(H21-O21)^2</f>
        <v>3.6283776302308137E-4</v>
      </c>
    </row>
    <row r="22" spans="1:19" x14ac:dyDescent="0.2">
      <c r="A22" s="42" t="s">
        <v>61</v>
      </c>
      <c r="B22" s="43" t="s">
        <v>57</v>
      </c>
      <c r="C22" s="44">
        <v>59112.419000000002</v>
      </c>
      <c r="D22" s="42">
        <v>8.9999999999999998E-4</v>
      </c>
      <c r="E22">
        <f>+(C22-C$7)/C$8</f>
        <v>9230.647983212024</v>
      </c>
      <c r="F22" s="30">
        <f>ROUND(2*E22,0)/2</f>
        <v>9230.5</v>
      </c>
      <c r="G22">
        <f>+C22-(C$7+F22*C$8)</f>
        <v>6.4383500008261763E-2</v>
      </c>
      <c r="K22">
        <f>+G22</f>
        <v>6.4383500008261763E-2</v>
      </c>
      <c r="O22">
        <f ca="1">+C$11+C$12*$F22</f>
        <v>-5.7706344479866714E-3</v>
      </c>
      <c r="Q22" s="2">
        <f>+C22-15018.5</f>
        <v>44093.919000000002</v>
      </c>
      <c r="S22">
        <f ca="1">+(K22-O22)^2</f>
        <v>4.9216025813053838E-3</v>
      </c>
    </row>
    <row r="23" spans="1:19" x14ac:dyDescent="0.2">
      <c r="A23" s="42" t="s">
        <v>61</v>
      </c>
      <c r="B23" s="43" t="s">
        <v>57</v>
      </c>
      <c r="C23" s="44">
        <v>59112.621599999999</v>
      </c>
      <c r="D23" s="42">
        <v>1.9E-3</v>
      </c>
      <c r="E23">
        <f>+(C23-C$7)/C$8</f>
        <v>9231.1136521917051</v>
      </c>
      <c r="F23" s="30">
        <f>ROUND(2*E23,0)/2</f>
        <v>9231</v>
      </c>
      <c r="G23">
        <f>+C23-(C$7+F23*C$8)</f>
        <v>4.9447000004875008E-2</v>
      </c>
      <c r="K23">
        <f>+G23</f>
        <v>4.9447000004875008E-2</v>
      </c>
      <c r="O23">
        <f ca="1">+C$11+C$12*$F23</f>
        <v>-5.7708770748145198E-3</v>
      </c>
      <c r="Q23" s="2">
        <f>+C23-15018.5</f>
        <v>44094.121599999999</v>
      </c>
      <c r="S23">
        <f ca="1">+(K23-O23)^2</f>
        <v>3.0490139491877026E-3</v>
      </c>
    </row>
    <row r="24" spans="1:19" x14ac:dyDescent="0.2">
      <c r="A24" s="31" t="s">
        <v>44</v>
      </c>
      <c r="B24" s="32"/>
      <c r="C24" s="31">
        <v>55096.413289999997</v>
      </c>
      <c r="D24" s="31">
        <v>1.6900000000000001E-3</v>
      </c>
      <c r="E24">
        <f>+(C24-C$7)/C$8</f>
        <v>0</v>
      </c>
      <c r="F24" s="30">
        <f>ROUND(2*E24,0)/2</f>
        <v>0</v>
      </c>
      <c r="G24">
        <f>+C24-(C$7+F24*C$8)</f>
        <v>0</v>
      </c>
      <c r="H24">
        <f>+G24</f>
        <v>0</v>
      </c>
      <c r="O24">
        <f ca="1">+C$11+C$12*$F24</f>
        <v>-1.2915005790722538E-3</v>
      </c>
      <c r="Q24" s="2">
        <f>+C24-15018.5</f>
        <v>40077.913289999997</v>
      </c>
      <c r="S24">
        <f ca="1">+(H24-O24)^2</f>
        <v>1.6679737457439669E-6</v>
      </c>
    </row>
    <row r="25" spans="1:19" x14ac:dyDescent="0.2">
      <c r="A25" s="31" t="s">
        <v>44</v>
      </c>
      <c r="B25" s="32"/>
      <c r="C25" s="31">
        <v>56211.511180000001</v>
      </c>
      <c r="D25" s="31">
        <v>4.0000000000000002E-4</v>
      </c>
      <c r="E25">
        <f>+(C25-C$7)/C$8</f>
        <v>2563.0133104099878</v>
      </c>
      <c r="F25" s="30">
        <f>ROUND(2*E25,0)/2</f>
        <v>2563</v>
      </c>
      <c r="G25">
        <f>+C25-(C$7+F25*C$8)</f>
        <v>5.791000003227964E-3</v>
      </c>
      <c r="H25">
        <f>+G25</f>
        <v>5.791000003227964E-3</v>
      </c>
      <c r="O25">
        <f ca="1">+C$11+C$12*$F25</f>
        <v>-2.5352056986245697E-3</v>
      </c>
      <c r="Q25" s="2">
        <f>+C25-15018.5</f>
        <v>41193.011180000001</v>
      </c>
      <c r="S25">
        <f ca="1">+(H25-O25)^2</f>
        <v>6.9325701389561656E-5</v>
      </c>
    </row>
    <row r="26" spans="1:19" x14ac:dyDescent="0.2">
      <c r="A26" s="31" t="s">
        <v>44</v>
      </c>
      <c r="B26" s="32"/>
      <c r="C26" s="31">
        <v>56272.413339999999</v>
      </c>
      <c r="D26" s="31">
        <v>3.4000000000000002E-4</v>
      </c>
      <c r="E26">
        <f>+(C26-C$7)/C$8</f>
        <v>2702.9947847832486</v>
      </c>
      <c r="F26" s="30">
        <f>ROUND(2*E26,0)/2</f>
        <v>2703</v>
      </c>
      <c r="G26">
        <f>+C26-(C$7+F26*C$8)</f>
        <v>-2.268999996886123E-3</v>
      </c>
      <c r="H26">
        <f>+G26</f>
        <v>-2.268999996886123E-3</v>
      </c>
      <c r="O26">
        <f ca="1">+C$11+C$12*$F26</f>
        <v>-2.6031412104221994E-3</v>
      </c>
      <c r="Q26" s="2">
        <f>+C26-15018.5</f>
        <v>41253.913339999999</v>
      </c>
      <c r="S26">
        <f ca="1">+(H26-O26)^2</f>
        <v>1.1165035058336184E-7</v>
      </c>
    </row>
    <row r="27" spans="1:19" x14ac:dyDescent="0.2">
      <c r="A27" s="31" t="s">
        <v>44</v>
      </c>
      <c r="B27" s="32"/>
      <c r="C27" s="31">
        <v>56554.564610000001</v>
      </c>
      <c r="D27" s="31">
        <v>1.24E-3</v>
      </c>
      <c r="E27">
        <f>+(C27-C$7)/C$8</f>
        <v>3351.5095627630408</v>
      </c>
      <c r="F27" s="30">
        <f>ROUND(2*E27,0)/2</f>
        <v>3351.5</v>
      </c>
      <c r="G27">
        <f>+C27-(C$7+F27*C$8)</f>
        <v>4.1605000078561716E-3</v>
      </c>
      <c r="H27">
        <f>+G27</f>
        <v>4.1605000078561716E-3</v>
      </c>
      <c r="O27">
        <f ca="1">+C$11+C$12*$F27</f>
        <v>-2.9178282061419324E-3</v>
      </c>
      <c r="Q27" s="2">
        <f>+C27-15018.5</f>
        <v>41536.064610000001</v>
      </c>
      <c r="S27">
        <f ca="1">+(H27-O27)^2</f>
        <v>5.0102730305081589E-5</v>
      </c>
    </row>
    <row r="28" spans="1:19" x14ac:dyDescent="0.2">
      <c r="A28" s="31" t="s">
        <v>44</v>
      </c>
      <c r="B28" s="32"/>
      <c r="C28" s="31">
        <v>56622.440399999999</v>
      </c>
      <c r="D28" s="31">
        <v>2.3000000000000001E-4</v>
      </c>
      <c r="E28">
        <f>+(C28-C$7)/C$8</f>
        <v>3507.51968060533</v>
      </c>
      <c r="F28" s="30">
        <f>ROUND(2*E28,0)/2</f>
        <v>3507.5</v>
      </c>
      <c r="G28">
        <f>+C28-(C$7+F28*C$8)</f>
        <v>8.5624999992433004E-3</v>
      </c>
      <c r="H28">
        <f>+G28</f>
        <v>8.5624999992433004E-3</v>
      </c>
      <c r="O28">
        <f ca="1">+C$11+C$12*$F28</f>
        <v>-2.9935277764307198E-3</v>
      </c>
      <c r="Q28" s="2">
        <f>+C28-15018.5</f>
        <v>41603.940399999999</v>
      </c>
      <c r="S28">
        <f ca="1">+(H28-O28)^2</f>
        <v>1.3354177795214944E-4</v>
      </c>
    </row>
    <row r="29" spans="1:19" x14ac:dyDescent="0.2">
      <c r="A29" s="31" t="s">
        <v>44</v>
      </c>
      <c r="B29" s="32"/>
      <c r="C29" s="31">
        <v>56622.643790000002</v>
      </c>
      <c r="D29" s="31">
        <v>3.5E-4</v>
      </c>
      <c r="E29">
        <f>+(C29-C$7)/C$8</f>
        <v>3507.9871653722598</v>
      </c>
      <c r="F29" s="30">
        <f>ROUND(2*E29,0)/2</f>
        <v>3508</v>
      </c>
      <c r="G29">
        <f>+C29-(C$7+F29*C$8)</f>
        <v>-5.5839999913587235E-3</v>
      </c>
      <c r="H29">
        <f>+G29</f>
        <v>-5.5839999913587235E-3</v>
      </c>
      <c r="O29">
        <f ca="1">+C$11+C$12*$F29</f>
        <v>-2.9937704032585687E-3</v>
      </c>
      <c r="Q29" s="2">
        <f>+C29-15018.5</f>
        <v>41604.143790000002</v>
      </c>
      <c r="S29">
        <f ca="1">+(H29-O29)^2</f>
        <v>6.7092893190694975E-6</v>
      </c>
    </row>
    <row r="30" spans="1:19" x14ac:dyDescent="0.2">
      <c r="A30" s="34" t="s">
        <v>47</v>
      </c>
      <c r="C30" s="8">
        <v>57756.5942</v>
      </c>
      <c r="D30" s="8">
        <v>1E-4</v>
      </c>
      <c r="E30">
        <f>+(C30-C$7)/C$8</f>
        <v>6114.3323304365076</v>
      </c>
      <c r="F30" s="30">
        <f>ROUND(2*E30,0)/2</f>
        <v>6114.5</v>
      </c>
      <c r="G30">
        <f>+C30-(C$7+F30*C$8)</f>
        <v>-7.2948499997437466E-2</v>
      </c>
      <c r="H30">
        <f>+G30</f>
        <v>-7.2948499997437466E-2</v>
      </c>
      <c r="O30">
        <f ca="1">+C$11+C$12*$F30</f>
        <v>-4.2585840568337193E-3</v>
      </c>
      <c r="Q30" s="2">
        <f>+C30-15018.5</f>
        <v>42738.0942</v>
      </c>
      <c r="S30">
        <f ca="1">+(H30-O30)^2</f>
        <v>4.7183045519272092E-3</v>
      </c>
    </row>
    <row r="31" spans="1:19" x14ac:dyDescent="0.2">
      <c r="A31" s="41" t="s">
        <v>59</v>
      </c>
      <c r="C31" s="35">
        <v>59146.662799999998</v>
      </c>
      <c r="D31" s="35">
        <v>2.0000000000000001E-4</v>
      </c>
      <c r="E31">
        <f>+(C31-C$7)/C$8</f>
        <v>9309.3561540247301</v>
      </c>
      <c r="F31" s="30">
        <f>ROUND(2*E31,0)/2</f>
        <v>9309.5</v>
      </c>
      <c r="G31">
        <f>+C31-(C$7+F31*C$8)</f>
        <v>-6.2583499995525926E-2</v>
      </c>
      <c r="H31">
        <f>+G31</f>
        <v>-6.2583499995525926E-2</v>
      </c>
      <c r="O31">
        <f ca="1">+C$11+C$12*$F31</f>
        <v>-5.8089694867867626E-3</v>
      </c>
      <c r="Q31" s="2">
        <f>+C31-15018.5</f>
        <v>44128.162799999998</v>
      </c>
      <c r="S31">
        <f ca="1">+(H31-O31)^2</f>
        <v>3.2233473144877541E-3</v>
      </c>
    </row>
    <row r="32" spans="1:19" x14ac:dyDescent="0.2">
      <c r="A32" s="5" t="s">
        <v>60</v>
      </c>
      <c r="C32" s="8">
        <v>59546.7238</v>
      </c>
      <c r="D32" s="8">
        <v>2.9999999999999997E-4</v>
      </c>
      <c r="E32">
        <f>+(C32-C$7)/C$8</f>
        <v>10228.882302510161</v>
      </c>
      <c r="F32" s="30">
        <f>ROUND(2*E32,0)/2</f>
        <v>10229</v>
      </c>
      <c r="G32">
        <f>+C32-(C$7+F32*C$8)</f>
        <v>-5.1206999996793456E-2</v>
      </c>
      <c r="H32">
        <f>+G32</f>
        <v>-5.1206999996793456E-2</v>
      </c>
      <c r="O32">
        <f ca="1">+C$11+C$12*$F32</f>
        <v>-6.2551602232004781E-3</v>
      </c>
      <c r="Q32" s="2">
        <f>+C32-15018.5</f>
        <v>44528.2238</v>
      </c>
      <c r="S32">
        <f ca="1">+(H32-O32)^2</f>
        <v>2.0206678990307755E-3</v>
      </c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9:D29" name="Range1"/>
    <protectedRange sqref="A31:D31" name="Range1_1"/>
  </protectedRanges>
  <sortState xmlns:xlrd2="http://schemas.microsoft.com/office/spreadsheetml/2017/richdata2" ref="A21:S33">
    <sortCondition ref="B21:B33"/>
  </sortState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2"/>
  </sheetPr>
  <dimension ref="A1:U6939"/>
  <sheetViews>
    <sheetView workbookViewId="0">
      <selection activeCell="A29" sqref="A29:XFD3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55</v>
      </c>
    </row>
    <row r="2" spans="1:6" x14ac:dyDescent="0.2">
      <c r="A2" t="s">
        <v>24</v>
      </c>
      <c r="B2" t="s">
        <v>43</v>
      </c>
      <c r="C2" s="3"/>
      <c r="D2" s="3" t="s">
        <v>46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40</v>
      </c>
      <c r="D4" s="28" t="s">
        <v>40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55096.413289999997</v>
      </c>
      <c r="D7" s="29" t="s">
        <v>41</v>
      </c>
    </row>
    <row r="8" spans="1:6" x14ac:dyDescent="0.2">
      <c r="A8" t="s">
        <v>3</v>
      </c>
      <c r="C8" s="8">
        <v>0.41011199999999998</v>
      </c>
      <c r="D8" s="29" t="s">
        <v>41</v>
      </c>
    </row>
    <row r="9" spans="1:6" x14ac:dyDescent="0.2">
      <c r="A9" s="24" t="s">
        <v>35</v>
      </c>
      <c r="B9" s="25">
        <v>27</v>
      </c>
      <c r="C9" s="22" t="str">
        <f>"F"&amp;B9</f>
        <v>F27</v>
      </c>
      <c r="D9" s="23" t="str">
        <f>"G"&amp;B9</f>
        <v>G27</v>
      </c>
    </row>
    <row r="10" spans="1:6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6" x14ac:dyDescent="0.2">
      <c r="A11" s="10" t="s">
        <v>15</v>
      </c>
      <c r="B11" s="10"/>
      <c r="C11" s="21">
        <f ca="1">INTERCEPT(INDIRECT($D$9):G991,INDIRECT($C$9):F991)</f>
        <v>2.8252155132418438E-3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SLOPE(INDIRECT($D$9):G991,INDIRECT($C$9):F991)</f>
        <v>-2.0444697028445165E-6</v>
      </c>
      <c r="D12" s="3"/>
      <c r="E12" s="10"/>
    </row>
    <row r="13" spans="1:6" x14ac:dyDescent="0.2">
      <c r="A13" s="10" t="s">
        <v>19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(C7+C11)+(C8+C12)*INT(MAX(F21:F3532))</f>
        <v>59546.51924267476</v>
      </c>
      <c r="E15" s="14" t="s">
        <v>37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0.41010995553029711</v>
      </c>
      <c r="E16" s="14" t="s">
        <v>33</v>
      </c>
      <c r="F16" s="15">
        <f ca="1">NOW()+15018.5+$C$5/24</f>
        <v>59970.817433680553</v>
      </c>
    </row>
    <row r="17" spans="1:21" ht="13.5" thickBot="1" x14ac:dyDescent="0.25">
      <c r="A17" s="14" t="s">
        <v>30</v>
      </c>
      <c r="B17" s="10"/>
      <c r="C17" s="10">
        <f>COUNT(C21:C2190)</f>
        <v>12</v>
      </c>
      <c r="E17" s="14" t="s">
        <v>38</v>
      </c>
      <c r="F17" s="15">
        <f ca="1">ROUND(2*(F16-$C$7)/$C$8,0)/2+F15</f>
        <v>11886.5</v>
      </c>
    </row>
    <row r="18" spans="1:21" ht="14.25" thickTop="1" thickBot="1" x14ac:dyDescent="0.25">
      <c r="A18" s="16" t="s">
        <v>5</v>
      </c>
      <c r="B18" s="10"/>
      <c r="C18" s="19">
        <f ca="1">+C15</f>
        <v>59546.51924267476</v>
      </c>
      <c r="D18" s="20">
        <f ca="1">+C16</f>
        <v>0.41010995553029711</v>
      </c>
      <c r="E18" s="14" t="s">
        <v>39</v>
      </c>
      <c r="F18" s="23">
        <f ca="1">ROUND(2*(F16-$C$15)/$C$16,0)/2+F15</f>
        <v>1035.5</v>
      </c>
    </row>
    <row r="19" spans="1:21" ht="13.5" thickTop="1" x14ac:dyDescent="0.2">
      <c r="E19" s="14" t="s">
        <v>34</v>
      </c>
      <c r="F19" s="18">
        <f ca="1">+$C$15+$C$16*F18-15018.5-$C$5/24</f>
        <v>44953.083934959715</v>
      </c>
      <c r="S19">
        <f ca="1">SQRT(SUM(S21:S26))</f>
        <v>1.17523805191997E-2</v>
      </c>
    </row>
    <row r="20" spans="1:21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48</v>
      </c>
      <c r="I20" s="7" t="s">
        <v>49</v>
      </c>
      <c r="J20" s="7" t="s">
        <v>50</v>
      </c>
      <c r="K20" s="7" t="s">
        <v>51</v>
      </c>
      <c r="L20" s="7" t="s">
        <v>52</v>
      </c>
      <c r="M20" s="7" t="s">
        <v>53</v>
      </c>
      <c r="N20" s="7" t="s">
        <v>54</v>
      </c>
      <c r="O20" s="7" t="s">
        <v>23</v>
      </c>
      <c r="P20" s="6" t="s">
        <v>22</v>
      </c>
      <c r="Q20" s="4" t="s">
        <v>14</v>
      </c>
      <c r="S20" s="33" t="s">
        <v>45</v>
      </c>
      <c r="U20" s="26" t="s">
        <v>36</v>
      </c>
    </row>
    <row r="21" spans="1:21" x14ac:dyDescent="0.2">
      <c r="A21" s="36" t="s">
        <v>44</v>
      </c>
      <c r="B21" s="37"/>
      <c r="C21" s="36">
        <v>55096.413289999997</v>
      </c>
      <c r="D21" s="36">
        <v>1.6900000000000001E-3</v>
      </c>
      <c r="E21">
        <f t="shared" ref="E21:E32" si="0">+(C21-C$7)/C$8</f>
        <v>0</v>
      </c>
      <c r="F21" s="30">
        <f t="shared" ref="F21:F32" si="1">ROUND(2*E21,0)/2</f>
        <v>0</v>
      </c>
      <c r="G21">
        <f t="shared" ref="G21:G32" si="2">+C21-(C$7+F21*C$8)</f>
        <v>0</v>
      </c>
      <c r="K21">
        <f t="shared" ref="K21:K32" si="3">+G21</f>
        <v>0</v>
      </c>
      <c r="O21">
        <f t="shared" ref="O21:O32" ca="1" si="4">+C$11+C$12*$F21</f>
        <v>2.8252155132418438E-3</v>
      </c>
      <c r="Q21" s="2">
        <f t="shared" ref="Q21:Q32" si="5">+C21-15018.5</f>
        <v>40077.913289999997</v>
      </c>
      <c r="S21">
        <f t="shared" ref="S21:S32" ca="1" si="6">+(K21-O21)^2</f>
        <v>7.9818426962623755E-6</v>
      </c>
    </row>
    <row r="22" spans="1:21" x14ac:dyDescent="0.2">
      <c r="A22" s="36" t="s">
        <v>44</v>
      </c>
      <c r="B22" s="37"/>
      <c r="C22" s="36">
        <v>56211.511180000001</v>
      </c>
      <c r="D22" s="36">
        <v>4.0000000000000002E-4</v>
      </c>
      <c r="E22">
        <f t="shared" si="0"/>
        <v>2719.0081977606228</v>
      </c>
      <c r="F22" s="30">
        <f t="shared" si="1"/>
        <v>2719</v>
      </c>
      <c r="G22">
        <f t="shared" si="2"/>
        <v>3.3620000031078234E-3</v>
      </c>
      <c r="K22">
        <f t="shared" si="3"/>
        <v>3.3620000031078234E-3</v>
      </c>
      <c r="O22">
        <f t="shared" ca="1" si="4"/>
        <v>-2.7336976087923969E-3</v>
      </c>
      <c r="Q22" s="2">
        <f t="shared" si="5"/>
        <v>41193.011180000001</v>
      </c>
      <c r="S22">
        <f t="shared" ca="1" si="6"/>
        <v>3.7157529375726052E-5</v>
      </c>
    </row>
    <row r="23" spans="1:21" x14ac:dyDescent="0.2">
      <c r="A23" s="36" t="s">
        <v>44</v>
      </c>
      <c r="B23" s="37"/>
      <c r="C23" s="36">
        <v>56272.413339999999</v>
      </c>
      <c r="D23" s="36">
        <v>3.4000000000000002E-4</v>
      </c>
      <c r="E23">
        <f t="shared" si="0"/>
        <v>2867.5094852138013</v>
      </c>
      <c r="F23" s="30">
        <f t="shared" si="1"/>
        <v>2867.5</v>
      </c>
      <c r="G23">
        <f t="shared" si="2"/>
        <v>3.8899999999557622E-3</v>
      </c>
      <c r="K23">
        <f t="shared" si="3"/>
        <v>3.8899999999557622E-3</v>
      </c>
      <c r="O23">
        <f t="shared" ca="1" si="4"/>
        <v>-3.0373013596648075E-3</v>
      </c>
      <c r="Q23" s="2">
        <f t="shared" si="5"/>
        <v>41253.913339999999</v>
      </c>
      <c r="S23">
        <f t="shared" ca="1" si="6"/>
        <v>4.7987504127000995E-5</v>
      </c>
    </row>
    <row r="24" spans="1:21" x14ac:dyDescent="0.2">
      <c r="A24" s="36" t="s">
        <v>44</v>
      </c>
      <c r="B24" s="37"/>
      <c r="C24" s="36">
        <v>56554.564610000001</v>
      </c>
      <c r="D24" s="36">
        <v>1.24E-3</v>
      </c>
      <c r="E24">
        <f t="shared" si="0"/>
        <v>3555.4953768726705</v>
      </c>
      <c r="F24" s="30">
        <f t="shared" si="1"/>
        <v>3555.5</v>
      </c>
      <c r="G24">
        <f t="shared" si="2"/>
        <v>-1.8959999943035655E-3</v>
      </c>
      <c r="K24">
        <f t="shared" si="3"/>
        <v>-1.8959999943035655E-3</v>
      </c>
      <c r="O24">
        <f t="shared" ca="1" si="4"/>
        <v>-4.4438965152218349E-3</v>
      </c>
      <c r="Q24" s="2">
        <f t="shared" si="5"/>
        <v>41536.064610000001</v>
      </c>
      <c r="S24">
        <f t="shared" ca="1" si="6"/>
        <v>6.491776681307422E-6</v>
      </c>
    </row>
    <row r="25" spans="1:21" x14ac:dyDescent="0.2">
      <c r="A25" s="36" t="s">
        <v>44</v>
      </c>
      <c r="B25" s="37"/>
      <c r="C25" s="36">
        <v>56622.440399999999</v>
      </c>
      <c r="D25" s="36">
        <v>2.3000000000000001E-4</v>
      </c>
      <c r="E25">
        <f t="shared" si="0"/>
        <v>3721.000872932279</v>
      </c>
      <c r="F25" s="30">
        <f t="shared" si="1"/>
        <v>3721</v>
      </c>
      <c r="G25">
        <f t="shared" si="2"/>
        <v>3.5800000478047878E-4</v>
      </c>
      <c r="K25">
        <f t="shared" si="3"/>
        <v>3.5800000478047878E-4</v>
      </c>
      <c r="O25">
        <f t="shared" ca="1" si="4"/>
        <v>-4.782256251042602E-3</v>
      </c>
      <c r="Q25" s="2">
        <f t="shared" si="5"/>
        <v>41603.940399999999</v>
      </c>
      <c r="S25">
        <f t="shared" ca="1" si="6"/>
        <v>2.6422234375528316E-5</v>
      </c>
    </row>
    <row r="26" spans="1:21" x14ac:dyDescent="0.2">
      <c r="A26" s="36" t="s">
        <v>44</v>
      </c>
      <c r="B26" s="37"/>
      <c r="C26" s="36">
        <v>56622.643790000002</v>
      </c>
      <c r="D26" s="36">
        <v>3.5E-4</v>
      </c>
      <c r="E26">
        <f t="shared" si="0"/>
        <v>3721.4968106273536</v>
      </c>
      <c r="F26" s="30">
        <f t="shared" si="1"/>
        <v>3721.5</v>
      </c>
      <c r="G26">
        <f t="shared" si="2"/>
        <v>-1.3079999916953966E-3</v>
      </c>
      <c r="K26">
        <f t="shared" si="3"/>
        <v>-1.3079999916953966E-3</v>
      </c>
      <c r="O26">
        <f t="shared" ca="1" si="4"/>
        <v>-4.783278485894024E-3</v>
      </c>
      <c r="Q26" s="2">
        <f t="shared" si="5"/>
        <v>41604.143790000002</v>
      </c>
      <c r="S26">
        <f t="shared" ca="1" si="6"/>
        <v>1.2077560612239478E-5</v>
      </c>
    </row>
    <row r="27" spans="1:21" x14ac:dyDescent="0.2">
      <c r="A27" s="34" t="s">
        <v>47</v>
      </c>
      <c r="C27" s="8">
        <v>57756.5942</v>
      </c>
      <c r="D27" s="8">
        <v>1E-4</v>
      </c>
      <c r="E27">
        <f t="shared" si="0"/>
        <v>6486.4742070458869</v>
      </c>
      <c r="F27" s="30">
        <f t="shared" si="1"/>
        <v>6486.5</v>
      </c>
      <c r="G27">
        <f t="shared" si="2"/>
        <v>-1.0577999993984122E-2</v>
      </c>
      <c r="K27">
        <f t="shared" si="3"/>
        <v>-1.0577999993984122E-2</v>
      </c>
      <c r="O27">
        <f t="shared" ca="1" si="4"/>
        <v>-1.0436237214259113E-2</v>
      </c>
      <c r="Q27" s="2">
        <f t="shared" si="5"/>
        <v>42738.0942</v>
      </c>
      <c r="S27">
        <f t="shared" ca="1" si="6"/>
        <v>2.0096685715361325E-8</v>
      </c>
    </row>
    <row r="28" spans="1:21" x14ac:dyDescent="0.2">
      <c r="A28" s="38" t="s">
        <v>56</v>
      </c>
      <c r="B28" s="39" t="s">
        <v>57</v>
      </c>
      <c r="C28" s="40">
        <v>59063.204700000002</v>
      </c>
      <c r="D28" s="40" t="s">
        <v>58</v>
      </c>
      <c r="E28">
        <f t="shared" si="0"/>
        <v>9672.458767361124</v>
      </c>
      <c r="F28" s="30">
        <f t="shared" si="1"/>
        <v>9672.5</v>
      </c>
      <c r="G28">
        <f t="shared" si="2"/>
        <v>-1.6909999991185032E-2</v>
      </c>
      <c r="K28">
        <f t="shared" si="3"/>
        <v>-1.6909999991185032E-2</v>
      </c>
      <c r="O28">
        <f t="shared" ca="1" si="4"/>
        <v>-1.6949917687521743E-2</v>
      </c>
      <c r="Q28" s="2">
        <f t="shared" si="5"/>
        <v>44044.704700000002</v>
      </c>
      <c r="S28">
        <f t="shared" ca="1" si="6"/>
        <v>1.593422480829866E-9</v>
      </c>
    </row>
    <row r="29" spans="1:21" x14ac:dyDescent="0.2">
      <c r="A29" s="42" t="s">
        <v>61</v>
      </c>
      <c r="B29" s="43" t="s">
        <v>57</v>
      </c>
      <c r="C29" s="44">
        <v>59112.419000000002</v>
      </c>
      <c r="D29" s="42">
        <v>8.9999999999999998E-4</v>
      </c>
      <c r="E29">
        <f t="shared" si="0"/>
        <v>9792.4608643492629</v>
      </c>
      <c r="F29" s="30">
        <f t="shared" si="1"/>
        <v>9792.5</v>
      </c>
      <c r="G29">
        <f t="shared" si="2"/>
        <v>-1.6049999998358544E-2</v>
      </c>
      <c r="K29">
        <f t="shared" si="3"/>
        <v>-1.6049999998358544E-2</v>
      </c>
      <c r="O29">
        <f t="shared" ca="1" si="4"/>
        <v>-1.7195254051863083E-2</v>
      </c>
      <c r="Q29" s="2">
        <f t="shared" si="5"/>
        <v>44093.919000000002</v>
      </c>
      <c r="S29">
        <f t="shared" ca="1" si="6"/>
        <v>1.3116068470685784E-6</v>
      </c>
    </row>
    <row r="30" spans="1:21" x14ac:dyDescent="0.2">
      <c r="A30" s="42" t="s">
        <v>61</v>
      </c>
      <c r="B30" s="43" t="s">
        <v>57</v>
      </c>
      <c r="C30" s="44">
        <v>59112.621599999999</v>
      </c>
      <c r="D30" s="42">
        <v>1.9E-3</v>
      </c>
      <c r="E30">
        <f t="shared" si="0"/>
        <v>9792.9548757412667</v>
      </c>
      <c r="F30" s="30">
        <f t="shared" si="1"/>
        <v>9793</v>
      </c>
      <c r="G30">
        <f t="shared" si="2"/>
        <v>-1.8506000000343192E-2</v>
      </c>
      <c r="K30">
        <f t="shared" si="3"/>
        <v>-1.8506000000343192E-2</v>
      </c>
      <c r="O30">
        <f t="shared" ca="1" si="4"/>
        <v>-1.7196276286714506E-2</v>
      </c>
      <c r="Q30" s="2">
        <f t="shared" si="5"/>
        <v>44094.121599999999</v>
      </c>
      <c r="S30">
        <f t="shared" ca="1" si="6"/>
        <v>1.7153762060413166E-6</v>
      </c>
    </row>
    <row r="31" spans="1:21" x14ac:dyDescent="0.2">
      <c r="A31" s="41" t="s">
        <v>59</v>
      </c>
      <c r="C31" s="35">
        <v>59146.662799999998</v>
      </c>
      <c r="D31" s="35">
        <v>2.0000000000000001E-4</v>
      </c>
      <c r="E31">
        <f t="shared" si="0"/>
        <v>9875.9595183754718</v>
      </c>
      <c r="F31" s="30">
        <f t="shared" si="1"/>
        <v>9876</v>
      </c>
      <c r="G31">
        <f t="shared" si="2"/>
        <v>-1.6601999996055383E-2</v>
      </c>
      <c r="K31">
        <f t="shared" si="3"/>
        <v>-1.6601999996055383E-2</v>
      </c>
      <c r="O31">
        <f t="shared" ca="1" si="4"/>
        <v>-1.73659672720506E-2</v>
      </c>
      <c r="Q31" s="2">
        <f t="shared" si="5"/>
        <v>44128.162799999998</v>
      </c>
      <c r="S31">
        <f t="shared" ca="1" si="6"/>
        <v>5.8364599879155219E-7</v>
      </c>
    </row>
    <row r="32" spans="1:21" x14ac:dyDescent="0.2">
      <c r="A32" s="5" t="s">
        <v>60</v>
      </c>
      <c r="C32" s="8">
        <v>59546.7238</v>
      </c>
      <c r="D32" s="8">
        <v>2.9999999999999997E-4</v>
      </c>
      <c r="E32">
        <f t="shared" si="0"/>
        <v>10851.451579080844</v>
      </c>
      <c r="F32" s="30">
        <f t="shared" si="1"/>
        <v>10851.5</v>
      </c>
      <c r="G32">
        <f t="shared" si="2"/>
        <v>-1.9857999999658205E-2</v>
      </c>
      <c r="K32">
        <f t="shared" si="3"/>
        <v>-1.9857999999658205E-2</v>
      </c>
      <c r="O32">
        <f t="shared" ca="1" si="4"/>
        <v>-1.9360347467175427E-2</v>
      </c>
      <c r="Q32" s="2">
        <f t="shared" si="5"/>
        <v>44528.2238</v>
      </c>
      <c r="S32">
        <f t="shared" ca="1" si="6"/>
        <v>2.4765804308652222E-7</v>
      </c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9:D29" name="Range1"/>
  </protectedRanges>
  <sortState xmlns:xlrd2="http://schemas.microsoft.com/office/spreadsheetml/2017/richdata2" ref="A21:U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2023-01-26T06:37:06Z</dcterms:modified>
</cp:coreProperties>
</file>