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25E8716E-7AF5-40E2-A36C-503C3BE75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C9" i="1"/>
  <c r="Q21" i="1"/>
  <c r="D9" i="1"/>
  <c r="F15" i="1"/>
  <c r="E21" i="1"/>
  <c r="F21" i="1" s="1"/>
  <c r="G21" i="1" s="1"/>
  <c r="I21" i="1" s="1"/>
  <c r="C17" i="1"/>
  <c r="C12" i="1"/>
  <c r="C11" i="1"/>
  <c r="O24" i="1" l="1"/>
  <c r="O28" i="1"/>
  <c r="O23" i="1"/>
  <c r="O27" i="1"/>
  <c r="O22" i="1"/>
  <c r="O26" i="1"/>
  <c r="O25" i="1"/>
  <c r="F1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<sst xmlns="http://schemas.openxmlformats.org/spreadsheetml/2006/main" count="64" uniqueCount="50">
  <si>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</si>
  <si>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</si>
  <si>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</si>
  <si>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</si>
  <si>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</si>
  <si>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</si>
  <si>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</si>
  <si>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</si>
  <si>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</si>
  <si>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</si>
  <si>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</si>
  <si>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</si>
  <si>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</si>
  <si>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</si>
  <si>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</si>
  <si>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</si>
  <si>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</si>
  <si>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</si>
  <si>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</si>
  <si>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</si>
  <si>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</si>
  <si>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</si>
  <si>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</si>
  <si>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</si>
  <si>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</si>
  <si>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</si>
  <si>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</si>
  <si>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</si>
  <si>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</si>
  <si>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</si>
  <si>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</si>
  <si>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</si>
  <si>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</si>
  <si>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</si>
  <si>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</si>
  <si>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</si>
  <si>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</si>
  <si>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</si>
  <si>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</si>
  <si>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</si>
  <si>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</si>
  <si>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EB</t>
  </si>
  <si>
    <t>Local time</t>
  </si>
  <si>
    <t>V0343 Cen</t>
  </si>
  <si>
    <t>G8976-5005</t>
  </si>
  <si>
    <t>GCVS 4</t>
  </si>
  <si>
    <t>IBVS 5507</t>
  </si>
  <si>
    <t>I</t>
  </si>
  <si>
    <t>II</t>
  </si>
  <si>
    <t>OEJV 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</si>
</sst>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0" fontId="16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V0343</a:t>
            </a:r>
            <a:r>
              <a:rPr lang="en-AU" baseline="0"/>
              <a:t> Cen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-52931</c:v>
                </c:pt>
                <c:pt idx="1">
                  <c:v>-9950</c:v>
                </c:pt>
                <c:pt idx="2">
                  <c:v>-9949.5</c:v>
                </c:pt>
                <c:pt idx="3">
                  <c:v>-8799</c:v>
                </c:pt>
                <c:pt idx="4">
                  <c:v>-8798.5</c:v>
                </c:pt>
                <c:pt idx="5">
                  <c:v>-8292</c:v>
                </c:pt>
                <c:pt idx="6">
                  <c:v>-8291.5</c:v>
                </c:pt>
                <c:pt idx="7">
                  <c:v>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-52931</c:v>
                </c:pt>
                <c:pt idx="1">
                  <c:v>-9950</c:v>
                </c:pt>
                <c:pt idx="2">
                  <c:v>-9949.5</c:v>
                </c:pt>
                <c:pt idx="3">
                  <c:v>-8799</c:v>
                </c:pt>
                <c:pt idx="4">
                  <c:v>-8798.5</c:v>
                </c:pt>
                <c:pt idx="5">
                  <c:v>-8292</c:v>
                </c:pt>
                <c:pt idx="6">
                  <c:v>-8291.5</c:v>
                </c:pt>
                <c:pt idx="7">
                  <c:v>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2.6304121660359669E-2</c:v>
                </c:pt>
                <c:pt idx="1">
                  <c:v>2.2424581315135583E-2</c:v>
                </c:pt>
                <c:pt idx="2">
                  <c:v>1.9982566460384987E-2</c:v>
                </c:pt>
                <c:pt idx="3">
                  <c:v>-8.893577047274448E-3</c:v>
                </c:pt>
                <c:pt idx="4">
                  <c:v>3.6440825351746753E-4</c:v>
                </c:pt>
                <c:pt idx="5">
                  <c:v>-2.3496622976381332E-2</c:v>
                </c:pt>
                <c:pt idx="6">
                  <c:v>-1.8338637695705984E-2</c:v>
                </c:pt>
                <c:pt idx="7">
                  <c:v>7.9572816757718101E-3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-52931</c:v>
                </c:pt>
                <c:pt idx="1">
                  <c:v>-9950</c:v>
                </c:pt>
                <c:pt idx="2">
                  <c:v>-9949.5</c:v>
                </c:pt>
                <c:pt idx="3">
                  <c:v>-8799</c:v>
                </c:pt>
                <c:pt idx="4">
                  <c:v>-8798.5</c:v>
                </c:pt>
                <c:pt idx="5">
                  <c:v>-8292</c:v>
                </c:pt>
                <c:pt idx="6">
                  <c:v>-8291.5</c:v>
                </c:pt>
                <c:pt idx="7">
                  <c:v>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-52931</c:v>
                </c:pt>
                <c:pt idx="1">
                  <c:v>-9950</c:v>
                </c:pt>
                <c:pt idx="2">
                  <c:v>-9949.5</c:v>
                </c:pt>
                <c:pt idx="3">
                  <c:v>-8799</c:v>
                </c:pt>
                <c:pt idx="4">
                  <c:v>-8798.5</c:v>
                </c:pt>
                <c:pt idx="5">
                  <c:v>-8292</c:v>
                </c:pt>
                <c:pt idx="6">
                  <c:v>-8291.5</c:v>
                </c:pt>
                <c:pt idx="7">
                  <c:v>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-52931</c:v>
                </c:pt>
                <c:pt idx="1">
                  <c:v>-9950</c:v>
                </c:pt>
                <c:pt idx="2">
                  <c:v>-9949.5</c:v>
                </c:pt>
                <c:pt idx="3">
                  <c:v>-8799</c:v>
                </c:pt>
                <c:pt idx="4">
                  <c:v>-8798.5</c:v>
                </c:pt>
                <c:pt idx="5">
                  <c:v>-8292</c:v>
                </c:pt>
                <c:pt idx="6">
                  <c:v>-8291.5</c:v>
                </c:pt>
                <c:pt idx="7">
                  <c:v>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-52931</c:v>
                </c:pt>
                <c:pt idx="1">
                  <c:v>-9950</c:v>
                </c:pt>
                <c:pt idx="2">
                  <c:v>-9949.5</c:v>
                </c:pt>
                <c:pt idx="3">
                  <c:v>-8799</c:v>
                </c:pt>
                <c:pt idx="4">
                  <c:v>-8798.5</c:v>
                </c:pt>
                <c:pt idx="5">
                  <c:v>-8292</c:v>
                </c:pt>
                <c:pt idx="6">
                  <c:v>-8291.5</c:v>
                </c:pt>
                <c:pt idx="7">
                  <c:v>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1.1999999999999999E-3</c:v>
                  </c:pt>
                  <c:pt idx="2">
                    <c:v>1.6999999999999999E-3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2.5000000000000001E-3</c:v>
                  </c:pt>
                  <c:pt idx="6">
                    <c:v>1.2999999999999999E-3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-52931</c:v>
                </c:pt>
                <c:pt idx="1">
                  <c:v>-9950</c:v>
                </c:pt>
                <c:pt idx="2">
                  <c:v>-9949.5</c:v>
                </c:pt>
                <c:pt idx="3">
                  <c:v>-8799</c:v>
                </c:pt>
                <c:pt idx="4">
                  <c:v>-8798.5</c:v>
                </c:pt>
                <c:pt idx="5">
                  <c:v>-8292</c:v>
                </c:pt>
                <c:pt idx="6">
                  <c:v>-8291.5</c:v>
                </c:pt>
                <c:pt idx="7">
                  <c:v>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-52931</c:v>
                </c:pt>
                <c:pt idx="1">
                  <c:v>-9950</c:v>
                </c:pt>
                <c:pt idx="2">
                  <c:v>-9949.5</c:v>
                </c:pt>
                <c:pt idx="3">
                  <c:v>-8799</c:v>
                </c:pt>
                <c:pt idx="4">
                  <c:v>-8798.5</c:v>
                </c:pt>
                <c:pt idx="5">
                  <c:v>-8292</c:v>
                </c:pt>
                <c:pt idx="6">
                  <c:v>-8291.5</c:v>
                </c:pt>
                <c:pt idx="7">
                  <c:v>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2.54069027291642E-2</c:v>
                </c:pt>
                <c:pt idx="1">
                  <c:v>1.3719913971796697E-3</c:v>
                </c:pt>
                <c:pt idx="2">
                  <c:v>1.3717117979226492E-3</c:v>
                </c:pt>
                <c:pt idx="3">
                  <c:v>7.2835390751879205E-4</c:v>
                </c:pt>
                <c:pt idx="4">
                  <c:v>7.2807430826177157E-4</c:v>
                </c:pt>
                <c:pt idx="5">
                  <c:v>4.448402609001428E-4</c:v>
                </c:pt>
                <c:pt idx="6">
                  <c:v>4.4456066164312233E-4</c:v>
                </c:pt>
                <c:pt idx="7">
                  <c:v>-4.1923134167825941E-3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-52931</c:v>
                </c:pt>
                <c:pt idx="1">
                  <c:v>-9950</c:v>
                </c:pt>
                <c:pt idx="2">
                  <c:v>-9949.5</c:v>
                </c:pt>
                <c:pt idx="3">
                  <c:v>-8799</c:v>
                </c:pt>
                <c:pt idx="4">
                  <c:v>-8798.5</c:v>
                </c:pt>
                <c:pt idx="5">
                  <c:v>-8292</c:v>
                </c:pt>
                <c:pt idx="6">
                  <c:v>-8291.5</c:v>
                </c:pt>
                <c:pt idx="7">
                  <c:v>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19050</xdr:rowOff>
    </xdr:from>
    <xdr:to>
      <xdr:col>17</xdr:col>
      <xdr:colOff>257175</xdr:colOff>
      <xdr:row>18</xdr:row>
      <xdr:rowOff>114300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43</v>
      </c>
      <c r="F1" s="33" t="s">
        <v>43</v>
      </c>
      <c r="G1" s="34">
        <v>0</v>
      </c>
      <c r="H1" s="29"/>
      <c r="I1" s="35" t="s">
        <v>44</v>
      </c>
      <c r="J1" s="36" t="s">
        <v>43</v>
      </c>
      <c r="K1" s="37">
        <v>11.2653</v>
      </c>
      <c r="L1" s="38">
        <v>-62.115499999999997</v>
      </c>
      <c r="M1" s="39">
        <v>56408.212070703492</v>
      </c>
      <c r="N1" s="39">
        <v>0.5876840296768463</v>
      </c>
      <c r="O1" s="40" t="s">
        <v>41</v>
      </c>
      <c r="P1" s="41">
        <v>13.1</v>
      </c>
      <c r="Q1" s="41">
        <v>13.7</v>
      </c>
    </row>
    <row r="2" spans="1:17" x14ac:dyDescent="0.2">
      <c r="A2" t="s">
        <v>23</v>
      </c>
      <c r="B2" t="s">
        <v>41</v>
      </c>
      <c r="C2" s="28"/>
      <c r="D2" s="3"/>
    </row>
    <row r="4" spans="1:17" x14ac:dyDescent="0.2">
      <c r="A4" s="5" t="s">
        <v>0</v>
      </c>
      <c r="C4">
        <v>25301.535</v>
      </c>
      <c r="D4">
        <v>0.58771059999999997</v>
      </c>
    </row>
    <row r="5" spans="1:17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7" x14ac:dyDescent="0.2">
      <c r="A6" s="5" t="s">
        <v>1</v>
      </c>
    </row>
    <row r="7" spans="1:17" x14ac:dyDescent="0.2">
      <c r="A7" t="s">
        <v>2</v>
      </c>
      <c r="C7" s="8">
        <v>56408.212070703492</v>
      </c>
      <c r="D7" s="27"/>
    </row>
    <row r="8" spans="1:17" x14ac:dyDescent="0.2">
      <c r="A8" t="s">
        <v>3</v>
      </c>
      <c r="C8" s="8">
        <v>0.5876840296768463</v>
      </c>
      <c r="D8" s="27"/>
    </row>
    <row r="9" spans="1:17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7" x14ac:dyDescent="0.2">
      <c r="A11" s="10" t="s">
        <v>15</v>
      </c>
      <c r="B11" s="10"/>
      <c r="C11" s="21">
        <f ca="1">INTERCEPT(INDIRECT($D$9):G992,INDIRECT($C$9):F992)</f>
        <v>-4.1920338175255737E-3</v>
      </c>
      <c r="D11" s="3"/>
      <c r="E11" s="10"/>
    </row>
    <row r="12" spans="1:17" x14ac:dyDescent="0.2">
      <c r="A12" s="10" t="s">
        <v>16</v>
      </c>
      <c r="B12" s="10"/>
      <c r="C12" s="21">
        <f ca="1">SLOPE(INDIRECT($D$9):G992,INDIRECT($C$9):F992)</f>
        <v>-5.5919851404072798E-7</v>
      </c>
      <c r="D12" s="3"/>
      <c r="E12" s="10"/>
    </row>
    <row r="13" spans="1:17" x14ac:dyDescent="0.2">
      <c r="A13" s="10" t="s">
        <v>18</v>
      </c>
      <c r="B13" s="10"/>
      <c r="C13" s="3" t="s">
        <v>13</v>
      </c>
    </row>
    <row r="14" spans="1:17" x14ac:dyDescent="0.2">
      <c r="A14" s="10"/>
      <c r="B14" s="10"/>
      <c r="C14" s="10"/>
      <c r="E14" s="14" t="s">
        <v>34</v>
      </c>
      <c r="F14" s="30">
        <v>1</v>
      </c>
    </row>
    <row r="15" spans="1:17" x14ac:dyDescent="0.2">
      <c r="A15" s="12" t="s">
        <v>17</v>
      </c>
      <c r="B15" s="10"/>
      <c r="C15" s="13">
        <f ca="1">(C7+C11)+(C8+C12)*INT(MAX(F21:F3533))</f>
        <v>56408.207878669673</v>
      </c>
      <c r="E15" s="14" t="s">
        <v>30</v>
      </c>
      <c r="F15" s="31">
        <f ca="1">NOW()+15018.5+$C$5/24</f>
        <v>59970.819496527773</v>
      </c>
    </row>
    <row r="16" spans="1:17" x14ac:dyDescent="0.2">
      <c r="A16" s="16" t="s">
        <v>4</v>
      </c>
      <c r="B16" s="10"/>
      <c r="C16" s="17">
        <f ca="1">+C8+C12</f>
        <v>0.58768347047833225</v>
      </c>
      <c r="E16" s="14" t="s">
        <v>35</v>
      </c>
      <c r="F16" s="15">
        <f ca="1">ROUND(2*(F15-$C$7)/$C$8,0)/2+F14</f>
        <v>6063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36</v>
      </c>
      <c r="F17" s="23">
        <f ca="1">ROUND(2*(F15-$C$15)/$C$16,0)/2+F14</f>
        <v>6063</v>
      </c>
    </row>
    <row r="18" spans="1:21" ht="14.25" thickTop="1" thickBot="1" x14ac:dyDescent="0.25">
      <c r="A18" s="16" t="s">
        <v>5</v>
      </c>
      <c r="B18" s="10"/>
      <c r="C18" s="19">
        <f ca="1">+C15</f>
        <v>56408.207878669673</v>
      </c>
      <c r="D18" s="20">
        <f ca="1">+C16</f>
        <v>0.58768347047833225</v>
      </c>
      <c r="E18" s="14" t="s">
        <v>31</v>
      </c>
      <c r="F18" s="18">
        <f ca="1">+$C$15+$C$16*F17-15018.5-$C$5/24</f>
        <v>44953.228593513137</v>
      </c>
    </row>
    <row r="19" spans="1:21" ht="13.5" thickTop="1" x14ac:dyDescent="0.2">
      <c r="F19" s="32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C21">
        <v>25301.535</v>
      </c>
      <c r="D21" t="s">
        <v>13</v>
      </c>
      <c r="E21">
        <f>+(C21-C$7)/C$8</f>
        <v>-52930.955241047348</v>
      </c>
      <c r="F21">
        <f>ROUND(2*E21,0)/2</f>
        <v>-52931</v>
      </c>
      <c r="G21">
        <f>+C21-(C$7+F21*C$8)</f>
        <v>2.6304121660359669E-2</v>
      </c>
      <c r="I21">
        <f>+G21</f>
        <v>2.6304121660359669E-2</v>
      </c>
      <c r="O21">
        <f ca="1">+C$11+C$12*$F21</f>
        <v>2.54069027291642E-2</v>
      </c>
      <c r="Q21" s="2">
        <f>+C21-15018.5</f>
        <v>10283.035</v>
      </c>
    </row>
    <row r="22" spans="1:21" x14ac:dyDescent="0.2">
      <c r="A22" t="s">
        <v>46</v>
      </c>
      <c r="B22" t="s">
        <v>47</v>
      </c>
      <c r="C22">
        <v>50560.778400000185</v>
      </c>
      <c r="D22">
        <v>1.1999999999999999E-3</v>
      </c>
      <c r="E22">
        <f t="shared" ref="E22:E28" si="0">+(C22-C$7)/C$8</f>
        <v>-9949.9618424524378</v>
      </c>
      <c r="F22">
        <f t="shared" ref="F22:F28" si="1">ROUND(2*E22,0)/2</f>
        <v>-9950</v>
      </c>
      <c r="G22">
        <f t="shared" ref="G22:G28" si="2">+C22-(C$7+F22*C$8)</f>
        <v>2.2424581315135583E-2</v>
      </c>
      <c r="I22">
        <f t="shared" ref="I22:I28" si="3">+G22</f>
        <v>2.2424581315135583E-2</v>
      </c>
      <c r="O22">
        <f t="shared" ref="O22:O28" ca="1" si="4">+C$11+C$12*$F22</f>
        <v>1.3719913971796697E-3</v>
      </c>
      <c r="Q22" s="2">
        <f t="shared" ref="Q22:Q28" si="5">+C22-15018.5</f>
        <v>35542.278400000185</v>
      </c>
    </row>
    <row r="23" spans="1:21" x14ac:dyDescent="0.2">
      <c r="A23" t="s">
        <v>46</v>
      </c>
      <c r="B23" t="s">
        <v>48</v>
      </c>
      <c r="C23">
        <v>50561.069800000172</v>
      </c>
      <c r="D23">
        <v>1.6999999999999999E-3</v>
      </c>
      <c r="E23">
        <f t="shared" si="0"/>
        <v>-9949.4659977718402</v>
      </c>
      <c r="F23">
        <f t="shared" si="1"/>
        <v>-9949.5</v>
      </c>
      <c r="G23">
        <f t="shared" si="2"/>
        <v>1.9982566460384987E-2</v>
      </c>
      <c r="I23">
        <f t="shared" si="3"/>
        <v>1.9982566460384987E-2</v>
      </c>
      <c r="O23">
        <f t="shared" ca="1" si="4"/>
        <v>1.3717117979226492E-3</v>
      </c>
      <c r="Q23" s="2">
        <f t="shared" si="5"/>
        <v>35542.569800000172</v>
      </c>
    </row>
    <row r="24" spans="1:21" x14ac:dyDescent="0.2">
      <c r="A24" t="s">
        <v>46</v>
      </c>
      <c r="B24" t="s">
        <v>47</v>
      </c>
      <c r="C24">
        <v>51237.171399999876</v>
      </c>
      <c r="D24">
        <v>5.9999999999999995E-4</v>
      </c>
      <c r="E24">
        <f t="shared" si="0"/>
        <v>-8799.0151332631085</v>
      </c>
      <c r="F24">
        <f t="shared" si="1"/>
        <v>-8799</v>
      </c>
      <c r="G24">
        <f t="shared" si="2"/>
        <v>-8.893577047274448E-3</v>
      </c>
      <c r="I24">
        <f t="shared" si="3"/>
        <v>-8.893577047274448E-3</v>
      </c>
      <c r="O24">
        <f t="shared" ca="1" si="4"/>
        <v>7.2835390751879205E-4</v>
      </c>
      <c r="Q24" s="2">
        <f t="shared" si="5"/>
        <v>36218.671399999876</v>
      </c>
    </row>
    <row r="25" spans="1:21" x14ac:dyDescent="0.2">
      <c r="A25" t="s">
        <v>46</v>
      </c>
      <c r="B25" t="s">
        <v>48</v>
      </c>
      <c r="C25">
        <v>51237.474500000011</v>
      </c>
      <c r="D25">
        <v>1.1000000000000001E-3</v>
      </c>
      <c r="E25">
        <f t="shared" si="0"/>
        <v>-8798.4993799248696</v>
      </c>
      <c r="F25">
        <f t="shared" si="1"/>
        <v>-8798.5</v>
      </c>
      <c r="G25">
        <f t="shared" si="2"/>
        <v>3.6440825351746753E-4</v>
      </c>
      <c r="I25">
        <f t="shared" si="3"/>
        <v>3.6440825351746753E-4</v>
      </c>
      <c r="O25">
        <f t="shared" ca="1" si="4"/>
        <v>7.2807430826177157E-4</v>
      </c>
      <c r="Q25" s="2">
        <f t="shared" si="5"/>
        <v>36218.974500000011</v>
      </c>
    </row>
    <row r="26" spans="1:21" x14ac:dyDescent="0.2">
      <c r="A26" t="s">
        <v>46</v>
      </c>
      <c r="B26" t="s">
        <v>47</v>
      </c>
      <c r="C26">
        <v>51535.11260000011</v>
      </c>
      <c r="D26">
        <v>2.5000000000000001E-3</v>
      </c>
      <c r="E26">
        <f t="shared" si="0"/>
        <v>-8292.0399817279122</v>
      </c>
      <c r="F26">
        <f t="shared" si="1"/>
        <v>-8292</v>
      </c>
      <c r="G26">
        <f t="shared" si="2"/>
        <v>-2.3496622976381332E-2</v>
      </c>
      <c r="I26">
        <f t="shared" si="3"/>
        <v>-2.3496622976381332E-2</v>
      </c>
      <c r="O26">
        <f t="shared" ca="1" si="4"/>
        <v>4.448402609001428E-4</v>
      </c>
      <c r="Q26" s="2">
        <f t="shared" si="5"/>
        <v>36516.61260000011</v>
      </c>
    </row>
    <row r="27" spans="1:21" x14ac:dyDescent="0.2">
      <c r="A27" t="s">
        <v>46</v>
      </c>
      <c r="B27" t="s">
        <v>48</v>
      </c>
      <c r="C27">
        <v>51535.411600000225</v>
      </c>
      <c r="D27">
        <v>1.2999999999999999E-3</v>
      </c>
      <c r="E27">
        <f t="shared" si="0"/>
        <v>-8291.5312049277672</v>
      </c>
      <c r="F27">
        <f t="shared" si="1"/>
        <v>-8291.5</v>
      </c>
      <c r="G27">
        <f t="shared" si="2"/>
        <v>-1.8338637695705984E-2</v>
      </c>
      <c r="I27">
        <f t="shared" si="3"/>
        <v>-1.8338637695705984E-2</v>
      </c>
      <c r="O27">
        <f t="shared" ca="1" si="4"/>
        <v>4.4456066164312233E-4</v>
      </c>
      <c r="Q27" s="2">
        <f t="shared" si="5"/>
        <v>36516.911600000225</v>
      </c>
    </row>
    <row r="28" spans="1:21" x14ac:dyDescent="0.2">
      <c r="A28" t="s">
        <v>49</v>
      </c>
      <c r="B28" t="s">
        <v>47</v>
      </c>
      <c r="C28">
        <v>56408.513870000002</v>
      </c>
      <c r="D28">
        <v>0</v>
      </c>
      <c r="E28">
        <f t="shared" si="0"/>
        <v>0.51354006791120876</v>
      </c>
      <c r="F28">
        <f t="shared" si="1"/>
        <v>0.5</v>
      </c>
      <c r="G28">
        <f t="shared" si="2"/>
        <v>7.9572816757718101E-3</v>
      </c>
      <c r="I28">
        <f t="shared" si="3"/>
        <v>7.9572816757718101E-3</v>
      </c>
      <c r="O28">
        <f t="shared" ca="1" si="4"/>
        <v>-4.1923134167825941E-3</v>
      </c>
      <c r="Q28" s="2">
        <f t="shared" si="5"/>
        <v>41390.013870000002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2023-01-26T06:40:04Z</dcterms:modified>
</cp:coreProperties>
</file>