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AACBAC6E-B8FD-4791-8F04-B68ED8C92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K38" i="1" s="1"/>
  <c r="Q38" i="1"/>
  <c r="E39" i="1"/>
  <c r="F39" i="1"/>
  <c r="G39" i="1"/>
  <c r="K39" i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/>
  <c r="G43" i="1"/>
  <c r="K43" i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D9" i="1"/>
  <c r="C9" i="1"/>
  <c r="Q32" i="1"/>
  <c r="Q33" i="1"/>
  <c r="Q34" i="1"/>
  <c r="Q35" i="1"/>
  <c r="Q36" i="1"/>
  <c r="Q37" i="1"/>
  <c r="E21" i="1"/>
  <c r="F21" i="1"/>
  <c r="E22" i="1"/>
  <c r="F22" i="1"/>
  <c r="Q31" i="1"/>
  <c r="Q30" i="1"/>
  <c r="Q28" i="1"/>
  <c r="Q29" i="1"/>
  <c r="F16" i="1"/>
  <c r="Q26" i="1"/>
  <c r="Q27" i="1"/>
  <c r="Q22" i="1"/>
  <c r="Q23" i="1"/>
  <c r="Q24" i="1"/>
  <c r="Q25" i="1"/>
  <c r="C7" i="1"/>
  <c r="E32" i="1"/>
  <c r="F32" i="1"/>
  <c r="C8" i="1"/>
  <c r="E30" i="1"/>
  <c r="F30" i="1"/>
  <c r="Q21" i="1"/>
  <c r="C17" i="1"/>
  <c r="E27" i="1"/>
  <c r="F27" i="1"/>
  <c r="G21" i="1"/>
  <c r="E34" i="1"/>
  <c r="F34" i="1"/>
  <c r="G34" i="1"/>
  <c r="K34" i="1"/>
  <c r="E29" i="1"/>
  <c r="F29" i="1"/>
  <c r="G29" i="1"/>
  <c r="K29" i="1"/>
  <c r="G30" i="1"/>
  <c r="K30" i="1"/>
  <c r="E24" i="1"/>
  <c r="F24" i="1"/>
  <c r="G24" i="1"/>
  <c r="K24" i="1"/>
  <c r="E36" i="1"/>
  <c r="F36" i="1"/>
  <c r="G36" i="1"/>
  <c r="K36" i="1"/>
  <c r="E23" i="1"/>
  <c r="F23" i="1"/>
  <c r="G23" i="1"/>
  <c r="K23" i="1"/>
  <c r="E35" i="1"/>
  <c r="F35" i="1"/>
  <c r="G35" i="1"/>
  <c r="K35" i="1"/>
  <c r="G32" i="1"/>
  <c r="K32" i="1"/>
  <c r="E33" i="1"/>
  <c r="F33" i="1"/>
  <c r="G33" i="1"/>
  <c r="K33" i="1"/>
  <c r="E26" i="1"/>
  <c r="F26" i="1"/>
  <c r="G26" i="1"/>
  <c r="K26" i="1"/>
  <c r="E28" i="1"/>
  <c r="F28" i="1"/>
  <c r="G28" i="1"/>
  <c r="K28" i="1"/>
  <c r="G22" i="1"/>
  <c r="K22" i="1"/>
  <c r="G27" i="1"/>
  <c r="K27" i="1"/>
  <c r="E25" i="1"/>
  <c r="F25" i="1"/>
  <c r="G25" i="1"/>
  <c r="K25" i="1"/>
  <c r="E31" i="1"/>
  <c r="F31" i="1"/>
  <c r="G31" i="1"/>
  <c r="K31" i="1"/>
  <c r="E37" i="1"/>
  <c r="F37" i="1"/>
  <c r="G37" i="1"/>
  <c r="K37" i="1"/>
  <c r="I21" i="1"/>
  <c r="C11" i="1"/>
  <c r="C12" i="1"/>
  <c r="O38" i="1" l="1"/>
  <c r="O42" i="1"/>
  <c r="O46" i="1"/>
  <c r="O40" i="1"/>
  <c r="O39" i="1"/>
  <c r="O43" i="1"/>
  <c r="O41" i="1"/>
  <c r="O45" i="1"/>
  <c r="O44" i="1"/>
  <c r="C16" i="1"/>
  <c r="D18" i="1" s="1"/>
  <c r="O24" i="1"/>
  <c r="O26" i="1"/>
  <c r="O27" i="1"/>
  <c r="O34" i="1"/>
  <c r="O31" i="1"/>
  <c r="O21" i="1"/>
  <c r="O36" i="1"/>
  <c r="O23" i="1"/>
  <c r="O37" i="1"/>
  <c r="O33" i="1"/>
  <c r="O30" i="1"/>
  <c r="O28" i="1"/>
  <c r="O32" i="1"/>
  <c r="C15" i="1"/>
  <c r="O25" i="1"/>
  <c r="O22" i="1"/>
  <c r="O29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<sst xmlns="http://schemas.openxmlformats.org/spreadsheetml/2006/main" count="94" uniqueCount="56">
  <si>
    <t>OEJV 0191</t>
  </si>
  <si>
    <t>OEJV 0198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</si>
  <si>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</si>
  <si>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</si>
  <si>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</si>
  <si>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</si>
  <si>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</si>
  <si>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</si>
  <si>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</si>
  <si>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</si>
  <si>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</si>
  <si>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</si>
  <si>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</si>
  <si>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</si>
  <si>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</si>
  <si>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</si>
  <si>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</si>
  <si>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</si>
  <si>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</si>
  <si>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</si>
  <si>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</si>
  <si>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</si>
  <si>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</si>
  <si>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</si>
  <si>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</si>
  <si>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</si>
  <si>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</si>
  <si>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</si>
  <si>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</si>
  <si>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</si>
  <si>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</si>
  <si>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</si>
  <si>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</si>
  <si>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</si>
  <si>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</si>
  <si>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</si>
  <si>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</si>
  <si>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</si>
  <si>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</si>
  <si>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</si>
  <si>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</si>
  <si>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</si>
  <si>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V0757 Cen / GSC 7291-0411               </t>
  </si>
  <si>
    <t xml:space="preserve">EW/KW     </t>
  </si>
  <si>
    <t>IBVS 5843</t>
  </si>
  <si>
    <t>II</t>
  </si>
  <si>
    <t>OEJV 116</t>
  </si>
  <si>
    <t>Add cycle</t>
  </si>
  <si>
    <t>Old Cycle</t>
  </si>
  <si>
    <t>OEJV 0130</t>
  </si>
  <si>
    <t>OEJV 0155</t>
  </si>
  <si>
    <t>0,0050</t>
  </si>
  <si>
    <t>OEJV 0172</t>
  </si>
  <si>
    <t>vis</t>
  </si>
  <si>
    <t>JAVSO, 48, 250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</si>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</sst>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0" fillId="0" borderId="0" xfId="41" applyFont="1" applyAlignment="1">
      <alignment horizontal="left"/>
    </xf>
    <xf numFmtId="0" fontId="10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V757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17804.5</c:v>
                </c:pt>
                <c:pt idx="20">
                  <c:v>17805</c:v>
                </c:pt>
                <c:pt idx="21">
                  <c:v>17819</c:v>
                </c:pt>
                <c:pt idx="22">
                  <c:v>19968</c:v>
                </c:pt>
                <c:pt idx="23">
                  <c:v>19979.5</c:v>
                </c:pt>
                <c:pt idx="24">
                  <c:v>19980</c:v>
                </c:pt>
                <c:pt idx="25">
                  <c:v>-152986.5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A-49CC-BAC2-FA24596FB2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17804.5</c:v>
                </c:pt>
                <c:pt idx="20">
                  <c:v>17805</c:v>
                </c:pt>
                <c:pt idx="21">
                  <c:v>17819</c:v>
                </c:pt>
                <c:pt idx="22">
                  <c:v>19968</c:v>
                </c:pt>
                <c:pt idx="23">
                  <c:v>19979.5</c:v>
                </c:pt>
                <c:pt idx="24">
                  <c:v>19980</c:v>
                </c:pt>
                <c:pt idx="25">
                  <c:v>-152986.5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A-49CC-BAC2-FA24596FB2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17804.5</c:v>
                </c:pt>
                <c:pt idx="20">
                  <c:v>17805</c:v>
                </c:pt>
                <c:pt idx="21">
                  <c:v>17819</c:v>
                </c:pt>
                <c:pt idx="22">
                  <c:v>19968</c:v>
                </c:pt>
                <c:pt idx="23">
                  <c:v>19979.5</c:v>
                </c:pt>
                <c:pt idx="24">
                  <c:v>19980</c:v>
                </c:pt>
                <c:pt idx="25">
                  <c:v>-152986.5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A-49CC-BAC2-FA24596FB2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17804.5</c:v>
                </c:pt>
                <c:pt idx="20">
                  <c:v>17805</c:v>
                </c:pt>
                <c:pt idx="21">
                  <c:v>17819</c:v>
                </c:pt>
                <c:pt idx="22">
                  <c:v>19968</c:v>
                </c:pt>
                <c:pt idx="23">
                  <c:v>19979.5</c:v>
                </c:pt>
                <c:pt idx="24">
                  <c:v>19980</c:v>
                </c:pt>
                <c:pt idx="25">
                  <c:v>-152986.5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-2.0165799942333251E-3</c:v>
                </c:pt>
                <c:pt idx="2">
                  <c:v>2.3991500056581572E-3</c:v>
                </c:pt>
                <c:pt idx="3">
                  <c:v>-2.7604099959717132E-3</c:v>
                </c:pt>
                <c:pt idx="4">
                  <c:v>1.3553200042224489E-3</c:v>
                </c:pt>
                <c:pt idx="5">
                  <c:v>-6.0722999987774529E-3</c:v>
                </c:pt>
                <c:pt idx="6">
                  <c:v>-3.9599599913344719E-3</c:v>
                </c:pt>
                <c:pt idx="7">
                  <c:v>-6.5449800022179261E-3</c:v>
                </c:pt>
                <c:pt idx="8">
                  <c:v>-4.3427800046629272E-3</c:v>
                </c:pt>
                <c:pt idx="9">
                  <c:v>-1.838509997469373E-3</c:v>
                </c:pt>
                <c:pt idx="10">
                  <c:v>-3.5709099975065328E-3</c:v>
                </c:pt>
                <c:pt idx="11">
                  <c:v>-3.5049399957642891E-3</c:v>
                </c:pt>
                <c:pt idx="12">
                  <c:v>-1.1847200003103353E-3</c:v>
                </c:pt>
                <c:pt idx="13">
                  <c:v>-2.8389899962348863E-3</c:v>
                </c:pt>
                <c:pt idx="14">
                  <c:v>-1.7085500003304332E-3</c:v>
                </c:pt>
                <c:pt idx="15">
                  <c:v>-1.2728200017591007E-3</c:v>
                </c:pt>
                <c:pt idx="16">
                  <c:v>1.9764000171562657E-4</c:v>
                </c:pt>
                <c:pt idx="17">
                  <c:v>-7.571501046186313E-4</c:v>
                </c:pt>
                <c:pt idx="18">
                  <c:v>2.8857982397312298E-4</c:v>
                </c:pt>
                <c:pt idx="19">
                  <c:v>1.9957007316406816E-4</c:v>
                </c:pt>
                <c:pt idx="20">
                  <c:v>9.9529996077762917E-4</c:v>
                </c:pt>
                <c:pt idx="21">
                  <c:v>2.1857401297893375E-3</c:v>
                </c:pt>
                <c:pt idx="22">
                  <c:v>5.9328021598048508E-4</c:v>
                </c:pt>
                <c:pt idx="23">
                  <c:v>1.5507021453231573E-4</c:v>
                </c:pt>
                <c:pt idx="24">
                  <c:v>5.7080000260611996E-4</c:v>
                </c:pt>
                <c:pt idx="25">
                  <c:v>3.6844710004515946E-2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A-49CC-BAC2-FA24596FB2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17804.5</c:v>
                </c:pt>
                <c:pt idx="20">
                  <c:v>17805</c:v>
                </c:pt>
                <c:pt idx="21">
                  <c:v>17819</c:v>
                </c:pt>
                <c:pt idx="22">
                  <c:v>19968</c:v>
                </c:pt>
                <c:pt idx="23">
                  <c:v>19979.5</c:v>
                </c:pt>
                <c:pt idx="24">
                  <c:v>19980</c:v>
                </c:pt>
                <c:pt idx="25">
                  <c:v>-152986.5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A-49CC-BAC2-FA24596FB2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17804.5</c:v>
                </c:pt>
                <c:pt idx="20">
                  <c:v>17805</c:v>
                </c:pt>
                <c:pt idx="21">
                  <c:v>17819</c:v>
                </c:pt>
                <c:pt idx="22">
                  <c:v>19968</c:v>
                </c:pt>
                <c:pt idx="23">
                  <c:v>19979.5</c:v>
                </c:pt>
                <c:pt idx="24">
                  <c:v>19980</c:v>
                </c:pt>
                <c:pt idx="25">
                  <c:v>-152986.5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A-49CC-BAC2-FA24596FB2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7.0000000000000001E-3</c:v>
                  </c:pt>
                  <c:pt idx="6">
                    <c:v>6.0000000000000001E-3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1.0999999999999999E-2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2.3000000000000001E-4</c:v>
                  </c:pt>
                  <c:pt idx="14">
                    <c:v>2.0000000000000001E-4</c:v>
                  </c:pt>
                  <c:pt idx="15">
                    <c:v>1.6000000000000001E-4</c:v>
                  </c:pt>
                  <c:pt idx="16">
                    <c:v>1.5E-3</c:v>
                  </c:pt>
                  <c:pt idx="17">
                    <c:v>1.25E-3</c:v>
                  </c:pt>
                  <c:pt idx="18">
                    <c:v>1.3500000000000001E-3</c:v>
                  </c:pt>
                  <c:pt idx="19">
                    <c:v>8.7000000000000001E-4</c:v>
                  </c:pt>
                  <c:pt idx="20">
                    <c:v>1.2600000000000001E-3</c:v>
                  </c:pt>
                  <c:pt idx="21">
                    <c:v>1.6999999999999999E-3</c:v>
                  </c:pt>
                  <c:pt idx="22">
                    <c:v>2E-3</c:v>
                  </c:pt>
                  <c:pt idx="23">
                    <c:v>6.0000000000000001E-3</c:v>
                  </c:pt>
                  <c:pt idx="24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17804.5</c:v>
                </c:pt>
                <c:pt idx="20">
                  <c:v>17805</c:v>
                </c:pt>
                <c:pt idx="21">
                  <c:v>17819</c:v>
                </c:pt>
                <c:pt idx="22">
                  <c:v>19968</c:v>
                </c:pt>
                <c:pt idx="23">
                  <c:v>19979.5</c:v>
                </c:pt>
                <c:pt idx="24">
                  <c:v>19980</c:v>
                </c:pt>
                <c:pt idx="25">
                  <c:v>-152986.5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A-49CC-BAC2-FA24596FB2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2927</c:v>
                </c:pt>
                <c:pt idx="2">
                  <c:v>2927.5</c:v>
                </c:pt>
                <c:pt idx="3">
                  <c:v>2941.5</c:v>
                </c:pt>
                <c:pt idx="4">
                  <c:v>2942</c:v>
                </c:pt>
                <c:pt idx="5">
                  <c:v>7245</c:v>
                </c:pt>
                <c:pt idx="6">
                  <c:v>7274</c:v>
                </c:pt>
                <c:pt idx="7">
                  <c:v>8387</c:v>
                </c:pt>
                <c:pt idx="8">
                  <c:v>8457</c:v>
                </c:pt>
                <c:pt idx="9">
                  <c:v>10456.5</c:v>
                </c:pt>
                <c:pt idx="10">
                  <c:v>13516.5</c:v>
                </c:pt>
                <c:pt idx="11">
                  <c:v>15661</c:v>
                </c:pt>
                <c:pt idx="12">
                  <c:v>16668</c:v>
                </c:pt>
                <c:pt idx="13">
                  <c:v>16668.5</c:v>
                </c:pt>
                <c:pt idx="14">
                  <c:v>16682.5</c:v>
                </c:pt>
                <c:pt idx="15">
                  <c:v>16683</c:v>
                </c:pt>
                <c:pt idx="16">
                  <c:v>16834</c:v>
                </c:pt>
                <c:pt idx="17">
                  <c:v>17772.5</c:v>
                </c:pt>
                <c:pt idx="18">
                  <c:v>17773</c:v>
                </c:pt>
                <c:pt idx="19">
                  <c:v>17804.5</c:v>
                </c:pt>
                <c:pt idx="20">
                  <c:v>17805</c:v>
                </c:pt>
                <c:pt idx="21">
                  <c:v>17819</c:v>
                </c:pt>
                <c:pt idx="22">
                  <c:v>19968</c:v>
                </c:pt>
                <c:pt idx="23">
                  <c:v>19979.5</c:v>
                </c:pt>
                <c:pt idx="24">
                  <c:v>19980</c:v>
                </c:pt>
                <c:pt idx="25">
                  <c:v>-152986.5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1.4939136514161052E-3</c:v>
                </c:pt>
                <c:pt idx="1">
                  <c:v>8.5449853828176462E-4</c:v>
                </c:pt>
                <c:pt idx="2">
                  <c:v>8.5438931123818171E-4</c:v>
                </c:pt>
                <c:pt idx="3">
                  <c:v>8.5133095401786034E-4</c:v>
                </c:pt>
                <c:pt idx="4">
                  <c:v>8.5122172697427742E-4</c:v>
                </c:pt>
                <c:pt idx="5">
                  <c:v>-8.8786210100224748E-5</c:v>
                </c:pt>
                <c:pt idx="6">
                  <c:v>-9.5121378628033318E-5</c:v>
                </c:pt>
                <c:pt idx="7">
                  <c:v>-3.3826077764358554E-4</c:v>
                </c:pt>
                <c:pt idx="8">
                  <c:v>-3.5355256374519249E-4</c:v>
                </c:pt>
                <c:pt idx="9">
                  <c:v>-7.9035151103323971E-4</c:v>
                </c:pt>
                <c:pt idx="10">
                  <c:v>-1.4588210177606338E-3</c:v>
                </c:pt>
                <c:pt idx="11">
                  <c:v>-1.9272958076877241E-3</c:v>
                </c:pt>
                <c:pt idx="12">
                  <c:v>-2.1472790734636997E-3</c:v>
                </c:pt>
                <c:pt idx="13">
                  <c:v>-2.1473883005072832E-3</c:v>
                </c:pt>
                <c:pt idx="14">
                  <c:v>-2.1504466577276045E-3</c:v>
                </c:pt>
                <c:pt idx="15">
                  <c:v>-2.150555884771187E-3</c:v>
                </c:pt>
                <c:pt idx="16">
                  <c:v>-2.1835424519332253E-3</c:v>
                </c:pt>
                <c:pt idx="17">
                  <c:v>-2.3885616127383427E-3</c:v>
                </c:pt>
                <c:pt idx="18">
                  <c:v>-2.3886708397819253E-3</c:v>
                </c:pt>
                <c:pt idx="19">
                  <c:v>-2.3955521435276485E-3</c:v>
                </c:pt>
                <c:pt idx="20">
                  <c:v>-2.3956613705712311E-3</c:v>
                </c:pt>
                <c:pt idx="21">
                  <c:v>-2.3987197277915533E-3</c:v>
                </c:pt>
                <c:pt idx="22">
                  <c:v>-2.8681775611108891E-3</c:v>
                </c:pt>
                <c:pt idx="23">
                  <c:v>-2.8706897831132965E-3</c:v>
                </c:pt>
                <c:pt idx="24">
                  <c:v>-2.8707990101568791E-3</c:v>
                </c:pt>
                <c:pt idx="25">
                  <c:v>3.4914439857609073E-2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A-49CC-BAC2-FA24596F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5640"/>
        <c:axId val="1"/>
      </c:scatterChart>
      <c:valAx>
        <c:axId val="81278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38100</xdr:rowOff>
    </xdr:from>
    <xdr:to>
      <xdr:col>17</xdr:col>
      <xdr:colOff>114300</xdr:colOff>
      <xdr:row>19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495DFD-2F2F-BF8D-42D5-98249EC8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E11" sqref="E10: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43</v>
      </c>
      <c r="C2" s="3"/>
      <c r="D2" s="3"/>
    </row>
    <row r="3" spans="1:6" ht="13.5" thickBot="1" x14ac:dyDescent="0.25">
      <c r="C3" s="30" t="s">
        <v>39</v>
      </c>
    </row>
    <row r="4" spans="1:6" ht="14.25" thickTop="1" thickBot="1" x14ac:dyDescent="0.25">
      <c r="A4" s="5" t="s">
        <v>41</v>
      </c>
      <c r="C4" s="8">
        <v>52500.116999999998</v>
      </c>
      <c r="D4" s="9">
        <v>0.34316854000000002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f>C4</f>
        <v>52500.116999999998</v>
      </c>
    </row>
    <row r="8" spans="1:6" x14ac:dyDescent="0.2">
      <c r="A8" t="s">
        <v>7</v>
      </c>
      <c r="C8">
        <f>D4</f>
        <v>0.34316854000000002</v>
      </c>
      <c r="D8" s="29"/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INTERCEPT(INDIRECT($D$9):G975,INDIRECT($C$9):F975)</f>
        <v>1.4939136514161052E-3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SLOPE(INDIRECT($D$9):G975,INDIRECT($C$9):F975)</f>
        <v>-2.1845408716581504E-7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(C7+C11)+(C8+C12)*INT(MAX(F21:F3516))</f>
        <v>59356.621558400991</v>
      </c>
      <c r="E15" s="16" t="s">
        <v>47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0.34316832154591287</v>
      </c>
      <c r="E16" s="16" t="s">
        <v>34</v>
      </c>
      <c r="F16" s="17">
        <f ca="1">NOW()+15018.5+$C$5/24</f>
        <v>59970.821115162034</v>
      </c>
    </row>
    <row r="17" spans="1:17" ht="13.5" thickBot="1" x14ac:dyDescent="0.25">
      <c r="A17" s="16" t="s">
        <v>31</v>
      </c>
      <c r="B17" s="12"/>
      <c r="C17" s="12">
        <f>COUNT(C21:C2174)</f>
        <v>25</v>
      </c>
      <c r="E17" s="16" t="s">
        <v>48</v>
      </c>
      <c r="F17" s="17">
        <f ca="1">ROUND(2*(F16-$C$7)/$C$8,0)/2+F15</f>
        <v>21771</v>
      </c>
    </row>
    <row r="18" spans="1:17" ht="14.25" thickTop="1" thickBot="1" x14ac:dyDescent="0.25">
      <c r="A18" s="18" t="s">
        <v>9</v>
      </c>
      <c r="B18" s="12"/>
      <c r="C18" s="21">
        <f ca="1">+C15</f>
        <v>59356.621558400991</v>
      </c>
      <c r="D18" s="22">
        <f ca="1">+C16</f>
        <v>0.34316832154591287</v>
      </c>
      <c r="E18" s="16" t="s">
        <v>35</v>
      </c>
      <c r="F18" s="25">
        <f ca="1">ROUND(2*(F16-$C$15)/$C$16,0)/2+F15</f>
        <v>1791</v>
      </c>
    </row>
    <row r="19" spans="1:17" ht="13.5" thickTop="1" x14ac:dyDescent="0.2">
      <c r="E19" s="16" t="s">
        <v>36</v>
      </c>
      <c r="F19" s="20">
        <f ca="1">+$C$15+$C$16*F18-15018.5-$C$5/24</f>
        <v>44953.131855623054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</v>
      </c>
      <c r="I20" s="7" t="s">
        <v>53</v>
      </c>
      <c r="J20" s="7" t="s">
        <v>2</v>
      </c>
      <c r="K20" s="7" t="s">
        <v>3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32" t="s">
        <v>40</v>
      </c>
      <c r="B21" s="31" t="s">
        <v>38</v>
      </c>
      <c r="C21" s="32">
        <v>52500.116999999998</v>
      </c>
      <c r="D21" s="28"/>
      <c r="E21">
        <f t="shared" ref="E21:E27" si="0">+(C21-C$7)/C$8</f>
        <v>0</v>
      </c>
      <c r="F21">
        <f t="shared" ref="F21:F3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1.4939136514161052E-3</v>
      </c>
      <c r="Q21" s="2">
        <f t="shared" ref="Q21:Q27" si="4">+C21-15018.5</f>
        <v>37481.616999999998</v>
      </c>
    </row>
    <row r="22" spans="1:17" x14ac:dyDescent="0.2">
      <c r="A22" s="33" t="s">
        <v>44</v>
      </c>
      <c r="B22" s="31" t="s">
        <v>38</v>
      </c>
      <c r="C22" s="32">
        <v>53504.569300000003</v>
      </c>
      <c r="D22" s="32">
        <v>2.9999999999999997E-4</v>
      </c>
      <c r="E22">
        <f t="shared" si="0"/>
        <v>2926.9941236454961</v>
      </c>
      <c r="F22">
        <f t="shared" si="1"/>
        <v>2927</v>
      </c>
      <c r="G22">
        <f t="shared" si="2"/>
        <v>-2.0165799942333251E-3</v>
      </c>
      <c r="K22">
        <f t="shared" ref="K22:K37" si="5">+G22</f>
        <v>-2.0165799942333251E-3</v>
      </c>
      <c r="O22">
        <f t="shared" ca="1" si="3"/>
        <v>8.5449853828176462E-4</v>
      </c>
      <c r="Q22" s="2">
        <f t="shared" si="4"/>
        <v>38486.069300000003</v>
      </c>
    </row>
    <row r="23" spans="1:17" x14ac:dyDescent="0.2">
      <c r="A23" s="33" t="s">
        <v>44</v>
      </c>
      <c r="B23" s="31" t="s">
        <v>45</v>
      </c>
      <c r="C23" s="32">
        <v>53504.745300000002</v>
      </c>
      <c r="D23" s="32">
        <v>6.9999999999999999E-4</v>
      </c>
      <c r="E23">
        <f t="shared" si="0"/>
        <v>2927.5069911711716</v>
      </c>
      <c r="F23">
        <f t="shared" si="1"/>
        <v>2927.5</v>
      </c>
      <c r="G23">
        <f t="shared" si="2"/>
        <v>2.3991500056581572E-3</v>
      </c>
      <c r="K23">
        <f t="shared" si="5"/>
        <v>2.3991500056581572E-3</v>
      </c>
      <c r="O23">
        <f t="shared" ca="1" si="3"/>
        <v>8.5438931123818171E-4</v>
      </c>
      <c r="Q23" s="2">
        <f t="shared" si="4"/>
        <v>38486.245300000002</v>
      </c>
    </row>
    <row r="24" spans="1:17" x14ac:dyDescent="0.2">
      <c r="A24" s="33" t="s">
        <v>44</v>
      </c>
      <c r="B24" s="31" t="s">
        <v>45</v>
      </c>
      <c r="C24" s="32">
        <v>53509.544500000004</v>
      </c>
      <c r="D24" s="32">
        <v>4.0000000000000002E-4</v>
      </c>
      <c r="E24">
        <f t="shared" si="0"/>
        <v>2941.4919561099778</v>
      </c>
      <c r="F24">
        <f t="shared" si="1"/>
        <v>2941.5</v>
      </c>
      <c r="G24">
        <f t="shared" si="2"/>
        <v>-2.7604099959717132E-3</v>
      </c>
      <c r="K24">
        <f t="shared" si="5"/>
        <v>-2.7604099959717132E-3</v>
      </c>
      <c r="O24">
        <f t="shared" ca="1" si="3"/>
        <v>8.5133095401786034E-4</v>
      </c>
      <c r="Q24" s="2">
        <f t="shared" si="4"/>
        <v>38491.044500000004</v>
      </c>
    </row>
    <row r="25" spans="1:17" x14ac:dyDescent="0.2">
      <c r="A25" s="33" t="s">
        <v>44</v>
      </c>
      <c r="B25" s="31" t="s">
        <v>38</v>
      </c>
      <c r="C25" s="32">
        <v>53509.720200000003</v>
      </c>
      <c r="D25" s="32">
        <v>6.9999999999999999E-4</v>
      </c>
      <c r="E25">
        <f t="shared" si="0"/>
        <v>2942.0039494296448</v>
      </c>
      <c r="F25">
        <f t="shared" si="1"/>
        <v>2942</v>
      </c>
      <c r="G25">
        <f t="shared" si="2"/>
        <v>1.3553200042224489E-3</v>
      </c>
      <c r="K25">
        <f t="shared" si="5"/>
        <v>1.3553200042224489E-3</v>
      </c>
      <c r="O25">
        <f t="shared" ca="1" si="3"/>
        <v>8.5122172697427742E-4</v>
      </c>
      <c r="Q25" s="2">
        <f t="shared" si="4"/>
        <v>38491.220200000003</v>
      </c>
    </row>
    <row r="26" spans="1:17" x14ac:dyDescent="0.2">
      <c r="A26" s="34" t="s">
        <v>46</v>
      </c>
      <c r="B26" s="35" t="s">
        <v>38</v>
      </c>
      <c r="C26" s="36">
        <v>54986.366999999998</v>
      </c>
      <c r="D26" s="36">
        <v>7.0000000000000001E-3</v>
      </c>
      <c r="E26">
        <f t="shared" si="0"/>
        <v>7244.9823051961575</v>
      </c>
      <c r="F26">
        <f t="shared" si="1"/>
        <v>7245</v>
      </c>
      <c r="G26">
        <f t="shared" si="2"/>
        <v>-6.0722999987774529E-3</v>
      </c>
      <c r="K26">
        <f t="shared" si="5"/>
        <v>-6.0722999987774529E-3</v>
      </c>
      <c r="O26">
        <f t="shared" ca="1" si="3"/>
        <v>-8.8786210100224748E-5</v>
      </c>
      <c r="Q26" s="2">
        <f t="shared" si="4"/>
        <v>39967.866999999998</v>
      </c>
    </row>
    <row r="27" spans="1:17" x14ac:dyDescent="0.2">
      <c r="A27" s="34" t="s">
        <v>46</v>
      </c>
      <c r="B27" s="35" t="s">
        <v>38</v>
      </c>
      <c r="C27" s="36">
        <v>54996.321000000004</v>
      </c>
      <c r="D27" s="36">
        <v>6.0000000000000001E-3</v>
      </c>
      <c r="E27">
        <f t="shared" si="0"/>
        <v>7273.9884605972475</v>
      </c>
      <c r="F27">
        <f t="shared" si="1"/>
        <v>7274</v>
      </c>
      <c r="G27">
        <f t="shared" si="2"/>
        <v>-3.9599599913344719E-3</v>
      </c>
      <c r="K27">
        <f t="shared" si="5"/>
        <v>-3.9599599913344719E-3</v>
      </c>
      <c r="O27">
        <f t="shared" ca="1" si="3"/>
        <v>-9.5121378628033318E-5</v>
      </c>
      <c r="Q27" s="2">
        <f t="shared" si="4"/>
        <v>39977.821000000004</v>
      </c>
    </row>
    <row r="28" spans="1:17" x14ac:dyDescent="0.2">
      <c r="A28" s="34" t="s">
        <v>49</v>
      </c>
      <c r="B28" s="37" t="s">
        <v>38</v>
      </c>
      <c r="C28" s="38">
        <v>55378.264999999999</v>
      </c>
      <c r="D28" s="38">
        <v>5.0000000000000001E-3</v>
      </c>
      <c r="E28">
        <f>+(C28-C$7)/C$8</f>
        <v>8386.9809277971726</v>
      </c>
      <c r="F28">
        <f t="shared" si="1"/>
        <v>8387</v>
      </c>
      <c r="G28">
        <f>+C28-(C$7+F28*C$8)</f>
        <v>-6.5449800022179261E-3</v>
      </c>
      <c r="K28">
        <f t="shared" si="5"/>
        <v>-6.5449800022179261E-3</v>
      </c>
      <c r="O28">
        <f ca="1">+C$11+C$12*$F28</f>
        <v>-3.3826077764358554E-4</v>
      </c>
      <c r="Q28" s="2">
        <f>+C28-15018.5</f>
        <v>40359.764999999999</v>
      </c>
    </row>
    <row r="29" spans="1:17" x14ac:dyDescent="0.2">
      <c r="A29" s="34" t="s">
        <v>49</v>
      </c>
      <c r="B29" s="37" t="s">
        <v>38</v>
      </c>
      <c r="C29" s="38">
        <v>55402.288999999997</v>
      </c>
      <c r="D29" s="38">
        <v>5.0000000000000001E-3</v>
      </c>
      <c r="E29">
        <f>+(C29-C$7)/C$8</f>
        <v>8456.987345052079</v>
      </c>
      <c r="F29">
        <f t="shared" si="1"/>
        <v>8457</v>
      </c>
      <c r="G29">
        <f>+C29-(C$7+F29*C$8)</f>
        <v>-4.3427800046629272E-3</v>
      </c>
      <c r="K29">
        <f t="shared" si="5"/>
        <v>-4.3427800046629272E-3</v>
      </c>
      <c r="O29">
        <f ca="1">+C$11+C$12*$F29</f>
        <v>-3.5355256374519249E-4</v>
      </c>
      <c r="Q29" s="2">
        <f>+C29-15018.5</f>
        <v>40383.788999999997</v>
      </c>
    </row>
    <row r="30" spans="1:17" x14ac:dyDescent="0.2">
      <c r="A30" s="39" t="s">
        <v>50</v>
      </c>
      <c r="B30" s="40" t="s">
        <v>45</v>
      </c>
      <c r="C30" s="41">
        <v>56088.457000000002</v>
      </c>
      <c r="D30" s="39" t="s">
        <v>51</v>
      </c>
      <c r="E30">
        <f>+(C30-C$7)/C$8</f>
        <v>10456.494642545042</v>
      </c>
      <c r="F30">
        <f t="shared" si="1"/>
        <v>10456.5</v>
      </c>
      <c r="G30">
        <f>+C30-(C$7+F30*C$8)</f>
        <v>-1.838509997469373E-3</v>
      </c>
      <c r="K30">
        <f t="shared" si="5"/>
        <v>-1.838509997469373E-3</v>
      </c>
      <c r="O30">
        <f ca="1">+C$11+C$12*$F30</f>
        <v>-7.9035151103323971E-4</v>
      </c>
      <c r="Q30" s="2">
        <f>+C30-15018.5</f>
        <v>41069.957000000002</v>
      </c>
    </row>
    <row r="31" spans="1:17" x14ac:dyDescent="0.2">
      <c r="A31" s="42" t="s">
        <v>52</v>
      </c>
      <c r="B31" s="43" t="s">
        <v>45</v>
      </c>
      <c r="C31" s="44">
        <v>57138.550999999999</v>
      </c>
      <c r="D31" s="44">
        <v>1.0999999999999999E-2</v>
      </c>
      <c r="E31">
        <f>+(C31-C$7)/C$8</f>
        <v>13516.489594296729</v>
      </c>
      <c r="F31">
        <f t="shared" si="1"/>
        <v>13516.5</v>
      </c>
      <c r="G31">
        <f>+C31-(C$7+F31*C$8)</f>
        <v>-3.5709099975065328E-3</v>
      </c>
      <c r="K31">
        <f t="shared" si="5"/>
        <v>-3.5709099975065328E-3</v>
      </c>
      <c r="O31">
        <f ca="1">+C$11+C$12*$F31</f>
        <v>-1.4588210177606338E-3</v>
      </c>
      <c r="Q31" s="2">
        <f>+C31-15018.5</f>
        <v>42120.050999999999</v>
      </c>
    </row>
    <row r="32" spans="1:17" x14ac:dyDescent="0.2">
      <c r="A32" s="45" t="s">
        <v>0</v>
      </c>
      <c r="B32" s="46" t="s">
        <v>38</v>
      </c>
      <c r="C32" s="47">
        <v>57874.476000000002</v>
      </c>
      <c r="D32" s="47">
        <v>4.0000000000000001E-3</v>
      </c>
      <c r="E32">
        <f t="shared" ref="E32:E37" si="6">+(C32-C$7)/C$8</f>
        <v>15660.989786534639</v>
      </c>
      <c r="F32">
        <f t="shared" si="1"/>
        <v>15661</v>
      </c>
      <c r="G32">
        <f t="shared" ref="G32:G37" si="7">+C32-(C$7+F32*C$8)</f>
        <v>-3.5049399957642891E-3</v>
      </c>
      <c r="K32">
        <f t="shared" si="5"/>
        <v>-3.5049399957642891E-3</v>
      </c>
      <c r="O32">
        <f t="shared" ref="O32:O37" ca="1" si="8">+C$11+C$12*$F32</f>
        <v>-1.9272958076877241E-3</v>
      </c>
      <c r="Q32" s="2">
        <f t="shared" ref="Q32:Q37" si="9">+C32-15018.5</f>
        <v>42855.976000000002</v>
      </c>
    </row>
    <row r="33" spans="1:17" ht="12" customHeight="1" x14ac:dyDescent="0.2">
      <c r="A33" s="47" t="s">
        <v>1</v>
      </c>
      <c r="B33" s="48" t="s">
        <v>45</v>
      </c>
      <c r="C33" s="47">
        <v>58220.049039999998</v>
      </c>
      <c r="D33" s="47">
        <v>1E-4</v>
      </c>
      <c r="E33">
        <f t="shared" si="6"/>
        <v>16667.996547702187</v>
      </c>
      <c r="F33">
        <f t="shared" si="1"/>
        <v>16668</v>
      </c>
      <c r="G33">
        <f t="shared" si="7"/>
        <v>-1.1847200003103353E-3</v>
      </c>
      <c r="K33">
        <f t="shared" si="5"/>
        <v>-1.1847200003103353E-3</v>
      </c>
      <c r="O33">
        <f t="shared" ca="1" si="8"/>
        <v>-2.1472790734636997E-3</v>
      </c>
      <c r="Q33" s="2">
        <f t="shared" si="9"/>
        <v>43201.549039999998</v>
      </c>
    </row>
    <row r="34" spans="1:17" ht="12" customHeight="1" x14ac:dyDescent="0.2">
      <c r="A34" s="47" t="s">
        <v>1</v>
      </c>
      <c r="B34" s="48" t="s">
        <v>45</v>
      </c>
      <c r="C34" s="47">
        <v>58220.218970000002</v>
      </c>
      <c r="D34" s="47">
        <v>2.3000000000000001E-4</v>
      </c>
      <c r="E34">
        <f t="shared" si="6"/>
        <v>16668.491727126278</v>
      </c>
      <c r="F34">
        <f t="shared" si="1"/>
        <v>16668.5</v>
      </c>
      <c r="G34">
        <f t="shared" si="7"/>
        <v>-2.8389899962348863E-3</v>
      </c>
      <c r="K34">
        <f t="shared" si="5"/>
        <v>-2.8389899962348863E-3</v>
      </c>
      <c r="O34">
        <f t="shared" ca="1" si="8"/>
        <v>-2.1473883005072832E-3</v>
      </c>
      <c r="Q34" s="2">
        <f t="shared" si="9"/>
        <v>43201.718970000002</v>
      </c>
    </row>
    <row r="35" spans="1:17" ht="12" customHeight="1" x14ac:dyDescent="0.2">
      <c r="A35" s="47" t="s">
        <v>1</v>
      </c>
      <c r="B35" s="48" t="s">
        <v>38</v>
      </c>
      <c r="C35" s="47">
        <v>58225.024460000001</v>
      </c>
      <c r="D35" s="47">
        <v>2.0000000000000001E-4</v>
      </c>
      <c r="E35">
        <f t="shared" si="6"/>
        <v>16682.495021251078</v>
      </c>
      <c r="F35">
        <f t="shared" si="1"/>
        <v>16682.5</v>
      </c>
      <c r="G35">
        <f t="shared" si="7"/>
        <v>-1.7085500003304332E-3</v>
      </c>
      <c r="K35">
        <f t="shared" si="5"/>
        <v>-1.7085500003304332E-3</v>
      </c>
      <c r="O35">
        <f t="shared" ca="1" si="8"/>
        <v>-2.1504466577276045E-3</v>
      </c>
      <c r="Q35" s="2">
        <f t="shared" si="9"/>
        <v>43206.524460000001</v>
      </c>
    </row>
    <row r="36" spans="1:17" ht="12" customHeight="1" x14ac:dyDescent="0.2">
      <c r="A36" s="47" t="s">
        <v>1</v>
      </c>
      <c r="B36" s="48" t="s">
        <v>38</v>
      </c>
      <c r="C36" s="47">
        <v>58225.196479999999</v>
      </c>
      <c r="D36" s="47">
        <v>1.6000000000000001E-4</v>
      </c>
      <c r="E36">
        <f t="shared" si="6"/>
        <v>16682.996290977022</v>
      </c>
      <c r="F36">
        <f t="shared" si="1"/>
        <v>16683</v>
      </c>
      <c r="G36">
        <f t="shared" si="7"/>
        <v>-1.2728200017591007E-3</v>
      </c>
      <c r="K36">
        <f t="shared" si="5"/>
        <v>-1.2728200017591007E-3</v>
      </c>
      <c r="O36">
        <f t="shared" ca="1" si="8"/>
        <v>-2.150555884771187E-3</v>
      </c>
      <c r="Q36" s="2">
        <f t="shared" si="9"/>
        <v>43206.696479999999</v>
      </c>
    </row>
    <row r="37" spans="1:17" ht="12" customHeight="1" x14ac:dyDescent="0.2">
      <c r="A37" s="47" t="s">
        <v>1</v>
      </c>
      <c r="B37" s="48" t="s">
        <v>38</v>
      </c>
      <c r="C37" s="47">
        <v>58277.0164</v>
      </c>
      <c r="D37" s="47">
        <v>1.5E-3</v>
      </c>
      <c r="E37">
        <f t="shared" si="6"/>
        <v>16834.000575926922</v>
      </c>
      <c r="F37">
        <f t="shared" si="1"/>
        <v>16834</v>
      </c>
      <c r="G37">
        <f t="shared" si="7"/>
        <v>1.9764000171562657E-4</v>
      </c>
      <c r="K37">
        <f t="shared" si="5"/>
        <v>1.9764000171562657E-4</v>
      </c>
      <c r="O37">
        <f t="shared" ca="1" si="8"/>
        <v>-2.1835424519332253E-3</v>
      </c>
      <c r="Q37" s="2">
        <f t="shared" si="9"/>
        <v>43258.5164</v>
      </c>
    </row>
    <row r="38" spans="1:17" ht="12" customHeight="1" x14ac:dyDescent="0.2">
      <c r="A38" s="49" t="s">
        <v>54</v>
      </c>
      <c r="B38" s="50" t="s">
        <v>45</v>
      </c>
      <c r="C38" s="51">
        <v>58599.079119999893</v>
      </c>
      <c r="D38" s="49">
        <v>1.25E-3</v>
      </c>
      <c r="E38">
        <f t="shared" ref="E38:E46" si="10">+(C38-C$7)/C$8</f>
        <v>17772.497793649425</v>
      </c>
      <c r="F38">
        <f t="shared" ref="F38:F46" si="11">ROUND(2*E38,0)/2</f>
        <v>17772.5</v>
      </c>
      <c r="G38">
        <f t="shared" ref="G38:G46" si="12">+C38-(C$7+F38*C$8)</f>
        <v>-7.571501046186313E-4</v>
      </c>
      <c r="K38">
        <f t="shared" ref="K38:K46" si="13">+G38</f>
        <v>-7.571501046186313E-4</v>
      </c>
      <c r="O38">
        <f t="shared" ref="O38:O46" ca="1" si="14">+C$11+C$12*$F38</f>
        <v>-2.3885616127383427E-3</v>
      </c>
      <c r="Q38" s="2">
        <f t="shared" ref="Q38:Q46" si="15">+C38-15018.5</f>
        <v>43580.579119999893</v>
      </c>
    </row>
    <row r="39" spans="1:17" ht="12" customHeight="1" x14ac:dyDescent="0.2">
      <c r="A39" s="49" t="s">
        <v>54</v>
      </c>
      <c r="B39" s="50" t="s">
        <v>38</v>
      </c>
      <c r="C39" s="51">
        <v>58599.251749999821</v>
      </c>
      <c r="D39" s="49">
        <v>1.3500000000000001E-3</v>
      </c>
      <c r="E39">
        <f t="shared" si="10"/>
        <v>17773.000840927383</v>
      </c>
      <c r="F39">
        <f t="shared" si="11"/>
        <v>17773</v>
      </c>
      <c r="G39">
        <f t="shared" si="12"/>
        <v>2.8857982397312298E-4</v>
      </c>
      <c r="K39">
        <f t="shared" si="13"/>
        <v>2.8857982397312298E-4</v>
      </c>
      <c r="O39">
        <f t="shared" ca="1" si="14"/>
        <v>-2.3886708397819253E-3</v>
      </c>
      <c r="Q39" s="2">
        <f t="shared" si="15"/>
        <v>43580.751749999821</v>
      </c>
    </row>
    <row r="40" spans="1:17" ht="12" customHeight="1" x14ac:dyDescent="0.2">
      <c r="A40" s="49" t="s">
        <v>54</v>
      </c>
      <c r="B40" s="50" t="s">
        <v>45</v>
      </c>
      <c r="C40" s="51">
        <v>58610.061470000073</v>
      </c>
      <c r="D40" s="49">
        <v>8.7000000000000001E-4</v>
      </c>
      <c r="E40">
        <f t="shared" si="10"/>
        <v>17804.500581551194</v>
      </c>
      <c r="F40">
        <f t="shared" si="11"/>
        <v>17804.5</v>
      </c>
      <c r="G40">
        <f t="shared" si="12"/>
        <v>1.9957007316406816E-4</v>
      </c>
      <c r="K40">
        <f t="shared" si="13"/>
        <v>1.9957007316406816E-4</v>
      </c>
      <c r="O40">
        <f t="shared" ca="1" si="14"/>
        <v>-2.3955521435276485E-3</v>
      </c>
      <c r="Q40" s="2">
        <f t="shared" si="15"/>
        <v>43591.561470000073</v>
      </c>
    </row>
    <row r="41" spans="1:17" ht="12" customHeight="1" x14ac:dyDescent="0.2">
      <c r="A41" s="49" t="s">
        <v>54</v>
      </c>
      <c r="B41" s="50" t="s">
        <v>38</v>
      </c>
      <c r="C41" s="51">
        <v>58610.233849999961</v>
      </c>
      <c r="D41" s="49">
        <v>1.2600000000000001E-3</v>
      </c>
      <c r="E41">
        <f t="shared" si="10"/>
        <v>17805.002900324027</v>
      </c>
      <c r="F41">
        <f t="shared" si="11"/>
        <v>17805</v>
      </c>
      <c r="G41">
        <f t="shared" si="12"/>
        <v>9.9529996077762917E-4</v>
      </c>
      <c r="K41">
        <f t="shared" si="13"/>
        <v>9.9529996077762917E-4</v>
      </c>
      <c r="O41">
        <f t="shared" ca="1" si="14"/>
        <v>-2.3956613705712311E-3</v>
      </c>
      <c r="Q41" s="2">
        <f t="shared" si="15"/>
        <v>43591.733849999961</v>
      </c>
    </row>
    <row r="42" spans="1:17" ht="12" customHeight="1" x14ac:dyDescent="0.2">
      <c r="A42" s="49" t="s">
        <v>54</v>
      </c>
      <c r="B42" s="50" t="s">
        <v>38</v>
      </c>
      <c r="C42" s="51">
        <v>58615.039400000125</v>
      </c>
      <c r="D42" s="49">
        <v>1.6999999999999999E-3</v>
      </c>
      <c r="E42">
        <f t="shared" si="10"/>
        <v>17819.006369290513</v>
      </c>
      <c r="F42">
        <f t="shared" si="11"/>
        <v>17819</v>
      </c>
      <c r="G42">
        <f t="shared" si="12"/>
        <v>2.1857401297893375E-3</v>
      </c>
      <c r="K42">
        <f t="shared" si="13"/>
        <v>2.1857401297893375E-3</v>
      </c>
      <c r="O42">
        <f t="shared" ca="1" si="14"/>
        <v>-2.3987197277915533E-3</v>
      </c>
      <c r="Q42" s="2">
        <f t="shared" si="15"/>
        <v>43596.539400000125</v>
      </c>
    </row>
    <row r="43" spans="1:17" ht="12" customHeight="1" x14ac:dyDescent="0.2">
      <c r="A43" s="49" t="s">
        <v>55</v>
      </c>
      <c r="B43" s="50" t="s">
        <v>38</v>
      </c>
      <c r="C43" s="51">
        <v>59352.507000000216</v>
      </c>
      <c r="D43" s="49">
        <v>2E-3</v>
      </c>
      <c r="E43">
        <f t="shared" si="10"/>
        <v>19968.001728830437</v>
      </c>
      <c r="F43">
        <f t="shared" si="11"/>
        <v>19968</v>
      </c>
      <c r="G43">
        <f t="shared" si="12"/>
        <v>5.9328021598048508E-4</v>
      </c>
      <c r="K43">
        <f t="shared" si="13"/>
        <v>5.9328021598048508E-4</v>
      </c>
      <c r="O43">
        <f t="shared" ca="1" si="14"/>
        <v>-2.8681775611108891E-3</v>
      </c>
      <c r="Q43" s="2">
        <f t="shared" si="15"/>
        <v>44334.007000000216</v>
      </c>
    </row>
    <row r="44" spans="1:17" ht="12" customHeight="1" x14ac:dyDescent="0.2">
      <c r="A44" s="49" t="s">
        <v>55</v>
      </c>
      <c r="B44" s="50" t="s">
        <v>45</v>
      </c>
      <c r="C44" s="51">
        <v>59356.453000000212</v>
      </c>
      <c r="D44" s="49">
        <v>6.0000000000000001E-3</v>
      </c>
      <c r="E44">
        <f t="shared" si="10"/>
        <v>19979.50045187771</v>
      </c>
      <c r="F44">
        <f t="shared" si="11"/>
        <v>19979.5</v>
      </c>
      <c r="G44">
        <f t="shared" si="12"/>
        <v>1.5507021453231573E-4</v>
      </c>
      <c r="K44">
        <f t="shared" si="13"/>
        <v>1.5507021453231573E-4</v>
      </c>
      <c r="O44">
        <f t="shared" ca="1" si="14"/>
        <v>-2.8706897831132965E-3</v>
      </c>
      <c r="Q44" s="2">
        <f t="shared" si="15"/>
        <v>44337.953000000212</v>
      </c>
    </row>
    <row r="45" spans="1:17" ht="12" customHeight="1" x14ac:dyDescent="0.2">
      <c r="A45" s="49" t="s">
        <v>55</v>
      </c>
      <c r="B45" s="50" t="s">
        <v>38</v>
      </c>
      <c r="C45" s="51">
        <v>59356.625</v>
      </c>
      <c r="D45" s="49">
        <v>4.0000000000000001E-3</v>
      </c>
      <c r="E45">
        <f t="shared" si="10"/>
        <v>19980.001663322637</v>
      </c>
      <c r="F45">
        <f t="shared" si="11"/>
        <v>19980</v>
      </c>
      <c r="G45">
        <f t="shared" si="12"/>
        <v>5.7080000260611996E-4</v>
      </c>
      <c r="K45">
        <f t="shared" si="13"/>
        <v>5.7080000260611996E-4</v>
      </c>
      <c r="O45">
        <f t="shared" ca="1" si="14"/>
        <v>-2.8707990101568791E-3</v>
      </c>
      <c r="Q45" s="2">
        <f t="shared" si="15"/>
        <v>44338.125</v>
      </c>
    </row>
    <row r="46" spans="1:17" ht="12" customHeight="1" x14ac:dyDescent="0.2">
      <c r="C46" s="10"/>
      <c r="D46" s="10"/>
      <c r="E46">
        <f t="shared" si="10"/>
        <v>-152986.39263377697</v>
      </c>
      <c r="F46">
        <f t="shared" si="11"/>
        <v>-152986.5</v>
      </c>
      <c r="G46">
        <f t="shared" si="12"/>
        <v>3.6844710004515946E-2</v>
      </c>
      <c r="K46">
        <f t="shared" si="13"/>
        <v>3.6844710004515946E-2</v>
      </c>
      <c r="O46">
        <f t="shared" ca="1" si="14"/>
        <v>3.4914439857609073E-2</v>
      </c>
      <c r="Q46" s="2">
        <f t="shared" si="15"/>
        <v>-15018.5</v>
      </c>
    </row>
    <row r="47" spans="1:17" ht="12" customHeight="1" x14ac:dyDescent="0.2">
      <c r="C47" s="10"/>
      <c r="D47" s="10"/>
    </row>
    <row r="48" spans="1:17" ht="12" customHeight="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64667" r:id="rId1" display="http://vsolj.cetus-net.org/bulletin.html" xr:uid="{00000000-0004-0000-0000-000000000000}"/>
    <hyperlink ref="H64660" r:id="rId2" display="https://www.aavso.org/ejaavso" xr:uid="{00000000-0004-0000-0000-000001000000}"/>
    <hyperlink ref="I64667" r:id="rId3" display="http://vsolj.cetus-net.org/bulletin.html" xr:uid="{00000000-0004-0000-0000-000002000000}"/>
    <hyperlink ref="AQ58318" r:id="rId4" display="http://cdsbib.u-strasbg.fr/cgi-bin/cdsbib?1990RMxAA..21..381G" xr:uid="{00000000-0004-0000-0000-000003000000}"/>
    <hyperlink ref="H64664" r:id="rId5" display="https://www.aavso.org/ejaavso" xr:uid="{00000000-0004-0000-0000-000004000000}"/>
    <hyperlink ref="AP5682" r:id="rId6" display="http://cdsbib.u-strasbg.fr/cgi-bin/cdsbib?1990RMxAA..21..381G" xr:uid="{00000000-0004-0000-0000-000005000000}"/>
    <hyperlink ref="AP5685" r:id="rId7" display="http://cdsbib.u-strasbg.fr/cgi-bin/cdsbib?1990RMxAA..21..381G" xr:uid="{00000000-0004-0000-0000-000006000000}"/>
    <hyperlink ref="AP5683" r:id="rId8" display="http://cdsbib.u-strasbg.fr/cgi-bin/cdsbib?1990RMxAA..21..381G" xr:uid="{00000000-0004-0000-0000-000007000000}"/>
    <hyperlink ref="AP5667" r:id="rId9" display="http://cdsbib.u-strasbg.fr/cgi-bin/cdsbib?1990RMxAA..21..381G" xr:uid="{00000000-0004-0000-0000-000008000000}"/>
    <hyperlink ref="AQ5896" r:id="rId10" display="http://cdsbib.u-strasbg.fr/cgi-bin/cdsbib?1990RMxAA..21..381G" xr:uid="{00000000-0004-0000-0000-000009000000}"/>
    <hyperlink ref="AQ5900" r:id="rId11" display="http://cdsbib.u-strasbg.fr/cgi-bin/cdsbib?1990RMxAA..21..381G" xr:uid="{00000000-0004-0000-0000-00000A000000}"/>
    <hyperlink ref="AQ44" r:id="rId12" display="http://cdsbib.u-strasbg.fr/cgi-bin/cdsbib?1990RMxAA..21..381G" xr:uid="{00000000-0004-0000-0000-00000B000000}"/>
    <hyperlink ref="I2788" r:id="rId13" display="http://vsolj.cetus-net.org/bulletin.html" xr:uid="{00000000-0004-0000-0000-00000C000000}"/>
    <hyperlink ref="H2788" r:id="rId14" display="http://vsolj.cetus-net.org/bulletin.html" xr:uid="{00000000-0004-0000-0000-00000D000000}"/>
    <hyperlink ref="AQ705" r:id="rId15" display="http://cdsbib.u-strasbg.fr/cgi-bin/cdsbib?1990RMxAA..21..381G" xr:uid="{00000000-0004-0000-0000-00000E000000}"/>
    <hyperlink ref="AQ704" r:id="rId16" display="http://cdsbib.u-strasbg.fr/cgi-bin/cdsbib?1990RMxAA..21..381G" xr:uid="{00000000-0004-0000-0000-00000F000000}"/>
    <hyperlink ref="AP3958" r:id="rId17" display="http://cdsbib.u-strasbg.fr/cgi-bin/cdsbib?1990RMxAA..21..381G" xr:uid="{00000000-0004-0000-0000-000010000000}"/>
    <hyperlink ref="AP3976" r:id="rId18" display="http://cdsbib.u-strasbg.fr/cgi-bin/cdsbib?1990RMxAA..21..381G" xr:uid="{00000000-0004-0000-0000-000011000000}"/>
    <hyperlink ref="AP3977" r:id="rId19" display="http://cdsbib.u-strasbg.fr/cgi-bin/cdsbib?1990RMxAA..21..381G" xr:uid="{00000000-0004-0000-0000-000012000000}"/>
    <hyperlink ref="AP397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2023-01-26T06:42:24Z</dcterms:modified>
</cp:coreProperties>
</file>