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1600C4E5-DB80-4340-A31E-AE6661C32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5" i="1" l="1"/>
  <c r="F65" i="1" s="1"/>
  <c r="G65" i="1" s="1"/>
  <c r="N65" i="1" s="1"/>
  <c r="Q65" i="1"/>
  <c r="F11" i="1"/>
  <c r="Q64" i="1"/>
  <c r="G11" i="1"/>
  <c r="C7" i="1"/>
  <c r="E64" i="1"/>
  <c r="F64" i="1"/>
  <c r="C8" i="1"/>
  <c r="E50" i="1"/>
  <c r="F50" i="1"/>
  <c r="G50" i="1"/>
  <c r="J50" i="1"/>
  <c r="E46" i="1"/>
  <c r="F46" i="1"/>
  <c r="G46" i="1"/>
  <c r="J46" i="1"/>
  <c r="E47" i="1"/>
  <c r="F47" i="1"/>
  <c r="G47" i="1"/>
  <c r="J47" i="1"/>
  <c r="E51" i="1"/>
  <c r="F51" i="1"/>
  <c r="G51" i="1"/>
  <c r="J51" i="1"/>
  <c r="E52" i="1"/>
  <c r="F52" i="1"/>
  <c r="G52" i="1"/>
  <c r="J52" i="1"/>
  <c r="E54" i="1"/>
  <c r="F54" i="1"/>
  <c r="G54" i="1"/>
  <c r="H54" i="1"/>
  <c r="E55" i="1"/>
  <c r="F55" i="1"/>
  <c r="G55" i="1"/>
  <c r="J55" i="1"/>
  <c r="E57" i="1"/>
  <c r="F57" i="1"/>
  <c r="G57" i="1"/>
  <c r="J57" i="1"/>
  <c r="E60" i="1"/>
  <c r="F60" i="1"/>
  <c r="G60" i="1"/>
  <c r="N60" i="1"/>
  <c r="E61" i="1"/>
  <c r="F61" i="1"/>
  <c r="G61" i="1"/>
  <c r="N61" i="1"/>
  <c r="E63" i="1"/>
  <c r="F63" i="1"/>
  <c r="G63" i="1"/>
  <c r="N63" i="1"/>
  <c r="E58" i="1"/>
  <c r="F58" i="1"/>
  <c r="Q63" i="1"/>
  <c r="Q45" i="1"/>
  <c r="E21" i="1"/>
  <c r="F21" i="1"/>
  <c r="G21" i="1"/>
  <c r="I21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Q44" i="1"/>
  <c r="Q43" i="1"/>
  <c r="Q42" i="1"/>
  <c r="Q41" i="1"/>
  <c r="Q40" i="1"/>
  <c r="Q39" i="1"/>
  <c r="Q38" i="1"/>
  <c r="Q37" i="1"/>
  <c r="Q36" i="1"/>
  <c r="I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59" i="1"/>
  <c r="Q60" i="1"/>
  <c r="Q58" i="1"/>
  <c r="Q61" i="1"/>
  <c r="Q62" i="1"/>
  <c r="Q46" i="1"/>
  <c r="Q47" i="1"/>
  <c r="Q48" i="1"/>
  <c r="Q49" i="1"/>
  <c r="Q50" i="1"/>
  <c r="Q52" i="1"/>
  <c r="Q51" i="1"/>
  <c r="Q53" i="1"/>
  <c r="Q55" i="1"/>
  <c r="Q56" i="1"/>
  <c r="Q57" i="1"/>
  <c r="E14" i="1"/>
  <c r="C17" i="1"/>
  <c r="Q54" i="1"/>
  <c r="E49" i="1"/>
  <c r="F49" i="1"/>
  <c r="G49" i="1"/>
  <c r="J49" i="1"/>
  <c r="E28" i="1"/>
  <c r="F28" i="1"/>
  <c r="G28" i="1"/>
  <c r="I28" i="1"/>
  <c r="E56" i="1"/>
  <c r="F56" i="1"/>
  <c r="G56" i="1"/>
  <c r="J56" i="1"/>
  <c r="E48" i="1"/>
  <c r="F48" i="1"/>
  <c r="G48" i="1"/>
  <c r="G64" i="1"/>
  <c r="N64" i="1"/>
  <c r="E62" i="1"/>
  <c r="F62" i="1"/>
  <c r="G62" i="1"/>
  <c r="N62" i="1"/>
  <c r="E53" i="1"/>
  <c r="F53" i="1"/>
  <c r="G53" i="1"/>
  <c r="J53" i="1"/>
  <c r="E22" i="1"/>
  <c r="F22" i="1"/>
  <c r="G22" i="1"/>
  <c r="I22" i="1"/>
  <c r="E59" i="1"/>
  <c r="F59" i="1"/>
  <c r="G59" i="1"/>
  <c r="N59" i="1"/>
  <c r="J48" i="1"/>
  <c r="C11" i="1"/>
  <c r="E15" i="1" l="1"/>
  <c r="C12" i="1"/>
  <c r="O24" i="1" l="1"/>
  <c r="O48" i="1"/>
  <c r="O59" i="1"/>
  <c r="O22" i="1"/>
  <c r="O53" i="1"/>
  <c r="O65" i="1"/>
  <c r="O39" i="1"/>
  <c r="O42" i="1"/>
  <c r="O28" i="1"/>
  <c r="O29" i="1"/>
  <c r="O49" i="1"/>
  <c r="O62" i="1"/>
  <c r="O57" i="1"/>
  <c r="O60" i="1"/>
  <c r="O37" i="1"/>
  <c r="O32" i="1"/>
  <c r="O41" i="1"/>
  <c r="C16" i="1"/>
  <c r="D18" i="1" s="1"/>
  <c r="O56" i="1"/>
  <c r="O55" i="1"/>
  <c r="O38" i="1"/>
  <c r="O35" i="1"/>
  <c r="O43" i="1"/>
  <c r="O26" i="1"/>
  <c r="O51" i="1"/>
  <c r="C15" i="1"/>
  <c r="C18" i="1" s="1"/>
  <c r="O25" i="1"/>
  <c r="O50" i="1"/>
  <c r="O63" i="1"/>
  <c r="O58" i="1"/>
  <c r="O47" i="1"/>
  <c r="O44" i="1"/>
  <c r="O45" i="1"/>
  <c r="O23" i="1"/>
  <c r="O64" i="1"/>
  <c r="O52" i="1"/>
  <c r="O36" i="1"/>
  <c r="O33" i="1"/>
  <c r="O46" i="1"/>
  <c r="O30" i="1"/>
  <c r="O34" i="1"/>
  <c r="O61" i="1"/>
  <c r="O31" i="1"/>
  <c r="O21" i="1"/>
  <c r="O27" i="1"/>
  <c r="O54" i="1"/>
  <c r="O40" i="1"/>
  <c r="E16" i="1" l="1"/>
  <c r="E17" i="1" s="1"/>
</calcChain>
</file>

<file path=xl/sharedStrings.xml><?xml version="1.0" encoding="utf-8"?>
<sst xmlns="http://schemas.openxmlformats.org/spreadsheetml/2006/main" count="171" uniqueCount="57">
  <si>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</si>
  <si>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</si>
  <si>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</si>
  <si>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</si>
  <si>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</si>
  <si>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</si>
  <si>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</si>
  <si>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</si>
  <si>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</si>
  <si>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</si>
  <si>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</si>
  <si>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</si>
  <si>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</si>
  <si>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</si>
  <si>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</si>
  <si>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</si>
  <si>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</si>
  <si>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</si>
  <si>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</si>
  <si>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</si>
  <si>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</si>
  <si>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</si>
  <si>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</si>
  <si>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</si>
  <si>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</si>
  <si>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</si>
  <si>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</si>
  <si>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</si>
  <si>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</si>
  <si>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</si>
  <si>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</si>
  <si>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</si>
  <si>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</si>
  <si>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</si>
  <si>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</si>
  <si>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</si>
  <si>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</si>
  <si>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</si>
  <si>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</si>
  <si>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</si>
  <si>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V0758 Cen / GSC 8668-0452</t>
  </si>
  <si>
    <t>EW/KE</t>
  </si>
  <si>
    <t>Lipari 1987AJ.....94..792</t>
  </si>
  <si>
    <t>I</t>
  </si>
  <si>
    <t>TI</t>
  </si>
  <si>
    <t>II</t>
  </si>
  <si>
    <t>IBVS 1909</t>
  </si>
  <si>
    <t>B</t>
  </si>
  <si>
    <t>V</t>
  </si>
  <si>
    <t>U</t>
  </si>
  <si>
    <t>BAD</t>
  </si>
  <si>
    <t>OEJV 116</t>
  </si>
  <si>
    <t>IBVS 0261</t>
  </si>
  <si>
    <t>pg</t>
  </si>
  <si>
    <t>GCVS</t>
  </si>
  <si>
    <t>OEJV 0130</t>
  </si>
  <si>
    <t>JAVSO, 48,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</si>
</sst>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6" fontId="1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top"/>
    </xf>
    <xf numFmtId="166" fontId="5" fillId="0" borderId="0" xfId="0" applyNumberFormat="1" applyFont="1" applyAlignment="1">
      <alignment horizontal="left"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V0758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99-4F03-98E1-23B6699EEF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6.4868000001297332E-2</c:v>
                </c:pt>
                <c:pt idx="1">
                  <c:v>-1.4843599965388421E-3</c:v>
                </c:pt>
                <c:pt idx="2">
                  <c:v>5.5511020003905287E-2</c:v>
                </c:pt>
                <c:pt idx="3">
                  <c:v>-1.8252939997182693E-2</c:v>
                </c:pt>
                <c:pt idx="4">
                  <c:v>3.7918000016361475E-3</c:v>
                </c:pt>
                <c:pt idx="5">
                  <c:v>1.9280660002550576E-2</c:v>
                </c:pt>
                <c:pt idx="6">
                  <c:v>-2.3222399977385066E-3</c:v>
                </c:pt>
                <c:pt idx="7">
                  <c:v>2.7607719996012747E-2</c:v>
                </c:pt>
                <c:pt idx="8">
                  <c:v>4.6799199990346096E-3</c:v>
                </c:pt>
                <c:pt idx="9">
                  <c:v>9.1181400057394058E-3</c:v>
                </c:pt>
                <c:pt idx="10">
                  <c:v>1.8088520002493169E-2</c:v>
                </c:pt>
                <c:pt idx="11">
                  <c:v>-8.3678200026042759E-3</c:v>
                </c:pt>
                <c:pt idx="12">
                  <c:v>-4.0397440003289375E-2</c:v>
                </c:pt>
                <c:pt idx="13">
                  <c:v>3.6025599983986467E-3</c:v>
                </c:pt>
                <c:pt idx="14">
                  <c:v>6.9700399981229566E-3</c:v>
                </c:pt>
                <c:pt idx="15">
                  <c:v>-2.5238840004021768E-2</c:v>
                </c:pt>
                <c:pt idx="16">
                  <c:v>2.4627560007502325E-2</c:v>
                </c:pt>
                <c:pt idx="17">
                  <c:v>-2.172479999717325E-2</c:v>
                </c:pt>
                <c:pt idx="18">
                  <c:v>3.7989800002833363E-2</c:v>
                </c:pt>
                <c:pt idx="19">
                  <c:v>2.4033999943640083E-4</c:v>
                </c:pt>
                <c:pt idx="20">
                  <c:v>1.1991959996521473E-2</c:v>
                </c:pt>
                <c:pt idx="21">
                  <c:v>-3.9787119996617548E-2</c:v>
                </c:pt>
                <c:pt idx="22">
                  <c:v>-2.2434599959524348E-3</c:v>
                </c:pt>
                <c:pt idx="23">
                  <c:v>1.1079280004196335E-2</c:v>
                </c:pt>
                <c:pt idx="24">
                  <c:v>3.0443679999734741E-2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99-4F03-98E1-23B6699EEF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25">
                  <c:v>2.1672000002581626E-3</c:v>
                </c:pt>
                <c:pt idx="26">
                  <c:v>5.3899400008958764E-3</c:v>
                </c:pt>
                <c:pt idx="27">
                  <c:v>6.0660000599455088E-5</c:v>
                </c:pt>
                <c:pt idx="28">
                  <c:v>1.606599980732426E-4</c:v>
                </c:pt>
                <c:pt idx="29">
                  <c:v>8.6066000221762806E-4</c:v>
                </c:pt>
                <c:pt idx="30">
                  <c:v>-1.7671399982646108E-3</c:v>
                </c:pt>
                <c:pt idx="31">
                  <c:v>-1.6671400007908233E-3</c:v>
                </c:pt>
                <c:pt idx="32">
                  <c:v>6.3285999931395054E-4</c:v>
                </c:pt>
                <c:pt idx="34">
                  <c:v>-4.3014799957745709E-3</c:v>
                </c:pt>
                <c:pt idx="35">
                  <c:v>-3.7014799963799305E-3</c:v>
                </c:pt>
                <c:pt idx="36">
                  <c:v>-3.4014799966826104E-3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99-4F03-98E1-23B6699EEF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99-4F03-98E1-23B6699EEF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99-4F03-98E1-23B6699EEF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99-4F03-98E1-23B6699EEF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  <c:pt idx="38">
                  <c:v>-3.3155999990412965E-3</c:v>
                </c:pt>
                <c:pt idx="39">
                  <c:v>-7.9285999527201056E-4</c:v>
                </c:pt>
                <c:pt idx="40">
                  <c:v>-3.1481199985137209E-3</c:v>
                </c:pt>
                <c:pt idx="41">
                  <c:v>-4.5406200006254949E-3</c:v>
                </c:pt>
                <c:pt idx="42">
                  <c:v>-1.5747600002214313E-2</c:v>
                </c:pt>
                <c:pt idx="43">
                  <c:v>-1.7707479993987363E-2</c:v>
                </c:pt>
                <c:pt idx="44">
                  <c:v>-1.9554280050215311E-2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99-4F03-98E1-23B6699EEF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2.0293025482764643E-2</c:v>
                </c:pt>
                <c:pt idx="1">
                  <c:v>2.0269031349137906E-2</c:v>
                </c:pt>
                <c:pt idx="2">
                  <c:v>1.9754705484784179E-2</c:v>
                </c:pt>
                <c:pt idx="3">
                  <c:v>1.9645570876998059E-2</c:v>
                </c:pt>
                <c:pt idx="4">
                  <c:v>1.9600291624831477E-2</c:v>
                </c:pt>
                <c:pt idx="5">
                  <c:v>1.195196803023197E-2</c:v>
                </c:pt>
                <c:pt idx="6">
                  <c:v>1.1930682911692124E-2</c:v>
                </c:pt>
                <c:pt idx="7">
                  <c:v>1.1923716872897266E-2</c:v>
                </c:pt>
                <c:pt idx="8">
                  <c:v>1.1919846851344566E-2</c:v>
                </c:pt>
                <c:pt idx="9">
                  <c:v>6.6755806452818249E-3</c:v>
                </c:pt>
                <c:pt idx="10">
                  <c:v>6.6450074750155023E-3</c:v>
                </c:pt>
                <c:pt idx="11">
                  <c:v>6.6051462530226993E-3</c:v>
                </c:pt>
                <c:pt idx="12">
                  <c:v>6.5745730827563749E-3</c:v>
                </c:pt>
                <c:pt idx="13">
                  <c:v>6.5745730827563749E-3</c:v>
                </c:pt>
                <c:pt idx="14">
                  <c:v>6.5227147939502066E-3</c:v>
                </c:pt>
                <c:pt idx="15">
                  <c:v>6.1372606473013621E-3</c:v>
                </c:pt>
                <c:pt idx="16">
                  <c:v>6.0908203886689705E-3</c:v>
                </c:pt>
                <c:pt idx="17">
                  <c:v>6.0668262550422347E-3</c:v>
                </c:pt>
                <c:pt idx="18">
                  <c:v>5.7069142506412061E-3</c:v>
                </c:pt>
                <c:pt idx="19">
                  <c:v>5.704205235554316E-3</c:v>
                </c:pt>
                <c:pt idx="20">
                  <c:v>5.6960781902936474E-3</c:v>
                </c:pt>
                <c:pt idx="21">
                  <c:v>5.6627960049404347E-3</c:v>
                </c:pt>
                <c:pt idx="22">
                  <c:v>5.6229347829476334E-3</c:v>
                </c:pt>
                <c:pt idx="23">
                  <c:v>5.6163557463080431E-3</c:v>
                </c:pt>
                <c:pt idx="24">
                  <c:v>5.2216135479327217E-3</c:v>
                </c:pt>
                <c:pt idx="25">
                  <c:v>4.6736184960705085E-3</c:v>
                </c:pt>
                <c:pt idx="26">
                  <c:v>4.66703945943092E-3</c:v>
                </c:pt>
                <c:pt idx="27">
                  <c:v>-1.206105248945447E-3</c:v>
                </c:pt>
                <c:pt idx="28">
                  <c:v>-1.206105248945447E-3</c:v>
                </c:pt>
                <c:pt idx="29">
                  <c:v>-1.206105248945447E-3</c:v>
                </c:pt>
                <c:pt idx="30">
                  <c:v>-1.2099752704981463E-3</c:v>
                </c:pt>
                <c:pt idx="31">
                  <c:v>-1.2099752704981463E-3</c:v>
                </c:pt>
                <c:pt idx="32">
                  <c:v>-1.2099752704981463E-3</c:v>
                </c:pt>
                <c:pt idx="33">
                  <c:v>-1.2242943502431334E-3</c:v>
                </c:pt>
                <c:pt idx="34">
                  <c:v>-1.2885367080179408E-3</c:v>
                </c:pt>
                <c:pt idx="35">
                  <c:v>-1.2885367080179408E-3</c:v>
                </c:pt>
                <c:pt idx="36">
                  <c:v>-1.2885367080179408E-3</c:v>
                </c:pt>
                <c:pt idx="37">
                  <c:v>-3.9395014716169206E-3</c:v>
                </c:pt>
                <c:pt idx="38">
                  <c:v>-3.9410494802380007E-3</c:v>
                </c:pt>
                <c:pt idx="39">
                  <c:v>-3.9476285168775892E-3</c:v>
                </c:pt>
                <c:pt idx="40">
                  <c:v>-3.9929077690441699E-3</c:v>
                </c:pt>
                <c:pt idx="41">
                  <c:v>-4.1380335772703914E-3</c:v>
                </c:pt>
                <c:pt idx="42">
                  <c:v>-1.5318912845173767E-2</c:v>
                </c:pt>
                <c:pt idx="43">
                  <c:v>-1.5878517961694077E-2</c:v>
                </c:pt>
                <c:pt idx="44">
                  <c:v>-2.0158761798979439E-2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99-4F03-98E1-23B6699EEF77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  <c:pt idx="37">
                  <c:v>0.13045551999675808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99-4F03-98E1-23B6699EE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88592"/>
        <c:axId val="1"/>
      </c:scatterChart>
      <c:valAx>
        <c:axId val="812788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88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45864661654135"/>
          <c:y val="0.92375366568914952"/>
          <c:w val="0.766917293233082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V0758 Cen - O-C Diagr.</a:t>
            </a:r>
          </a:p>
        </c:rich>
      </c:tx>
      <c:layout>
        <c:manualLayout>
          <c:xMode val="edge"/>
          <c:yMode val="edge"/>
          <c:x val="0.366366839280225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68180145252887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C6-49C9-99E3-BDAE399206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6.4868000001297332E-2</c:v>
                </c:pt>
                <c:pt idx="1">
                  <c:v>-1.4843599965388421E-3</c:v>
                </c:pt>
                <c:pt idx="2">
                  <c:v>5.5511020003905287E-2</c:v>
                </c:pt>
                <c:pt idx="3">
                  <c:v>-1.8252939997182693E-2</c:v>
                </c:pt>
                <c:pt idx="4">
                  <c:v>3.7918000016361475E-3</c:v>
                </c:pt>
                <c:pt idx="5">
                  <c:v>1.9280660002550576E-2</c:v>
                </c:pt>
                <c:pt idx="6">
                  <c:v>-2.3222399977385066E-3</c:v>
                </c:pt>
                <c:pt idx="7">
                  <c:v>2.7607719996012747E-2</c:v>
                </c:pt>
                <c:pt idx="8">
                  <c:v>4.6799199990346096E-3</c:v>
                </c:pt>
                <c:pt idx="9">
                  <c:v>9.1181400057394058E-3</c:v>
                </c:pt>
                <c:pt idx="10">
                  <c:v>1.8088520002493169E-2</c:v>
                </c:pt>
                <c:pt idx="11">
                  <c:v>-8.3678200026042759E-3</c:v>
                </c:pt>
                <c:pt idx="12">
                  <c:v>-4.0397440003289375E-2</c:v>
                </c:pt>
                <c:pt idx="13">
                  <c:v>3.6025599983986467E-3</c:v>
                </c:pt>
                <c:pt idx="14">
                  <c:v>6.9700399981229566E-3</c:v>
                </c:pt>
                <c:pt idx="15">
                  <c:v>-2.5238840004021768E-2</c:v>
                </c:pt>
                <c:pt idx="16">
                  <c:v>2.4627560007502325E-2</c:v>
                </c:pt>
                <c:pt idx="17">
                  <c:v>-2.172479999717325E-2</c:v>
                </c:pt>
                <c:pt idx="18">
                  <c:v>3.7989800002833363E-2</c:v>
                </c:pt>
                <c:pt idx="19">
                  <c:v>2.4033999943640083E-4</c:v>
                </c:pt>
                <c:pt idx="20">
                  <c:v>1.1991959996521473E-2</c:v>
                </c:pt>
                <c:pt idx="21">
                  <c:v>-3.9787119996617548E-2</c:v>
                </c:pt>
                <c:pt idx="22">
                  <c:v>-2.2434599959524348E-3</c:v>
                </c:pt>
                <c:pt idx="23">
                  <c:v>1.1079280004196335E-2</c:v>
                </c:pt>
                <c:pt idx="24">
                  <c:v>3.0443679999734741E-2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C6-49C9-99E3-BDAE399206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25">
                  <c:v>2.1672000002581626E-3</c:v>
                </c:pt>
                <c:pt idx="26">
                  <c:v>5.3899400008958764E-3</c:v>
                </c:pt>
                <c:pt idx="27">
                  <c:v>6.0660000599455088E-5</c:v>
                </c:pt>
                <c:pt idx="28">
                  <c:v>1.606599980732426E-4</c:v>
                </c:pt>
                <c:pt idx="29">
                  <c:v>8.6066000221762806E-4</c:v>
                </c:pt>
                <c:pt idx="30">
                  <c:v>-1.7671399982646108E-3</c:v>
                </c:pt>
                <c:pt idx="31">
                  <c:v>-1.6671400007908233E-3</c:v>
                </c:pt>
                <c:pt idx="32">
                  <c:v>6.3285999931395054E-4</c:v>
                </c:pt>
                <c:pt idx="34">
                  <c:v>-4.3014799957745709E-3</c:v>
                </c:pt>
                <c:pt idx="35">
                  <c:v>-3.7014799963799305E-3</c:v>
                </c:pt>
                <c:pt idx="36">
                  <c:v>-3.4014799966826104E-3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C6-49C9-99E3-BDAE399206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C6-49C9-99E3-BDAE399206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C6-49C9-99E3-BDAE399206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C6-49C9-99E3-BDAE399206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  <c:pt idx="38">
                  <c:v>-3.3155999990412965E-3</c:v>
                </c:pt>
                <c:pt idx="39">
                  <c:v>-7.9285999527201056E-4</c:v>
                </c:pt>
                <c:pt idx="40">
                  <c:v>-3.1481199985137209E-3</c:v>
                </c:pt>
                <c:pt idx="41">
                  <c:v>-4.5406200006254949E-3</c:v>
                </c:pt>
                <c:pt idx="42">
                  <c:v>-1.5747600002214313E-2</c:v>
                </c:pt>
                <c:pt idx="43">
                  <c:v>-1.7707479993987363E-2</c:v>
                </c:pt>
                <c:pt idx="44">
                  <c:v>-1.9554280050215311E-2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C6-49C9-99E3-BDAE399206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2.0293025482764643E-2</c:v>
                </c:pt>
                <c:pt idx="1">
                  <c:v>2.0269031349137906E-2</c:v>
                </c:pt>
                <c:pt idx="2">
                  <c:v>1.9754705484784179E-2</c:v>
                </c:pt>
                <c:pt idx="3">
                  <c:v>1.9645570876998059E-2</c:v>
                </c:pt>
                <c:pt idx="4">
                  <c:v>1.9600291624831477E-2</c:v>
                </c:pt>
                <c:pt idx="5">
                  <c:v>1.195196803023197E-2</c:v>
                </c:pt>
                <c:pt idx="6">
                  <c:v>1.1930682911692124E-2</c:v>
                </c:pt>
                <c:pt idx="7">
                  <c:v>1.1923716872897266E-2</c:v>
                </c:pt>
                <c:pt idx="8">
                  <c:v>1.1919846851344566E-2</c:v>
                </c:pt>
                <c:pt idx="9">
                  <c:v>6.6755806452818249E-3</c:v>
                </c:pt>
                <c:pt idx="10">
                  <c:v>6.6450074750155023E-3</c:v>
                </c:pt>
                <c:pt idx="11">
                  <c:v>6.6051462530226993E-3</c:v>
                </c:pt>
                <c:pt idx="12">
                  <c:v>6.5745730827563749E-3</c:v>
                </c:pt>
                <c:pt idx="13">
                  <c:v>6.5745730827563749E-3</c:v>
                </c:pt>
                <c:pt idx="14">
                  <c:v>6.5227147939502066E-3</c:v>
                </c:pt>
                <c:pt idx="15">
                  <c:v>6.1372606473013621E-3</c:v>
                </c:pt>
                <c:pt idx="16">
                  <c:v>6.0908203886689705E-3</c:v>
                </c:pt>
                <c:pt idx="17">
                  <c:v>6.0668262550422347E-3</c:v>
                </c:pt>
                <c:pt idx="18">
                  <c:v>5.7069142506412061E-3</c:v>
                </c:pt>
                <c:pt idx="19">
                  <c:v>5.704205235554316E-3</c:v>
                </c:pt>
                <c:pt idx="20">
                  <c:v>5.6960781902936474E-3</c:v>
                </c:pt>
                <c:pt idx="21">
                  <c:v>5.6627960049404347E-3</c:v>
                </c:pt>
                <c:pt idx="22">
                  <c:v>5.6229347829476334E-3</c:v>
                </c:pt>
                <c:pt idx="23">
                  <c:v>5.6163557463080431E-3</c:v>
                </c:pt>
                <c:pt idx="24">
                  <c:v>5.2216135479327217E-3</c:v>
                </c:pt>
                <c:pt idx="25">
                  <c:v>4.6736184960705085E-3</c:v>
                </c:pt>
                <c:pt idx="26">
                  <c:v>4.66703945943092E-3</c:v>
                </c:pt>
                <c:pt idx="27">
                  <c:v>-1.206105248945447E-3</c:v>
                </c:pt>
                <c:pt idx="28">
                  <c:v>-1.206105248945447E-3</c:v>
                </c:pt>
                <c:pt idx="29">
                  <c:v>-1.206105248945447E-3</c:v>
                </c:pt>
                <c:pt idx="30">
                  <c:v>-1.2099752704981463E-3</c:v>
                </c:pt>
                <c:pt idx="31">
                  <c:v>-1.2099752704981463E-3</c:v>
                </c:pt>
                <c:pt idx="32">
                  <c:v>-1.2099752704981463E-3</c:v>
                </c:pt>
                <c:pt idx="33">
                  <c:v>-1.2242943502431334E-3</c:v>
                </c:pt>
                <c:pt idx="34">
                  <c:v>-1.2885367080179408E-3</c:v>
                </c:pt>
                <c:pt idx="35">
                  <c:v>-1.2885367080179408E-3</c:v>
                </c:pt>
                <c:pt idx="36">
                  <c:v>-1.2885367080179408E-3</c:v>
                </c:pt>
                <c:pt idx="37">
                  <c:v>-3.9395014716169206E-3</c:v>
                </c:pt>
                <c:pt idx="38">
                  <c:v>-3.9410494802380007E-3</c:v>
                </c:pt>
                <c:pt idx="39">
                  <c:v>-3.9476285168775892E-3</c:v>
                </c:pt>
                <c:pt idx="40">
                  <c:v>-3.9929077690441699E-3</c:v>
                </c:pt>
                <c:pt idx="41">
                  <c:v>-4.1380335772703914E-3</c:v>
                </c:pt>
                <c:pt idx="42">
                  <c:v>-1.5318912845173767E-2</c:v>
                </c:pt>
                <c:pt idx="43">
                  <c:v>-1.5878517961694077E-2</c:v>
                </c:pt>
                <c:pt idx="44">
                  <c:v>-2.0158761798979439E-2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C6-49C9-99E3-BDAE399206B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  <c:pt idx="37">
                  <c:v>0.13045551999675808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C6-49C9-99E3-BDAE3992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85968"/>
        <c:axId val="1"/>
      </c:scatterChart>
      <c:valAx>
        <c:axId val="81278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85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68499996059048"/>
          <c:y val="0.92397937099967764"/>
          <c:w val="0.7657668692314362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11CD9F2-13DA-0D09-634F-40664F40E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1821FF2-97CA-73C9-189C-A2718388D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37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2"/>
      <c r="E2" s="28"/>
    </row>
    <row r="3" spans="1:7" ht="13.5" thickBot="1" x14ac:dyDescent="0.25"/>
    <row r="4" spans="1:7" ht="14.25" thickTop="1" thickBot="1" x14ac:dyDescent="0.25">
      <c r="A4" s="4" t="s">
        <v>0</v>
      </c>
      <c r="C4" s="7">
        <v>44403.279699999999</v>
      </c>
      <c r="D4" s="8">
        <v>0.58078556000000003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44403.279699999999</v>
      </c>
    </row>
    <row r="8" spans="1:7" x14ac:dyDescent="0.2">
      <c r="A8" t="s">
        <v>3</v>
      </c>
      <c r="C8">
        <f>+D4</f>
        <v>0.58078556000000003</v>
      </c>
    </row>
    <row r="9" spans="1:7" x14ac:dyDescent="0.2">
      <c r="A9" s="10" t="s">
        <v>31</v>
      </c>
      <c r="B9" s="11"/>
      <c r="C9" s="12">
        <v>-9.5</v>
      </c>
      <c r="D9" s="11" t="s">
        <v>32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16</v>
      </c>
      <c r="B11" s="11"/>
      <c r="C11" s="23">
        <f ca="1">INTERCEPT(INDIRECT($G$11):G989,INDIRECT($F$11):F989)</f>
        <v>-1.2242943502431334E-3</v>
      </c>
      <c r="D11" s="2"/>
      <c r="E11" s="11"/>
      <c r="F11" s="24" t="str">
        <f>"F"&amp;E19</f>
        <v>F46</v>
      </c>
      <c r="G11" s="25" t="str">
        <f>"G"&amp;E19</f>
        <v>G46</v>
      </c>
    </row>
    <row r="12" spans="1:7" x14ac:dyDescent="0.2">
      <c r="A12" s="11" t="s">
        <v>17</v>
      </c>
      <c r="B12" s="11"/>
      <c r="C12" s="23">
        <f ca="1">SLOPE(INDIRECT($G$11):G989,INDIRECT($F$11):F989)</f>
        <v>-7.7400431053984807E-7</v>
      </c>
      <c r="D12" s="2"/>
      <c r="E12" s="11"/>
    </row>
    <row r="13" spans="1:7" x14ac:dyDescent="0.2">
      <c r="A13" s="11" t="s">
        <v>19</v>
      </c>
      <c r="B13" s="11"/>
      <c r="C13" s="2" t="s">
        <v>14</v>
      </c>
      <c r="D13" s="15" t="s">
        <v>37</v>
      </c>
      <c r="E13" s="12">
        <v>1</v>
      </c>
    </row>
    <row r="14" spans="1:7" x14ac:dyDescent="0.2">
      <c r="A14" s="11"/>
      <c r="B14" s="11"/>
      <c r="C14" s="11"/>
      <c r="D14" s="15" t="s">
        <v>33</v>
      </c>
      <c r="E14" s="16">
        <f ca="1">NOW()+15018.5+B9/24</f>
        <v>59971.217107523145</v>
      </c>
    </row>
    <row r="15" spans="1:7" x14ac:dyDescent="0.2">
      <c r="A15" s="13" t="s">
        <v>18</v>
      </c>
      <c r="B15" s="11"/>
      <c r="C15" s="14">
        <f ca="1">(C7+C11)+(C8+C12)*INT(MAX(F21:F3530))</f>
        <v>58611.016695518207</v>
      </c>
      <c r="D15" s="15" t="s">
        <v>38</v>
      </c>
      <c r="E15" s="16">
        <f ca="1">ROUND(2*(E14-$C7)/$C8,0)/2+E13</f>
        <v>26806</v>
      </c>
    </row>
    <row r="16" spans="1:7" x14ac:dyDescent="0.2">
      <c r="A16" s="17" t="s">
        <v>4</v>
      </c>
      <c r="B16" s="11"/>
      <c r="C16" s="18">
        <f ca="1">+C8+C12</f>
        <v>0.5807847859956895</v>
      </c>
      <c r="D16" s="15" t="s">
        <v>39</v>
      </c>
      <c r="E16" s="25">
        <f ca="1">ROUND(2*(E14-$C15)/$C16,0)/2+E13</f>
        <v>2343</v>
      </c>
    </row>
    <row r="17" spans="1:18" ht="13.5" thickBot="1" x14ac:dyDescent="0.25">
      <c r="A17" s="15" t="s">
        <v>30</v>
      </c>
      <c r="B17" s="11"/>
      <c r="C17" s="11">
        <f>COUNT(C21:C2188)</f>
        <v>45</v>
      </c>
      <c r="D17" s="15" t="s">
        <v>34</v>
      </c>
      <c r="E17" s="19">
        <f ca="1">+$C7+$C8*E16-15018.5-$C9/24</f>
        <v>30745.956100413332</v>
      </c>
    </row>
    <row r="18" spans="1:18" ht="14.25" thickTop="1" thickBot="1" x14ac:dyDescent="0.25">
      <c r="A18" s="17" t="s">
        <v>5</v>
      </c>
      <c r="B18" s="11"/>
      <c r="C18" s="20">
        <f ca="1">+C15</f>
        <v>58611.016695518207</v>
      </c>
      <c r="D18" s="21">
        <f ca="1">+C16</f>
        <v>0.5807847859956895</v>
      </c>
      <c r="E18" s="22" t="s">
        <v>35</v>
      </c>
    </row>
    <row r="19" spans="1:18" ht="13.5" thickTop="1" x14ac:dyDescent="0.2">
      <c r="A19" s="26" t="s">
        <v>36</v>
      </c>
      <c r="E19" s="27">
        <v>46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54</v>
      </c>
      <c r="I20" s="6" t="s">
        <v>53</v>
      </c>
      <c r="J20" s="6" t="s">
        <v>29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15</v>
      </c>
      <c r="R20" s="29" t="s">
        <v>50</v>
      </c>
    </row>
    <row r="21" spans="1:18" s="31" customFormat="1" ht="12.75" customHeight="1" x14ac:dyDescent="0.2">
      <c r="A21" s="31" t="s">
        <v>52</v>
      </c>
      <c r="B21" s="30" t="s">
        <v>43</v>
      </c>
      <c r="C21" s="32">
        <v>28257.506000000001</v>
      </c>
      <c r="D21" s="31" t="s">
        <v>53</v>
      </c>
      <c r="E21" s="36">
        <f t="shared" ref="E21:E63" si="0">+(C21-C$7)/C$8</f>
        <v>-27799.888309895301</v>
      </c>
      <c r="F21" s="36">
        <f t="shared" ref="F21:F64" si="1">ROUND(2*E21,0)/2</f>
        <v>-27800</v>
      </c>
      <c r="G21" s="36">
        <f t="shared" ref="G21:G57" si="2">+C21-(C$7+F21*C$8)</f>
        <v>6.4868000001297332E-2</v>
      </c>
      <c r="I21" s="36">
        <f t="shared" ref="I21:I45" si="3">+G21</f>
        <v>6.4868000001297332E-2</v>
      </c>
      <c r="J21" s="36"/>
      <c r="K21" s="36"/>
      <c r="L21" s="36"/>
      <c r="M21" s="36"/>
      <c r="N21" s="36"/>
      <c r="O21" s="36">
        <f t="shared" ref="O21:O63" ca="1" si="4">+C$11+C$12*$F21</f>
        <v>2.0293025482764643E-2</v>
      </c>
      <c r="P21" s="36"/>
      <c r="Q21" s="37">
        <f t="shared" ref="Q21:Q63" si="5">+C21-15018.5</f>
        <v>13239.006000000001</v>
      </c>
    </row>
    <row r="22" spans="1:18" s="31" customFormat="1" ht="12.75" customHeight="1" x14ac:dyDescent="0.2">
      <c r="A22" s="31" t="s">
        <v>52</v>
      </c>
      <c r="B22" s="30" t="s">
        <v>43</v>
      </c>
      <c r="C22" s="32">
        <v>28275.444</v>
      </c>
      <c r="D22" s="31" t="s">
        <v>53</v>
      </c>
      <c r="E22" s="36">
        <f t="shared" si="0"/>
        <v>-27769.002555779793</v>
      </c>
      <c r="F22" s="36">
        <f t="shared" si="1"/>
        <v>-27769</v>
      </c>
      <c r="G22" s="36">
        <f t="shared" si="2"/>
        <v>-1.4843599965388421E-3</v>
      </c>
      <c r="I22" s="36">
        <f t="shared" si="3"/>
        <v>-1.4843599965388421E-3</v>
      </c>
      <c r="J22" s="36"/>
      <c r="K22" s="36"/>
      <c r="L22" s="36"/>
      <c r="M22" s="36"/>
      <c r="N22" s="36"/>
      <c r="O22" s="36">
        <f t="shared" ca="1" si="4"/>
        <v>2.0269031349137906E-2</v>
      </c>
      <c r="P22" s="36"/>
      <c r="Q22" s="37">
        <f t="shared" si="5"/>
        <v>13256.944</v>
      </c>
    </row>
    <row r="23" spans="1:18" s="31" customFormat="1" x14ac:dyDescent="0.2">
      <c r="A23" s="31" t="s">
        <v>52</v>
      </c>
      <c r="B23" s="30" t="s">
        <v>45</v>
      </c>
      <c r="C23" s="32">
        <v>28661.433000000001</v>
      </c>
      <c r="D23" s="31" t="s">
        <v>53</v>
      </c>
      <c r="E23" s="36">
        <f t="shared" si="0"/>
        <v>-27104.404420798612</v>
      </c>
      <c r="F23" s="36">
        <f t="shared" si="1"/>
        <v>-27104.5</v>
      </c>
      <c r="G23" s="36">
        <f t="shared" si="2"/>
        <v>5.5511020003905287E-2</v>
      </c>
      <c r="I23" s="36">
        <f t="shared" si="3"/>
        <v>5.5511020003905287E-2</v>
      </c>
      <c r="J23" s="36"/>
      <c r="K23" s="36"/>
      <c r="L23" s="36"/>
      <c r="M23" s="36"/>
      <c r="N23" s="36"/>
      <c r="O23" s="36">
        <f t="shared" ca="1" si="4"/>
        <v>1.9754705484784179E-2</v>
      </c>
      <c r="P23" s="36"/>
      <c r="Q23" s="37">
        <f t="shared" si="5"/>
        <v>13642.933000000001</v>
      </c>
    </row>
    <row r="24" spans="1:18" s="31" customFormat="1" x14ac:dyDescent="0.2">
      <c r="A24" s="31" t="s">
        <v>52</v>
      </c>
      <c r="B24" s="30" t="s">
        <v>45</v>
      </c>
      <c r="C24" s="32">
        <v>28743.25</v>
      </c>
      <c r="D24" s="31" t="s">
        <v>53</v>
      </c>
      <c r="E24" s="36">
        <f t="shared" si="0"/>
        <v>-26963.531428019662</v>
      </c>
      <c r="F24" s="36">
        <f t="shared" si="1"/>
        <v>-26963.5</v>
      </c>
      <c r="G24" s="36">
        <f t="shared" si="2"/>
        <v>-1.8252939997182693E-2</v>
      </c>
      <c r="I24" s="36">
        <f t="shared" si="3"/>
        <v>-1.8252939997182693E-2</v>
      </c>
      <c r="J24" s="36"/>
      <c r="K24" s="36"/>
      <c r="L24" s="36"/>
      <c r="M24" s="36"/>
      <c r="N24" s="36"/>
      <c r="O24" s="36">
        <f t="shared" ca="1" si="4"/>
        <v>1.9645570876998059E-2</v>
      </c>
      <c r="P24" s="36"/>
      <c r="Q24" s="37">
        <f t="shared" si="5"/>
        <v>13724.75</v>
      </c>
    </row>
    <row r="25" spans="1:18" s="31" customFormat="1" x14ac:dyDescent="0.2">
      <c r="A25" s="31" t="s">
        <v>52</v>
      </c>
      <c r="B25" s="30" t="s">
        <v>43</v>
      </c>
      <c r="C25" s="32">
        <v>28777.248</v>
      </c>
      <c r="D25" s="31" t="s">
        <v>53</v>
      </c>
      <c r="E25" s="36">
        <f t="shared" si="0"/>
        <v>-26904.99347125641</v>
      </c>
      <c r="F25" s="36">
        <f t="shared" si="1"/>
        <v>-26905</v>
      </c>
      <c r="G25" s="36">
        <f t="shared" si="2"/>
        <v>3.7918000016361475E-3</v>
      </c>
      <c r="I25" s="36">
        <f t="shared" si="3"/>
        <v>3.7918000016361475E-3</v>
      </c>
      <c r="J25" s="36"/>
      <c r="K25" s="36"/>
      <c r="L25" s="36"/>
      <c r="M25" s="36"/>
      <c r="N25" s="36"/>
      <c r="O25" s="36">
        <f t="shared" ca="1" si="4"/>
        <v>1.9600291624831477E-2</v>
      </c>
      <c r="P25" s="36"/>
      <c r="Q25" s="37">
        <f t="shared" si="5"/>
        <v>13758.748</v>
      </c>
    </row>
    <row r="26" spans="1:18" s="31" customFormat="1" x14ac:dyDescent="0.2">
      <c r="A26" s="31" t="s">
        <v>52</v>
      </c>
      <c r="B26" s="30" t="s">
        <v>45</v>
      </c>
      <c r="C26" s="32">
        <v>34516.296000000002</v>
      </c>
      <c r="D26" s="31" t="s">
        <v>53</v>
      </c>
      <c r="E26" s="36">
        <f t="shared" si="0"/>
        <v>-17023.466802445979</v>
      </c>
      <c r="F26" s="36">
        <f t="shared" si="1"/>
        <v>-17023.5</v>
      </c>
      <c r="G26" s="36">
        <f t="shared" si="2"/>
        <v>1.9280660002550576E-2</v>
      </c>
      <c r="I26" s="36">
        <f t="shared" si="3"/>
        <v>1.9280660002550576E-2</v>
      </c>
      <c r="J26" s="36"/>
      <c r="K26" s="36"/>
      <c r="L26" s="36"/>
      <c r="M26" s="36"/>
      <c r="N26" s="36"/>
      <c r="O26" s="36">
        <f t="shared" ca="1" si="4"/>
        <v>1.195196803023197E-2</v>
      </c>
      <c r="P26" s="36"/>
      <c r="Q26" s="37">
        <f t="shared" si="5"/>
        <v>19497.796000000002</v>
      </c>
    </row>
    <row r="27" spans="1:18" s="31" customFormat="1" x14ac:dyDescent="0.2">
      <c r="A27" s="31" t="s">
        <v>52</v>
      </c>
      <c r="B27" s="30" t="s">
        <v>43</v>
      </c>
      <c r="C27" s="32">
        <v>34532.245999999999</v>
      </c>
      <c r="D27" s="31" t="s">
        <v>53</v>
      </c>
      <c r="E27" s="36">
        <f t="shared" si="0"/>
        <v>-16996.003998446518</v>
      </c>
      <c r="F27" s="36">
        <f t="shared" si="1"/>
        <v>-16996</v>
      </c>
      <c r="G27" s="36">
        <f t="shared" si="2"/>
        <v>-2.3222399977385066E-3</v>
      </c>
      <c r="I27" s="36">
        <f t="shared" si="3"/>
        <v>-2.3222399977385066E-3</v>
      </c>
      <c r="J27" s="36"/>
      <c r="K27" s="36"/>
      <c r="L27" s="36"/>
      <c r="M27" s="36"/>
      <c r="N27" s="36"/>
      <c r="O27" s="36">
        <f t="shared" ca="1" si="4"/>
        <v>1.1930682911692124E-2</v>
      </c>
      <c r="P27" s="36"/>
      <c r="Q27" s="37">
        <f t="shared" si="5"/>
        <v>19513.745999999999</v>
      </c>
    </row>
    <row r="28" spans="1:18" s="31" customFormat="1" x14ac:dyDescent="0.2">
      <c r="A28" s="31" t="s">
        <v>52</v>
      </c>
      <c r="B28" s="30" t="s">
        <v>43</v>
      </c>
      <c r="C28" s="32">
        <v>34537.502999999997</v>
      </c>
      <c r="D28" s="31" t="s">
        <v>53</v>
      </c>
      <c r="E28" s="36">
        <f t="shared" si="0"/>
        <v>-16986.952464865004</v>
      </c>
      <c r="F28" s="36">
        <f t="shared" si="1"/>
        <v>-16987</v>
      </c>
      <c r="G28" s="36">
        <f t="shared" si="2"/>
        <v>2.7607719996012747E-2</v>
      </c>
      <c r="I28" s="36">
        <f t="shared" si="3"/>
        <v>2.7607719996012747E-2</v>
      </c>
      <c r="J28" s="36"/>
      <c r="K28" s="36"/>
      <c r="L28" s="36"/>
      <c r="M28" s="36"/>
      <c r="N28" s="36"/>
      <c r="O28" s="36">
        <f t="shared" ca="1" si="4"/>
        <v>1.1923716872897266E-2</v>
      </c>
      <c r="P28" s="36"/>
      <c r="Q28" s="37">
        <f t="shared" si="5"/>
        <v>19519.002999999997</v>
      </c>
    </row>
    <row r="29" spans="1:18" s="31" customFormat="1" x14ac:dyDescent="0.2">
      <c r="A29" s="31" t="s">
        <v>52</v>
      </c>
      <c r="B29" s="30" t="s">
        <v>43</v>
      </c>
      <c r="C29" s="32">
        <v>34540.383999999998</v>
      </c>
      <c r="D29" s="31" t="s">
        <v>53</v>
      </c>
      <c r="E29" s="36">
        <f t="shared" si="0"/>
        <v>-16981.991942086162</v>
      </c>
      <c r="F29" s="36">
        <f t="shared" si="1"/>
        <v>-16982</v>
      </c>
      <c r="G29" s="36">
        <f t="shared" si="2"/>
        <v>4.6799199990346096E-3</v>
      </c>
      <c r="I29" s="36">
        <f t="shared" si="3"/>
        <v>4.6799199990346096E-3</v>
      </c>
      <c r="J29" s="36"/>
      <c r="K29" s="36"/>
      <c r="L29" s="36"/>
      <c r="M29" s="36"/>
      <c r="N29" s="36"/>
      <c r="O29" s="36">
        <f t="shared" ca="1" si="4"/>
        <v>1.1919846851344566E-2</v>
      </c>
      <c r="P29" s="36"/>
      <c r="Q29" s="37">
        <f t="shared" si="5"/>
        <v>19521.883999999998</v>
      </c>
    </row>
    <row r="30" spans="1:18" s="31" customFormat="1" x14ac:dyDescent="0.2">
      <c r="A30" s="31" t="s">
        <v>52</v>
      </c>
      <c r="B30" s="30" t="s">
        <v>45</v>
      </c>
      <c r="C30" s="32">
        <v>38475.501000000004</v>
      </c>
      <c r="D30" s="31" t="s">
        <v>53</v>
      </c>
      <c r="E30" s="36">
        <f t="shared" si="0"/>
        <v>-10206.484300332802</v>
      </c>
      <c r="F30" s="36">
        <f t="shared" si="1"/>
        <v>-10206.5</v>
      </c>
      <c r="G30" s="36">
        <f t="shared" si="2"/>
        <v>9.1181400057394058E-3</v>
      </c>
      <c r="I30" s="36">
        <f t="shared" si="3"/>
        <v>9.1181400057394058E-3</v>
      </c>
      <c r="J30" s="36"/>
      <c r="K30" s="36"/>
      <c r="L30" s="36"/>
      <c r="M30" s="36"/>
      <c r="N30" s="36"/>
      <c r="O30" s="36">
        <f t="shared" ca="1" si="4"/>
        <v>6.6755806452818249E-3</v>
      </c>
      <c r="P30" s="36"/>
      <c r="Q30" s="37">
        <f t="shared" si="5"/>
        <v>23457.001000000004</v>
      </c>
    </row>
    <row r="31" spans="1:18" s="31" customFormat="1" x14ac:dyDescent="0.2">
      <c r="A31" s="31" t="s">
        <v>52</v>
      </c>
      <c r="B31" s="30" t="s">
        <v>43</v>
      </c>
      <c r="C31" s="32">
        <v>38498.451000000001</v>
      </c>
      <c r="D31" s="31" t="s">
        <v>53</v>
      </c>
      <c r="E31" s="36">
        <f t="shared" si="0"/>
        <v>-10166.968855079658</v>
      </c>
      <c r="F31" s="36">
        <f t="shared" si="1"/>
        <v>-10167</v>
      </c>
      <c r="G31" s="36">
        <f t="shared" si="2"/>
        <v>1.8088520002493169E-2</v>
      </c>
      <c r="I31" s="36">
        <f t="shared" si="3"/>
        <v>1.8088520002493169E-2</v>
      </c>
      <c r="J31" s="36"/>
      <c r="K31" s="36"/>
      <c r="L31" s="36"/>
      <c r="M31" s="36"/>
      <c r="N31" s="36"/>
      <c r="O31" s="36">
        <f t="shared" ca="1" si="4"/>
        <v>6.6450074750155023E-3</v>
      </c>
      <c r="P31" s="36"/>
      <c r="Q31" s="37">
        <f t="shared" si="5"/>
        <v>23479.951000000001</v>
      </c>
    </row>
    <row r="32" spans="1:18" s="31" customFormat="1" x14ac:dyDescent="0.2">
      <c r="A32" s="31" t="s">
        <v>52</v>
      </c>
      <c r="B32" s="30" t="s">
        <v>45</v>
      </c>
      <c r="C32" s="32">
        <v>38528.334999999999</v>
      </c>
      <c r="D32" s="31" t="s">
        <v>53</v>
      </c>
      <c r="E32" s="36">
        <f t="shared" si="0"/>
        <v>-10115.51440776179</v>
      </c>
      <c r="F32" s="36">
        <f t="shared" si="1"/>
        <v>-10115.5</v>
      </c>
      <c r="G32" s="36">
        <f t="shared" si="2"/>
        <v>-8.3678200026042759E-3</v>
      </c>
      <c r="I32" s="36">
        <f t="shared" si="3"/>
        <v>-8.3678200026042759E-3</v>
      </c>
      <c r="J32" s="36"/>
      <c r="K32" s="36"/>
      <c r="L32" s="36"/>
      <c r="M32" s="36"/>
      <c r="N32" s="36"/>
      <c r="O32" s="36">
        <f t="shared" ca="1" si="4"/>
        <v>6.6051462530226993E-3</v>
      </c>
      <c r="P32" s="36"/>
      <c r="Q32" s="37">
        <f t="shared" si="5"/>
        <v>23509.834999999999</v>
      </c>
    </row>
    <row r="33" spans="1:25" s="31" customFormat="1" x14ac:dyDescent="0.2">
      <c r="A33" s="31" t="s">
        <v>52</v>
      </c>
      <c r="B33" s="30" t="s">
        <v>43</v>
      </c>
      <c r="C33" s="32">
        <v>38551.243999999999</v>
      </c>
      <c r="D33" s="31" t="s">
        <v>53</v>
      </c>
      <c r="E33" s="36">
        <f t="shared" si="0"/>
        <v>-10076.06955655027</v>
      </c>
      <c r="F33" s="36">
        <f t="shared" si="1"/>
        <v>-10076</v>
      </c>
      <c r="G33" s="36">
        <f t="shared" si="2"/>
        <v>-4.0397440003289375E-2</v>
      </c>
      <c r="I33" s="36">
        <f t="shared" si="3"/>
        <v>-4.0397440003289375E-2</v>
      </c>
      <c r="J33" s="36"/>
      <c r="K33" s="36"/>
      <c r="L33" s="36"/>
      <c r="M33" s="36"/>
      <c r="N33" s="36"/>
      <c r="O33" s="36">
        <f t="shared" ca="1" si="4"/>
        <v>6.5745730827563749E-3</v>
      </c>
      <c r="P33" s="36"/>
      <c r="Q33" s="37">
        <f t="shared" si="5"/>
        <v>23532.743999999999</v>
      </c>
    </row>
    <row r="34" spans="1:25" s="31" customFormat="1" x14ac:dyDescent="0.2">
      <c r="A34" s="31" t="s">
        <v>52</v>
      </c>
      <c r="B34" s="30" t="s">
        <v>43</v>
      </c>
      <c r="C34" s="32">
        <v>38551.288</v>
      </c>
      <c r="D34" s="31" t="s">
        <v>53</v>
      </c>
      <c r="E34" s="36">
        <f t="shared" si="0"/>
        <v>-10075.993797090958</v>
      </c>
      <c r="F34" s="36">
        <f t="shared" si="1"/>
        <v>-10076</v>
      </c>
      <c r="G34" s="36">
        <f t="shared" si="2"/>
        <v>3.6025599983986467E-3</v>
      </c>
      <c r="I34" s="36">
        <f t="shared" si="3"/>
        <v>3.6025599983986467E-3</v>
      </c>
      <c r="J34" s="36"/>
      <c r="K34" s="36"/>
      <c r="L34" s="36"/>
      <c r="M34" s="36"/>
      <c r="N34" s="36"/>
      <c r="O34" s="36">
        <f t="shared" ca="1" si="4"/>
        <v>6.5745730827563749E-3</v>
      </c>
      <c r="P34" s="36"/>
      <c r="Q34" s="37">
        <f t="shared" si="5"/>
        <v>23532.788</v>
      </c>
    </row>
    <row r="35" spans="1:25" s="31" customFormat="1" x14ac:dyDescent="0.2">
      <c r="A35" s="31" t="s">
        <v>52</v>
      </c>
      <c r="B35" s="30" t="s">
        <v>43</v>
      </c>
      <c r="C35" s="32">
        <v>38590.203999999998</v>
      </c>
      <c r="D35" s="31" t="s">
        <v>53</v>
      </c>
      <c r="E35" s="36">
        <f t="shared" si="0"/>
        <v>-10008.987998944052</v>
      </c>
      <c r="F35" s="36">
        <f t="shared" si="1"/>
        <v>-10009</v>
      </c>
      <c r="G35" s="36">
        <f t="shared" si="2"/>
        <v>6.9700399981229566E-3</v>
      </c>
      <c r="I35" s="36">
        <f t="shared" si="3"/>
        <v>6.9700399981229566E-3</v>
      </c>
      <c r="J35" s="36"/>
      <c r="K35" s="36"/>
      <c r="L35" s="36"/>
      <c r="M35" s="36"/>
      <c r="N35" s="36"/>
      <c r="O35" s="36">
        <f t="shared" ca="1" si="4"/>
        <v>6.5227147939502066E-3</v>
      </c>
      <c r="P35" s="36"/>
      <c r="Q35" s="37">
        <f t="shared" si="5"/>
        <v>23571.703999999998</v>
      </c>
    </row>
    <row r="36" spans="1:25" s="31" customFormat="1" x14ac:dyDescent="0.2">
      <c r="A36" s="31" t="s">
        <v>52</v>
      </c>
      <c r="B36" s="30" t="s">
        <v>43</v>
      </c>
      <c r="C36" s="32">
        <v>38879.402999999998</v>
      </c>
      <c r="D36" s="31" t="s">
        <v>53</v>
      </c>
      <c r="E36" s="36">
        <f t="shared" si="0"/>
        <v>-9511.0434563834551</v>
      </c>
      <c r="F36" s="36">
        <f t="shared" si="1"/>
        <v>-9511</v>
      </c>
      <c r="G36" s="36">
        <f t="shared" si="2"/>
        <v>-2.5238840004021768E-2</v>
      </c>
      <c r="I36" s="36">
        <f t="shared" si="3"/>
        <v>-2.5238840004021768E-2</v>
      </c>
      <c r="J36" s="36"/>
      <c r="K36" s="36"/>
      <c r="L36" s="36"/>
      <c r="M36" s="36"/>
      <c r="N36" s="36"/>
      <c r="O36" s="36">
        <f t="shared" ca="1" si="4"/>
        <v>6.1372606473013621E-3</v>
      </c>
      <c r="P36" s="36"/>
      <c r="Q36" s="37">
        <f t="shared" si="5"/>
        <v>23860.902999999998</v>
      </c>
    </row>
    <row r="37" spans="1:25" s="31" customFormat="1" x14ac:dyDescent="0.2">
      <c r="A37" s="31" t="s">
        <v>52</v>
      </c>
      <c r="B37" s="30" t="s">
        <v>43</v>
      </c>
      <c r="C37" s="32">
        <v>38914.300000000003</v>
      </c>
      <c r="D37" s="31" t="s">
        <v>53</v>
      </c>
      <c r="E37" s="36">
        <f t="shared" si="0"/>
        <v>-9450.9575961220453</v>
      </c>
      <c r="F37" s="36">
        <f t="shared" si="1"/>
        <v>-9451</v>
      </c>
      <c r="G37" s="36">
        <f t="shared" si="2"/>
        <v>2.4627560007502325E-2</v>
      </c>
      <c r="I37" s="36">
        <f t="shared" si="3"/>
        <v>2.4627560007502325E-2</v>
      </c>
      <c r="J37" s="36"/>
      <c r="K37" s="36"/>
      <c r="L37" s="36"/>
      <c r="M37" s="36"/>
      <c r="N37" s="36"/>
      <c r="O37" s="36">
        <f t="shared" ca="1" si="4"/>
        <v>6.0908203886689705E-3</v>
      </c>
      <c r="P37" s="36"/>
      <c r="Q37" s="37">
        <f t="shared" si="5"/>
        <v>23895.800000000003</v>
      </c>
    </row>
    <row r="38" spans="1:25" s="31" customFormat="1" x14ac:dyDescent="0.2">
      <c r="A38" s="31" t="s">
        <v>52</v>
      </c>
      <c r="B38" s="30" t="s">
        <v>43</v>
      </c>
      <c r="C38" s="32">
        <v>38932.258000000002</v>
      </c>
      <c r="D38" s="31" t="s">
        <v>53</v>
      </c>
      <c r="E38" s="36">
        <f t="shared" si="0"/>
        <v>-9420.0374058886682</v>
      </c>
      <c r="F38" s="36">
        <f t="shared" si="1"/>
        <v>-9420</v>
      </c>
      <c r="G38" s="36">
        <f t="shared" si="2"/>
        <v>-2.172479999717325E-2</v>
      </c>
      <c r="I38" s="36">
        <f t="shared" si="3"/>
        <v>-2.172479999717325E-2</v>
      </c>
      <c r="J38" s="36"/>
      <c r="K38" s="36"/>
      <c r="L38" s="36"/>
      <c r="M38" s="36"/>
      <c r="N38" s="36"/>
      <c r="O38" s="36">
        <f t="shared" ca="1" si="4"/>
        <v>6.0668262550422347E-3</v>
      </c>
      <c r="P38" s="36"/>
      <c r="Q38" s="37">
        <f t="shared" si="5"/>
        <v>23913.758000000002</v>
      </c>
    </row>
    <row r="39" spans="1:25" s="31" customFormat="1" x14ac:dyDescent="0.2">
      <c r="A39" s="31" t="s">
        <v>52</v>
      </c>
      <c r="B39" s="30" t="s">
        <v>43</v>
      </c>
      <c r="C39" s="32">
        <v>39202.383000000002</v>
      </c>
      <c r="D39" s="31" t="s">
        <v>53</v>
      </c>
      <c r="E39" s="36">
        <f t="shared" si="0"/>
        <v>-8954.9345889384658</v>
      </c>
      <c r="F39" s="36">
        <f t="shared" si="1"/>
        <v>-8955</v>
      </c>
      <c r="G39" s="36">
        <f t="shared" si="2"/>
        <v>3.7989800002833363E-2</v>
      </c>
      <c r="I39" s="36">
        <f t="shared" si="3"/>
        <v>3.7989800002833363E-2</v>
      </c>
      <c r="J39" s="36"/>
      <c r="K39" s="36"/>
      <c r="L39" s="36"/>
      <c r="M39" s="36"/>
      <c r="N39" s="36"/>
      <c r="O39" s="36">
        <f t="shared" ca="1" si="4"/>
        <v>5.7069142506412061E-3</v>
      </c>
      <c r="P39" s="36"/>
      <c r="Q39" s="37">
        <f t="shared" si="5"/>
        <v>24183.883000000002</v>
      </c>
    </row>
    <row r="40" spans="1:25" s="31" customFormat="1" x14ac:dyDescent="0.2">
      <c r="A40" s="31" t="s">
        <v>52</v>
      </c>
      <c r="B40" s="30" t="s">
        <v>45</v>
      </c>
      <c r="C40" s="32">
        <v>39204.377999999997</v>
      </c>
      <c r="D40" s="31" t="s">
        <v>53</v>
      </c>
      <c r="E40" s="36">
        <f t="shared" si="0"/>
        <v>-8951.4995861811749</v>
      </c>
      <c r="F40" s="36">
        <f t="shared" si="1"/>
        <v>-8951.5</v>
      </c>
      <c r="G40" s="36">
        <f t="shared" si="2"/>
        <v>2.4033999943640083E-4</v>
      </c>
      <c r="I40" s="36">
        <f t="shared" si="3"/>
        <v>2.4033999943640083E-4</v>
      </c>
      <c r="J40" s="36"/>
      <c r="K40" s="36"/>
      <c r="L40" s="36"/>
      <c r="M40" s="36"/>
      <c r="N40" s="36"/>
      <c r="O40" s="36">
        <f t="shared" ca="1" si="4"/>
        <v>5.704205235554316E-3</v>
      </c>
      <c r="P40" s="36"/>
      <c r="Q40" s="37">
        <f t="shared" si="5"/>
        <v>24185.877999999997</v>
      </c>
    </row>
    <row r="41" spans="1:25" s="31" customFormat="1" x14ac:dyDescent="0.2">
      <c r="A41" s="31" t="s">
        <v>52</v>
      </c>
      <c r="B41" s="30" t="s">
        <v>43</v>
      </c>
      <c r="C41" s="32">
        <v>39210.487999999998</v>
      </c>
      <c r="D41" s="31" t="s">
        <v>53</v>
      </c>
      <c r="E41" s="36">
        <f t="shared" si="0"/>
        <v>-8940.9793521726006</v>
      </c>
      <c r="F41" s="36">
        <f t="shared" si="1"/>
        <v>-8941</v>
      </c>
      <c r="G41" s="36">
        <f t="shared" si="2"/>
        <v>1.1991959996521473E-2</v>
      </c>
      <c r="I41" s="36">
        <f t="shared" si="3"/>
        <v>1.1991959996521473E-2</v>
      </c>
      <c r="J41" s="36"/>
      <c r="K41" s="36"/>
      <c r="L41" s="36"/>
      <c r="M41" s="36"/>
      <c r="N41" s="36"/>
      <c r="O41" s="36">
        <f t="shared" ca="1" si="4"/>
        <v>5.6960781902936474E-3</v>
      </c>
      <c r="P41" s="36"/>
      <c r="Q41" s="37">
        <f t="shared" si="5"/>
        <v>24191.987999999998</v>
      </c>
    </row>
    <row r="42" spans="1:25" s="31" customFormat="1" x14ac:dyDescent="0.2">
      <c r="A42" s="31" t="s">
        <v>52</v>
      </c>
      <c r="B42" s="30" t="s">
        <v>43</v>
      </c>
      <c r="C42" s="32">
        <v>39235.410000000003</v>
      </c>
      <c r="D42" s="31" t="s">
        <v>53</v>
      </c>
      <c r="E42" s="36">
        <f t="shared" si="0"/>
        <v>-8898.068505697689</v>
      </c>
      <c r="F42" s="36">
        <f t="shared" si="1"/>
        <v>-8898</v>
      </c>
      <c r="G42" s="36">
        <f t="shared" si="2"/>
        <v>-3.9787119996617548E-2</v>
      </c>
      <c r="I42" s="36">
        <f t="shared" si="3"/>
        <v>-3.9787119996617548E-2</v>
      </c>
      <c r="J42" s="36"/>
      <c r="K42" s="36"/>
      <c r="L42" s="36"/>
      <c r="M42" s="36"/>
      <c r="N42" s="36"/>
      <c r="O42" s="36">
        <f t="shared" ca="1" si="4"/>
        <v>5.6627960049404347E-3</v>
      </c>
      <c r="P42" s="36"/>
      <c r="Q42" s="37">
        <f t="shared" si="5"/>
        <v>24216.910000000003</v>
      </c>
    </row>
    <row r="43" spans="1:25" s="31" customFormat="1" x14ac:dyDescent="0.2">
      <c r="A43" s="31" t="s">
        <v>52</v>
      </c>
      <c r="B43" s="30" t="s">
        <v>45</v>
      </c>
      <c r="C43" s="32">
        <v>39265.358</v>
      </c>
      <c r="D43" s="31" t="s">
        <v>53</v>
      </c>
      <c r="E43" s="36">
        <f t="shared" si="0"/>
        <v>-8846.5038628026468</v>
      </c>
      <c r="F43" s="36">
        <f t="shared" si="1"/>
        <v>-8846.5</v>
      </c>
      <c r="G43" s="36">
        <f t="shared" si="2"/>
        <v>-2.2434599959524348E-3</v>
      </c>
      <c r="I43" s="36">
        <f t="shared" si="3"/>
        <v>-2.2434599959524348E-3</v>
      </c>
      <c r="J43" s="36"/>
      <c r="K43" s="36"/>
      <c r="L43" s="36"/>
      <c r="M43" s="36"/>
      <c r="N43" s="36"/>
      <c r="O43" s="36">
        <f t="shared" ca="1" si="4"/>
        <v>5.6229347829476334E-3</v>
      </c>
      <c r="P43" s="36"/>
      <c r="Q43" s="37">
        <f t="shared" si="5"/>
        <v>24246.858</v>
      </c>
    </row>
    <row r="44" spans="1:25" s="31" customFormat="1" x14ac:dyDescent="0.2">
      <c r="A44" s="31" t="s">
        <v>52</v>
      </c>
      <c r="B44" s="30" t="s">
        <v>43</v>
      </c>
      <c r="C44" s="32">
        <v>39270.308000000005</v>
      </c>
      <c r="D44" s="31" t="s">
        <v>53</v>
      </c>
      <c r="E44" s="36">
        <f t="shared" si="0"/>
        <v>-8837.9809236303918</v>
      </c>
      <c r="F44" s="36">
        <f t="shared" si="1"/>
        <v>-8838</v>
      </c>
      <c r="G44" s="36">
        <f t="shared" si="2"/>
        <v>1.1079280004196335E-2</v>
      </c>
      <c r="I44" s="36">
        <f t="shared" si="3"/>
        <v>1.1079280004196335E-2</v>
      </c>
      <c r="J44" s="36"/>
      <c r="K44" s="36"/>
      <c r="L44" s="36"/>
      <c r="M44" s="36"/>
      <c r="N44" s="36"/>
      <c r="O44" s="36">
        <f t="shared" ca="1" si="4"/>
        <v>5.6163557463080431E-3</v>
      </c>
      <c r="P44" s="36"/>
      <c r="Q44" s="37">
        <f t="shared" si="5"/>
        <v>24251.808000000005</v>
      </c>
    </row>
    <row r="45" spans="1:25" s="31" customFormat="1" x14ac:dyDescent="0.2">
      <c r="A45" s="31" t="s">
        <v>52</v>
      </c>
      <c r="B45" s="30" t="s">
        <v>43</v>
      </c>
      <c r="C45" s="32">
        <v>39566.527999999998</v>
      </c>
      <c r="D45" s="31" t="s">
        <v>53</v>
      </c>
      <c r="E45" s="36">
        <f t="shared" si="0"/>
        <v>-8327.9475818923602</v>
      </c>
      <c r="F45" s="36">
        <f t="shared" si="1"/>
        <v>-8328</v>
      </c>
      <c r="G45" s="36">
        <f t="shared" si="2"/>
        <v>3.0443679999734741E-2</v>
      </c>
      <c r="I45" s="36">
        <f t="shared" si="3"/>
        <v>3.0443679999734741E-2</v>
      </c>
      <c r="J45" s="36"/>
      <c r="K45" s="36"/>
      <c r="L45" s="36"/>
      <c r="M45" s="36"/>
      <c r="N45" s="36"/>
      <c r="O45" s="36">
        <f t="shared" ca="1" si="4"/>
        <v>5.2216135479327217E-3</v>
      </c>
      <c r="P45" s="36"/>
      <c r="Q45" s="37">
        <f t="shared" si="5"/>
        <v>24548.027999999998</v>
      </c>
    </row>
    <row r="46" spans="1:25" ht="12.75" customHeight="1" x14ac:dyDescent="0.2">
      <c r="A46" s="33" t="s">
        <v>46</v>
      </c>
      <c r="B46" s="34" t="s">
        <v>43</v>
      </c>
      <c r="C46" s="35">
        <v>39977.695899999999</v>
      </c>
      <c r="D46" s="36"/>
      <c r="E46" s="36">
        <f t="shared" si="0"/>
        <v>-7619.9962685022683</v>
      </c>
      <c r="F46" s="36">
        <f t="shared" si="1"/>
        <v>-7620</v>
      </c>
      <c r="G46" s="36">
        <f t="shared" si="2"/>
        <v>2.1672000002581626E-3</v>
      </c>
      <c r="I46" s="36"/>
      <c r="J46" s="36">
        <f t="shared" ref="J46:J53" si="6">+G46</f>
        <v>2.1672000002581626E-3</v>
      </c>
      <c r="K46" s="36"/>
      <c r="L46" s="36"/>
      <c r="M46" s="36"/>
      <c r="N46" s="36"/>
      <c r="O46" s="36">
        <f t="shared" ca="1" si="4"/>
        <v>4.6736184960705085E-3</v>
      </c>
      <c r="P46" s="36"/>
      <c r="Q46" s="37">
        <f t="shared" si="5"/>
        <v>24959.195899999999</v>
      </c>
      <c r="R46" s="36"/>
      <c r="S46" s="36"/>
      <c r="T46" s="36"/>
      <c r="W46" s="36"/>
      <c r="X46" s="35" t="s">
        <v>47</v>
      </c>
      <c r="Y46" s="36">
        <v>-7620</v>
      </c>
    </row>
    <row r="47" spans="1:25" ht="12.75" customHeight="1" x14ac:dyDescent="0.2">
      <c r="A47" s="33" t="s">
        <v>46</v>
      </c>
      <c r="B47" s="34" t="s">
        <v>45</v>
      </c>
      <c r="C47" s="35">
        <v>39982.635799999996</v>
      </c>
      <c r="D47" s="36"/>
      <c r="E47" s="36">
        <f t="shared" si="0"/>
        <v>-7611.4907195695478</v>
      </c>
      <c r="F47" s="36">
        <f t="shared" si="1"/>
        <v>-7611.5</v>
      </c>
      <c r="G47" s="36">
        <f t="shared" si="2"/>
        <v>5.3899400008958764E-3</v>
      </c>
      <c r="I47" s="36"/>
      <c r="J47" s="36">
        <f t="shared" si="6"/>
        <v>5.3899400008958764E-3</v>
      </c>
      <c r="K47" s="36"/>
      <c r="L47" s="36"/>
      <c r="M47" s="36"/>
      <c r="N47" s="36"/>
      <c r="O47" s="36">
        <f t="shared" ca="1" si="4"/>
        <v>4.66703945943092E-3</v>
      </c>
      <c r="P47" s="36"/>
      <c r="Q47" s="37">
        <f t="shared" si="5"/>
        <v>24964.135799999996</v>
      </c>
      <c r="R47" s="36"/>
      <c r="S47" s="36"/>
      <c r="T47" s="36"/>
      <c r="W47" s="36"/>
      <c r="X47" s="35" t="s">
        <v>47</v>
      </c>
      <c r="Y47" s="36">
        <v>-7611.5</v>
      </c>
    </row>
    <row r="48" spans="1:25" ht="12.75" customHeight="1" x14ac:dyDescent="0.2">
      <c r="A48" s="33" t="s">
        <v>46</v>
      </c>
      <c r="B48" s="34" t="s">
        <v>45</v>
      </c>
      <c r="C48" s="35">
        <v>44389.631300000001</v>
      </c>
      <c r="D48" s="36"/>
      <c r="E48" s="36">
        <f t="shared" si="0"/>
        <v>-23.499895555251438</v>
      </c>
      <c r="F48" s="36">
        <f t="shared" si="1"/>
        <v>-23.5</v>
      </c>
      <c r="G48" s="36">
        <f t="shared" si="2"/>
        <v>6.0660000599455088E-5</v>
      </c>
      <c r="I48" s="36"/>
      <c r="J48" s="36">
        <f t="shared" si="6"/>
        <v>6.0660000599455088E-5</v>
      </c>
      <c r="K48" s="36"/>
      <c r="L48" s="36"/>
      <c r="M48" s="36"/>
      <c r="N48" s="36"/>
      <c r="O48" s="36">
        <f t="shared" ca="1" si="4"/>
        <v>-1.206105248945447E-3</v>
      </c>
      <c r="P48" s="36"/>
      <c r="Q48" s="37">
        <f t="shared" si="5"/>
        <v>29371.131300000001</v>
      </c>
      <c r="R48" s="36"/>
      <c r="S48" s="36"/>
      <c r="T48" s="36"/>
      <c r="W48" s="36"/>
      <c r="X48" s="35" t="s">
        <v>48</v>
      </c>
      <c r="Y48" s="36">
        <v>-23.5</v>
      </c>
    </row>
    <row r="49" spans="1:25" ht="12.75" customHeight="1" x14ac:dyDescent="0.2">
      <c r="A49" s="33" t="s">
        <v>46</v>
      </c>
      <c r="B49" s="34" t="s">
        <v>45</v>
      </c>
      <c r="C49" s="35">
        <v>44389.631399999998</v>
      </c>
      <c r="D49" s="36"/>
      <c r="E49" s="36">
        <f t="shared" si="0"/>
        <v>-23.499723374666452</v>
      </c>
      <c r="F49" s="36">
        <f t="shared" si="1"/>
        <v>-23.5</v>
      </c>
      <c r="G49" s="36">
        <f t="shared" si="2"/>
        <v>1.606599980732426E-4</v>
      </c>
      <c r="I49" s="36"/>
      <c r="J49" s="36">
        <f t="shared" si="6"/>
        <v>1.606599980732426E-4</v>
      </c>
      <c r="K49" s="36"/>
      <c r="L49" s="36"/>
      <c r="M49" s="36"/>
      <c r="N49" s="36"/>
      <c r="O49" s="36">
        <f t="shared" ca="1" si="4"/>
        <v>-1.206105248945447E-3</v>
      </c>
      <c r="P49" s="36"/>
      <c r="Q49" s="37">
        <f t="shared" si="5"/>
        <v>29371.131399999998</v>
      </c>
      <c r="R49" s="36"/>
      <c r="S49" s="36"/>
      <c r="T49" s="36"/>
      <c r="W49" s="36"/>
      <c r="X49" s="35" t="s">
        <v>47</v>
      </c>
      <c r="Y49" s="36">
        <v>-23.5</v>
      </c>
    </row>
    <row r="50" spans="1:25" ht="12.75" customHeight="1" x14ac:dyDescent="0.2">
      <c r="A50" s="33" t="s">
        <v>46</v>
      </c>
      <c r="B50" s="34" t="s">
        <v>45</v>
      </c>
      <c r="C50" s="35">
        <v>44389.632100000003</v>
      </c>
      <c r="D50" s="36"/>
      <c r="E50" s="36">
        <f t="shared" si="0"/>
        <v>-23.498518110533947</v>
      </c>
      <c r="F50" s="36">
        <f t="shared" si="1"/>
        <v>-23.5</v>
      </c>
      <c r="G50" s="36">
        <f t="shared" si="2"/>
        <v>8.6066000221762806E-4</v>
      </c>
      <c r="I50" s="36"/>
      <c r="J50" s="36">
        <f t="shared" si="6"/>
        <v>8.6066000221762806E-4</v>
      </c>
      <c r="K50" s="36"/>
      <c r="L50" s="36"/>
      <c r="M50" s="36"/>
      <c r="N50" s="36"/>
      <c r="O50" s="36">
        <f t="shared" ca="1" si="4"/>
        <v>-1.206105248945447E-3</v>
      </c>
      <c r="P50" s="36"/>
      <c r="Q50" s="37">
        <f t="shared" si="5"/>
        <v>29371.132100000003</v>
      </c>
      <c r="R50" s="36"/>
      <c r="S50" s="36"/>
      <c r="T50" s="36"/>
      <c r="W50" s="36"/>
      <c r="X50" s="35" t="s">
        <v>49</v>
      </c>
      <c r="Y50" s="36">
        <v>-23.5</v>
      </c>
    </row>
    <row r="51" spans="1:25" ht="12.75" customHeight="1" x14ac:dyDescent="0.2">
      <c r="A51" s="33" t="s">
        <v>46</v>
      </c>
      <c r="B51" s="34" t="s">
        <v>45</v>
      </c>
      <c r="C51" s="35">
        <v>44392.5334</v>
      </c>
      <c r="D51" s="36"/>
      <c r="E51" s="36">
        <f t="shared" si="0"/>
        <v>-18.50304267206451</v>
      </c>
      <c r="F51" s="36">
        <f t="shared" si="1"/>
        <v>-18.5</v>
      </c>
      <c r="G51" s="36">
        <f t="shared" si="2"/>
        <v>-1.7671399982646108E-3</v>
      </c>
      <c r="I51" s="36"/>
      <c r="J51" s="36">
        <f t="shared" si="6"/>
        <v>-1.7671399982646108E-3</v>
      </c>
      <c r="K51" s="36"/>
      <c r="L51" s="36"/>
      <c r="M51" s="36"/>
      <c r="N51" s="36"/>
      <c r="O51" s="36">
        <f t="shared" ca="1" si="4"/>
        <v>-1.2099752704981463E-3</v>
      </c>
      <c r="P51" s="36"/>
      <c r="Q51" s="37">
        <f t="shared" si="5"/>
        <v>29374.0334</v>
      </c>
      <c r="R51" s="36"/>
      <c r="S51" s="36"/>
      <c r="T51" s="36"/>
      <c r="W51" s="36"/>
      <c r="X51" s="35" t="s">
        <v>47</v>
      </c>
      <c r="Y51" s="36">
        <v>-18.5</v>
      </c>
    </row>
    <row r="52" spans="1:25" ht="12.75" customHeight="1" x14ac:dyDescent="0.2">
      <c r="A52" s="33" t="s">
        <v>46</v>
      </c>
      <c r="B52" s="34" t="s">
        <v>45</v>
      </c>
      <c r="C52" s="35">
        <v>44392.533499999998</v>
      </c>
      <c r="D52" s="36"/>
      <c r="E52" s="36">
        <f t="shared" si="0"/>
        <v>-18.50287049147952</v>
      </c>
      <c r="F52" s="36">
        <f t="shared" si="1"/>
        <v>-18.5</v>
      </c>
      <c r="G52" s="36">
        <f t="shared" si="2"/>
        <v>-1.6671400007908233E-3</v>
      </c>
      <c r="I52" s="36"/>
      <c r="J52" s="36">
        <f t="shared" si="6"/>
        <v>-1.6671400007908233E-3</v>
      </c>
      <c r="K52" s="36"/>
      <c r="L52" s="36"/>
      <c r="M52" s="36"/>
      <c r="N52" s="36"/>
      <c r="O52" s="36">
        <f t="shared" ca="1" si="4"/>
        <v>-1.2099752704981463E-3</v>
      </c>
      <c r="P52" s="36"/>
      <c r="Q52" s="37">
        <f t="shared" si="5"/>
        <v>29374.033499999998</v>
      </c>
      <c r="R52" s="36"/>
      <c r="S52" s="36"/>
      <c r="T52" s="36"/>
      <c r="W52" s="36"/>
      <c r="X52" s="35" t="s">
        <v>48</v>
      </c>
      <c r="Y52" s="36">
        <v>-18.5</v>
      </c>
    </row>
    <row r="53" spans="1:25" ht="12.75" customHeight="1" x14ac:dyDescent="0.2">
      <c r="A53" s="33" t="s">
        <v>46</v>
      </c>
      <c r="B53" s="34" t="s">
        <v>45</v>
      </c>
      <c r="C53" s="35">
        <v>44392.535799999998</v>
      </c>
      <c r="D53" s="36"/>
      <c r="E53" s="36">
        <f t="shared" si="0"/>
        <v>-18.498910337924556</v>
      </c>
      <c r="F53" s="36">
        <f t="shared" si="1"/>
        <v>-18.5</v>
      </c>
      <c r="G53" s="36">
        <f t="shared" si="2"/>
        <v>6.3285999931395054E-4</v>
      </c>
      <c r="I53" s="36"/>
      <c r="J53" s="36">
        <f t="shared" si="6"/>
        <v>6.3285999931395054E-4</v>
      </c>
      <c r="K53" s="36"/>
      <c r="L53" s="36"/>
      <c r="M53" s="36"/>
      <c r="N53" s="36"/>
      <c r="O53" s="36">
        <f t="shared" ca="1" si="4"/>
        <v>-1.2099752704981463E-3</v>
      </c>
      <c r="P53" s="36"/>
      <c r="Q53" s="37">
        <f t="shared" si="5"/>
        <v>29374.035799999998</v>
      </c>
      <c r="R53" s="36"/>
      <c r="S53" s="36"/>
      <c r="T53" s="36"/>
      <c r="W53" s="36"/>
      <c r="X53" s="35" t="s">
        <v>49</v>
      </c>
      <c r="Y53" s="36">
        <v>-18.5</v>
      </c>
    </row>
    <row r="54" spans="1:25" ht="12.75" customHeight="1" x14ac:dyDescent="0.2">
      <c r="A54" s="36" t="s">
        <v>12</v>
      </c>
      <c r="B54" s="36"/>
      <c r="C54" s="35">
        <v>44403.279699999999</v>
      </c>
      <c r="D54" s="35" t="s">
        <v>14</v>
      </c>
      <c r="E54" s="36">
        <f t="shared" si="0"/>
        <v>0</v>
      </c>
      <c r="F54" s="36">
        <f t="shared" si="1"/>
        <v>0</v>
      </c>
      <c r="G54" s="36">
        <f t="shared" si="2"/>
        <v>0</v>
      </c>
      <c r="H54" s="36">
        <f>+G54</f>
        <v>0</v>
      </c>
      <c r="I54" s="36"/>
      <c r="J54" s="36"/>
      <c r="K54" s="36"/>
      <c r="L54" s="36"/>
      <c r="M54" s="36"/>
      <c r="N54" s="36"/>
      <c r="O54" s="36">
        <f t="shared" ca="1" si="4"/>
        <v>-1.2242943502431334E-3</v>
      </c>
      <c r="P54" s="36"/>
      <c r="Q54" s="37">
        <f t="shared" si="5"/>
        <v>29384.779699999999</v>
      </c>
      <c r="R54" s="36"/>
      <c r="S54" s="36"/>
      <c r="T54" s="36"/>
      <c r="W54" s="39" t="s">
        <v>51</v>
      </c>
      <c r="X54" s="36"/>
      <c r="Y54" s="36"/>
    </row>
    <row r="55" spans="1:25" ht="12.75" customHeight="1" x14ac:dyDescent="0.2">
      <c r="A55" s="33" t="s">
        <v>46</v>
      </c>
      <c r="B55" s="41" t="s">
        <v>43</v>
      </c>
      <c r="C55" s="33">
        <v>44451.480600000003</v>
      </c>
      <c r="D55" s="36"/>
      <c r="E55" s="36">
        <f t="shared" si="0"/>
        <v>82.992593686391672</v>
      </c>
      <c r="F55" s="36">
        <f t="shared" si="1"/>
        <v>83</v>
      </c>
      <c r="G55" s="36">
        <f t="shared" si="2"/>
        <v>-4.3014799957745709E-3</v>
      </c>
      <c r="I55" s="36"/>
      <c r="J55" s="36">
        <f>+G55</f>
        <v>-4.3014799957745709E-3</v>
      </c>
      <c r="K55" s="36"/>
      <c r="L55" s="36"/>
      <c r="M55" s="36"/>
      <c r="N55" s="36"/>
      <c r="O55" s="36">
        <f t="shared" ca="1" si="4"/>
        <v>-1.2885367080179408E-3</v>
      </c>
      <c r="P55" s="36"/>
      <c r="Q55" s="37">
        <f t="shared" si="5"/>
        <v>29432.980600000003</v>
      </c>
      <c r="R55" s="36"/>
      <c r="S55" s="36"/>
      <c r="T55" s="36"/>
      <c r="W55" s="36"/>
      <c r="X55" s="35" t="s">
        <v>48</v>
      </c>
      <c r="Y55" s="36">
        <v>83</v>
      </c>
    </row>
    <row r="56" spans="1:25" ht="12.75" customHeight="1" x14ac:dyDescent="0.2">
      <c r="A56" s="33" t="s">
        <v>46</v>
      </c>
      <c r="B56" s="41" t="s">
        <v>43</v>
      </c>
      <c r="C56" s="33">
        <v>44451.481200000002</v>
      </c>
      <c r="D56" s="36"/>
      <c r="E56" s="36">
        <f t="shared" si="0"/>
        <v>82.993626769926664</v>
      </c>
      <c r="F56" s="36">
        <f t="shared" si="1"/>
        <v>83</v>
      </c>
      <c r="G56" s="36">
        <f t="shared" si="2"/>
        <v>-3.7014799963799305E-3</v>
      </c>
      <c r="I56" s="36"/>
      <c r="J56" s="36">
        <f>+G56</f>
        <v>-3.7014799963799305E-3</v>
      </c>
      <c r="K56" s="36"/>
      <c r="L56" s="36"/>
      <c r="M56" s="36"/>
      <c r="N56" s="36"/>
      <c r="O56" s="36">
        <f t="shared" ca="1" si="4"/>
        <v>-1.2885367080179408E-3</v>
      </c>
      <c r="P56" s="36"/>
      <c r="Q56" s="37">
        <f t="shared" si="5"/>
        <v>29432.981200000002</v>
      </c>
      <c r="R56" s="38"/>
      <c r="S56" s="36"/>
      <c r="T56" s="36"/>
      <c r="W56" s="36"/>
      <c r="X56" s="35" t="s">
        <v>47</v>
      </c>
      <c r="Y56" s="36">
        <v>83</v>
      </c>
    </row>
    <row r="57" spans="1:25" ht="12.75" customHeight="1" x14ac:dyDescent="0.2">
      <c r="A57" s="33" t="s">
        <v>46</v>
      </c>
      <c r="B57" s="41" t="s">
        <v>43</v>
      </c>
      <c r="C57" s="33">
        <v>44451.481500000002</v>
      </c>
      <c r="D57" s="36"/>
      <c r="E57" s="36">
        <f t="shared" si="0"/>
        <v>82.99414331169416</v>
      </c>
      <c r="F57" s="36">
        <f t="shared" si="1"/>
        <v>83</v>
      </c>
      <c r="G57" s="36">
        <f t="shared" si="2"/>
        <v>-3.4014799966826104E-3</v>
      </c>
      <c r="I57" s="36"/>
      <c r="J57" s="36">
        <f>+G57</f>
        <v>-3.4014799966826104E-3</v>
      </c>
      <c r="K57" s="36"/>
      <c r="L57" s="36"/>
      <c r="M57" s="36"/>
      <c r="N57" s="36"/>
      <c r="O57" s="36">
        <f t="shared" ca="1" si="4"/>
        <v>-1.2885367080179408E-3</v>
      </c>
      <c r="P57" s="36"/>
      <c r="Q57" s="37">
        <f t="shared" si="5"/>
        <v>29432.981500000002</v>
      </c>
      <c r="R57" s="38"/>
      <c r="S57" s="36"/>
      <c r="T57" s="36"/>
      <c r="W57" s="36"/>
      <c r="X57" s="35" t="s">
        <v>49</v>
      </c>
      <c r="Y57" s="36">
        <v>83</v>
      </c>
    </row>
    <row r="58" spans="1:25" ht="12.75" customHeight="1" x14ac:dyDescent="0.2">
      <c r="A58" s="33" t="s">
        <v>42</v>
      </c>
      <c r="B58" s="42" t="s">
        <v>43</v>
      </c>
      <c r="C58" s="43">
        <v>46440.805899999999</v>
      </c>
      <c r="D58" s="35"/>
      <c r="E58" s="36">
        <f t="shared" si="0"/>
        <v>3508.2246190831606</v>
      </c>
      <c r="F58" s="36">
        <f t="shared" si="1"/>
        <v>3508</v>
      </c>
      <c r="G58" s="36"/>
      <c r="H58" s="36"/>
      <c r="I58" s="36"/>
      <c r="J58" s="36"/>
      <c r="K58" s="36"/>
      <c r="L58" s="36"/>
      <c r="M58" s="36"/>
      <c r="N58" s="36"/>
      <c r="O58" s="36">
        <f t="shared" ca="1" si="4"/>
        <v>-3.9395014716169206E-3</v>
      </c>
      <c r="P58" s="36"/>
      <c r="Q58" s="37">
        <f t="shared" si="5"/>
        <v>31422.305899999999</v>
      </c>
      <c r="R58" s="38">
        <v>0.13045551999675808</v>
      </c>
      <c r="S58" s="36"/>
      <c r="T58" s="36"/>
      <c r="U58" s="36"/>
      <c r="V58" s="36"/>
      <c r="W58" s="36"/>
      <c r="X58" s="36"/>
    </row>
    <row r="59" spans="1:25" ht="12.75" customHeight="1" x14ac:dyDescent="0.2">
      <c r="A59" s="33" t="s">
        <v>42</v>
      </c>
      <c r="B59" s="42" t="s">
        <v>43</v>
      </c>
      <c r="C59" s="43">
        <v>46441.833700000003</v>
      </c>
      <c r="D59" s="35"/>
      <c r="E59" s="36">
        <f t="shared" si="0"/>
        <v>3509.994291180386</v>
      </c>
      <c r="F59" s="36">
        <f t="shared" si="1"/>
        <v>3510</v>
      </c>
      <c r="G59" s="36">
        <f t="shared" ref="G59:G64" si="7">+C59-(C$7+F59*C$8)</f>
        <v>-3.3155999990412965E-3</v>
      </c>
      <c r="I59" s="36"/>
      <c r="J59" s="36"/>
      <c r="K59" s="36"/>
      <c r="L59" s="36"/>
      <c r="M59" s="36"/>
      <c r="N59" s="36">
        <f t="shared" ref="N59:N64" si="8">+G59</f>
        <v>-3.3155999990412965E-3</v>
      </c>
      <c r="O59" s="36">
        <f t="shared" ca="1" si="4"/>
        <v>-3.9410494802380007E-3</v>
      </c>
      <c r="P59" s="36"/>
      <c r="Q59" s="37">
        <f t="shared" si="5"/>
        <v>31423.333700000003</v>
      </c>
      <c r="R59" s="38"/>
      <c r="S59" s="36"/>
      <c r="T59" s="36"/>
      <c r="U59" s="36"/>
      <c r="V59" s="36"/>
      <c r="W59" s="36"/>
      <c r="X59" s="36"/>
    </row>
    <row r="60" spans="1:25" ht="12.75" customHeight="1" x14ac:dyDescent="0.2">
      <c r="A60" s="33" t="s">
        <v>42</v>
      </c>
      <c r="B60" s="41" t="s">
        <v>44</v>
      </c>
      <c r="C60" s="43">
        <v>46446.772900000004</v>
      </c>
      <c r="D60" s="35"/>
      <c r="E60" s="36">
        <f t="shared" si="0"/>
        <v>3518.498634848987</v>
      </c>
      <c r="F60" s="36">
        <f t="shared" si="1"/>
        <v>3518.5</v>
      </c>
      <c r="G60" s="36">
        <f t="shared" si="7"/>
        <v>-7.9285999527201056E-4</v>
      </c>
      <c r="I60" s="36"/>
      <c r="J60" s="36"/>
      <c r="K60" s="36"/>
      <c r="L60" s="36"/>
      <c r="M60" s="36"/>
      <c r="N60" s="36">
        <f t="shared" si="8"/>
        <v>-7.9285999527201056E-4</v>
      </c>
      <c r="O60" s="36">
        <f t="shared" ca="1" si="4"/>
        <v>-3.9476285168775892E-3</v>
      </c>
      <c r="P60" s="36"/>
      <c r="Q60" s="37">
        <f t="shared" si="5"/>
        <v>31428.272900000004</v>
      </c>
      <c r="R60" s="38"/>
      <c r="S60" s="36"/>
      <c r="T60" s="36"/>
      <c r="U60" s="36"/>
      <c r="V60" s="36"/>
      <c r="W60" s="36"/>
      <c r="X60" s="36"/>
    </row>
    <row r="61" spans="1:25" ht="12.75" customHeight="1" x14ac:dyDescent="0.2">
      <c r="A61" s="33" t="s">
        <v>42</v>
      </c>
      <c r="B61" s="42" t="s">
        <v>43</v>
      </c>
      <c r="C61" s="43">
        <v>46480.746500000001</v>
      </c>
      <c r="D61" s="35"/>
      <c r="E61" s="36">
        <f t="shared" si="0"/>
        <v>3576.9945795484341</v>
      </c>
      <c r="F61" s="36">
        <f t="shared" si="1"/>
        <v>3577</v>
      </c>
      <c r="G61" s="36">
        <f t="shared" si="7"/>
        <v>-3.1481199985137209E-3</v>
      </c>
      <c r="I61" s="36"/>
      <c r="J61" s="36"/>
      <c r="K61" s="36"/>
      <c r="L61" s="36"/>
      <c r="M61" s="36"/>
      <c r="N61" s="36">
        <f t="shared" si="8"/>
        <v>-3.1481199985137209E-3</v>
      </c>
      <c r="O61" s="36">
        <f t="shared" ca="1" si="4"/>
        <v>-3.9929077690441699E-3</v>
      </c>
      <c r="P61" s="36"/>
      <c r="Q61" s="37">
        <f t="shared" si="5"/>
        <v>31462.246500000001</v>
      </c>
      <c r="R61" s="38"/>
      <c r="S61" s="36"/>
      <c r="T61" s="36"/>
      <c r="U61" s="36"/>
      <c r="V61" s="36"/>
      <c r="W61" s="36"/>
      <c r="X61" s="36"/>
    </row>
    <row r="62" spans="1:25" ht="12.75" customHeight="1" x14ac:dyDescent="0.2">
      <c r="A62" s="33" t="s">
        <v>42</v>
      </c>
      <c r="B62" s="42" t="s">
        <v>45</v>
      </c>
      <c r="C62" s="43">
        <v>46589.642399999997</v>
      </c>
      <c r="D62" s="35"/>
      <c r="E62" s="36">
        <f t="shared" si="0"/>
        <v>3764.4921819337205</v>
      </c>
      <c r="F62" s="36">
        <f t="shared" si="1"/>
        <v>3764.5</v>
      </c>
      <c r="G62" s="36">
        <f t="shared" si="7"/>
        <v>-4.5406200006254949E-3</v>
      </c>
      <c r="I62" s="36"/>
      <c r="J62" s="36"/>
      <c r="K62" s="36"/>
      <c r="L62" s="36"/>
      <c r="M62" s="36"/>
      <c r="N62" s="36">
        <f t="shared" si="8"/>
        <v>-4.5406200006254949E-3</v>
      </c>
      <c r="O62" s="36">
        <f t="shared" ca="1" si="4"/>
        <v>-4.1380335772703914E-3</v>
      </c>
      <c r="P62" s="36"/>
      <c r="Q62" s="37">
        <f t="shared" si="5"/>
        <v>31571.142399999997</v>
      </c>
      <c r="R62" s="36"/>
      <c r="S62" s="36"/>
      <c r="T62" s="36"/>
      <c r="U62" s="36"/>
      <c r="V62" s="36"/>
      <c r="W62" s="36"/>
      <c r="X62" s="36"/>
    </row>
    <row r="63" spans="1:25" s="31" customFormat="1" x14ac:dyDescent="0.2">
      <c r="A63" s="44" t="s">
        <v>51</v>
      </c>
      <c r="B63" s="45" t="s">
        <v>43</v>
      </c>
      <c r="C63" s="46">
        <v>54979.368999999999</v>
      </c>
      <c r="D63" s="40">
        <v>6.0000000000000001E-3</v>
      </c>
      <c r="E63" s="36">
        <f t="shared" si="0"/>
        <v>18209.972885689513</v>
      </c>
      <c r="F63" s="36">
        <f t="shared" si="1"/>
        <v>18210</v>
      </c>
      <c r="G63" s="36">
        <f t="shared" si="7"/>
        <v>-1.5747600002214313E-2</v>
      </c>
      <c r="H63"/>
      <c r="I63" s="36"/>
      <c r="J63" s="36"/>
      <c r="K63" s="36"/>
      <c r="L63" s="36"/>
      <c r="M63" s="36"/>
      <c r="N63" s="36">
        <f t="shared" si="8"/>
        <v>-1.5747600002214313E-2</v>
      </c>
      <c r="O63" s="36">
        <f t="shared" ca="1" si="4"/>
        <v>-1.5318912845173767E-2</v>
      </c>
      <c r="P63" s="36"/>
      <c r="Q63" s="37">
        <f t="shared" si="5"/>
        <v>39960.868999999999</v>
      </c>
    </row>
    <row r="64" spans="1:25" s="31" customFormat="1" x14ac:dyDescent="0.2">
      <c r="A64" s="47" t="s">
        <v>55</v>
      </c>
      <c r="B64" s="48" t="s">
        <v>43</v>
      </c>
      <c r="C64" s="49">
        <v>55399.275000000001</v>
      </c>
      <c r="D64" s="49">
        <v>5.0000000000000001E-3</v>
      </c>
      <c r="E64" s="36">
        <f>+(C64-C$7)/C$8</f>
        <v>18932.969511156582</v>
      </c>
      <c r="F64" s="36">
        <f t="shared" si="1"/>
        <v>18933</v>
      </c>
      <c r="G64" s="36">
        <f t="shared" si="7"/>
        <v>-1.7707479993987363E-2</v>
      </c>
      <c r="H64"/>
      <c r="I64" s="36"/>
      <c r="J64" s="36"/>
      <c r="K64" s="36"/>
      <c r="L64" s="36"/>
      <c r="M64" s="36"/>
      <c r="N64" s="36">
        <f t="shared" si="8"/>
        <v>-1.7707479993987363E-2</v>
      </c>
      <c r="O64" s="36">
        <f ca="1">+C$11+C$12*$F64</f>
        <v>-1.5878517961694077E-2</v>
      </c>
      <c r="P64" s="36"/>
      <c r="Q64" s="37">
        <f>+C64-15018.5</f>
        <v>40380.775000000001</v>
      </c>
    </row>
    <row r="65" spans="1:17" s="31" customFormat="1" ht="12" customHeight="1" x14ac:dyDescent="0.2">
      <c r="A65" s="52" t="s">
        <v>56</v>
      </c>
      <c r="B65" s="53" t="s">
        <v>43</v>
      </c>
      <c r="C65" s="54">
        <v>58611.017299999949</v>
      </c>
      <c r="D65" s="52">
        <v>3.8E-3</v>
      </c>
      <c r="E65" s="36">
        <f>+(C65-C$7)/C$8</f>
        <v>24462.966331325366</v>
      </c>
      <c r="F65" s="36">
        <f t="shared" ref="F65" si="9">ROUND(2*E65,0)/2</f>
        <v>24463</v>
      </c>
      <c r="G65" s="36">
        <f t="shared" ref="G65" si="10">+C65-(C$7+F65*C$8)</f>
        <v>-1.9554280050215311E-2</v>
      </c>
      <c r="H65"/>
      <c r="I65" s="36"/>
      <c r="J65" s="36"/>
      <c r="K65" s="36"/>
      <c r="L65" s="36"/>
      <c r="M65" s="36"/>
      <c r="N65" s="36">
        <f t="shared" ref="N65" si="11">+G65</f>
        <v>-1.9554280050215311E-2</v>
      </c>
      <c r="O65" s="36">
        <f ca="1">+C$11+C$12*$F65</f>
        <v>-2.0158761798979439E-2</v>
      </c>
      <c r="P65" s="36"/>
      <c r="Q65" s="37">
        <f>+C65-15018.5</f>
        <v>43592.517299999949</v>
      </c>
    </row>
    <row r="66" spans="1:17" s="31" customFormat="1" x14ac:dyDescent="0.2">
      <c r="A66" s="50"/>
      <c r="B66" s="51"/>
      <c r="C66" s="50"/>
      <c r="D66" s="50"/>
    </row>
    <row r="67" spans="1:17" s="31" customFormat="1" x14ac:dyDescent="0.2">
      <c r="C67" s="32"/>
      <c r="D67" s="32"/>
    </row>
    <row r="68" spans="1:17" s="31" customFormat="1" x14ac:dyDescent="0.2">
      <c r="C68" s="32"/>
      <c r="D68" s="32"/>
    </row>
    <row r="69" spans="1:17" s="31" customFormat="1" x14ac:dyDescent="0.2">
      <c r="C69" s="32"/>
      <c r="D69" s="32"/>
    </row>
    <row r="70" spans="1:17" s="31" customFormat="1" x14ac:dyDescent="0.2">
      <c r="C70" s="32"/>
      <c r="D70" s="32"/>
    </row>
    <row r="71" spans="1:17" s="31" customFormat="1" x14ac:dyDescent="0.2">
      <c r="C71" s="32"/>
      <c r="D71" s="32"/>
    </row>
    <row r="72" spans="1:17" s="31" customFormat="1" x14ac:dyDescent="0.2">
      <c r="C72" s="32"/>
      <c r="D72" s="32"/>
    </row>
    <row r="73" spans="1:17" s="31" customFormat="1" x14ac:dyDescent="0.2">
      <c r="C73" s="32"/>
      <c r="D73" s="32"/>
    </row>
    <row r="74" spans="1:17" s="31" customFormat="1" x14ac:dyDescent="0.2">
      <c r="C74" s="32"/>
      <c r="D74" s="32"/>
    </row>
    <row r="75" spans="1:17" s="31" customFormat="1" x14ac:dyDescent="0.2">
      <c r="C75" s="32"/>
      <c r="D75" s="32"/>
    </row>
    <row r="76" spans="1:17" s="31" customFormat="1" x14ac:dyDescent="0.2">
      <c r="C76" s="32"/>
      <c r="D76" s="32"/>
    </row>
    <row r="77" spans="1:17" s="31" customFormat="1" x14ac:dyDescent="0.2">
      <c r="C77" s="32"/>
      <c r="D77" s="32"/>
    </row>
    <row r="78" spans="1:17" s="31" customFormat="1" x14ac:dyDescent="0.2">
      <c r="C78" s="32"/>
      <c r="D78" s="32"/>
    </row>
    <row r="79" spans="1:17" s="31" customFormat="1" x14ac:dyDescent="0.2">
      <c r="C79" s="32"/>
      <c r="D79" s="32"/>
    </row>
    <row r="80" spans="1:17" s="31" customFormat="1" x14ac:dyDescent="0.2">
      <c r="C80" s="32"/>
      <c r="D80" s="32"/>
    </row>
    <row r="81" spans="3:4" s="31" customFormat="1" x14ac:dyDescent="0.2">
      <c r="C81" s="32"/>
      <c r="D81" s="32"/>
    </row>
    <row r="82" spans="3:4" s="31" customFormat="1" x14ac:dyDescent="0.2">
      <c r="C82" s="32"/>
      <c r="D82" s="32"/>
    </row>
    <row r="83" spans="3:4" s="31" customFormat="1" x14ac:dyDescent="0.2">
      <c r="C83" s="32"/>
      <c r="D83" s="32"/>
    </row>
    <row r="84" spans="3:4" s="31" customFormat="1" x14ac:dyDescent="0.2">
      <c r="C84" s="32"/>
      <c r="D84" s="32"/>
    </row>
    <row r="85" spans="3:4" s="31" customFormat="1" x14ac:dyDescent="0.2">
      <c r="C85" s="32"/>
      <c r="D85" s="32"/>
    </row>
    <row r="86" spans="3:4" s="31" customFormat="1" x14ac:dyDescent="0.2">
      <c r="C86" s="32"/>
      <c r="D86" s="32"/>
    </row>
    <row r="87" spans="3:4" s="31" customFormat="1" x14ac:dyDescent="0.2">
      <c r="C87" s="32"/>
      <c r="D87" s="32"/>
    </row>
    <row r="88" spans="3:4" s="31" customFormat="1" x14ac:dyDescent="0.2">
      <c r="C88" s="32"/>
      <c r="D88" s="32"/>
    </row>
    <row r="89" spans="3:4" s="31" customFormat="1" x14ac:dyDescent="0.2">
      <c r="C89" s="32"/>
      <c r="D89" s="32"/>
    </row>
    <row r="90" spans="3:4" s="31" customFormat="1" x14ac:dyDescent="0.2">
      <c r="C90" s="32"/>
      <c r="D90" s="32"/>
    </row>
    <row r="91" spans="3:4" s="31" customFormat="1" x14ac:dyDescent="0.2">
      <c r="C91" s="32"/>
      <c r="D91" s="32"/>
    </row>
    <row r="92" spans="3:4" s="31" customFormat="1" x14ac:dyDescent="0.2">
      <c r="C92" s="32"/>
      <c r="D92" s="32"/>
    </row>
    <row r="93" spans="3:4" s="31" customFormat="1" x14ac:dyDescent="0.2">
      <c r="C93" s="32"/>
      <c r="D93" s="32"/>
    </row>
    <row r="94" spans="3:4" s="31" customFormat="1" x14ac:dyDescent="0.2">
      <c r="C94" s="32"/>
      <c r="D94" s="32"/>
    </row>
    <row r="95" spans="3:4" s="31" customFormat="1" x14ac:dyDescent="0.2">
      <c r="C95" s="32"/>
      <c r="D95" s="32"/>
    </row>
    <row r="96" spans="3:4" s="31" customFormat="1" x14ac:dyDescent="0.2">
      <c r="C96" s="32"/>
      <c r="D96" s="32"/>
    </row>
    <row r="97" spans="3:4" s="31" customFormat="1" x14ac:dyDescent="0.2">
      <c r="C97" s="32"/>
      <c r="D97" s="32"/>
    </row>
    <row r="98" spans="3:4" s="31" customFormat="1" x14ac:dyDescent="0.2">
      <c r="C98" s="32"/>
      <c r="D98" s="32"/>
    </row>
    <row r="99" spans="3:4" s="31" customFormat="1" x14ac:dyDescent="0.2">
      <c r="C99" s="32"/>
      <c r="D99" s="32"/>
    </row>
    <row r="100" spans="3:4" s="31" customFormat="1" x14ac:dyDescent="0.2">
      <c r="C100" s="32"/>
      <c r="D100" s="32"/>
    </row>
    <row r="101" spans="3:4" s="31" customFormat="1" x14ac:dyDescent="0.2">
      <c r="C101" s="32"/>
      <c r="D101" s="32"/>
    </row>
    <row r="102" spans="3:4" s="31" customFormat="1" x14ac:dyDescent="0.2">
      <c r="C102" s="32"/>
      <c r="D102" s="32"/>
    </row>
    <row r="103" spans="3:4" s="31" customFormat="1" x14ac:dyDescent="0.2">
      <c r="C103" s="32"/>
      <c r="D103" s="32"/>
    </row>
    <row r="104" spans="3:4" s="31" customFormat="1" x14ac:dyDescent="0.2">
      <c r="C104" s="32"/>
      <c r="D104" s="32"/>
    </row>
    <row r="105" spans="3:4" s="31" customFormat="1" x14ac:dyDescent="0.2">
      <c r="C105" s="32"/>
      <c r="D105" s="32"/>
    </row>
    <row r="106" spans="3:4" s="31" customFormat="1" x14ac:dyDescent="0.2">
      <c r="C106" s="32"/>
      <c r="D106" s="32"/>
    </row>
    <row r="107" spans="3:4" s="31" customFormat="1" x14ac:dyDescent="0.2">
      <c r="C107" s="32"/>
      <c r="D107" s="32"/>
    </row>
    <row r="108" spans="3:4" s="31" customFormat="1" x14ac:dyDescent="0.2">
      <c r="C108" s="32"/>
      <c r="D108" s="32"/>
    </row>
    <row r="109" spans="3:4" s="31" customFormat="1" x14ac:dyDescent="0.2">
      <c r="C109" s="32"/>
      <c r="D109" s="32"/>
    </row>
    <row r="110" spans="3:4" s="31" customFormat="1" x14ac:dyDescent="0.2">
      <c r="C110" s="32"/>
      <c r="D110" s="32"/>
    </row>
    <row r="111" spans="3:4" s="31" customFormat="1" x14ac:dyDescent="0.2">
      <c r="C111" s="32"/>
      <c r="D111" s="32"/>
    </row>
    <row r="112" spans="3:4" s="31" customFormat="1" x14ac:dyDescent="0.2">
      <c r="C112" s="32"/>
      <c r="D112" s="32"/>
    </row>
    <row r="113" spans="3:4" s="31" customFormat="1" x14ac:dyDescent="0.2">
      <c r="C113" s="32"/>
      <c r="D113" s="32"/>
    </row>
    <row r="114" spans="3:4" s="31" customFormat="1" x14ac:dyDescent="0.2">
      <c r="C114" s="32"/>
      <c r="D114" s="32"/>
    </row>
    <row r="115" spans="3:4" s="31" customFormat="1" x14ac:dyDescent="0.2">
      <c r="C115" s="32"/>
      <c r="D115" s="32"/>
    </row>
    <row r="116" spans="3:4" s="31" customFormat="1" x14ac:dyDescent="0.2">
      <c r="C116" s="32"/>
      <c r="D116" s="32"/>
    </row>
    <row r="117" spans="3:4" s="31" customFormat="1" x14ac:dyDescent="0.2">
      <c r="C117" s="32"/>
      <c r="D117" s="32"/>
    </row>
    <row r="118" spans="3:4" s="31" customFormat="1" x14ac:dyDescent="0.2">
      <c r="C118" s="32"/>
      <c r="D118" s="32"/>
    </row>
    <row r="119" spans="3:4" s="31" customFormat="1" x14ac:dyDescent="0.2">
      <c r="C119" s="32"/>
      <c r="D119" s="32"/>
    </row>
    <row r="120" spans="3:4" s="31" customFormat="1" x14ac:dyDescent="0.2">
      <c r="C120" s="32"/>
      <c r="D120" s="32"/>
    </row>
    <row r="121" spans="3:4" s="31" customFormat="1" x14ac:dyDescent="0.2">
      <c r="C121" s="32"/>
      <c r="D121" s="32"/>
    </row>
    <row r="122" spans="3:4" s="31" customFormat="1" x14ac:dyDescent="0.2">
      <c r="C122" s="32"/>
      <c r="D122" s="32"/>
    </row>
    <row r="123" spans="3:4" s="31" customFormat="1" x14ac:dyDescent="0.2">
      <c r="C123" s="32"/>
      <c r="D123" s="32"/>
    </row>
    <row r="124" spans="3:4" s="31" customFormat="1" x14ac:dyDescent="0.2">
      <c r="C124" s="32"/>
      <c r="D124" s="32"/>
    </row>
    <row r="125" spans="3:4" s="31" customFormat="1" x14ac:dyDescent="0.2">
      <c r="C125" s="32"/>
      <c r="D125" s="32"/>
    </row>
    <row r="126" spans="3:4" s="31" customFormat="1" x14ac:dyDescent="0.2">
      <c r="C126" s="32"/>
      <c r="D126" s="32"/>
    </row>
    <row r="127" spans="3:4" s="31" customFormat="1" x14ac:dyDescent="0.2">
      <c r="C127" s="32"/>
      <c r="D127" s="32"/>
    </row>
    <row r="128" spans="3:4" s="31" customFormat="1" x14ac:dyDescent="0.2">
      <c r="C128" s="32"/>
      <c r="D128" s="32"/>
    </row>
    <row r="129" spans="3:4" s="31" customFormat="1" x14ac:dyDescent="0.2">
      <c r="C129" s="32"/>
      <c r="D129" s="32"/>
    </row>
    <row r="130" spans="3:4" s="31" customFormat="1" x14ac:dyDescent="0.2">
      <c r="C130" s="32"/>
      <c r="D130" s="32"/>
    </row>
    <row r="131" spans="3:4" s="31" customFormat="1" x14ac:dyDescent="0.2">
      <c r="C131" s="32"/>
      <c r="D131" s="32"/>
    </row>
    <row r="132" spans="3:4" s="31" customFormat="1" x14ac:dyDescent="0.2">
      <c r="C132" s="32"/>
      <c r="D132" s="32"/>
    </row>
    <row r="133" spans="3:4" s="31" customFormat="1" x14ac:dyDescent="0.2">
      <c r="C133" s="32"/>
      <c r="D133" s="32"/>
    </row>
    <row r="134" spans="3:4" s="31" customFormat="1" x14ac:dyDescent="0.2">
      <c r="C134" s="32"/>
      <c r="D134" s="32"/>
    </row>
    <row r="135" spans="3:4" s="31" customFormat="1" x14ac:dyDescent="0.2">
      <c r="C135" s="32"/>
      <c r="D135" s="32"/>
    </row>
    <row r="136" spans="3:4" s="31" customFormat="1" x14ac:dyDescent="0.2">
      <c r="C136" s="32"/>
      <c r="D136" s="32"/>
    </row>
    <row r="137" spans="3:4" s="31" customFormat="1" x14ac:dyDescent="0.2">
      <c r="C137" s="32"/>
      <c r="D137" s="32"/>
    </row>
    <row r="138" spans="3:4" s="31" customFormat="1" x14ac:dyDescent="0.2">
      <c r="C138" s="32"/>
      <c r="D138" s="32"/>
    </row>
    <row r="139" spans="3:4" s="31" customFormat="1" x14ac:dyDescent="0.2">
      <c r="C139" s="32"/>
      <c r="D139" s="32"/>
    </row>
    <row r="140" spans="3:4" s="31" customFormat="1" x14ac:dyDescent="0.2">
      <c r="C140" s="32"/>
      <c r="D140" s="32"/>
    </row>
    <row r="141" spans="3:4" s="31" customFormat="1" x14ac:dyDescent="0.2">
      <c r="C141" s="32"/>
      <c r="D141" s="32"/>
    </row>
    <row r="142" spans="3:4" s="31" customFormat="1" x14ac:dyDescent="0.2">
      <c r="C142" s="32"/>
      <c r="D142" s="32"/>
    </row>
    <row r="143" spans="3:4" s="31" customFormat="1" x14ac:dyDescent="0.2">
      <c r="C143" s="32"/>
      <c r="D143" s="32"/>
    </row>
    <row r="144" spans="3:4" s="31" customFormat="1" x14ac:dyDescent="0.2">
      <c r="C144" s="32"/>
      <c r="D144" s="32"/>
    </row>
    <row r="145" spans="3:4" s="31" customFormat="1" x14ac:dyDescent="0.2">
      <c r="C145" s="32"/>
      <c r="D145" s="32"/>
    </row>
    <row r="146" spans="3:4" s="31" customFormat="1" x14ac:dyDescent="0.2">
      <c r="C146" s="32"/>
      <c r="D146" s="32"/>
    </row>
    <row r="147" spans="3:4" s="31" customFormat="1" x14ac:dyDescent="0.2">
      <c r="C147" s="32"/>
      <c r="D147" s="32"/>
    </row>
    <row r="148" spans="3:4" s="31" customFormat="1" x14ac:dyDescent="0.2">
      <c r="C148" s="32"/>
      <c r="D148" s="32"/>
    </row>
    <row r="149" spans="3:4" s="31" customFormat="1" x14ac:dyDescent="0.2">
      <c r="C149" s="32"/>
      <c r="D149" s="32"/>
    </row>
    <row r="150" spans="3:4" s="31" customFormat="1" x14ac:dyDescent="0.2">
      <c r="C150" s="32"/>
      <c r="D150" s="32"/>
    </row>
    <row r="151" spans="3:4" s="31" customFormat="1" x14ac:dyDescent="0.2">
      <c r="C151" s="32"/>
      <c r="D151" s="32"/>
    </row>
    <row r="152" spans="3:4" s="31" customFormat="1" x14ac:dyDescent="0.2">
      <c r="C152" s="32"/>
      <c r="D152" s="32"/>
    </row>
    <row r="153" spans="3:4" s="31" customFormat="1" x14ac:dyDescent="0.2">
      <c r="C153" s="32"/>
      <c r="D153" s="32"/>
    </row>
    <row r="154" spans="3:4" s="31" customFormat="1" x14ac:dyDescent="0.2">
      <c r="C154" s="32"/>
      <c r="D154" s="32"/>
    </row>
    <row r="155" spans="3:4" s="31" customFormat="1" x14ac:dyDescent="0.2">
      <c r="C155" s="32"/>
      <c r="D155" s="32"/>
    </row>
    <row r="156" spans="3:4" s="31" customFormat="1" x14ac:dyDescent="0.2">
      <c r="C156" s="32"/>
      <c r="D156" s="32"/>
    </row>
    <row r="157" spans="3:4" s="31" customFormat="1" x14ac:dyDescent="0.2">
      <c r="C157" s="32"/>
      <c r="D157" s="32"/>
    </row>
    <row r="158" spans="3:4" s="31" customFormat="1" x14ac:dyDescent="0.2">
      <c r="C158" s="32"/>
      <c r="D158" s="32"/>
    </row>
    <row r="159" spans="3:4" s="31" customFormat="1" x14ac:dyDescent="0.2">
      <c r="C159" s="32"/>
      <c r="D159" s="32"/>
    </row>
    <row r="160" spans="3:4" s="31" customFormat="1" x14ac:dyDescent="0.2">
      <c r="C160" s="32"/>
      <c r="D160" s="32"/>
    </row>
    <row r="161" spans="3:4" s="31" customFormat="1" x14ac:dyDescent="0.2">
      <c r="C161" s="32"/>
      <c r="D161" s="32"/>
    </row>
    <row r="162" spans="3:4" s="31" customFormat="1" x14ac:dyDescent="0.2">
      <c r="C162" s="32"/>
      <c r="D162" s="32"/>
    </row>
    <row r="163" spans="3:4" s="31" customFormat="1" x14ac:dyDescent="0.2">
      <c r="C163" s="32"/>
      <c r="D163" s="32"/>
    </row>
    <row r="164" spans="3:4" s="31" customFormat="1" x14ac:dyDescent="0.2">
      <c r="C164" s="32"/>
      <c r="D164" s="32"/>
    </row>
    <row r="165" spans="3:4" s="31" customFormat="1" x14ac:dyDescent="0.2">
      <c r="C165" s="32"/>
      <c r="D165" s="32"/>
    </row>
    <row r="166" spans="3:4" s="31" customFormat="1" x14ac:dyDescent="0.2">
      <c r="C166" s="32"/>
      <c r="D166" s="32"/>
    </row>
    <row r="167" spans="3:4" s="31" customFormat="1" x14ac:dyDescent="0.2">
      <c r="C167" s="32"/>
      <c r="D167" s="32"/>
    </row>
    <row r="168" spans="3:4" s="31" customFormat="1" x14ac:dyDescent="0.2">
      <c r="C168" s="32"/>
      <c r="D168" s="32"/>
    </row>
    <row r="169" spans="3:4" s="31" customFormat="1" x14ac:dyDescent="0.2">
      <c r="C169" s="32"/>
      <c r="D169" s="32"/>
    </row>
    <row r="170" spans="3:4" s="31" customFormat="1" x14ac:dyDescent="0.2">
      <c r="C170" s="32"/>
      <c r="D170" s="32"/>
    </row>
    <row r="171" spans="3:4" s="31" customFormat="1" x14ac:dyDescent="0.2">
      <c r="C171" s="32"/>
      <c r="D171" s="32"/>
    </row>
    <row r="172" spans="3:4" s="31" customFormat="1" x14ac:dyDescent="0.2">
      <c r="C172" s="32"/>
      <c r="D172" s="32"/>
    </row>
    <row r="173" spans="3:4" s="31" customFormat="1" x14ac:dyDescent="0.2">
      <c r="C173" s="32"/>
      <c r="D173" s="32"/>
    </row>
    <row r="174" spans="3:4" s="31" customFormat="1" x14ac:dyDescent="0.2">
      <c r="C174" s="32"/>
      <c r="D174" s="32"/>
    </row>
    <row r="175" spans="3:4" s="31" customFormat="1" x14ac:dyDescent="0.2">
      <c r="C175" s="32"/>
      <c r="D175" s="32"/>
    </row>
    <row r="176" spans="3:4" s="31" customFormat="1" x14ac:dyDescent="0.2">
      <c r="C176" s="32"/>
      <c r="D176" s="32"/>
    </row>
    <row r="177" spans="3:4" s="31" customFormat="1" x14ac:dyDescent="0.2">
      <c r="C177" s="32"/>
      <c r="D177" s="32"/>
    </row>
    <row r="178" spans="3:4" s="31" customFormat="1" x14ac:dyDescent="0.2">
      <c r="C178" s="32"/>
      <c r="D178" s="32"/>
    </row>
    <row r="179" spans="3:4" s="31" customFormat="1" x14ac:dyDescent="0.2">
      <c r="C179" s="32"/>
      <c r="D179" s="32"/>
    </row>
    <row r="180" spans="3:4" s="31" customFormat="1" x14ac:dyDescent="0.2">
      <c r="C180" s="32"/>
      <c r="D180" s="32"/>
    </row>
    <row r="181" spans="3:4" s="31" customFormat="1" x14ac:dyDescent="0.2">
      <c r="C181" s="32"/>
      <c r="D181" s="32"/>
    </row>
    <row r="182" spans="3:4" s="31" customFormat="1" x14ac:dyDescent="0.2">
      <c r="C182" s="32"/>
      <c r="D182" s="32"/>
    </row>
    <row r="183" spans="3:4" s="31" customFormat="1" x14ac:dyDescent="0.2">
      <c r="C183" s="32"/>
      <c r="D183" s="32"/>
    </row>
    <row r="184" spans="3:4" s="31" customFormat="1" x14ac:dyDescent="0.2">
      <c r="C184" s="32"/>
      <c r="D184" s="32"/>
    </row>
    <row r="185" spans="3:4" s="31" customFormat="1" x14ac:dyDescent="0.2">
      <c r="C185" s="32"/>
      <c r="D185" s="32"/>
    </row>
    <row r="186" spans="3:4" s="31" customFormat="1" x14ac:dyDescent="0.2">
      <c r="C186" s="32"/>
      <c r="D186" s="32"/>
    </row>
    <row r="187" spans="3:4" s="31" customFormat="1" x14ac:dyDescent="0.2">
      <c r="C187" s="32"/>
      <c r="D187" s="32"/>
    </row>
    <row r="188" spans="3:4" s="31" customFormat="1" x14ac:dyDescent="0.2">
      <c r="C188" s="32"/>
      <c r="D188" s="32"/>
    </row>
    <row r="189" spans="3:4" s="31" customFormat="1" x14ac:dyDescent="0.2">
      <c r="C189" s="32"/>
      <c r="D189" s="32"/>
    </row>
    <row r="190" spans="3:4" s="31" customFormat="1" x14ac:dyDescent="0.2">
      <c r="C190" s="32"/>
      <c r="D190" s="32"/>
    </row>
    <row r="191" spans="3:4" s="31" customFormat="1" x14ac:dyDescent="0.2">
      <c r="C191" s="32"/>
      <c r="D191" s="32"/>
    </row>
    <row r="192" spans="3:4" s="31" customFormat="1" x14ac:dyDescent="0.2">
      <c r="C192" s="32"/>
      <c r="D192" s="32"/>
    </row>
    <row r="193" spans="3:4" s="31" customFormat="1" x14ac:dyDescent="0.2">
      <c r="C193" s="32"/>
      <c r="D193" s="32"/>
    </row>
    <row r="194" spans="3:4" s="31" customFormat="1" x14ac:dyDescent="0.2">
      <c r="C194" s="32"/>
      <c r="D194" s="32"/>
    </row>
    <row r="195" spans="3:4" s="31" customFormat="1" x14ac:dyDescent="0.2">
      <c r="C195" s="32"/>
      <c r="D195" s="32"/>
    </row>
    <row r="196" spans="3:4" s="31" customFormat="1" x14ac:dyDescent="0.2">
      <c r="C196" s="32"/>
      <c r="D196" s="32"/>
    </row>
    <row r="197" spans="3:4" s="31" customFormat="1" x14ac:dyDescent="0.2">
      <c r="C197" s="32"/>
      <c r="D197" s="32"/>
    </row>
    <row r="198" spans="3:4" s="31" customFormat="1" x14ac:dyDescent="0.2">
      <c r="C198" s="32"/>
      <c r="D198" s="32"/>
    </row>
    <row r="199" spans="3:4" s="31" customFormat="1" x14ac:dyDescent="0.2">
      <c r="C199" s="32"/>
      <c r="D199" s="32"/>
    </row>
    <row r="200" spans="3:4" s="31" customFormat="1" x14ac:dyDescent="0.2">
      <c r="C200" s="32"/>
      <c r="D200" s="32"/>
    </row>
    <row r="201" spans="3:4" s="31" customFormat="1" x14ac:dyDescent="0.2">
      <c r="C201" s="32"/>
      <c r="D201" s="32"/>
    </row>
    <row r="202" spans="3:4" s="31" customFormat="1" x14ac:dyDescent="0.2">
      <c r="C202" s="32"/>
      <c r="D202" s="32"/>
    </row>
    <row r="203" spans="3:4" s="31" customFormat="1" x14ac:dyDescent="0.2">
      <c r="C203" s="32"/>
      <c r="D203" s="32"/>
    </row>
    <row r="204" spans="3:4" s="31" customFormat="1" x14ac:dyDescent="0.2">
      <c r="C204" s="32"/>
      <c r="D204" s="32"/>
    </row>
    <row r="205" spans="3:4" s="31" customFormat="1" x14ac:dyDescent="0.2">
      <c r="C205" s="32"/>
      <c r="D205" s="32"/>
    </row>
    <row r="206" spans="3:4" s="31" customFormat="1" x14ac:dyDescent="0.2">
      <c r="C206" s="32"/>
      <c r="D206" s="32"/>
    </row>
    <row r="207" spans="3:4" s="31" customFormat="1" x14ac:dyDescent="0.2">
      <c r="C207" s="32"/>
      <c r="D207" s="32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2023-01-26T06:42:38Z</dcterms:modified>
</cp:coreProperties>
</file>