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626194D-B930-4647-8C6A-7A935B7C281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3" r:id="rId1"/>
    <sheet name="A" sheetId="1" r:id="rId2"/>
    <sheet name="A (2)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3" l="1"/>
  <c r="F40" i="3" s="1"/>
  <c r="G40" i="3" s="1"/>
  <c r="K40" i="3" s="1"/>
  <c r="Q40" i="3"/>
  <c r="E41" i="3"/>
  <c r="F41" i="3"/>
  <c r="G41" i="3" s="1"/>
  <c r="K41" i="3" s="1"/>
  <c r="Q41" i="3"/>
  <c r="E38" i="3"/>
  <c r="F38" i="3"/>
  <c r="G38" i="3"/>
  <c r="K38" i="3"/>
  <c r="E39" i="3"/>
  <c r="F39" i="3"/>
  <c r="G39" i="3"/>
  <c r="K39" i="3"/>
  <c r="D9" i="3"/>
  <c r="C9" i="3"/>
  <c r="Q38" i="3"/>
  <c r="Q39" i="3"/>
  <c r="E21" i="3"/>
  <c r="F21" i="3"/>
  <c r="G21" i="3"/>
  <c r="J21" i="3"/>
  <c r="E22" i="3"/>
  <c r="F22" i="3"/>
  <c r="G22" i="3"/>
  <c r="J22" i="3"/>
  <c r="E23" i="3"/>
  <c r="F23" i="3"/>
  <c r="G23" i="3"/>
  <c r="J23" i="3"/>
  <c r="E24" i="3"/>
  <c r="F24" i="3"/>
  <c r="G24" i="3"/>
  <c r="J24" i="3"/>
  <c r="E25" i="3"/>
  <c r="F25" i="3"/>
  <c r="G25" i="3"/>
  <c r="J25" i="3"/>
  <c r="E26" i="3"/>
  <c r="F26" i="3"/>
  <c r="G26" i="3"/>
  <c r="H26" i="3"/>
  <c r="E27" i="3"/>
  <c r="F27" i="3"/>
  <c r="G27" i="3"/>
  <c r="J27" i="3"/>
  <c r="E28" i="3"/>
  <c r="F28" i="3"/>
  <c r="G28" i="3"/>
  <c r="J28" i="3"/>
  <c r="E29" i="3"/>
  <c r="F29" i="3"/>
  <c r="G29" i="3"/>
  <c r="J29" i="3"/>
  <c r="E30" i="3"/>
  <c r="F30" i="3"/>
  <c r="G30" i="3"/>
  <c r="J30" i="3"/>
  <c r="E31" i="3"/>
  <c r="F31" i="3"/>
  <c r="G31" i="3"/>
  <c r="J31" i="3"/>
  <c r="E32" i="3"/>
  <c r="F32" i="3"/>
  <c r="G32" i="3"/>
  <c r="J32" i="3"/>
  <c r="E33" i="3"/>
  <c r="F33" i="3"/>
  <c r="G33" i="3"/>
  <c r="J33" i="3"/>
  <c r="E34" i="3"/>
  <c r="F34" i="3"/>
  <c r="G34" i="3"/>
  <c r="J34" i="3"/>
  <c r="E35" i="3"/>
  <c r="F35" i="3"/>
  <c r="G35" i="3"/>
  <c r="J35" i="3"/>
  <c r="E36" i="3"/>
  <c r="F36" i="3"/>
  <c r="G36" i="3"/>
  <c r="J36" i="3"/>
  <c r="E37" i="3"/>
  <c r="F37" i="3"/>
  <c r="G37" i="3"/>
  <c r="J37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F21" i="2"/>
  <c r="F28" i="2"/>
  <c r="F29" i="2"/>
  <c r="C7" i="2"/>
  <c r="E22" i="2"/>
  <c r="F22" i="2"/>
  <c r="C8" i="2"/>
  <c r="F11" i="2"/>
  <c r="G11" i="2"/>
  <c r="E14" i="2"/>
  <c r="E15" i="2" s="1"/>
  <c r="C17" i="2"/>
  <c r="E21" i="2"/>
  <c r="Q21" i="2"/>
  <c r="Q22" i="2"/>
  <c r="E23" i="2"/>
  <c r="F23" i="2"/>
  <c r="G23" i="2"/>
  <c r="I23" i="2"/>
  <c r="Q23" i="2"/>
  <c r="E24" i="2"/>
  <c r="F24" i="2"/>
  <c r="G24" i="2"/>
  <c r="I24" i="2"/>
  <c r="Q24" i="2"/>
  <c r="E25" i="2"/>
  <c r="F25" i="2"/>
  <c r="Q25" i="2"/>
  <c r="Q26" i="2"/>
  <c r="Q27" i="2"/>
  <c r="E28" i="2"/>
  <c r="G28" i="2"/>
  <c r="I28" i="2"/>
  <c r="Q28" i="2"/>
  <c r="E29" i="2"/>
  <c r="Q29" i="2"/>
  <c r="Q30" i="2"/>
  <c r="E31" i="2"/>
  <c r="F31" i="2"/>
  <c r="G31" i="2"/>
  <c r="I31" i="2"/>
  <c r="Q31" i="2"/>
  <c r="E32" i="2"/>
  <c r="F32" i="2"/>
  <c r="G32" i="2"/>
  <c r="I32" i="2"/>
  <c r="Q32" i="2"/>
  <c r="E33" i="2"/>
  <c r="F33" i="2"/>
  <c r="G33" i="2"/>
  <c r="I33" i="2"/>
  <c r="Q33" i="2"/>
  <c r="E34" i="2"/>
  <c r="F34" i="2"/>
  <c r="G34" i="2"/>
  <c r="I34" i="2"/>
  <c r="Q34" i="2"/>
  <c r="E35" i="2"/>
  <c r="F35" i="2"/>
  <c r="G35" i="2"/>
  <c r="I35" i="2"/>
  <c r="Q35" i="2"/>
  <c r="E36" i="2"/>
  <c r="F36" i="2"/>
  <c r="G36" i="2"/>
  <c r="I36" i="2"/>
  <c r="Q36" i="2"/>
  <c r="E37" i="2"/>
  <c r="F37" i="2"/>
  <c r="G37" i="2"/>
  <c r="I37" i="2"/>
  <c r="Q37" i="2"/>
  <c r="E22" i="1"/>
  <c r="F22" i="1"/>
  <c r="E24" i="1"/>
  <c r="F24" i="1"/>
  <c r="G24" i="1"/>
  <c r="I24" i="1"/>
  <c r="E28" i="1"/>
  <c r="F28" i="1"/>
  <c r="E31" i="1"/>
  <c r="F31" i="1"/>
  <c r="E33" i="1"/>
  <c r="F33" i="1"/>
  <c r="G33" i="1"/>
  <c r="I33" i="1"/>
  <c r="E36" i="1"/>
  <c r="F36" i="1"/>
  <c r="F11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C7" i="1"/>
  <c r="E25" i="1"/>
  <c r="F25" i="1"/>
  <c r="G25" i="1"/>
  <c r="I25" i="1"/>
  <c r="C8" i="1"/>
  <c r="E32" i="1"/>
  <c r="F32" i="1"/>
  <c r="G11" i="1"/>
  <c r="E14" i="1"/>
  <c r="E15" i="1" s="1"/>
  <c r="C17" i="1"/>
  <c r="Q26" i="1"/>
  <c r="E26" i="1"/>
  <c r="F26" i="1"/>
  <c r="G26" i="1"/>
  <c r="H26" i="1"/>
  <c r="G32" i="1"/>
  <c r="I32" i="1"/>
  <c r="E30" i="1"/>
  <c r="F30" i="1"/>
  <c r="G30" i="1"/>
  <c r="I30" i="1"/>
  <c r="G23" i="1"/>
  <c r="I23" i="1"/>
  <c r="G29" i="2"/>
  <c r="I29" i="2"/>
  <c r="E26" i="2"/>
  <c r="F26" i="2"/>
  <c r="G26" i="2"/>
  <c r="H26" i="2"/>
  <c r="G21" i="2"/>
  <c r="E35" i="1"/>
  <c r="F35" i="1"/>
  <c r="G35" i="1"/>
  <c r="I35" i="1"/>
  <c r="G29" i="1"/>
  <c r="I29" i="1"/>
  <c r="E27" i="1"/>
  <c r="F27" i="1"/>
  <c r="G27" i="1"/>
  <c r="I27" i="1"/>
  <c r="E21" i="1"/>
  <c r="F21" i="1"/>
  <c r="G21" i="1"/>
  <c r="E23" i="1"/>
  <c r="F23" i="1"/>
  <c r="E37" i="1"/>
  <c r="F37" i="1"/>
  <c r="G37" i="1"/>
  <c r="I37" i="1"/>
  <c r="G31" i="1"/>
  <c r="I31" i="1"/>
  <c r="E29" i="1"/>
  <c r="F29" i="1"/>
  <c r="G22" i="1"/>
  <c r="I22" i="1"/>
  <c r="E27" i="2"/>
  <c r="F27" i="2"/>
  <c r="G27" i="2"/>
  <c r="I27" i="2"/>
  <c r="G22" i="2"/>
  <c r="I22" i="2"/>
  <c r="G36" i="1"/>
  <c r="I36" i="1"/>
  <c r="E34" i="1"/>
  <c r="F34" i="1"/>
  <c r="G34" i="1"/>
  <c r="I34" i="1"/>
  <c r="G28" i="1"/>
  <c r="I28" i="1"/>
  <c r="E30" i="2"/>
  <c r="F30" i="2"/>
  <c r="G30" i="2"/>
  <c r="I30" i="2"/>
  <c r="G25" i="2"/>
  <c r="I25" i="2"/>
  <c r="I21" i="2"/>
  <c r="I21" i="1"/>
  <c r="C11" i="3"/>
  <c r="C11" i="2"/>
  <c r="C11" i="1"/>
  <c r="C12" i="3"/>
  <c r="C12" i="2"/>
  <c r="C12" i="1"/>
  <c r="O41" i="3" l="1"/>
  <c r="O40" i="3"/>
  <c r="C16" i="1"/>
  <c r="D18" i="1" s="1"/>
  <c r="C16" i="2"/>
  <c r="D18" i="2" s="1"/>
  <c r="C16" i="3"/>
  <c r="D18" i="3" s="1"/>
  <c r="O30" i="1"/>
  <c r="O31" i="1"/>
  <c r="O22" i="1"/>
  <c r="O29" i="1"/>
  <c r="O25" i="1"/>
  <c r="O28" i="1"/>
  <c r="O27" i="1"/>
  <c r="O21" i="1"/>
  <c r="C15" i="1"/>
  <c r="O37" i="1"/>
  <c r="O24" i="1"/>
  <c r="O34" i="1"/>
  <c r="O26" i="1"/>
  <c r="O32" i="1"/>
  <c r="O23" i="1"/>
  <c r="O33" i="1"/>
  <c r="O35" i="1"/>
  <c r="O36" i="1"/>
  <c r="O31" i="2"/>
  <c r="O35" i="2"/>
  <c r="O29" i="2"/>
  <c r="O28" i="2"/>
  <c r="C15" i="2"/>
  <c r="O27" i="2"/>
  <c r="O25" i="2"/>
  <c r="O33" i="2"/>
  <c r="O22" i="2"/>
  <c r="O34" i="2"/>
  <c r="O21" i="2"/>
  <c r="O37" i="2"/>
  <c r="O30" i="2"/>
  <c r="O26" i="2"/>
  <c r="O24" i="2"/>
  <c r="O32" i="2"/>
  <c r="O36" i="2"/>
  <c r="O23" i="2"/>
  <c r="O27" i="3"/>
  <c r="O24" i="3"/>
  <c r="O28" i="3"/>
  <c r="O29" i="3"/>
  <c r="O31" i="3"/>
  <c r="O33" i="3"/>
  <c r="O22" i="3"/>
  <c r="O37" i="3"/>
  <c r="O26" i="3"/>
  <c r="O34" i="3"/>
  <c r="O38" i="3"/>
  <c r="O25" i="3"/>
  <c r="O35" i="3"/>
  <c r="O21" i="3"/>
  <c r="O36" i="3"/>
  <c r="O32" i="3"/>
  <c r="O39" i="3"/>
  <c r="C15" i="3"/>
  <c r="O23" i="3"/>
  <c r="O30" i="3"/>
  <c r="F18" i="3" l="1"/>
  <c r="F19" i="3" s="1"/>
  <c r="E16" i="1"/>
  <c r="E17" i="1" s="1"/>
  <c r="C18" i="1"/>
  <c r="E16" i="2"/>
  <c r="E17" i="2" s="1"/>
  <c r="C18" i="2"/>
  <c r="C18" i="3"/>
</calcChain>
</file>

<file path=xl/sharedStrings.xml><?xml version="1.0" encoding="utf-8"?>
<sst xmlns="http://schemas.openxmlformats.org/spreadsheetml/2006/main" count="286" uniqueCount="53">
  <si>
    <t>OEJV 0198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</si>
  <si>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</si>
  <si>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</si>
  <si>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</si>
  <si>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</si>
  <si>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</si>
  <si>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</si>
  <si>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</si>
  <si>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</si>
  <si>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</si>
  <si>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</si>
  <si>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</si>
  <si>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</si>
  <si>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</si>
  <si>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</si>
  <si>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</si>
  <si>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</si>
  <si>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</si>
  <si>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</si>
  <si>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</si>
  <si>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</si>
  <si>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</si>
  <si>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</si>
  <si>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</si>
  <si>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</si>
  <si>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</si>
  <si>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</si>
  <si>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</si>
  <si>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</si>
  <si>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</si>
  <si>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</si>
  <si>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</si>
  <si>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</si>
  <si>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</si>
  <si>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</si>
  <si>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</si>
  <si>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</si>
  <si>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</si>
  <si>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</si>
  <si>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</si>
  <si>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</si>
  <si>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</si>
  <si>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</si>
  <si>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</si>
  <si>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V759 Cen / GSC 8268-3247</t>
  </si>
  <si>
    <t>EW/KW</t>
  </si>
  <si>
    <t>IBVS 3512</t>
  </si>
  <si>
    <t>II</t>
  </si>
  <si>
    <t>PE</t>
  </si>
  <si>
    <t>I</t>
  </si>
  <si>
    <t>GCVS</t>
  </si>
  <si>
    <t>vis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</si>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</sst>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"/>
    <numFmt numFmtId="175" formatCode="0.00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7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3" fillId="0" borderId="0"/>
    <xf numFmtId="0" fontId="13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5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24" borderId="0" xfId="0" applyFont="1" applyFill="1" applyAlignment="1"/>
    <xf numFmtId="0" fontId="15" fillId="25" borderId="0" xfId="0" applyFont="1" applyFill="1" applyAlignment="1"/>
    <xf numFmtId="0" fontId="9" fillId="26" borderId="0" xfId="0" applyFont="1" applyFill="1" applyAlignment="1"/>
    <xf numFmtId="0" fontId="30" fillId="0" borderId="0" xfId="41" applyFont="1" applyAlignment="1">
      <alignment horizontal="left"/>
    </xf>
    <xf numFmtId="0" fontId="30" fillId="0" borderId="0" xfId="41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2" fontId="32" fillId="0" borderId="0" xfId="0" applyNumberFormat="1" applyFont="1" applyAlignment="1">
      <alignment vertical="center" wrapText="1"/>
    </xf>
    <xf numFmtId="175" fontId="0" fillId="0" borderId="10" xfId="0" applyNumberFormat="1" applyBorder="1">
      <alignment vertical="top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V759 Cen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">
                  <c:v>3.0898659533704631E-3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12-4106-9227-4038AC3D31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12-4106-9227-4038AC3D31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-9.9362118999124505E-3</c:v>
                </c:pt>
                <c:pt idx="1">
                  <c:v>-4.0357142497668974E-3</c:v>
                </c:pt>
                <c:pt idx="2">
                  <c:v>1.0584739058685955E-2</c:v>
                </c:pt>
                <c:pt idx="3">
                  <c:v>-1.3162700633984059E-4</c:v>
                </c:pt>
                <c:pt idx="4">
                  <c:v>3.068870646529831E-3</c:v>
                </c:pt>
                <c:pt idx="6">
                  <c:v>2.6708612567745149E-3</c:v>
                </c:pt>
                <c:pt idx="7">
                  <c:v>1.2713589094346389E-3</c:v>
                </c:pt>
                <c:pt idx="8">
                  <c:v>5.6340631781495176E-3</c:v>
                </c:pt>
                <c:pt idx="9">
                  <c:v>-3.6047430985490791E-3</c:v>
                </c:pt>
                <c:pt idx="10">
                  <c:v>-3.4997665716218762E-3</c:v>
                </c:pt>
                <c:pt idx="11">
                  <c:v>8.7940978119149804E-4</c:v>
                </c:pt>
                <c:pt idx="12">
                  <c:v>-6.4275868498953059E-4</c:v>
                </c:pt>
                <c:pt idx="13">
                  <c:v>3.1692414631834254E-3</c:v>
                </c:pt>
                <c:pt idx="14">
                  <c:v>-4.1186454254784621E-3</c:v>
                </c:pt>
                <c:pt idx="15">
                  <c:v>-1.5534529011347331E-3</c:v>
                </c:pt>
                <c:pt idx="16">
                  <c:v>-2.845490445906762E-3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12-4106-9227-4038AC3D31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7">
                  <c:v>5.1386776969593484E-2</c:v>
                </c:pt>
                <c:pt idx="18">
                  <c:v>6.1775359186867718E-2</c:v>
                </c:pt>
                <c:pt idx="19">
                  <c:v>4.0773594329948537E-2</c:v>
                </c:pt>
                <c:pt idx="20">
                  <c:v>2.9157726072298829E-2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12-4106-9227-4038AC3D31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12-4106-9227-4038AC3D31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12-4106-9227-4038AC3D31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3.2000000000000002E-3</c:v>
                  </c:pt>
                  <c:pt idx="18">
                    <c:v>4.7000000000000002E-3</c:v>
                  </c:pt>
                  <c:pt idx="19">
                    <c:v>3.8999999999999998E-3</c:v>
                  </c:pt>
                  <c:pt idx="20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12-4106-9227-4038AC3D31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-11243.5</c:v>
                </c:pt>
                <c:pt idx="1">
                  <c:v>-11243</c:v>
                </c:pt>
                <c:pt idx="2">
                  <c:v>-7505</c:v>
                </c:pt>
                <c:pt idx="3">
                  <c:v>-7320.5</c:v>
                </c:pt>
                <c:pt idx="4">
                  <c:v>-7320</c:v>
                </c:pt>
                <c:pt idx="5">
                  <c:v>-7319</c:v>
                </c:pt>
                <c:pt idx="6">
                  <c:v>-7318</c:v>
                </c:pt>
                <c:pt idx="7">
                  <c:v>-7317.5</c:v>
                </c:pt>
                <c:pt idx="8">
                  <c:v>-7254.5</c:v>
                </c:pt>
                <c:pt idx="9">
                  <c:v>-5485</c:v>
                </c:pt>
                <c:pt idx="10">
                  <c:v>-5480</c:v>
                </c:pt>
                <c:pt idx="11">
                  <c:v>-1683</c:v>
                </c:pt>
                <c:pt idx="12">
                  <c:v>-901.5</c:v>
                </c:pt>
                <c:pt idx="13">
                  <c:v>-688.5</c:v>
                </c:pt>
                <c:pt idx="14">
                  <c:v>-73.5</c:v>
                </c:pt>
                <c:pt idx="15">
                  <c:v>-8</c:v>
                </c:pt>
                <c:pt idx="16">
                  <c:v>0</c:v>
                </c:pt>
                <c:pt idx="17">
                  <c:v>33389</c:v>
                </c:pt>
                <c:pt idx="18">
                  <c:v>33478</c:v>
                </c:pt>
                <c:pt idx="19">
                  <c:v>34280</c:v>
                </c:pt>
                <c:pt idx="20">
                  <c:v>34465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-6.3145748621090889E-3</c:v>
                </c:pt>
                <c:pt idx="1">
                  <c:v>-6.3140182004466378E-3</c:v>
                </c:pt>
                <c:pt idx="2">
                  <c:v>-2.1524156119526253E-3</c:v>
                </c:pt>
                <c:pt idx="3">
                  <c:v>-1.9470074585076977E-3</c:v>
                </c:pt>
                <c:pt idx="4">
                  <c:v>-1.9464507968452449E-3</c:v>
                </c:pt>
                <c:pt idx="5">
                  <c:v>-1.9453374735203394E-3</c:v>
                </c:pt>
                <c:pt idx="6">
                  <c:v>-1.9442241501954356E-3</c:v>
                </c:pt>
                <c:pt idx="7">
                  <c:v>-1.9436674885329828E-3</c:v>
                </c:pt>
                <c:pt idx="8">
                  <c:v>-1.8735281190639819E-3</c:v>
                </c:pt>
                <c:pt idx="9">
                  <c:v>9.6497504354998813E-5</c:v>
                </c:pt>
                <c:pt idx="10">
                  <c:v>1.0206412097952307E-4</c:v>
                </c:pt>
                <c:pt idx="11">
                  <c:v>4.3293527856429152E-3</c:v>
                </c:pt>
                <c:pt idx="12">
                  <c:v>5.199414964055989E-3</c:v>
                </c:pt>
                <c:pt idx="13">
                  <c:v>5.4365528322607038E-3</c:v>
                </c:pt>
                <c:pt idx="14">
                  <c:v>6.1212466770771343E-3</c:v>
                </c:pt>
                <c:pt idx="15">
                  <c:v>6.1941693548583964E-3</c:v>
                </c:pt>
                <c:pt idx="16">
                  <c:v>6.2030759414576347E-3</c:v>
                </c:pt>
                <c:pt idx="17">
                  <c:v>4.3375828436702832E-2</c:v>
                </c:pt>
                <c:pt idx="18">
                  <c:v>4.3474914212619356E-2</c:v>
                </c:pt>
                <c:pt idx="19">
                  <c:v>4.436779951919298E-2</c:v>
                </c:pt>
                <c:pt idx="20">
                  <c:v>4.457376433430036E-2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12-4106-9227-4038AC3D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17056"/>
        <c:axId val="1"/>
      </c:scatterChart>
      <c:valAx>
        <c:axId val="45231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1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V759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86-4D0B-8479-B6680964682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0">
                  <c:v>-3.3067499971366487E-3</c:v>
                </c:pt>
                <c:pt idx="1">
                  <c:v>2.6176049941568635E-3</c:v>
                </c:pt>
                <c:pt idx="2">
                  <c:v>-1.3800600063405E-3</c:v>
                </c:pt>
                <c:pt idx="3">
                  <c:v>-3.2930649977060966E-3</c:v>
                </c:pt>
                <c:pt idx="4">
                  <c:v>-6.870999641250819E-5</c:v>
                </c:pt>
                <c:pt idx="6">
                  <c:v>-3.7129000702407211E-4</c:v>
                </c:pt>
                <c:pt idx="7">
                  <c:v>-1.7469350059400313E-3</c:v>
                </c:pt>
                <c:pt idx="8">
                  <c:v>5.621794996841345E-3</c:v>
                </c:pt>
                <c:pt idx="9">
                  <c:v>8.0814140004804358E-2</c:v>
                </c:pt>
                <c:pt idx="10">
                  <c:v>8.1157690001418814E-2</c:v>
                </c:pt>
                <c:pt idx="11">
                  <c:v>6.9733914999233093E-2</c:v>
                </c:pt>
                <c:pt idx="12">
                  <c:v>-9.1474865002965089E-2</c:v>
                </c:pt>
                <c:pt idx="13">
                  <c:v>-7.7499635001004208E-2</c:v>
                </c:pt>
                <c:pt idx="14">
                  <c:v>-5.5442985001718625E-2</c:v>
                </c:pt>
                <c:pt idx="15">
                  <c:v>-4.9752480001188815E-2</c:v>
                </c:pt>
                <c:pt idx="16">
                  <c:v>-5.0662800000282004E-2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86-4D0B-8479-B6680964682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86-4D0B-8479-B6680964682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86-4D0B-8479-B6680964682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86-4D0B-8479-B6680964682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86-4D0B-8479-B6680964682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86-4D0B-8479-B6680964682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-3925</c:v>
                </c:pt>
                <c:pt idx="1">
                  <c:v>-3924.5</c:v>
                </c:pt>
                <c:pt idx="2">
                  <c:v>-186</c:v>
                </c:pt>
                <c:pt idx="3">
                  <c:v>-1.5</c:v>
                </c:pt>
                <c:pt idx="4">
                  <c:v>-1</c:v>
                </c:pt>
                <c:pt idx="5">
                  <c:v>0</c:v>
                </c:pt>
                <c:pt idx="6">
                  <c:v>1</c:v>
                </c:pt>
                <c:pt idx="7">
                  <c:v>1.5</c:v>
                </c:pt>
                <c:pt idx="8">
                  <c:v>64.5</c:v>
                </c:pt>
                <c:pt idx="9">
                  <c:v>1834</c:v>
                </c:pt>
                <c:pt idx="10">
                  <c:v>1839</c:v>
                </c:pt>
                <c:pt idx="11">
                  <c:v>5636.5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2.8724116907120713E-2</c:v>
                </c:pt>
                <c:pt idx="1">
                  <c:v>2.8721284821048777E-2</c:v>
                </c:pt>
                <c:pt idx="2">
                  <c:v>7.5457772611596651E-3</c:v>
                </c:pt>
                <c:pt idx="3">
                  <c:v>6.5007375006141148E-3</c:v>
                </c:pt>
                <c:pt idx="4">
                  <c:v>6.4979054145421749E-3</c:v>
                </c:pt>
                <c:pt idx="5">
                  <c:v>6.4922412423982969E-3</c:v>
                </c:pt>
                <c:pt idx="6">
                  <c:v>6.4865770702544189E-3</c:v>
                </c:pt>
                <c:pt idx="7">
                  <c:v>6.4837449841824791E-3</c:v>
                </c:pt>
                <c:pt idx="8">
                  <c:v>6.126902139118145E-3</c:v>
                </c:pt>
                <c:pt idx="9">
                  <c:v>-3.8958504694745488E-3</c:v>
                </c:pt>
                <c:pt idx="10">
                  <c:v>-3.9241713301939405E-3</c:v>
                </c:pt>
                <c:pt idx="11">
                  <c:v>-2.5433865046571871E-2</c:v>
                </c:pt>
                <c:pt idx="12">
                  <c:v>-2.9863247663084722E-2</c:v>
                </c:pt>
                <c:pt idx="13">
                  <c:v>-3.1069716329730802E-2</c:v>
                </c:pt>
                <c:pt idx="14">
                  <c:v>-3.4553182198215973E-2</c:v>
                </c:pt>
                <c:pt idx="15">
                  <c:v>-3.4924185473639999E-2</c:v>
                </c:pt>
                <c:pt idx="16">
                  <c:v>-3.496949885079103E-2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86-4D0B-8479-B66809646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7944"/>
        <c:axId val="1"/>
      </c:scatterChart>
      <c:valAx>
        <c:axId val="464277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7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V759 Cen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5">
                  <c:v>-0.39395129000331508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17-4A29-9075-3E773EB98C96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0">
                  <c:v>-0.59423368499847129</c:v>
                </c:pt>
                <c:pt idx="1">
                  <c:v>-0.58830932999990182</c:v>
                </c:pt>
                <c:pt idx="2">
                  <c:v>-0.39533135000237962</c:v>
                </c:pt>
                <c:pt idx="3">
                  <c:v>-0.39724435500102118</c:v>
                </c:pt>
                <c:pt idx="4">
                  <c:v>-0.39401999999972759</c:v>
                </c:pt>
                <c:pt idx="6">
                  <c:v>-0.39432258000306319</c:v>
                </c:pt>
                <c:pt idx="7">
                  <c:v>-0.39569822500197915</c:v>
                </c:pt>
                <c:pt idx="8">
                  <c:v>-0.38832949500647373</c:v>
                </c:pt>
                <c:pt idx="9">
                  <c:v>-0.31313714999851072</c:v>
                </c:pt>
                <c:pt idx="10">
                  <c:v>-0.31279360000189627</c:v>
                </c:pt>
                <c:pt idx="11">
                  <c:v>-0.12724173000606243</c:v>
                </c:pt>
                <c:pt idx="12">
                  <c:v>-9.1474865002965089E-2</c:v>
                </c:pt>
                <c:pt idx="13">
                  <c:v>-7.7499635001004208E-2</c:v>
                </c:pt>
                <c:pt idx="14">
                  <c:v>-5.5442985001718625E-2</c:v>
                </c:pt>
                <c:pt idx="15">
                  <c:v>-4.9752480001188815E-2</c:v>
                </c:pt>
                <c:pt idx="16">
                  <c:v>-5.0662800000282004E-2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17-4A29-9075-3E773EB98C96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17-4A29-9075-3E773EB98C96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17-4A29-9075-3E773EB98C96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17-4A29-9075-3E773EB98C9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17-4A29-9075-3E773EB98C9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17-4A29-9075-3E773EB98C9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-3923.5</c:v>
                </c:pt>
                <c:pt idx="1">
                  <c:v>-3923</c:v>
                </c:pt>
                <c:pt idx="2">
                  <c:v>-185</c:v>
                </c:pt>
                <c:pt idx="3">
                  <c:v>-0.5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2.5</c:v>
                </c:pt>
                <c:pt idx="8">
                  <c:v>65.5</c:v>
                </c:pt>
                <c:pt idx="9">
                  <c:v>1835</c:v>
                </c:pt>
                <c:pt idx="10">
                  <c:v>1840</c:v>
                </c:pt>
                <c:pt idx="11">
                  <c:v>5637</c:v>
                </c:pt>
                <c:pt idx="12">
                  <c:v>6418.5</c:v>
                </c:pt>
                <c:pt idx="13">
                  <c:v>6631.5</c:v>
                </c:pt>
                <c:pt idx="14">
                  <c:v>7246.5</c:v>
                </c:pt>
                <c:pt idx="15">
                  <c:v>7312</c:v>
                </c:pt>
                <c:pt idx="16">
                  <c:v>7320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-0.58429747309989488</c:v>
                </c:pt>
                <c:pt idx="1">
                  <c:v>-0.58427361575282566</c:v>
                </c:pt>
                <c:pt idx="2">
                  <c:v>-0.40591608906385102</c:v>
                </c:pt>
                <c:pt idx="3">
                  <c:v>-0.3971127279953342</c:v>
                </c:pt>
                <c:pt idx="4">
                  <c:v>-0.39708887064826504</c:v>
                </c:pt>
                <c:pt idx="5">
                  <c:v>-0.39704115595412676</c:v>
                </c:pt>
                <c:pt idx="6">
                  <c:v>-0.39699344125998842</c:v>
                </c:pt>
                <c:pt idx="7">
                  <c:v>-0.39696958391291925</c:v>
                </c:pt>
                <c:pt idx="8">
                  <c:v>-0.39396355818220624</c:v>
                </c:pt>
                <c:pt idx="9">
                  <c:v>-0.30953240690447997</c:v>
                </c:pt>
                <c:pt idx="10">
                  <c:v>-0.30929383343378847</c:v>
                </c:pt>
                <c:pt idx="11">
                  <c:v>-0.12812113979065387</c:v>
                </c:pt>
                <c:pt idx="12">
                  <c:v>-9.0832106321570516E-2</c:v>
                </c:pt>
                <c:pt idx="13">
                  <c:v>-8.0668876470112061E-2</c:v>
                </c:pt>
                <c:pt idx="14">
                  <c:v>-5.1324339575055999E-2</c:v>
                </c:pt>
                <c:pt idx="15">
                  <c:v>-4.8199027108997206E-2</c:v>
                </c:pt>
                <c:pt idx="16">
                  <c:v>-4.7817309555890808E-2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17-4A29-9075-3E773EB98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6632"/>
        <c:axId val="1"/>
      </c:scatterChart>
      <c:valAx>
        <c:axId val="46427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6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609022556390977"/>
          <c:y val="0.92375366568914952"/>
          <c:w val="0.89624060150375939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3A17A70-712A-B838-CE22-A6D64F613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6F5B42F-E6B5-B292-20AA-9398D2385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6BAAB4AF-0144-4A8B-A1F9-B29728F38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tabSelected="1" workbookViewId="0">
      <selection activeCell="C18" sqref="C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x14ac:dyDescent="0.2">
      <c r="A2" t="s">
        <v>28</v>
      </c>
      <c r="B2" s="29" t="s">
        <v>45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42196.097320000001</v>
      </c>
      <c r="D4" s="9">
        <v>0.39395129000000001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4</v>
      </c>
    </row>
    <row r="7" spans="1:6" x14ac:dyDescent="0.2">
      <c r="A7" t="s">
        <v>5</v>
      </c>
      <c r="C7">
        <v>45079.772945490447</v>
      </c>
    </row>
    <row r="8" spans="1:6" x14ac:dyDescent="0.2">
      <c r="A8" t="s">
        <v>6</v>
      </c>
      <c r="C8">
        <v>0.39399900469413829</v>
      </c>
    </row>
    <row r="9" spans="1:6" x14ac:dyDescent="0.2">
      <c r="A9" s="27" t="s">
        <v>40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INTERCEPT(INDIRECT($D$9):G992,INDIRECT($C$9):F992)</f>
        <v>6.2030759414576347E-3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SLOPE(INDIRECT($D$9):G992,INDIRECT($C$9):F992)</f>
        <v>1.1133233249047649E-6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58658.99321603826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0.39400011801746321</v>
      </c>
      <c r="E16" s="16" t="s">
        <v>37</v>
      </c>
      <c r="F16" s="17">
        <f ca="1">NOW()+15018.5+$C$5/24</f>
        <v>59951.748778009256</v>
      </c>
    </row>
    <row r="17" spans="1:17" ht="13.5" thickBot="1" x14ac:dyDescent="0.25">
      <c r="A17" s="16" t="s">
        <v>34</v>
      </c>
      <c r="B17" s="12"/>
      <c r="C17" s="12">
        <f>COUNT(C21:C2191)</f>
        <v>21</v>
      </c>
      <c r="E17" s="16" t="s">
        <v>42</v>
      </c>
      <c r="F17" s="17">
        <f ca="1">ROUND(2*(F16-$C$7)/$C$8,0)/2+F15</f>
        <v>37747</v>
      </c>
    </row>
    <row r="18" spans="1:17" ht="14.25" thickTop="1" thickBot="1" x14ac:dyDescent="0.25">
      <c r="A18" s="18" t="s">
        <v>8</v>
      </c>
      <c r="B18" s="12"/>
      <c r="C18" s="21">
        <f ca="1">+C15</f>
        <v>58658.99321603826</v>
      </c>
      <c r="D18" s="40">
        <f ca="1">+C16</f>
        <v>0.39400011801746321</v>
      </c>
      <c r="E18" s="16" t="s">
        <v>43</v>
      </c>
      <c r="F18" s="26">
        <f ca="1">ROUND(2*(F16-$C$15)/$C$16,0)/2+F15</f>
        <v>3282</v>
      </c>
    </row>
    <row r="19" spans="1:17" ht="13.5" thickTop="1" x14ac:dyDescent="0.2">
      <c r="E19" s="16" t="s">
        <v>38</v>
      </c>
      <c r="F19" s="20">
        <f ca="1">+$C$15+$C$16*F18-15018.5-$C$5/24</f>
        <v>44933.997436704907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51</v>
      </c>
      <c r="J20" s="7" t="s">
        <v>48</v>
      </c>
      <c r="K20" s="7" t="s">
        <v>1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-11243.525218875642</v>
      </c>
      <c r="F21">
        <f t="shared" ref="F21:F36" si="1">ROUND(2*E21,0)/2</f>
        <v>-11243.5</v>
      </c>
      <c r="G21">
        <f t="shared" ref="G21:G37" si="2">+C21-(C$7+F21*C$8)</f>
        <v>-9.9362118999124505E-3</v>
      </c>
      <c r="J21">
        <f>+G21</f>
        <v>-9.9362118999124505E-3</v>
      </c>
      <c r="O21">
        <f t="shared" ref="O21:O37" ca="1" si="3">+C$11+C$12*$F21</f>
        <v>-6.3145748621090889E-3</v>
      </c>
      <c r="Q21" s="2">
        <f t="shared" ref="Q21:Q37" si="4">+C21-15018.5</f>
        <v>25631.335200000001</v>
      </c>
    </row>
    <row r="22" spans="1:17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-11243.01024295545</v>
      </c>
      <c r="F22">
        <f t="shared" si="1"/>
        <v>-11243</v>
      </c>
      <c r="G22">
        <f t="shared" si="2"/>
        <v>-4.0357142497668974E-3</v>
      </c>
      <c r="J22">
        <f>+G22</f>
        <v>-4.0357142497668974E-3</v>
      </c>
      <c r="O22">
        <f t="shared" ca="1" si="3"/>
        <v>-6.3140182004466378E-3</v>
      </c>
      <c r="Q22" s="2">
        <f t="shared" si="4"/>
        <v>25631.538099999998</v>
      </c>
    </row>
    <row r="23" spans="1:17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-7504.9731351121945</v>
      </c>
      <c r="F23">
        <f t="shared" si="1"/>
        <v>-7505</v>
      </c>
      <c r="G23">
        <f t="shared" si="2"/>
        <v>1.0584739058685955E-2</v>
      </c>
      <c r="J23">
        <f>+G23</f>
        <v>1.0584739058685955E-2</v>
      </c>
      <c r="O23">
        <f t="shared" ca="1" si="3"/>
        <v>-2.1524156119526253E-3</v>
      </c>
      <c r="Q23" s="2">
        <f t="shared" si="4"/>
        <v>27104.320999999996</v>
      </c>
    </row>
    <row r="24" spans="1:17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-7320.5003340795402</v>
      </c>
      <c r="F24">
        <f t="shared" si="1"/>
        <v>-7320.5</v>
      </c>
      <c r="G24">
        <f t="shared" si="2"/>
        <v>-1.3162700633984059E-4</v>
      </c>
      <c r="J24">
        <f>+G24</f>
        <v>-1.3162700633984059E-4</v>
      </c>
      <c r="O24">
        <f t="shared" ca="1" si="3"/>
        <v>-1.9470074585076977E-3</v>
      </c>
      <c r="Q24" s="2">
        <f t="shared" si="4"/>
        <v>27177.003100000002</v>
      </c>
    </row>
    <row r="25" spans="1:17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-7319.9922109685322</v>
      </c>
      <c r="F25">
        <f t="shared" si="1"/>
        <v>-7320</v>
      </c>
      <c r="G25">
        <f t="shared" si="2"/>
        <v>3.068870646529831E-3</v>
      </c>
      <c r="J25">
        <f>+G25</f>
        <v>3.068870646529831E-3</v>
      </c>
      <c r="O25">
        <f t="shared" ca="1" si="3"/>
        <v>-1.9464507968452449E-3</v>
      </c>
      <c r="Q25" s="2">
        <f t="shared" si="4"/>
        <v>27177.203300000001</v>
      </c>
    </row>
    <row r="26" spans="1:17" x14ac:dyDescent="0.2">
      <c r="A26" t="s">
        <v>15</v>
      </c>
      <c r="C26" s="10">
        <v>42196.097320000001</v>
      </c>
      <c r="D26" s="10" t="s">
        <v>17</v>
      </c>
      <c r="E26">
        <f t="shared" si="0"/>
        <v>-7318.9921576808201</v>
      </c>
      <c r="F26">
        <f t="shared" si="1"/>
        <v>-7319</v>
      </c>
      <c r="G26">
        <f t="shared" si="2"/>
        <v>3.0898659533704631E-3</v>
      </c>
      <c r="H26">
        <f>+G26</f>
        <v>3.0898659533704631E-3</v>
      </c>
      <c r="O26">
        <f t="shared" ca="1" si="3"/>
        <v>-1.9453374735203394E-3</v>
      </c>
      <c r="Q26" s="2">
        <f t="shared" si="4"/>
        <v>27177.597320000001</v>
      </c>
    </row>
    <row r="27" spans="1:17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-7317.9932211472069</v>
      </c>
      <c r="F27">
        <f t="shared" si="1"/>
        <v>-7318</v>
      </c>
      <c r="G27">
        <f t="shared" si="2"/>
        <v>2.6708612567745149E-3</v>
      </c>
      <c r="J27">
        <f t="shared" ref="J27:J37" si="5">+G27</f>
        <v>2.6708612567745149E-3</v>
      </c>
      <c r="O27">
        <f t="shared" ca="1" si="3"/>
        <v>-1.9442241501954356E-3</v>
      </c>
      <c r="Q27" s="2">
        <f t="shared" si="4"/>
        <v>27177.990899999997</v>
      </c>
    </row>
    <row r="28" spans="1:17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-7317.4967731925954</v>
      </c>
      <c r="F28">
        <f t="shared" si="1"/>
        <v>-7317.5</v>
      </c>
      <c r="G28">
        <f t="shared" si="2"/>
        <v>1.2713589094346389E-3</v>
      </c>
      <c r="J28">
        <f t="shared" si="5"/>
        <v>1.2713589094346389E-3</v>
      </c>
      <c r="O28">
        <f t="shared" ca="1" si="3"/>
        <v>-1.9436674885329828E-3</v>
      </c>
      <c r="Q28" s="2">
        <f t="shared" si="4"/>
        <v>27178.186499999996</v>
      </c>
    </row>
    <row r="29" spans="1:17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-7254.4857003111465</v>
      </c>
      <c r="F29">
        <f t="shared" si="1"/>
        <v>-7254.5</v>
      </c>
      <c r="G29">
        <f t="shared" si="2"/>
        <v>5.6340631781495176E-3</v>
      </c>
      <c r="J29">
        <f t="shared" si="5"/>
        <v>5.6340631781495176E-3</v>
      </c>
      <c r="O29">
        <f t="shared" ca="1" si="3"/>
        <v>-1.8735281190639819E-3</v>
      </c>
      <c r="Q29" s="2">
        <f t="shared" si="4"/>
        <v>27203.012799999997</v>
      </c>
    </row>
    <row r="30" spans="1:17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-5485.0091491172652</v>
      </c>
      <c r="F30">
        <f t="shared" si="1"/>
        <v>-5485</v>
      </c>
      <c r="G30">
        <f t="shared" si="2"/>
        <v>-3.6047430985490791E-3</v>
      </c>
      <c r="J30">
        <f t="shared" si="5"/>
        <v>-3.6047430985490791E-3</v>
      </c>
      <c r="O30">
        <f t="shared" ca="1" si="3"/>
        <v>9.6497504354998813E-5</v>
      </c>
      <c r="Q30" s="2">
        <f t="shared" si="4"/>
        <v>27900.184800000003</v>
      </c>
    </row>
    <row r="31" spans="1:17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-5480.0088826787041</v>
      </c>
      <c r="F31">
        <f t="shared" si="1"/>
        <v>-5480</v>
      </c>
      <c r="G31">
        <f t="shared" si="2"/>
        <v>-3.4997665716218762E-3</v>
      </c>
      <c r="J31">
        <f t="shared" si="5"/>
        <v>-3.4997665716218762E-3</v>
      </c>
      <c r="O31">
        <f t="shared" ca="1" si="3"/>
        <v>1.0206412097952307E-4</v>
      </c>
      <c r="Q31" s="2">
        <f t="shared" si="4"/>
        <v>27902.154900000001</v>
      </c>
    </row>
    <row r="32" spans="1:17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-1682.9977679898325</v>
      </c>
      <c r="F32">
        <f t="shared" si="1"/>
        <v>-1683</v>
      </c>
      <c r="G32">
        <f t="shared" si="2"/>
        <v>8.7940978119149804E-4</v>
      </c>
      <c r="J32">
        <f t="shared" si="5"/>
        <v>8.7940978119149804E-4</v>
      </c>
      <c r="O32">
        <f t="shared" ca="1" si="3"/>
        <v>4.3293527856429152E-3</v>
      </c>
      <c r="Q32" s="2">
        <f t="shared" si="4"/>
        <v>29398.173499999997</v>
      </c>
    </row>
    <row r="33" spans="1:17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-901.50163137134109</v>
      </c>
      <c r="F33">
        <f t="shared" si="1"/>
        <v>-901.5</v>
      </c>
      <c r="G33">
        <f t="shared" si="2"/>
        <v>-6.4275868498953059E-4</v>
      </c>
      <c r="J33">
        <f t="shared" si="5"/>
        <v>-6.4275868498953059E-4</v>
      </c>
      <c r="O33">
        <f t="shared" ca="1" si="3"/>
        <v>5.199414964055989E-3</v>
      </c>
      <c r="Q33" s="2">
        <f t="shared" si="4"/>
        <v>29706.082199999997</v>
      </c>
    </row>
    <row r="34" spans="1:17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-688.49195621961371</v>
      </c>
      <c r="F34">
        <f t="shared" si="1"/>
        <v>-688.5</v>
      </c>
      <c r="G34">
        <f t="shared" si="2"/>
        <v>3.1692414631834254E-3</v>
      </c>
      <c r="J34">
        <f t="shared" si="5"/>
        <v>3.1692414631834254E-3</v>
      </c>
      <c r="O34">
        <f t="shared" ca="1" si="3"/>
        <v>5.4365528322607038E-3</v>
      </c>
      <c r="Q34" s="2">
        <f t="shared" si="4"/>
        <v>29790.007799999999</v>
      </c>
    </row>
    <row r="35" spans="1:17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-73.510453441199147</v>
      </c>
      <c r="F35">
        <f t="shared" si="1"/>
        <v>-73.5</v>
      </c>
      <c r="G35">
        <f t="shared" si="2"/>
        <v>-4.1186454254784621E-3</v>
      </c>
      <c r="J35">
        <f t="shared" si="5"/>
        <v>-4.1186454254784621E-3</v>
      </c>
      <c r="O35">
        <f t="shared" ca="1" si="3"/>
        <v>6.1212466770771343E-3</v>
      </c>
      <c r="Q35" s="2">
        <f t="shared" si="4"/>
        <v>30032.3099</v>
      </c>
    </row>
    <row r="36" spans="1:17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-8.0039427838138977</v>
      </c>
      <c r="F36">
        <f t="shared" si="1"/>
        <v>-8</v>
      </c>
      <c r="G36">
        <f t="shared" si="2"/>
        <v>-1.5534529011347331E-3</v>
      </c>
      <c r="J36">
        <f t="shared" si="5"/>
        <v>-1.5534529011347331E-3</v>
      </c>
      <c r="O36">
        <f t="shared" ca="1" si="3"/>
        <v>6.1941693548583964E-3</v>
      </c>
      <c r="Q36" s="2">
        <f t="shared" si="4"/>
        <v>30058.119399999996</v>
      </c>
    </row>
    <row r="37" spans="1:17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-7.2220752134024256E-3</v>
      </c>
      <c r="F37">
        <f>ROUND(2*E37,0)/2</f>
        <v>0</v>
      </c>
      <c r="G37">
        <f t="shared" si="2"/>
        <v>-2.845490445906762E-3</v>
      </c>
      <c r="J37">
        <f t="shared" si="5"/>
        <v>-2.845490445906762E-3</v>
      </c>
      <c r="O37">
        <f t="shared" ca="1" si="3"/>
        <v>6.2030759414576347E-3</v>
      </c>
      <c r="Q37" s="2">
        <f t="shared" si="4"/>
        <v>30061.270100000002</v>
      </c>
    </row>
    <row r="38" spans="1:17" x14ac:dyDescent="0.2">
      <c r="A38" s="35" t="s">
        <v>0</v>
      </c>
      <c r="B38" s="36" t="s">
        <v>49</v>
      </c>
      <c r="C38" s="35">
        <v>58235.057099999998</v>
      </c>
      <c r="D38" s="35">
        <v>3.2000000000000002E-3</v>
      </c>
      <c r="E38">
        <f>+(C38-C$7)/C$8</f>
        <v>33389.130423621267</v>
      </c>
      <c r="F38">
        <f>ROUND(2*E38,0)/2</f>
        <v>33389</v>
      </c>
      <c r="G38">
        <f>+C38-(C$7+F38*C$8)</f>
        <v>5.1386776969593484E-2</v>
      </c>
      <c r="K38">
        <f>+G38</f>
        <v>5.1386776969593484E-2</v>
      </c>
      <c r="O38">
        <f ca="1">+C$11+C$12*$F38</f>
        <v>4.3375828436702832E-2</v>
      </c>
      <c r="Q38" s="2">
        <f>+C38-15018.5</f>
        <v>43216.557099999998</v>
      </c>
    </row>
    <row r="39" spans="1:17" x14ac:dyDescent="0.2">
      <c r="A39" s="35" t="s">
        <v>0</v>
      </c>
      <c r="B39" s="36" t="s">
        <v>49</v>
      </c>
      <c r="C39" s="35">
        <v>58270.133399999999</v>
      </c>
      <c r="D39" s="35">
        <v>4.7000000000000002E-3</v>
      </c>
      <c r="E39">
        <f>+(C39-C$7)/C$8</f>
        <v>33478.15679064783</v>
      </c>
      <c r="F39">
        <f>ROUND(2*E39,0)/2</f>
        <v>33478</v>
      </c>
      <c r="G39">
        <f>+C39-(C$7+F39*C$8)</f>
        <v>6.1775359186867718E-2</v>
      </c>
      <c r="K39">
        <f>+G39</f>
        <v>6.1775359186867718E-2</v>
      </c>
      <c r="O39">
        <f ca="1">+C$11+C$12*$F39</f>
        <v>4.3474914212619356E-2</v>
      </c>
      <c r="Q39" s="2">
        <f>+C39-15018.5</f>
        <v>43251.633399999999</v>
      </c>
    </row>
    <row r="40" spans="1:17" ht="12" customHeight="1" x14ac:dyDescent="0.2">
      <c r="A40" s="37" t="s">
        <v>52</v>
      </c>
      <c r="B40" s="38" t="s">
        <v>49</v>
      </c>
      <c r="C40" s="39">
        <v>58586.099599999841</v>
      </c>
      <c r="D40" s="37">
        <v>3.8999999999999998E-3</v>
      </c>
      <c r="E40">
        <f t="shared" ref="E40:E41" si="6">+(C40-C$7)/C$8</f>
        <v>34280.103486541455</v>
      </c>
      <c r="F40">
        <f t="shared" ref="F40:F41" si="7">ROUND(2*E40,0)/2</f>
        <v>34280</v>
      </c>
      <c r="G40">
        <f t="shared" ref="G40:G41" si="8">+C40-(C$7+F40*C$8)</f>
        <v>4.0773594329948537E-2</v>
      </c>
      <c r="K40">
        <f t="shared" ref="K40:K41" si="9">+G40</f>
        <v>4.0773594329948537E-2</v>
      </c>
      <c r="O40">
        <f t="shared" ref="O40:O41" ca="1" si="10">+C$11+C$12*$F40</f>
        <v>4.436779951919298E-2</v>
      </c>
      <c r="Q40" s="2">
        <f t="shared" ref="Q40:Q41" si="11">+C40-15018.5</f>
        <v>43567.599599999841</v>
      </c>
    </row>
    <row r="41" spans="1:17" ht="12" customHeight="1" x14ac:dyDescent="0.2">
      <c r="A41" s="37" t="s">
        <v>52</v>
      </c>
      <c r="B41" s="38" t="s">
        <v>49</v>
      </c>
      <c r="C41" s="39">
        <v>58658.977799999993</v>
      </c>
      <c r="D41" s="37">
        <v>3.7000000000000002E-3</v>
      </c>
      <c r="E41">
        <f t="shared" si="6"/>
        <v>34465.074004567832</v>
      </c>
      <c r="F41">
        <f t="shared" si="7"/>
        <v>34465</v>
      </c>
      <c r="G41">
        <f t="shared" si="8"/>
        <v>2.9157726072298829E-2</v>
      </c>
      <c r="K41">
        <f t="shared" si="9"/>
        <v>2.9157726072298829E-2</v>
      </c>
      <c r="O41">
        <f t="shared" ca="1" si="10"/>
        <v>4.457376433430036E-2</v>
      </c>
      <c r="Q41" s="2">
        <f t="shared" si="11"/>
        <v>43640.477799999993</v>
      </c>
    </row>
    <row r="42" spans="1:17" ht="12" customHeight="1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hyperlinks>
    <hyperlink ref="H64667" r:id="rId1" display="http://vsolj.cetus-net.org/bulletin.html"/>
    <hyperlink ref="H64660" r:id="rId2" display="https://www.aavso.org/ejaavso"/>
    <hyperlink ref="I64667" r:id="rId3" display="http://vsolj.cetus-net.org/bulletin.html"/>
    <hyperlink ref="AQ58318" r:id="rId4" display="http://cdsbib.u-strasbg.fr/cgi-bin/cdsbib?1990RMxAA..21..381G"/>
    <hyperlink ref="H64664" r:id="rId5" display="https://www.aavso.org/ejaavso"/>
    <hyperlink ref="AP5682" r:id="rId6" display="http://cdsbib.u-strasbg.fr/cgi-bin/cdsbib?1990RMxAA..21..381G"/>
    <hyperlink ref="AP5685" r:id="rId7" display="http://cdsbib.u-strasbg.fr/cgi-bin/cdsbib?1990RMxAA..21..381G"/>
    <hyperlink ref="AP5683" r:id="rId8" display="http://cdsbib.u-strasbg.fr/cgi-bin/cdsbib?1990RMxAA..21..381G"/>
    <hyperlink ref="AP5667" r:id="rId9" display="http://cdsbib.u-strasbg.fr/cgi-bin/cdsbib?1990RMxAA..21..381G"/>
    <hyperlink ref="AQ5896" r:id="rId10" display="http://cdsbib.u-strasbg.fr/cgi-bin/cdsbib?1990RMxAA..21..381G"/>
    <hyperlink ref="AQ5900" r:id="rId11" display="http://cdsbib.u-strasbg.fr/cgi-bin/cdsbib?1990RMxAA..21..381G"/>
    <hyperlink ref="AQ44" r:id="rId12" display="http://cdsbib.u-strasbg.fr/cgi-bin/cdsbib?1990RMxAA..21..381G"/>
    <hyperlink ref="I2788" r:id="rId13" display="http://vsolj.cetus-net.org/bulletin.html"/>
    <hyperlink ref="H2788" r:id="rId14" display="http://vsolj.cetus-net.org/bulletin.html"/>
    <hyperlink ref="AQ705" r:id="rId15" display="http://cdsbib.u-strasbg.fr/cgi-bin/cdsbib?1990RMxAA..21..381G"/>
    <hyperlink ref="AQ704" r:id="rId16" display="http://cdsbib.u-strasbg.fr/cgi-bin/cdsbib?1990RMxAA..21..381G"/>
    <hyperlink ref="AP3958" r:id="rId17" display="http://cdsbib.u-strasbg.fr/cgi-bin/cdsbib?1990RMxAA..21..381G"/>
    <hyperlink ref="AP3976" r:id="rId18" display="http://cdsbib.u-strasbg.fr/cgi-bin/cdsbib?1990RMxAA..21..381G"/>
    <hyperlink ref="AP3977" r:id="rId19" display="http://cdsbib.u-strasbg.fr/cgi-bin/cdsbib?1990RMxAA..21..381G"/>
    <hyperlink ref="AP3973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E45" sqref="E4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29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42196.097320000001</v>
      </c>
      <c r="D4" s="9">
        <v>0.39395129000000001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42196.097320000001</v>
      </c>
    </row>
    <row r="8" spans="1:7" x14ac:dyDescent="0.2">
      <c r="A8" t="s">
        <v>6</v>
      </c>
      <c r="C8">
        <f>+D4</f>
        <v>0.39395129000000001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6.4922412423982969E-3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-5.6641721438783234E-6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59952.477944675928</v>
      </c>
    </row>
    <row r="15" spans="1:7" x14ac:dyDescent="0.2">
      <c r="A15" s="14" t="s">
        <v>21</v>
      </c>
      <c r="B15" s="12"/>
      <c r="C15" s="15">
        <f ca="1">(C7+C11)+(C8+C12)*INT(MAX(F21:F3533))</f>
        <v>45079.785793301147</v>
      </c>
      <c r="D15" s="16" t="s">
        <v>42</v>
      </c>
      <c r="E15" s="17">
        <f ca="1">ROUND(2*(E14-$C$7)/$C$8,0)/2+E13</f>
        <v>45073.5</v>
      </c>
    </row>
    <row r="16" spans="1:7" x14ac:dyDescent="0.2">
      <c r="A16" s="18" t="s">
        <v>7</v>
      </c>
      <c r="B16" s="12"/>
      <c r="C16" s="19">
        <f ca="1">+C8+C12</f>
        <v>0.39394562582785614</v>
      </c>
      <c r="D16" s="16" t="s">
        <v>43</v>
      </c>
      <c r="E16" s="26">
        <f ca="1">ROUND(2*(E14-$C$15)/$C$16,0)/2+E13</f>
        <v>37754</v>
      </c>
    </row>
    <row r="17" spans="1:17" ht="13.5" thickBot="1" x14ac:dyDescent="0.25">
      <c r="A17" s="16" t="s">
        <v>34</v>
      </c>
      <c r="B17" s="12"/>
      <c r="C17" s="12">
        <f>COUNT(C21:C2191)</f>
        <v>17</v>
      </c>
      <c r="D17" s="16" t="s">
        <v>38</v>
      </c>
      <c r="E17" s="20">
        <f ca="1">+$C$15+$C$16*E16-15018.5-$C$9/24</f>
        <v>44933.975617472694</v>
      </c>
    </row>
    <row r="18" spans="1:17" ht="14.25" thickTop="1" thickBot="1" x14ac:dyDescent="0.25">
      <c r="A18" s="18" t="s">
        <v>8</v>
      </c>
      <c r="B18" s="12"/>
      <c r="C18" s="21">
        <f ca="1">+C15</f>
        <v>45079.785793301147</v>
      </c>
      <c r="D18" s="22">
        <f ca="1">+C16</f>
        <v>0.39394562582785614</v>
      </c>
      <c r="E18" s="23" t="s">
        <v>39</v>
      </c>
    </row>
    <row r="19" spans="1:17" ht="13.5" thickTop="1" x14ac:dyDescent="0.2">
      <c r="A19" s="27" t="s">
        <v>40</v>
      </c>
      <c r="E19" s="28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-3925.0083938042171</v>
      </c>
      <c r="F21">
        <f t="shared" ref="F21:F37" si="1">ROUND(2*E21,0)/2</f>
        <v>-3925</v>
      </c>
      <c r="G21">
        <f t="shared" ref="G21:G37" si="2">+C21-(C$7+F21*C$8)</f>
        <v>-3.3067499971366487E-3</v>
      </c>
      <c r="I21">
        <f>+G21</f>
        <v>-3.3067499971366487E-3</v>
      </c>
      <c r="O21">
        <f t="shared" ref="O21:O37" ca="1" si="3">+C$11+C$12*$F21</f>
        <v>2.8724116907120713E-2</v>
      </c>
      <c r="Q21" s="2">
        <f t="shared" ref="Q21:Q37" si="4">+C21-15018.5</f>
        <v>25631.335200000001</v>
      </c>
    </row>
    <row r="22" spans="1:17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-3924.4933555110401</v>
      </c>
      <c r="F22">
        <f t="shared" si="1"/>
        <v>-3924.5</v>
      </c>
      <c r="G22">
        <f t="shared" si="2"/>
        <v>2.6176049941568635E-3</v>
      </c>
      <c r="I22">
        <f>+G22</f>
        <v>2.6176049941568635E-3</v>
      </c>
      <c r="O22">
        <f t="shared" ca="1" si="3"/>
        <v>2.8721284821048777E-2</v>
      </c>
      <c r="Q22" s="2">
        <f t="shared" si="4"/>
        <v>25631.538099999998</v>
      </c>
    </row>
    <row r="23" spans="1:17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-186.00350312345591</v>
      </c>
      <c r="F23">
        <f t="shared" si="1"/>
        <v>-186</v>
      </c>
      <c r="G23">
        <f t="shared" si="2"/>
        <v>-1.3800600063405E-3</v>
      </c>
      <c r="I23">
        <f>+G23</f>
        <v>-1.3800600063405E-3</v>
      </c>
      <c r="O23">
        <f t="shared" ca="1" si="3"/>
        <v>7.5457772611596651E-3</v>
      </c>
      <c r="Q23" s="2">
        <f t="shared" si="4"/>
        <v>27104.320999999996</v>
      </c>
    </row>
    <row r="24" spans="1:17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-1.508359066419203</v>
      </c>
      <c r="F24">
        <f t="shared" si="1"/>
        <v>-1.5</v>
      </c>
      <c r="G24">
        <f t="shared" si="2"/>
        <v>-3.2930649977060966E-3</v>
      </c>
      <c r="I24">
        <f>+G24</f>
        <v>-3.2930649977060966E-3</v>
      </c>
      <c r="O24">
        <f t="shared" ca="1" si="3"/>
        <v>6.5007375006141148E-3</v>
      </c>
      <c r="Q24" s="2">
        <f t="shared" si="4"/>
        <v>27177.003100000002</v>
      </c>
    </row>
    <row r="25" spans="1:17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-1.0001744124247633</v>
      </c>
      <c r="F25">
        <f t="shared" si="1"/>
        <v>-1</v>
      </c>
      <c r="G25">
        <f t="shared" si="2"/>
        <v>-6.870999641250819E-5</v>
      </c>
      <c r="I25">
        <f>+G25</f>
        <v>-6.870999641250819E-5</v>
      </c>
      <c r="O25">
        <f t="shared" ca="1" si="3"/>
        <v>6.4979054145421749E-3</v>
      </c>
      <c r="Q25" s="2">
        <f t="shared" si="4"/>
        <v>27177.203300000001</v>
      </c>
    </row>
    <row r="26" spans="1:17" x14ac:dyDescent="0.2">
      <c r="A26" t="s">
        <v>15</v>
      </c>
      <c r="C26" s="10">
        <v>42196.097320000001</v>
      </c>
      <c r="D26" s="10" t="s">
        <v>17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O26">
        <f t="shared" ca="1" si="3"/>
        <v>6.4922412423982969E-3</v>
      </c>
      <c r="Q26" s="2">
        <f t="shared" si="4"/>
        <v>27177.597320000001</v>
      </c>
    </row>
    <row r="27" spans="1:17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0.9990575230665979</v>
      </c>
      <c r="F27">
        <f t="shared" si="1"/>
        <v>1</v>
      </c>
      <c r="G27">
        <f t="shared" si="2"/>
        <v>-3.7129000702407211E-4</v>
      </c>
      <c r="I27">
        <f t="shared" ref="I27:I37" si="5">+G27</f>
        <v>-3.7129000702407211E-4</v>
      </c>
      <c r="O27">
        <f t="shared" ca="1" si="3"/>
        <v>6.4865770702544189E-3</v>
      </c>
      <c r="Q27" s="2">
        <f t="shared" si="4"/>
        <v>27177.990899999997</v>
      </c>
    </row>
    <row r="28" spans="1:17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1.4955656065890648</v>
      </c>
      <c r="F28">
        <f t="shared" si="1"/>
        <v>1.5</v>
      </c>
      <c r="G28">
        <f t="shared" si="2"/>
        <v>-1.7469350059400313E-3</v>
      </c>
      <c r="I28">
        <f t="shared" si="5"/>
        <v>-1.7469350059400313E-3</v>
      </c>
      <c r="O28">
        <f t="shared" ca="1" si="3"/>
        <v>6.4837449841824791E-3</v>
      </c>
      <c r="Q28" s="2">
        <f t="shared" si="4"/>
        <v>27178.186499999996</v>
      </c>
    </row>
    <row r="29" spans="1:17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64.514270279445014</v>
      </c>
      <c r="F29">
        <f t="shared" si="1"/>
        <v>64.5</v>
      </c>
      <c r="G29">
        <f t="shared" si="2"/>
        <v>5.621794996841345E-3</v>
      </c>
      <c r="I29">
        <f t="shared" si="5"/>
        <v>5.621794996841345E-3</v>
      </c>
      <c r="O29">
        <f t="shared" ca="1" si="3"/>
        <v>6.126902139118145E-3</v>
      </c>
      <c r="Q29" s="2">
        <f t="shared" si="4"/>
        <v>27203.012799999997</v>
      </c>
    </row>
    <row r="30" spans="1:17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1834.205137391483</v>
      </c>
      <c r="F30">
        <f t="shared" si="1"/>
        <v>1834</v>
      </c>
      <c r="G30">
        <f t="shared" si="2"/>
        <v>8.0814140004804358E-2</v>
      </c>
      <c r="I30">
        <f t="shared" si="5"/>
        <v>8.0814140004804358E-2</v>
      </c>
      <c r="O30">
        <f t="shared" ca="1" si="3"/>
        <v>-3.8958504694745488E-3</v>
      </c>
      <c r="Q30" s="2">
        <f t="shared" si="4"/>
        <v>27900.184800000003</v>
      </c>
    </row>
    <row r="31" spans="1:17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1839.2060094536068</v>
      </c>
      <c r="F31">
        <f t="shared" si="1"/>
        <v>1839</v>
      </c>
      <c r="G31">
        <f t="shared" si="2"/>
        <v>8.1157690001418814E-2</v>
      </c>
      <c r="I31">
        <f t="shared" si="5"/>
        <v>8.1157690001418814E-2</v>
      </c>
      <c r="O31">
        <f t="shared" ca="1" si="3"/>
        <v>-3.9241713301939405E-3</v>
      </c>
      <c r="Q31" s="2">
        <f t="shared" si="4"/>
        <v>27902.154900000001</v>
      </c>
    </row>
    <row r="32" spans="1:17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5636.6770115158051</v>
      </c>
      <c r="F32">
        <f t="shared" si="1"/>
        <v>5636.5</v>
      </c>
      <c r="G32">
        <f t="shared" si="2"/>
        <v>6.9733914999233093E-2</v>
      </c>
      <c r="I32">
        <f t="shared" si="5"/>
        <v>6.9733914999233093E-2</v>
      </c>
      <c r="O32">
        <f t="shared" ca="1" si="3"/>
        <v>-2.5433865046571871E-2</v>
      </c>
      <c r="Q32" s="2">
        <f t="shared" si="4"/>
        <v>29398.173499999997</v>
      </c>
    </row>
    <row r="33" spans="1:17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6418.267801585308</v>
      </c>
      <c r="F33">
        <f t="shared" si="1"/>
        <v>6418.5</v>
      </c>
      <c r="G33">
        <f t="shared" si="2"/>
        <v>-9.1474865002965089E-2</v>
      </c>
      <c r="I33">
        <f t="shared" si="5"/>
        <v>-9.1474865002965089E-2</v>
      </c>
      <c r="O33">
        <f t="shared" ca="1" si="3"/>
        <v>-2.9863247663084722E-2</v>
      </c>
      <c r="Q33" s="2">
        <f t="shared" si="4"/>
        <v>29706.082199999997</v>
      </c>
    </row>
    <row r="34" spans="1:17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6631.3032760979122</v>
      </c>
      <c r="F34">
        <f t="shared" si="1"/>
        <v>6631.5</v>
      </c>
      <c r="G34">
        <f t="shared" si="2"/>
        <v>-7.7499635001004208E-2</v>
      </c>
      <c r="I34">
        <f t="shared" si="5"/>
        <v>-7.7499635001004208E-2</v>
      </c>
      <c r="O34">
        <f t="shared" ca="1" si="3"/>
        <v>-3.1069716329730802E-2</v>
      </c>
      <c r="Q34" s="2">
        <f t="shared" si="4"/>
        <v>29790.007799999999</v>
      </c>
    </row>
    <row r="35" spans="1:17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7246.3592643648899</v>
      </c>
      <c r="F35">
        <f t="shared" si="1"/>
        <v>7246.5</v>
      </c>
      <c r="G35">
        <f t="shared" si="2"/>
        <v>-5.5442985001718625E-2</v>
      </c>
      <c r="I35">
        <f t="shared" si="5"/>
        <v>-5.5442985001718625E-2</v>
      </c>
      <c r="O35">
        <f t="shared" ca="1" si="3"/>
        <v>-3.4553182198215973E-2</v>
      </c>
      <c r="Q35" s="2">
        <f t="shared" si="4"/>
        <v>30032.3099</v>
      </c>
    </row>
    <row r="36" spans="1:17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7311.8737090567593</v>
      </c>
      <c r="F36">
        <f t="shared" si="1"/>
        <v>7312</v>
      </c>
      <c r="G36">
        <f t="shared" si="2"/>
        <v>-4.9752480001188815E-2</v>
      </c>
      <c r="I36">
        <f t="shared" si="5"/>
        <v>-4.9752480001188815E-2</v>
      </c>
      <c r="O36">
        <f t="shared" ca="1" si="3"/>
        <v>-3.4924185473639999E-2</v>
      </c>
      <c r="Q36" s="2">
        <f t="shared" si="4"/>
        <v>30058.119399999996</v>
      </c>
    </row>
    <row r="37" spans="1:17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7319.8713983142452</v>
      </c>
      <c r="F37">
        <f t="shared" si="1"/>
        <v>7320</v>
      </c>
      <c r="G37">
        <f t="shared" si="2"/>
        <v>-5.0662800000282004E-2</v>
      </c>
      <c r="I37">
        <f t="shared" si="5"/>
        <v>-5.0662800000282004E-2</v>
      </c>
      <c r="O37">
        <f t="shared" ca="1" si="3"/>
        <v>-3.496949885079103E-2</v>
      </c>
      <c r="Q37" s="2">
        <f t="shared" si="4"/>
        <v>30061.270100000002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selection activeCell="C15" sqref="C15:C1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29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42196.097320000001</v>
      </c>
      <c r="D4" s="9">
        <v>0.39395129000000001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42196.097320000001</v>
      </c>
    </row>
    <row r="8" spans="1:7" x14ac:dyDescent="0.2">
      <c r="A8" t="s">
        <v>6</v>
      </c>
      <c r="C8">
        <f>+D4</f>
        <v>0.39395129000000001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-0.39708887064826504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4.7714694138302492E-5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59952.477944675928</v>
      </c>
    </row>
    <row r="15" spans="1:7" x14ac:dyDescent="0.2">
      <c r="A15" s="14" t="s">
        <v>21</v>
      </c>
      <c r="B15" s="12"/>
      <c r="C15" s="15">
        <f ca="1">(C7+C11)+(C8+C12)*INT(MAX(F21:F3533))</f>
        <v>45079.772945490447</v>
      </c>
      <c r="D15" s="16" t="s">
        <v>42</v>
      </c>
      <c r="E15" s="17">
        <f ca="1">ROUND(2*(E14-$C$7)/$C$8,0)/2+E13</f>
        <v>45073.5</v>
      </c>
    </row>
    <row r="16" spans="1:7" x14ac:dyDescent="0.2">
      <c r="A16" s="18" t="s">
        <v>7</v>
      </c>
      <c r="B16" s="12"/>
      <c r="C16" s="19">
        <f ca="1">+C8+C12</f>
        <v>0.39399900469413829</v>
      </c>
      <c r="D16" s="16" t="s">
        <v>43</v>
      </c>
      <c r="E16" s="26">
        <f ca="1">ROUND(2*(E14-$C$15)/$C$16,0)/2+E13</f>
        <v>37749</v>
      </c>
    </row>
    <row r="17" spans="1:17" ht="13.5" thickBot="1" x14ac:dyDescent="0.25">
      <c r="A17" s="16" t="s">
        <v>34</v>
      </c>
      <c r="B17" s="12"/>
      <c r="C17" s="12">
        <f>COUNT(C21:C2191)</f>
        <v>17</v>
      </c>
      <c r="D17" s="16" t="s">
        <v>38</v>
      </c>
      <c r="E17" s="20">
        <f ca="1">+$C$15+$C$16*E16-15018.5-$C$9/24</f>
        <v>44934.008040356137</v>
      </c>
    </row>
    <row r="18" spans="1:17" ht="14.25" thickTop="1" thickBot="1" x14ac:dyDescent="0.25">
      <c r="A18" s="18" t="s">
        <v>8</v>
      </c>
      <c r="B18" s="12"/>
      <c r="C18" s="21">
        <f ca="1">+C15</f>
        <v>45079.772945490447</v>
      </c>
      <c r="D18" s="22">
        <f ca="1">+C16</f>
        <v>0.39399900469413829</v>
      </c>
      <c r="E18" s="23" t="s">
        <v>39</v>
      </c>
    </row>
    <row r="19" spans="1:17" ht="13.5" thickTop="1" x14ac:dyDescent="0.2">
      <c r="A19" s="27" t="s">
        <v>40</v>
      </c>
      <c r="E19" s="28">
        <v>21</v>
      </c>
    </row>
    <row r="20" spans="1:17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50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7" x14ac:dyDescent="0.2">
      <c r="A21" s="30" t="s">
        <v>46</v>
      </c>
      <c r="B21" s="31" t="s">
        <v>47</v>
      </c>
      <c r="C21" s="30">
        <v>40649.835200000001</v>
      </c>
      <c r="D21" s="30" t="s">
        <v>48</v>
      </c>
      <c r="E21">
        <f t="shared" ref="E21:E37" si="0">+(C21-C$7)/C$8</f>
        <v>-3925.0083938042171</v>
      </c>
      <c r="F21" s="34">
        <f>ROUND(2*E21,0)/2+1.5</f>
        <v>-3923.5</v>
      </c>
      <c r="G21">
        <f t="shared" ref="G21:G37" si="1">+C21-(C$7+F21*C$8)</f>
        <v>-0.59423368499847129</v>
      </c>
      <c r="I21">
        <f>+G21</f>
        <v>-0.59423368499847129</v>
      </c>
      <c r="O21">
        <f t="shared" ref="O21:O37" ca="1" si="2">+C$11+C$12*$F21</f>
        <v>-0.58429747309989488</v>
      </c>
      <c r="Q21" s="2">
        <f t="shared" ref="Q21:Q37" si="3">+C21-15018.5</f>
        <v>25631.335200000001</v>
      </c>
    </row>
    <row r="22" spans="1:17" x14ac:dyDescent="0.2">
      <c r="A22" s="30" t="s">
        <v>46</v>
      </c>
      <c r="B22" s="31" t="s">
        <v>49</v>
      </c>
      <c r="C22" s="30">
        <v>40650.038099999998</v>
      </c>
      <c r="D22" s="30" t="s">
        <v>48</v>
      </c>
      <c r="E22">
        <f t="shared" si="0"/>
        <v>-3924.4933555110401</v>
      </c>
      <c r="F22" s="34">
        <f>ROUND(2*E22,0)/2+1.5</f>
        <v>-3923</v>
      </c>
      <c r="G22">
        <f t="shared" si="1"/>
        <v>-0.58830932999990182</v>
      </c>
      <c r="I22">
        <f>+G22</f>
        <v>-0.58830932999990182</v>
      </c>
      <c r="O22">
        <f t="shared" ca="1" si="2"/>
        <v>-0.58427361575282566</v>
      </c>
      <c r="Q22" s="2">
        <f t="shared" si="3"/>
        <v>25631.538099999998</v>
      </c>
    </row>
    <row r="23" spans="1:17" x14ac:dyDescent="0.2">
      <c r="A23" s="30" t="s">
        <v>46</v>
      </c>
      <c r="B23" s="31" t="s">
        <v>49</v>
      </c>
      <c r="C23" s="30">
        <v>42122.820999999996</v>
      </c>
      <c r="D23" s="30" t="s">
        <v>48</v>
      </c>
      <c r="E23">
        <f t="shared" si="0"/>
        <v>-186.00350312345591</v>
      </c>
      <c r="F23" s="26">
        <f t="shared" ref="F23:F28" si="4">ROUND(2*E23,0)/2+1</f>
        <v>-185</v>
      </c>
      <c r="G23">
        <f t="shared" si="1"/>
        <v>-0.39533135000237962</v>
      </c>
      <c r="I23">
        <f>+G23</f>
        <v>-0.39533135000237962</v>
      </c>
      <c r="O23">
        <f t="shared" ca="1" si="2"/>
        <v>-0.40591608906385102</v>
      </c>
      <c r="Q23" s="2">
        <f t="shared" si="3"/>
        <v>27104.320999999996</v>
      </c>
    </row>
    <row r="24" spans="1:17" x14ac:dyDescent="0.2">
      <c r="A24" s="30" t="s">
        <v>46</v>
      </c>
      <c r="B24" s="31" t="s">
        <v>47</v>
      </c>
      <c r="C24" s="30">
        <v>42195.503100000002</v>
      </c>
      <c r="D24" s="30" t="s">
        <v>48</v>
      </c>
      <c r="E24">
        <f t="shared" si="0"/>
        <v>-1.508359066419203</v>
      </c>
      <c r="F24" s="26">
        <f t="shared" si="4"/>
        <v>-0.5</v>
      </c>
      <c r="G24">
        <f t="shared" si="1"/>
        <v>-0.39724435500102118</v>
      </c>
      <c r="I24">
        <f>+G24</f>
        <v>-0.39724435500102118</v>
      </c>
      <c r="O24">
        <f t="shared" ca="1" si="2"/>
        <v>-0.3971127279953342</v>
      </c>
      <c r="Q24" s="2">
        <f t="shared" si="3"/>
        <v>27177.003100000002</v>
      </c>
    </row>
    <row r="25" spans="1:17" x14ac:dyDescent="0.2">
      <c r="A25" s="30" t="s">
        <v>46</v>
      </c>
      <c r="B25" s="31" t="s">
        <v>49</v>
      </c>
      <c r="C25" s="30">
        <v>42195.703300000001</v>
      </c>
      <c r="D25" s="30" t="s">
        <v>48</v>
      </c>
      <c r="E25">
        <f t="shared" si="0"/>
        <v>-1.0001744124247633</v>
      </c>
      <c r="F25" s="26">
        <f t="shared" si="4"/>
        <v>0</v>
      </c>
      <c r="G25">
        <f t="shared" si="1"/>
        <v>-0.39401999999972759</v>
      </c>
      <c r="I25">
        <f>+G25</f>
        <v>-0.39401999999972759</v>
      </c>
      <c r="O25">
        <f t="shared" ca="1" si="2"/>
        <v>-0.39708887064826504</v>
      </c>
      <c r="Q25" s="2">
        <f t="shared" si="3"/>
        <v>27177.203300000001</v>
      </c>
    </row>
    <row r="26" spans="1:17" x14ac:dyDescent="0.2">
      <c r="A26" t="s">
        <v>15</v>
      </c>
      <c r="C26" s="10">
        <v>42196.097320000001</v>
      </c>
      <c r="D26" s="10" t="s">
        <v>17</v>
      </c>
      <c r="E26">
        <f t="shared" si="0"/>
        <v>0</v>
      </c>
      <c r="F26" s="26">
        <f t="shared" si="4"/>
        <v>1</v>
      </c>
      <c r="G26">
        <f t="shared" si="1"/>
        <v>-0.39395129000331508</v>
      </c>
      <c r="H26">
        <f>+G26</f>
        <v>-0.39395129000331508</v>
      </c>
      <c r="O26">
        <f t="shared" ca="1" si="2"/>
        <v>-0.39704115595412676</v>
      </c>
      <c r="Q26" s="2">
        <f t="shared" si="3"/>
        <v>27177.597320000001</v>
      </c>
    </row>
    <row r="27" spans="1:17" x14ac:dyDescent="0.2">
      <c r="A27" s="30" t="s">
        <v>46</v>
      </c>
      <c r="B27" s="31" t="s">
        <v>49</v>
      </c>
      <c r="C27" s="30">
        <v>42196.490899999997</v>
      </c>
      <c r="D27" s="30" t="s">
        <v>48</v>
      </c>
      <c r="E27">
        <f t="shared" si="0"/>
        <v>0.9990575230665979</v>
      </c>
      <c r="F27" s="26">
        <f t="shared" si="4"/>
        <v>2</v>
      </c>
      <c r="G27">
        <f t="shared" si="1"/>
        <v>-0.39432258000306319</v>
      </c>
      <c r="I27">
        <f t="shared" ref="I27:I37" si="5">+G27</f>
        <v>-0.39432258000306319</v>
      </c>
      <c r="O27">
        <f t="shared" ca="1" si="2"/>
        <v>-0.39699344125998842</v>
      </c>
      <c r="Q27" s="2">
        <f t="shared" si="3"/>
        <v>27177.990899999997</v>
      </c>
    </row>
    <row r="28" spans="1:17" x14ac:dyDescent="0.2">
      <c r="A28" s="30" t="s">
        <v>46</v>
      </c>
      <c r="B28" s="31" t="s">
        <v>47</v>
      </c>
      <c r="C28" s="30">
        <v>42196.686499999996</v>
      </c>
      <c r="D28" s="30" t="s">
        <v>48</v>
      </c>
      <c r="E28">
        <f t="shared" si="0"/>
        <v>1.4955656065890648</v>
      </c>
      <c r="F28" s="26">
        <f t="shared" si="4"/>
        <v>2.5</v>
      </c>
      <c r="G28">
        <f t="shared" si="1"/>
        <v>-0.39569822500197915</v>
      </c>
      <c r="I28">
        <f t="shared" si="5"/>
        <v>-0.39569822500197915</v>
      </c>
      <c r="O28">
        <f t="shared" ca="1" si="2"/>
        <v>-0.39696958391291925</v>
      </c>
      <c r="Q28" s="2">
        <f t="shared" si="3"/>
        <v>27178.186499999996</v>
      </c>
    </row>
    <row r="29" spans="1:17" x14ac:dyDescent="0.2">
      <c r="A29" s="30" t="s">
        <v>46</v>
      </c>
      <c r="B29" s="31" t="s">
        <v>47</v>
      </c>
      <c r="C29" s="30">
        <v>42221.512799999997</v>
      </c>
      <c r="D29" s="30" t="s">
        <v>48</v>
      </c>
      <c r="E29">
        <f t="shared" si="0"/>
        <v>64.514270279445014</v>
      </c>
      <c r="F29" s="26">
        <f>ROUND(2*E29,0)/2+1</f>
        <v>65.5</v>
      </c>
      <c r="G29">
        <f t="shared" si="1"/>
        <v>-0.38832949500647373</v>
      </c>
      <c r="I29">
        <f t="shared" si="5"/>
        <v>-0.38832949500647373</v>
      </c>
      <c r="O29">
        <f t="shared" ca="1" si="2"/>
        <v>-0.39396355818220624</v>
      </c>
      <c r="Q29" s="2">
        <f t="shared" si="3"/>
        <v>27203.012799999997</v>
      </c>
    </row>
    <row r="30" spans="1:17" x14ac:dyDescent="0.2">
      <c r="A30" s="30" t="s">
        <v>46</v>
      </c>
      <c r="B30" s="31" t="s">
        <v>49</v>
      </c>
      <c r="C30" s="30">
        <v>42918.684800000003</v>
      </c>
      <c r="D30" s="30" t="s">
        <v>48</v>
      </c>
      <c r="E30">
        <f t="shared" si="0"/>
        <v>1834.205137391483</v>
      </c>
      <c r="F30" s="33">
        <f>ROUND(2*E30,0)/2+1</f>
        <v>1835</v>
      </c>
      <c r="G30">
        <f t="shared" si="1"/>
        <v>-0.31313714999851072</v>
      </c>
      <c r="I30">
        <f t="shared" si="5"/>
        <v>-0.31313714999851072</v>
      </c>
      <c r="O30">
        <f t="shared" ca="1" si="2"/>
        <v>-0.30953240690447997</v>
      </c>
      <c r="Q30" s="2">
        <f t="shared" si="3"/>
        <v>27900.184800000003</v>
      </c>
    </row>
    <row r="31" spans="1:17" x14ac:dyDescent="0.2">
      <c r="A31" s="30" t="s">
        <v>46</v>
      </c>
      <c r="B31" s="31" t="s">
        <v>49</v>
      </c>
      <c r="C31" s="30">
        <v>42920.654900000001</v>
      </c>
      <c r="D31" s="30" t="s">
        <v>48</v>
      </c>
      <c r="E31">
        <f t="shared" si="0"/>
        <v>1839.2060094536068</v>
      </c>
      <c r="F31" s="33">
        <f>ROUND(2*E31,0)/2+1</f>
        <v>1840</v>
      </c>
      <c r="G31">
        <f t="shared" si="1"/>
        <v>-0.31279360000189627</v>
      </c>
      <c r="I31">
        <f t="shared" si="5"/>
        <v>-0.31279360000189627</v>
      </c>
      <c r="O31">
        <f t="shared" ca="1" si="2"/>
        <v>-0.30929383343378847</v>
      </c>
      <c r="Q31" s="2">
        <f t="shared" si="3"/>
        <v>27902.154900000001</v>
      </c>
    </row>
    <row r="32" spans="1:17" x14ac:dyDescent="0.2">
      <c r="A32" s="30" t="s">
        <v>46</v>
      </c>
      <c r="B32" s="31" t="s">
        <v>49</v>
      </c>
      <c r="C32" s="30">
        <v>44416.673499999997</v>
      </c>
      <c r="D32" s="30" t="s">
        <v>48</v>
      </c>
      <c r="E32">
        <f t="shared" si="0"/>
        <v>5636.6770115158051</v>
      </c>
      <c r="F32" s="32">
        <f>ROUND(2*E32,0)/2+0.5</f>
        <v>5637</v>
      </c>
      <c r="G32">
        <f t="shared" si="1"/>
        <v>-0.12724173000606243</v>
      </c>
      <c r="I32">
        <f t="shared" si="5"/>
        <v>-0.12724173000606243</v>
      </c>
      <c r="O32">
        <f t="shared" ca="1" si="2"/>
        <v>-0.12812113979065387</v>
      </c>
      <c r="Q32" s="2">
        <f t="shared" si="3"/>
        <v>29398.173499999997</v>
      </c>
    </row>
    <row r="33" spans="1:17" x14ac:dyDescent="0.2">
      <c r="A33" s="30" t="s">
        <v>46</v>
      </c>
      <c r="B33" s="31" t="s">
        <v>47</v>
      </c>
      <c r="C33" s="30">
        <v>44724.582199999997</v>
      </c>
      <c r="D33" s="30" t="s">
        <v>48</v>
      </c>
      <c r="E33">
        <f t="shared" si="0"/>
        <v>6418.267801585308</v>
      </c>
      <c r="F33">
        <f>ROUND(2*E33,0)/2</f>
        <v>6418.5</v>
      </c>
      <c r="G33">
        <f t="shared" si="1"/>
        <v>-9.1474865002965089E-2</v>
      </c>
      <c r="I33">
        <f t="shared" si="5"/>
        <v>-9.1474865002965089E-2</v>
      </c>
      <c r="O33">
        <f t="shared" ca="1" si="2"/>
        <v>-9.0832106321570516E-2</v>
      </c>
      <c r="Q33" s="2">
        <f t="shared" si="3"/>
        <v>29706.082199999997</v>
      </c>
    </row>
    <row r="34" spans="1:17" x14ac:dyDescent="0.2">
      <c r="A34" s="30" t="s">
        <v>46</v>
      </c>
      <c r="B34" s="31" t="s">
        <v>47</v>
      </c>
      <c r="C34" s="30">
        <v>44808.507799999999</v>
      </c>
      <c r="D34" s="30" t="s">
        <v>48</v>
      </c>
      <c r="E34">
        <f t="shared" si="0"/>
        <v>6631.3032760979122</v>
      </c>
      <c r="F34">
        <f>ROUND(2*E34,0)/2</f>
        <v>6631.5</v>
      </c>
      <c r="G34">
        <f t="shared" si="1"/>
        <v>-7.7499635001004208E-2</v>
      </c>
      <c r="I34">
        <f t="shared" si="5"/>
        <v>-7.7499635001004208E-2</v>
      </c>
      <c r="O34">
        <f t="shared" ca="1" si="2"/>
        <v>-8.0668876470112061E-2</v>
      </c>
      <c r="Q34" s="2">
        <f t="shared" si="3"/>
        <v>29790.007799999999</v>
      </c>
    </row>
    <row r="35" spans="1:17" x14ac:dyDescent="0.2">
      <c r="A35" s="30" t="s">
        <v>46</v>
      </c>
      <c r="B35" s="31" t="s">
        <v>47</v>
      </c>
      <c r="C35" s="30">
        <v>45050.8099</v>
      </c>
      <c r="D35" s="30" t="s">
        <v>48</v>
      </c>
      <c r="E35">
        <f t="shared" si="0"/>
        <v>7246.3592643648899</v>
      </c>
      <c r="F35">
        <f>ROUND(2*E35,0)/2</f>
        <v>7246.5</v>
      </c>
      <c r="G35">
        <f t="shared" si="1"/>
        <v>-5.5442985001718625E-2</v>
      </c>
      <c r="I35">
        <f t="shared" si="5"/>
        <v>-5.5442985001718625E-2</v>
      </c>
      <c r="O35">
        <f t="shared" ca="1" si="2"/>
        <v>-5.1324339575055999E-2</v>
      </c>
      <c r="Q35" s="2">
        <f t="shared" si="3"/>
        <v>30032.3099</v>
      </c>
    </row>
    <row r="36" spans="1:17" x14ac:dyDescent="0.2">
      <c r="A36" s="30" t="s">
        <v>46</v>
      </c>
      <c r="B36" s="31" t="s">
        <v>49</v>
      </c>
      <c r="C36" s="30">
        <v>45076.619399999996</v>
      </c>
      <c r="D36" s="30" t="s">
        <v>48</v>
      </c>
      <c r="E36">
        <f t="shared" si="0"/>
        <v>7311.8737090567593</v>
      </c>
      <c r="F36">
        <f>ROUND(2*E36,0)/2</f>
        <v>7312</v>
      </c>
      <c r="G36">
        <f t="shared" si="1"/>
        <v>-4.9752480001188815E-2</v>
      </c>
      <c r="I36">
        <f t="shared" si="5"/>
        <v>-4.9752480001188815E-2</v>
      </c>
      <c r="O36">
        <f t="shared" ca="1" si="2"/>
        <v>-4.8199027108997206E-2</v>
      </c>
      <c r="Q36" s="2">
        <f t="shared" si="3"/>
        <v>30058.119399999996</v>
      </c>
    </row>
    <row r="37" spans="1:17" x14ac:dyDescent="0.2">
      <c r="A37" s="30" t="s">
        <v>46</v>
      </c>
      <c r="B37" s="31" t="s">
        <v>49</v>
      </c>
      <c r="C37" s="30">
        <v>45079.770100000002</v>
      </c>
      <c r="D37" s="30" t="s">
        <v>48</v>
      </c>
      <c r="E37">
        <f t="shared" si="0"/>
        <v>7319.8713983142452</v>
      </c>
      <c r="F37">
        <f>ROUND(2*E37,0)/2</f>
        <v>7320</v>
      </c>
      <c r="G37">
        <f t="shared" si="1"/>
        <v>-5.0662800000282004E-2</v>
      </c>
      <c r="I37">
        <f t="shared" si="5"/>
        <v>-5.0662800000282004E-2</v>
      </c>
      <c r="O37">
        <f t="shared" ca="1" si="2"/>
        <v>-4.7817309555890808E-2</v>
      </c>
      <c r="Q37" s="2">
        <f t="shared" si="3"/>
        <v>30061.270100000002</v>
      </c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2023-01-07T04:58:14Z</dcterms:modified>
</cp:coreProperties>
</file>