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EB8DB74E-B6BA-4EA6-BC2E-88B2755BDA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/>
  <c r="G22" i="1"/>
  <c r="K22" i="1"/>
  <c r="Q22" i="1"/>
  <c r="D9" i="1"/>
  <c r="E21" i="1"/>
  <c r="F21" i="1"/>
  <c r="G21" i="1"/>
  <c r="I21" i="1"/>
  <c r="E9" i="1"/>
  <c r="F16" i="1"/>
  <c r="F17" i="1" s="1"/>
  <c r="C17" i="1"/>
  <c r="Q21" i="1"/>
  <c r="C11" i="1"/>
  <c r="C12" i="1"/>
  <c r="O23" i="1" l="1"/>
  <c r="C16" i="1"/>
  <c r="D18" i="1" s="1"/>
  <c r="C15" i="1"/>
  <c r="O22" i="1"/>
  <c r="O21" i="1"/>
  <c r="F18" i="1" l="1"/>
  <c r="F19" i="1" s="1"/>
  <c r="C18" i="1"/>
</calcChain>
</file>

<file path=xl/sharedStrings.xml><?xml version="1.0" encoding="utf-8"?>
<sst xmlns="http://schemas.openxmlformats.org/spreadsheetml/2006/main" count="62" uniqueCount="57">
  <si>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</si>
  <si>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</si>
  <si>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</si>
  <si>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</si>
  <si>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</si>
  <si>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</si>
  <si>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</si>
  <si>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</si>
  <si>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</si>
  <si>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</si>
  <si>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</si>
  <si>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</si>
  <si>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</si>
  <si>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</si>
  <si>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</si>
  <si>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</si>
  <si>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</si>
  <si>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</si>
  <si>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</si>
  <si>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</si>
  <si>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</si>
  <si>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</si>
  <si>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</si>
  <si>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</si>
  <si>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</si>
  <si>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</si>
  <si>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</si>
  <si>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</si>
  <si>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</si>
  <si>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</si>
  <si>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</si>
  <si>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</si>
  <si>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</si>
  <si>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</si>
  <si>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</si>
  <si>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</si>
  <si>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</si>
  <si>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</si>
  <si>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</si>
  <si>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</si>
  <si>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</si>
  <si>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2019G</t>
  </si>
  <si>
    <t>pr_</t>
  </si>
  <si>
    <t>yes</t>
  </si>
  <si>
    <t>V1129 Cen</t>
  </si>
  <si>
    <t>G8232-1689</t>
  </si>
  <si>
    <t>EB+UG</t>
  </si>
  <si>
    <t>F2V+WD:</t>
  </si>
  <si>
    <t>V1129</t>
  </si>
  <si>
    <t>1129</t>
  </si>
  <si>
    <t>Cen</t>
  </si>
  <si>
    <t>V1129 Cen / GSC 8232-1689</t>
  </si>
  <si>
    <t>as of 2019-07-08</t>
  </si>
  <si>
    <t>GCVS</t>
  </si>
  <si>
    <t>OEJV 0198</t>
  </si>
  <si>
    <t>JBAV, 55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</si>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</sst>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15" fillId="2" borderId="6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vertical="center"/>
    </xf>
    <xf numFmtId="0" fontId="0" fillId="0" borderId="1" xfId="0" applyBorder="1">
      <alignment vertical="top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8" fillId="0" borderId="0" xfId="0" applyFont="1">
      <alignment vertical="top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65" fontId="20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V1129 Cen-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7.3000000000000001E-3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7.3000000000000001E-3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6459.5</c:v>
                </c:pt>
                <c:pt idx="2">
                  <c:v>7685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DD-40B3-A24C-6E194B83B7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7.3000000000000001E-3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7.3000000000000001E-3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6459.5</c:v>
                </c:pt>
                <c:pt idx="2">
                  <c:v>7685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-1.3824319466948509E-10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DD-40B3-A24C-6E194B83B7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7.3000000000000001E-3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7.3000000000000001E-3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6459.5</c:v>
                </c:pt>
                <c:pt idx="2">
                  <c:v>7685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DD-40B3-A24C-6E194B83B7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7.3000000000000001E-3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7.3000000000000001E-3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6459.5</c:v>
                </c:pt>
                <c:pt idx="2">
                  <c:v>7685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3.4412499859172385E-2</c:v>
                </c:pt>
                <c:pt idx="2">
                  <c:v>3.6874999888823368E-2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DD-40B3-A24C-6E194B83B7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7.3000000000000001E-3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7.3000000000000001E-3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6459.5</c:v>
                </c:pt>
                <c:pt idx="2">
                  <c:v>7685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DD-40B3-A24C-6E194B83B7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7.3000000000000001E-3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7.3000000000000001E-3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6459.5</c:v>
                </c:pt>
                <c:pt idx="2">
                  <c:v>7685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DD-40B3-A24C-6E194B83B7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7.3000000000000001E-3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7.3000000000000001E-3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6459.5</c:v>
                </c:pt>
                <c:pt idx="2">
                  <c:v>7685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DD-40B3-A24C-6E194B83B7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6459.5</c:v>
                </c:pt>
                <c:pt idx="2">
                  <c:v>7685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3.1469507854677697E-4</c:v>
                </c:pt>
                <c:pt idx="1">
                  <c:v>3.2439074529893801E-2</c:v>
                </c:pt>
                <c:pt idx="2">
                  <c:v>3.8533730001311987E-2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DD-40B3-A24C-6E194B83B79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6459.5</c:v>
                </c:pt>
                <c:pt idx="2">
                  <c:v>7685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DD-40B3-A24C-6E194B83B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89576"/>
        <c:axId val="1"/>
      </c:scatterChart>
      <c:valAx>
        <c:axId val="812789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89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597F51F-DC33-2217-C107-96D0792B0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51</v>
      </c>
      <c r="F1" s="36" t="s">
        <v>44</v>
      </c>
      <c r="G1" s="31" t="s">
        <v>41</v>
      </c>
      <c r="H1" s="32"/>
      <c r="I1" s="37" t="s">
        <v>45</v>
      </c>
      <c r="J1" s="38" t="s">
        <v>44</v>
      </c>
      <c r="K1" s="39">
        <v>12.390700000000001</v>
      </c>
      <c r="L1" s="39">
        <v>-45.334400000000002</v>
      </c>
      <c r="M1" s="40">
        <v>52491.552000000142</v>
      </c>
      <c r="N1" s="40">
        <v>0.89302499999999996</v>
      </c>
      <c r="O1" s="39" t="s">
        <v>46</v>
      </c>
      <c r="P1" s="39">
        <v>8.9</v>
      </c>
      <c r="Q1" s="39">
        <v>9.84</v>
      </c>
      <c r="R1" s="41" t="s">
        <v>42</v>
      </c>
      <c r="S1" s="42" t="s">
        <v>47</v>
      </c>
      <c r="T1" s="43" t="s">
        <v>48</v>
      </c>
      <c r="U1" s="44" t="s">
        <v>49</v>
      </c>
      <c r="V1" s="33" t="s">
        <v>50</v>
      </c>
      <c r="W1" s="45" t="s">
        <v>43</v>
      </c>
    </row>
    <row r="2" spans="1:23" x14ac:dyDescent="0.2">
      <c r="A2" t="s">
        <v>23</v>
      </c>
      <c r="B2" t="s">
        <v>46</v>
      </c>
      <c r="C2" s="30"/>
      <c r="D2" s="3"/>
    </row>
    <row r="3" spans="1:23" ht="13.5" thickBot="1" x14ac:dyDescent="0.25"/>
    <row r="4" spans="1:23" ht="14.25" thickTop="1" thickBot="1" x14ac:dyDescent="0.25">
      <c r="A4" s="5" t="s">
        <v>0</v>
      </c>
      <c r="C4" s="27">
        <v>52491.552000000003</v>
      </c>
      <c r="D4" s="28">
        <v>0.89302499999999996</v>
      </c>
      <c r="E4" s="46" t="s">
        <v>52</v>
      </c>
    </row>
    <row r="5" spans="1:23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3" x14ac:dyDescent="0.2">
      <c r="A6" s="5" t="s">
        <v>1</v>
      </c>
    </row>
    <row r="7" spans="1:23" x14ac:dyDescent="0.2">
      <c r="A7" t="s">
        <v>2</v>
      </c>
      <c r="C7" s="8">
        <v>52491.552000000142</v>
      </c>
      <c r="D7" s="29" t="s">
        <v>53</v>
      </c>
    </row>
    <row r="8" spans="1:23" x14ac:dyDescent="0.2">
      <c r="A8" t="s">
        <v>3</v>
      </c>
      <c r="C8" s="8">
        <v>0.89302499999999996</v>
      </c>
      <c r="D8" s="29" t="s">
        <v>53</v>
      </c>
    </row>
    <row r="9" spans="1:23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3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3" x14ac:dyDescent="0.2">
      <c r="A11" s="10" t="s">
        <v>15</v>
      </c>
      <c r="B11" s="10"/>
      <c r="C11" s="21">
        <f ca="1">INTERCEPT(INDIRECT($E$9):G992,INDIRECT($D$9):F992)</f>
        <v>3.1469507854677697E-4</v>
      </c>
      <c r="D11" s="3"/>
      <c r="E11" s="10"/>
    </row>
    <row r="12" spans="1:23" x14ac:dyDescent="0.2">
      <c r="A12" s="10" t="s">
        <v>16</v>
      </c>
      <c r="B12" s="10"/>
      <c r="C12" s="21">
        <f ca="1">SLOPE(INDIRECT($E$9):G992,INDIRECT($D$9):F992)</f>
        <v>4.9731990790846074E-6</v>
      </c>
      <c r="D12" s="3"/>
      <c r="E12" s="10"/>
    </row>
    <row r="13" spans="1:23" x14ac:dyDescent="0.2">
      <c r="A13" s="10" t="s">
        <v>18</v>
      </c>
      <c r="B13" s="10"/>
      <c r="C13" s="3" t="s">
        <v>13</v>
      </c>
    </row>
    <row r="14" spans="1:23" x14ac:dyDescent="0.2">
      <c r="A14" s="10"/>
      <c r="B14" s="10"/>
      <c r="C14" s="10"/>
    </row>
    <row r="15" spans="1:23" x14ac:dyDescent="0.2">
      <c r="A15" s="12" t="s">
        <v>17</v>
      </c>
      <c r="B15" s="10"/>
      <c r="C15" s="13">
        <f ca="1">(C7+C11)+(C8+C12)*INT(MAX(F21:F3533))</f>
        <v>59354.487658730141</v>
      </c>
      <c r="E15" s="14" t="s">
        <v>34</v>
      </c>
      <c r="F15" s="34">
        <v>1</v>
      </c>
    </row>
    <row r="16" spans="1:23" x14ac:dyDescent="0.2">
      <c r="A16" s="16" t="s">
        <v>4</v>
      </c>
      <c r="B16" s="10"/>
      <c r="C16" s="17">
        <f ca="1">+C8+C12</f>
        <v>0.89302997319907906</v>
      </c>
      <c r="E16" s="14" t="s">
        <v>30</v>
      </c>
      <c r="F16" s="35">
        <f ca="1">NOW()+15018.5+$C$5/24</f>
        <v>59970.822531944439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8376</v>
      </c>
    </row>
    <row r="18" spans="1:21" ht="14.25" thickTop="1" thickBot="1" x14ac:dyDescent="0.25">
      <c r="A18" s="16" t="s">
        <v>5</v>
      </c>
      <c r="B18" s="10"/>
      <c r="C18" s="19">
        <f ca="1">+C15</f>
        <v>59354.487658730141</v>
      </c>
      <c r="D18" s="20">
        <f ca="1">+C16</f>
        <v>0.89302997319907906</v>
      </c>
      <c r="E18" s="14" t="s">
        <v>36</v>
      </c>
      <c r="F18" s="23">
        <f ca="1">ROUND(2*(F16-$C$15)/$C$16,0)/2+F15</f>
        <v>691</v>
      </c>
    </row>
    <row r="19" spans="1:21" ht="13.5" thickTop="1" x14ac:dyDescent="0.2">
      <c r="E19" s="14" t="s">
        <v>31</v>
      </c>
      <c r="F19" s="18">
        <f ca="1">+$C$15+$C$16*F18-15018.5-$C$5/24</f>
        <v>44953.467203544038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53</v>
      </c>
      <c r="C21" s="8">
        <v>52491.552000000003</v>
      </c>
      <c r="D21" s="8" t="s">
        <v>13</v>
      </c>
      <c r="E21">
        <f>+(C21-C$7)/C$8</f>
        <v>-1.5480327501412065E-10</v>
      </c>
      <c r="F21">
        <f>ROUND(2*E21,0)/2</f>
        <v>0</v>
      </c>
      <c r="G21">
        <f>+C21-(C$7+F21*C$8)</f>
        <v>-1.3824319466948509E-10</v>
      </c>
      <c r="I21">
        <f>+G21</f>
        <v>-1.3824319466948509E-10</v>
      </c>
      <c r="O21">
        <f ca="1">+C$11+C$12*$F21</f>
        <v>3.1469507854677697E-4</v>
      </c>
      <c r="Q21" s="2">
        <f>+C21-15018.5</f>
        <v>37473.052000000003</v>
      </c>
    </row>
    <row r="22" spans="1:21" x14ac:dyDescent="0.2">
      <c r="A22" t="s">
        <v>54</v>
      </c>
      <c r="C22" s="8">
        <v>58260.081400000003</v>
      </c>
      <c r="D22" s="8">
        <v>7.3000000000000001E-3</v>
      </c>
      <c r="E22">
        <f>+(C22-C$7)/C$8</f>
        <v>6459.538534755311</v>
      </c>
      <c r="F22">
        <f>ROUND(2*E22,0)/2</f>
        <v>6459.5</v>
      </c>
      <c r="G22">
        <f>+C22-(C$7+F22*C$8)</f>
        <v>3.4412499859172385E-2</v>
      </c>
      <c r="K22">
        <f>+G22</f>
        <v>3.4412499859172385E-2</v>
      </c>
      <c r="O22">
        <f ca="1">+C$11+C$12*$F22</f>
        <v>3.2439074529893801E-2</v>
      </c>
      <c r="Q22" s="2">
        <f>+C22-15018.5</f>
        <v>43241.581400000003</v>
      </c>
    </row>
    <row r="23" spans="1:21" x14ac:dyDescent="0.2">
      <c r="A23" s="47" t="s">
        <v>55</v>
      </c>
      <c r="B23" s="48" t="s">
        <v>56</v>
      </c>
      <c r="C23" s="49">
        <v>59354.486000000034</v>
      </c>
      <c r="D23" s="47">
        <v>0.02</v>
      </c>
      <c r="E23">
        <f>+(C23-C$7)/C$8</f>
        <v>7685.0412922369387</v>
      </c>
      <c r="F23">
        <f>ROUND(2*E23,0)/2</f>
        <v>7685</v>
      </c>
      <c r="G23">
        <f>+C23-(C$7+F23*C$8)</f>
        <v>3.6874999888823368E-2</v>
      </c>
      <c r="K23">
        <f>+G23</f>
        <v>3.6874999888823368E-2</v>
      </c>
      <c r="O23">
        <f ca="1">+C$11+C$12*$F23</f>
        <v>3.8533730001311987E-2</v>
      </c>
      <c r="Q23" s="2">
        <f>+C23-15018.5</f>
        <v>44335.986000000034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2023-01-26T06:44:26Z</dcterms:modified>
</cp:coreProperties>
</file>