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6BA1D4B-518C-4FC9-B655-280F8EF6D885}" xr6:coauthVersionLast="47" xr6:coauthVersionMax="47" xr10:uidLastSave="{00000000-0000-0000-0000-000000000000}"/>
  <bookViews>
    <workbookView xWindow="14565" yWindow="525" windowWidth="12975" windowHeight="1455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2" l="1"/>
  <c r="F101" i="2" s="1"/>
  <c r="G101" i="2" s="1"/>
  <c r="I101" i="2" s="1"/>
  <c r="Q101" i="2"/>
  <c r="E102" i="2"/>
  <c r="F102" i="2" s="1"/>
  <c r="G102" i="2" s="1"/>
  <c r="I102" i="2" s="1"/>
  <c r="Q102" i="2"/>
  <c r="E100" i="2"/>
  <c r="F100" i="2"/>
  <c r="Q100" i="2"/>
  <c r="E99" i="2"/>
  <c r="F99" i="2"/>
  <c r="Q99" i="2"/>
  <c r="C7" i="2"/>
  <c r="G100" i="2"/>
  <c r="I100" i="2"/>
  <c r="E23" i="2"/>
  <c r="F23" i="2"/>
  <c r="G23" i="2"/>
  <c r="H23" i="2"/>
  <c r="E26" i="2"/>
  <c r="F26" i="2"/>
  <c r="G26" i="2"/>
  <c r="H26" i="2"/>
  <c r="E55" i="2"/>
  <c r="F55" i="2"/>
  <c r="G55" i="2"/>
  <c r="K55" i="2"/>
  <c r="E69" i="2"/>
  <c r="F69" i="2"/>
  <c r="G69" i="2"/>
  <c r="J69" i="2"/>
  <c r="E73" i="2"/>
  <c r="F73" i="2"/>
  <c r="G73" i="2"/>
  <c r="J73" i="2"/>
  <c r="E76" i="2"/>
  <c r="F76" i="2"/>
  <c r="G76" i="2"/>
  <c r="J76" i="2"/>
  <c r="E85" i="2"/>
  <c r="F85" i="2"/>
  <c r="G85" i="2"/>
  <c r="I85" i="2"/>
  <c r="E87" i="2"/>
  <c r="F87" i="2"/>
  <c r="E88" i="2"/>
  <c r="F88" i="2"/>
  <c r="G88" i="2"/>
  <c r="K88" i="2"/>
  <c r="E89" i="2"/>
  <c r="F89" i="2"/>
  <c r="G89" i="2"/>
  <c r="K89" i="2"/>
  <c r="E98" i="2"/>
  <c r="F98" i="2"/>
  <c r="G98" i="2"/>
  <c r="J98" i="2"/>
  <c r="D9" i="2"/>
  <c r="C9" i="2"/>
  <c r="E34" i="2"/>
  <c r="F34" i="2"/>
  <c r="G34" i="2"/>
  <c r="E36" i="2"/>
  <c r="F36" i="2"/>
  <c r="G36" i="2"/>
  <c r="E41" i="2"/>
  <c r="F41" i="2"/>
  <c r="G41" i="2"/>
  <c r="E43" i="2"/>
  <c r="F43" i="2"/>
  <c r="G43" i="2"/>
  <c r="E44" i="2"/>
  <c r="F44" i="2"/>
  <c r="G44" i="2"/>
  <c r="E45" i="2"/>
  <c r="F45" i="2"/>
  <c r="G45" i="2"/>
  <c r="E46" i="2"/>
  <c r="F46" i="2"/>
  <c r="G46" i="2"/>
  <c r="E52" i="2"/>
  <c r="F52" i="2"/>
  <c r="G52" i="2"/>
  <c r="E53" i="2"/>
  <c r="F53" i="2"/>
  <c r="G53" i="2"/>
  <c r="E54" i="2"/>
  <c r="F54" i="2"/>
  <c r="G54" i="2"/>
  <c r="E83" i="2"/>
  <c r="F83" i="2"/>
  <c r="G83" i="2"/>
  <c r="E84" i="2"/>
  <c r="F84" i="2"/>
  <c r="G84" i="2"/>
  <c r="J84" i="2"/>
  <c r="E96" i="2"/>
  <c r="F96" i="2"/>
  <c r="G96" i="2"/>
  <c r="E97" i="2"/>
  <c r="F97" i="2"/>
  <c r="G97" i="2"/>
  <c r="E90" i="2"/>
  <c r="F90" i="2"/>
  <c r="G90" i="2"/>
  <c r="E21" i="2"/>
  <c r="F21" i="2"/>
  <c r="G21" i="2"/>
  <c r="H21" i="2"/>
  <c r="E22" i="2"/>
  <c r="F22" i="2"/>
  <c r="G22" i="2"/>
  <c r="H22" i="2"/>
  <c r="E24" i="2"/>
  <c r="F24" i="2"/>
  <c r="G24" i="2"/>
  <c r="E25" i="2"/>
  <c r="F25" i="2"/>
  <c r="G25" i="2"/>
  <c r="E27" i="2"/>
  <c r="F27" i="2"/>
  <c r="G27" i="2"/>
  <c r="H27" i="2"/>
  <c r="E28" i="2"/>
  <c r="F28" i="2"/>
  <c r="G28" i="2"/>
  <c r="E29" i="2"/>
  <c r="F29" i="2"/>
  <c r="G29" i="2"/>
  <c r="E30" i="2"/>
  <c r="F30" i="2"/>
  <c r="G30" i="2"/>
  <c r="E31" i="2"/>
  <c r="F31" i="2"/>
  <c r="G31" i="2"/>
  <c r="I31" i="2"/>
  <c r="E33" i="2"/>
  <c r="F33" i="2"/>
  <c r="G33" i="2"/>
  <c r="E35" i="2"/>
  <c r="F35" i="2"/>
  <c r="G35" i="2"/>
  <c r="E37" i="2"/>
  <c r="F37" i="2"/>
  <c r="G37" i="2"/>
  <c r="E38" i="2"/>
  <c r="F38" i="2"/>
  <c r="G38" i="2"/>
  <c r="E39" i="2"/>
  <c r="F39" i="2"/>
  <c r="G39" i="2"/>
  <c r="E48" i="2"/>
  <c r="F48" i="2"/>
  <c r="G48" i="2"/>
  <c r="E91" i="2"/>
  <c r="F91" i="2"/>
  <c r="G91" i="2"/>
  <c r="E92" i="2"/>
  <c r="F92" i="2"/>
  <c r="G92" i="2"/>
  <c r="K92" i="2"/>
  <c r="E93" i="2"/>
  <c r="F93" i="2"/>
  <c r="G93" i="2"/>
  <c r="E94" i="2"/>
  <c r="F94" i="2"/>
  <c r="G94" i="2"/>
  <c r="E95" i="2"/>
  <c r="F95" i="2"/>
  <c r="G95" i="2"/>
  <c r="K95" i="2"/>
  <c r="E47" i="2"/>
  <c r="F47" i="2"/>
  <c r="G47" i="2"/>
  <c r="J47" i="2"/>
  <c r="E49" i="2"/>
  <c r="F49" i="2"/>
  <c r="G49" i="2"/>
  <c r="E56" i="2"/>
  <c r="F56" i="2"/>
  <c r="G56" i="2"/>
  <c r="J56" i="2"/>
  <c r="E57" i="2"/>
  <c r="F57" i="2"/>
  <c r="G57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J64" i="2"/>
  <c r="E65" i="2"/>
  <c r="F65" i="2"/>
  <c r="G65" i="2"/>
  <c r="E66" i="2"/>
  <c r="F66" i="2"/>
  <c r="G66" i="2"/>
  <c r="E67" i="2"/>
  <c r="F67" i="2"/>
  <c r="G67" i="2"/>
  <c r="E68" i="2"/>
  <c r="F68" i="2"/>
  <c r="G68" i="2"/>
  <c r="E70" i="2"/>
  <c r="F70" i="2"/>
  <c r="G70" i="2"/>
  <c r="E71" i="2"/>
  <c r="F71" i="2"/>
  <c r="G71" i="2"/>
  <c r="E72" i="2"/>
  <c r="F72" i="2"/>
  <c r="G72" i="2"/>
  <c r="E74" i="2"/>
  <c r="F74" i="2"/>
  <c r="G74" i="2"/>
  <c r="E75" i="2"/>
  <c r="F75" i="2"/>
  <c r="G75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6" i="2"/>
  <c r="F86" i="2"/>
  <c r="G86" i="2"/>
  <c r="Q23" i="2"/>
  <c r="Q26" i="2"/>
  <c r="Q55" i="2"/>
  <c r="Q69" i="2"/>
  <c r="Q73" i="2"/>
  <c r="Q76" i="2"/>
  <c r="Q82" i="2"/>
  <c r="Q85" i="2"/>
  <c r="Q87" i="2"/>
  <c r="Q88" i="2"/>
  <c r="Q89" i="2"/>
  <c r="Q98" i="2"/>
  <c r="G77" i="3"/>
  <c r="C77" i="3"/>
  <c r="E77" i="3"/>
  <c r="G63" i="3"/>
  <c r="C63" i="3"/>
  <c r="E63" i="3"/>
  <c r="G62" i="3"/>
  <c r="C62" i="3"/>
  <c r="E62" i="3"/>
  <c r="G61" i="3"/>
  <c r="C61" i="3"/>
  <c r="E61" i="3"/>
  <c r="G60" i="3"/>
  <c r="C60" i="3"/>
  <c r="E60" i="3"/>
  <c r="G76" i="3"/>
  <c r="C76" i="3"/>
  <c r="E76" i="3"/>
  <c r="G75" i="3"/>
  <c r="C75" i="3"/>
  <c r="E75" i="3"/>
  <c r="G59" i="3"/>
  <c r="C59" i="3"/>
  <c r="E59" i="3"/>
  <c r="G58" i="3"/>
  <c r="C58" i="3"/>
  <c r="E58" i="3"/>
  <c r="G74" i="3"/>
  <c r="C74" i="3"/>
  <c r="E74" i="3"/>
  <c r="G73" i="3"/>
  <c r="C73" i="3"/>
  <c r="E73" i="3"/>
  <c r="G72" i="3"/>
  <c r="C72" i="3"/>
  <c r="E72" i="3"/>
  <c r="G57" i="3"/>
  <c r="C57" i="3"/>
  <c r="E57" i="3"/>
  <c r="G71" i="3"/>
  <c r="C71" i="3"/>
  <c r="E71" i="3"/>
  <c r="G56" i="3"/>
  <c r="C56" i="3"/>
  <c r="E56" i="3"/>
  <c r="G55" i="3"/>
  <c r="C55" i="3"/>
  <c r="E55" i="3"/>
  <c r="G70" i="3"/>
  <c r="C70" i="3"/>
  <c r="G54" i="3"/>
  <c r="C54" i="3"/>
  <c r="E54" i="3"/>
  <c r="G53" i="3"/>
  <c r="C53" i="3"/>
  <c r="E53" i="3"/>
  <c r="G52" i="3"/>
  <c r="C52" i="3"/>
  <c r="E52" i="3"/>
  <c r="G51" i="3"/>
  <c r="C51" i="3"/>
  <c r="E51" i="3"/>
  <c r="G69" i="3"/>
  <c r="C69" i="3"/>
  <c r="E69" i="3"/>
  <c r="G68" i="3"/>
  <c r="C68" i="3"/>
  <c r="E68" i="3"/>
  <c r="G50" i="3"/>
  <c r="C50" i="3"/>
  <c r="E50" i="3"/>
  <c r="G67" i="3"/>
  <c r="C67" i="3"/>
  <c r="E67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59" i="2"/>
  <c r="E40" i="3"/>
  <c r="G39" i="3"/>
  <c r="C39" i="3"/>
  <c r="E39" i="3"/>
  <c r="E58" i="2"/>
  <c r="G38" i="3"/>
  <c r="C38" i="3"/>
  <c r="E38" i="3"/>
  <c r="G66" i="3"/>
  <c r="C66" i="3"/>
  <c r="E66" i="3"/>
  <c r="G37" i="3"/>
  <c r="C37" i="3"/>
  <c r="E37" i="3"/>
  <c r="G36" i="3"/>
  <c r="C36" i="3"/>
  <c r="E36" i="3"/>
  <c r="G35" i="3"/>
  <c r="C35" i="3"/>
  <c r="E35" i="3"/>
  <c r="G34" i="3"/>
  <c r="C34" i="3"/>
  <c r="E51" i="2"/>
  <c r="F51" i="2"/>
  <c r="G51" i="2"/>
  <c r="J51" i="2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E42" i="2"/>
  <c r="G25" i="3"/>
  <c r="C25" i="3"/>
  <c r="E25" i="3"/>
  <c r="G24" i="3"/>
  <c r="C24" i="3"/>
  <c r="E24" i="3"/>
  <c r="E40" i="2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65" i="3"/>
  <c r="C65" i="3"/>
  <c r="E65" i="3"/>
  <c r="G13" i="3"/>
  <c r="C13" i="3"/>
  <c r="E13" i="3"/>
  <c r="G12" i="3"/>
  <c r="C12" i="3"/>
  <c r="E12" i="3"/>
  <c r="G64" i="3"/>
  <c r="C64" i="3"/>
  <c r="E64" i="3"/>
  <c r="G11" i="3"/>
  <c r="C11" i="3"/>
  <c r="E11" i="3"/>
  <c r="H77" i="3"/>
  <c r="D77" i="3"/>
  <c r="B77" i="3"/>
  <c r="A77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76" i="3"/>
  <c r="B76" i="3"/>
  <c r="D76" i="3"/>
  <c r="A76" i="3"/>
  <c r="H75" i="3"/>
  <c r="D75" i="3"/>
  <c r="B75" i="3"/>
  <c r="A75" i="3"/>
  <c r="H59" i="3"/>
  <c r="B59" i="3"/>
  <c r="D59" i="3"/>
  <c r="A59" i="3"/>
  <c r="H58" i="3"/>
  <c r="D58" i="3"/>
  <c r="B58" i="3"/>
  <c r="A58" i="3"/>
  <c r="H74" i="3"/>
  <c r="B74" i="3"/>
  <c r="D74" i="3"/>
  <c r="A74" i="3"/>
  <c r="H73" i="3"/>
  <c r="D73" i="3"/>
  <c r="B73" i="3"/>
  <c r="A73" i="3"/>
  <c r="H72" i="3"/>
  <c r="B72" i="3"/>
  <c r="D72" i="3"/>
  <c r="A72" i="3"/>
  <c r="H57" i="3"/>
  <c r="D57" i="3"/>
  <c r="B57" i="3"/>
  <c r="A57" i="3"/>
  <c r="H71" i="3"/>
  <c r="B71" i="3"/>
  <c r="D71" i="3"/>
  <c r="A71" i="3"/>
  <c r="H56" i="3"/>
  <c r="D56" i="3"/>
  <c r="B56" i="3"/>
  <c r="A56" i="3"/>
  <c r="H55" i="3"/>
  <c r="B55" i="3"/>
  <c r="D55" i="3"/>
  <c r="A55" i="3"/>
  <c r="H70" i="3"/>
  <c r="D70" i="3"/>
  <c r="B70" i="3"/>
  <c r="A70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69" i="3"/>
  <c r="B69" i="3"/>
  <c r="D69" i="3"/>
  <c r="A69" i="3"/>
  <c r="H68" i="3"/>
  <c r="D68" i="3"/>
  <c r="B68" i="3"/>
  <c r="A68" i="3"/>
  <c r="H50" i="3"/>
  <c r="B50" i="3"/>
  <c r="D50" i="3"/>
  <c r="A50" i="3"/>
  <c r="H67" i="3"/>
  <c r="D67" i="3"/>
  <c r="B67" i="3"/>
  <c r="A67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66" i="3"/>
  <c r="B66" i="3"/>
  <c r="D66" i="3"/>
  <c r="A66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65" i="3"/>
  <c r="D65" i="3"/>
  <c r="B65" i="3"/>
  <c r="A65" i="3"/>
  <c r="H13" i="3"/>
  <c r="B13" i="3"/>
  <c r="D13" i="3"/>
  <c r="A13" i="3"/>
  <c r="H12" i="3"/>
  <c r="D12" i="3"/>
  <c r="B12" i="3"/>
  <c r="A12" i="3"/>
  <c r="H64" i="3"/>
  <c r="B64" i="3"/>
  <c r="D64" i="3"/>
  <c r="A64" i="3"/>
  <c r="H11" i="3"/>
  <c r="D11" i="3"/>
  <c r="B11" i="3"/>
  <c r="A11" i="3"/>
  <c r="K90" i="2"/>
  <c r="Q90" i="2"/>
  <c r="K86" i="2"/>
  <c r="F42" i="2"/>
  <c r="G42" i="2"/>
  <c r="E50" i="2"/>
  <c r="F50" i="2"/>
  <c r="G50" i="2"/>
  <c r="I50" i="2"/>
  <c r="F58" i="2"/>
  <c r="G58" i="2"/>
  <c r="J58" i="2"/>
  <c r="F59" i="2"/>
  <c r="G59" i="2"/>
  <c r="Q86" i="2"/>
  <c r="K94" i="2"/>
  <c r="Q94" i="2"/>
  <c r="Q95" i="2"/>
  <c r="J97" i="2"/>
  <c r="Q97" i="2"/>
  <c r="Q96" i="2"/>
  <c r="K96" i="2"/>
  <c r="E32" i="2"/>
  <c r="F32" i="2"/>
  <c r="F40" i="2"/>
  <c r="G40" i="2"/>
  <c r="F16" i="2"/>
  <c r="F17" i="2" s="1"/>
  <c r="C17" i="2"/>
  <c r="K91" i="2"/>
  <c r="Q91" i="2"/>
  <c r="Q92" i="2"/>
  <c r="K93" i="2"/>
  <c r="Q93" i="2"/>
  <c r="H34" i="2"/>
  <c r="Q34" i="2"/>
  <c r="H36" i="2"/>
  <c r="Q36" i="2"/>
  <c r="J83" i="2"/>
  <c r="Q83" i="2"/>
  <c r="Q84" i="2"/>
  <c r="J70" i="2"/>
  <c r="Q70" i="2"/>
  <c r="Q21" i="2"/>
  <c r="Q22" i="2"/>
  <c r="H24" i="2"/>
  <c r="Q24" i="2"/>
  <c r="H25" i="2"/>
  <c r="Q25" i="2"/>
  <c r="Q27" i="2"/>
  <c r="H28" i="2"/>
  <c r="Q28" i="2"/>
  <c r="H29" i="2"/>
  <c r="Q29" i="2"/>
  <c r="I30" i="2"/>
  <c r="Q30" i="2"/>
  <c r="Q31" i="2"/>
  <c r="Q32" i="2"/>
  <c r="I33" i="2"/>
  <c r="Q33" i="2"/>
  <c r="I35" i="2"/>
  <c r="Q35" i="2"/>
  <c r="I37" i="2"/>
  <c r="Q37" i="2"/>
  <c r="I38" i="2"/>
  <c r="Q38" i="2"/>
  <c r="I39" i="2"/>
  <c r="Q39" i="2"/>
  <c r="J40" i="2"/>
  <c r="Q40" i="2"/>
  <c r="J41" i="2"/>
  <c r="Q41" i="2"/>
  <c r="I42" i="2"/>
  <c r="Q42" i="2"/>
  <c r="J43" i="2"/>
  <c r="Q43" i="2"/>
  <c r="J44" i="2"/>
  <c r="Q44" i="2"/>
  <c r="J45" i="2"/>
  <c r="Q45" i="2"/>
  <c r="J46" i="2"/>
  <c r="Q46" i="2"/>
  <c r="Q47" i="2"/>
  <c r="J48" i="2"/>
  <c r="Q48" i="2"/>
  <c r="J49" i="2"/>
  <c r="Q49" i="2"/>
  <c r="Q50" i="2"/>
  <c r="Q51" i="2"/>
  <c r="J52" i="2"/>
  <c r="Q52" i="2"/>
  <c r="J53" i="2"/>
  <c r="Q53" i="2"/>
  <c r="J54" i="2"/>
  <c r="Q54" i="2"/>
  <c r="Q56" i="2"/>
  <c r="J57" i="2"/>
  <c r="Q57" i="2"/>
  <c r="Q58" i="2"/>
  <c r="J59" i="2"/>
  <c r="Q59" i="2"/>
  <c r="I60" i="2"/>
  <c r="Q60" i="2"/>
  <c r="J61" i="2"/>
  <c r="Q61" i="2"/>
  <c r="J62" i="2"/>
  <c r="Q62" i="2"/>
  <c r="J63" i="2"/>
  <c r="Q63" i="2"/>
  <c r="Q64" i="2"/>
  <c r="J65" i="2"/>
  <c r="Q65" i="2"/>
  <c r="J66" i="2"/>
  <c r="Q66" i="2"/>
  <c r="J67" i="2"/>
  <c r="Q67" i="2"/>
  <c r="J68" i="2"/>
  <c r="Q68" i="2"/>
  <c r="I71" i="2"/>
  <c r="Q71" i="2"/>
  <c r="J72" i="2"/>
  <c r="Q72" i="2"/>
  <c r="J74" i="2"/>
  <c r="Q74" i="2"/>
  <c r="J75" i="2"/>
  <c r="Q75" i="2"/>
  <c r="J77" i="2"/>
  <c r="Q77" i="2"/>
  <c r="I78" i="2"/>
  <c r="Q78" i="2"/>
  <c r="I79" i="2"/>
  <c r="Q79" i="2"/>
  <c r="I80" i="2"/>
  <c r="Q80" i="2"/>
  <c r="I81" i="2"/>
  <c r="Q81" i="2"/>
  <c r="E22" i="1"/>
  <c r="F22" i="1"/>
  <c r="E24" i="1"/>
  <c r="F24" i="1"/>
  <c r="G24" i="1"/>
  <c r="L24" i="1"/>
  <c r="E31" i="1"/>
  <c r="F31" i="1"/>
  <c r="E33" i="1"/>
  <c r="F33" i="1"/>
  <c r="G33" i="1"/>
  <c r="L33" i="1"/>
  <c r="E39" i="1"/>
  <c r="F39" i="1"/>
  <c r="E41" i="1"/>
  <c r="F41" i="1"/>
  <c r="G41" i="1"/>
  <c r="K41" i="1"/>
  <c r="E47" i="1"/>
  <c r="F47" i="1"/>
  <c r="E49" i="1"/>
  <c r="F49" i="1"/>
  <c r="G49" i="1"/>
  <c r="K49" i="1"/>
  <c r="E55" i="1"/>
  <c r="F55" i="1"/>
  <c r="E57" i="1"/>
  <c r="F57" i="1"/>
  <c r="G57" i="1"/>
  <c r="N57" i="1"/>
  <c r="E63" i="1"/>
  <c r="F63" i="1"/>
  <c r="E65" i="1"/>
  <c r="F65" i="1"/>
  <c r="G65" i="1"/>
  <c r="I65" i="1"/>
  <c r="E71" i="1"/>
  <c r="F71" i="1"/>
  <c r="E73" i="1"/>
  <c r="F73" i="1"/>
  <c r="G73" i="1"/>
  <c r="K73" i="1"/>
  <c r="Q35" i="1"/>
  <c r="Q76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6" i="1"/>
  <c r="Q53" i="1"/>
  <c r="Q54" i="1"/>
  <c r="Q56" i="1"/>
  <c r="Q57" i="1"/>
  <c r="Q58" i="1"/>
  <c r="Q59" i="1"/>
  <c r="Q60" i="1"/>
  <c r="Q61" i="1"/>
  <c r="Q62" i="1"/>
  <c r="Q63" i="1"/>
  <c r="Q75" i="1"/>
  <c r="Q65" i="1"/>
  <c r="Q66" i="1"/>
  <c r="Q67" i="1"/>
  <c r="Q68" i="1"/>
  <c r="Q69" i="1"/>
  <c r="Q70" i="1"/>
  <c r="Q71" i="1"/>
  <c r="Q72" i="1"/>
  <c r="Q47" i="1"/>
  <c r="Q38" i="1"/>
  <c r="Q46" i="1"/>
  <c r="Q55" i="1"/>
  <c r="Q64" i="1"/>
  <c r="Q37" i="1"/>
  <c r="Q39" i="1"/>
  <c r="Q40" i="1"/>
  <c r="Q41" i="1"/>
  <c r="Q42" i="1"/>
  <c r="Q48" i="1"/>
  <c r="Q49" i="1"/>
  <c r="Q50" i="1"/>
  <c r="Q73" i="1"/>
  <c r="Q74" i="1"/>
  <c r="Q44" i="1"/>
  <c r="Q43" i="1"/>
  <c r="Q45" i="1"/>
  <c r="Q51" i="1"/>
  <c r="Q52" i="1"/>
  <c r="C7" i="1"/>
  <c r="C8" i="1"/>
  <c r="C18" i="1"/>
  <c r="Q30" i="1"/>
  <c r="G21" i="1"/>
  <c r="G72" i="1"/>
  <c r="I72" i="1"/>
  <c r="E70" i="1"/>
  <c r="F70" i="1"/>
  <c r="E62" i="1"/>
  <c r="F62" i="1"/>
  <c r="G62" i="1"/>
  <c r="N62" i="1"/>
  <c r="E54" i="1"/>
  <c r="F54" i="1"/>
  <c r="G54" i="1"/>
  <c r="N54" i="1"/>
  <c r="E46" i="1"/>
  <c r="F46" i="1"/>
  <c r="G46" i="1"/>
  <c r="J46" i="1"/>
  <c r="G40" i="1"/>
  <c r="K40" i="1"/>
  <c r="E38" i="1"/>
  <c r="F38" i="1"/>
  <c r="E29" i="1"/>
  <c r="F29" i="1"/>
  <c r="G29" i="1"/>
  <c r="L29" i="1"/>
  <c r="E21" i="1"/>
  <c r="F21" i="1"/>
  <c r="E34" i="3"/>
  <c r="E75" i="1"/>
  <c r="F75" i="1"/>
  <c r="G75" i="1"/>
  <c r="I75" i="1"/>
  <c r="G69" i="1"/>
  <c r="I69" i="1"/>
  <c r="E67" i="1"/>
  <c r="F67" i="1"/>
  <c r="G67" i="1"/>
  <c r="I67" i="1"/>
  <c r="E59" i="1"/>
  <c r="F59" i="1"/>
  <c r="G59" i="1"/>
  <c r="N59" i="1"/>
  <c r="E51" i="1"/>
  <c r="F51" i="1"/>
  <c r="G51" i="1"/>
  <c r="N51" i="1"/>
  <c r="G45" i="1"/>
  <c r="N45" i="1"/>
  <c r="E43" i="1"/>
  <c r="F43" i="1"/>
  <c r="G43" i="1"/>
  <c r="N43" i="1"/>
  <c r="G37" i="1"/>
  <c r="K37" i="1"/>
  <c r="E35" i="1"/>
  <c r="F35" i="1"/>
  <c r="G35" i="1"/>
  <c r="L35" i="1"/>
  <c r="E26" i="1"/>
  <c r="F26" i="1"/>
  <c r="G26" i="1"/>
  <c r="L26" i="1"/>
  <c r="E72" i="1"/>
  <c r="F72" i="1"/>
  <c r="G66" i="1"/>
  <c r="I66" i="1"/>
  <c r="E64" i="1"/>
  <c r="F64" i="1"/>
  <c r="G64" i="1"/>
  <c r="J64" i="1"/>
  <c r="G58" i="1"/>
  <c r="N58" i="1"/>
  <c r="E56" i="1"/>
  <c r="F56" i="1"/>
  <c r="G56" i="1"/>
  <c r="N56" i="1"/>
  <c r="E48" i="1"/>
  <c r="F48" i="1"/>
  <c r="G48" i="1"/>
  <c r="K48" i="1"/>
  <c r="E40" i="1"/>
  <c r="F40" i="1"/>
  <c r="E32" i="1"/>
  <c r="F32" i="1"/>
  <c r="G32" i="1"/>
  <c r="L32" i="1"/>
  <c r="G25" i="1"/>
  <c r="L25" i="1"/>
  <c r="E23" i="1"/>
  <c r="F23" i="1"/>
  <c r="G23" i="1"/>
  <c r="L23" i="1"/>
  <c r="E30" i="1"/>
  <c r="F30" i="1"/>
  <c r="G71" i="1"/>
  <c r="I71" i="1"/>
  <c r="E69" i="1"/>
  <c r="F69" i="1"/>
  <c r="G63" i="1"/>
  <c r="N63" i="1"/>
  <c r="E61" i="1"/>
  <c r="F61" i="1"/>
  <c r="G61" i="1"/>
  <c r="N61" i="1"/>
  <c r="G55" i="1"/>
  <c r="J55" i="1"/>
  <c r="E53" i="1"/>
  <c r="F53" i="1"/>
  <c r="G53" i="1"/>
  <c r="N53" i="1"/>
  <c r="G47" i="1"/>
  <c r="J47" i="1"/>
  <c r="E45" i="1"/>
  <c r="F45" i="1"/>
  <c r="G39" i="1"/>
  <c r="K39" i="1"/>
  <c r="E37" i="1"/>
  <c r="F37" i="1"/>
  <c r="G31" i="1"/>
  <c r="L31" i="1"/>
  <c r="E28" i="1"/>
  <c r="F28" i="1"/>
  <c r="G28" i="1"/>
  <c r="L28" i="1"/>
  <c r="G22" i="1"/>
  <c r="L22" i="1"/>
  <c r="G76" i="1"/>
  <c r="K76" i="1"/>
  <c r="E74" i="1"/>
  <c r="F74" i="1"/>
  <c r="G74" i="1"/>
  <c r="K74" i="1"/>
  <c r="E66" i="1"/>
  <c r="F66" i="1"/>
  <c r="E58" i="1"/>
  <c r="F58" i="1"/>
  <c r="G52" i="1"/>
  <c r="N52" i="1"/>
  <c r="E50" i="1"/>
  <c r="F50" i="1"/>
  <c r="G50" i="1"/>
  <c r="K50" i="1"/>
  <c r="G44" i="1"/>
  <c r="N44" i="1"/>
  <c r="E42" i="1"/>
  <c r="F42" i="1"/>
  <c r="G42" i="1"/>
  <c r="K42" i="1"/>
  <c r="E34" i="1"/>
  <c r="F34" i="1"/>
  <c r="G34" i="1"/>
  <c r="L34" i="1"/>
  <c r="E25" i="1"/>
  <c r="F25" i="1"/>
  <c r="E70" i="3"/>
  <c r="E76" i="1"/>
  <c r="F76" i="1"/>
  <c r="G70" i="1"/>
  <c r="I70" i="1"/>
  <c r="E68" i="1"/>
  <c r="F68" i="1"/>
  <c r="G68" i="1"/>
  <c r="I68" i="1"/>
  <c r="E60" i="1"/>
  <c r="F60" i="1"/>
  <c r="G60" i="1"/>
  <c r="N60" i="1"/>
  <c r="E52" i="1"/>
  <c r="F52" i="1"/>
  <c r="E44" i="1"/>
  <c r="F44" i="1"/>
  <c r="G38" i="1"/>
  <c r="J38" i="1"/>
  <c r="E36" i="1"/>
  <c r="F36" i="1"/>
  <c r="G36" i="1"/>
  <c r="N36" i="1"/>
  <c r="E27" i="1"/>
  <c r="F27" i="1"/>
  <c r="G27" i="1"/>
  <c r="L27" i="1"/>
  <c r="G87" i="2"/>
  <c r="K87" i="2"/>
  <c r="E82" i="2"/>
  <c r="F82" i="2"/>
  <c r="G82" i="2"/>
  <c r="J82" i="2"/>
  <c r="G99" i="2"/>
  <c r="I99" i="2"/>
  <c r="L21" i="1"/>
  <c r="C11" i="1"/>
  <c r="C12" i="1"/>
  <c r="C16" i="1"/>
  <c r="D18" i="1"/>
  <c r="O35" i="1"/>
  <c r="O23" i="1"/>
  <c r="O27" i="1"/>
  <c r="O32" i="1"/>
  <c r="O54" i="1"/>
  <c r="O59" i="1"/>
  <c r="O63" i="1"/>
  <c r="O67" i="1"/>
  <c r="O71" i="1"/>
  <c r="O46" i="1"/>
  <c r="O39" i="1"/>
  <c r="O48" i="1"/>
  <c r="O74" i="1"/>
  <c r="O51" i="1"/>
  <c r="O76" i="1"/>
  <c r="O24" i="1"/>
  <c r="O28" i="1"/>
  <c r="O33" i="1"/>
  <c r="O56" i="1"/>
  <c r="O60" i="1"/>
  <c r="O75" i="1"/>
  <c r="O68" i="1"/>
  <c r="O72" i="1"/>
  <c r="O55" i="1"/>
  <c r="O40" i="1"/>
  <c r="O49" i="1"/>
  <c r="O44" i="1"/>
  <c r="O52" i="1"/>
  <c r="O22" i="1"/>
  <c r="O66" i="1"/>
  <c r="O73" i="1"/>
  <c r="O26" i="1"/>
  <c r="O53" i="1"/>
  <c r="O62" i="1"/>
  <c r="O70" i="1"/>
  <c r="O38" i="1"/>
  <c r="O42" i="1"/>
  <c r="O45" i="1"/>
  <c r="O21" i="1"/>
  <c r="O25" i="1"/>
  <c r="O29" i="1"/>
  <c r="O34" i="1"/>
  <c r="O36" i="1"/>
  <c r="O57" i="1"/>
  <c r="O61" i="1"/>
  <c r="O65" i="1"/>
  <c r="O69" i="1"/>
  <c r="O47" i="1"/>
  <c r="O64" i="1"/>
  <c r="O41" i="1"/>
  <c r="O50" i="1"/>
  <c r="O43" i="1"/>
  <c r="O31" i="1"/>
  <c r="O58" i="1"/>
  <c r="O37" i="1"/>
  <c r="O30" i="1"/>
  <c r="C11" i="2"/>
  <c r="C12" i="2"/>
  <c r="O102" i="2" l="1"/>
  <c r="O101" i="2"/>
  <c r="C16" i="2"/>
  <c r="D18" i="2" s="1"/>
  <c r="O26" i="2"/>
  <c r="O76" i="2"/>
  <c r="O23" i="2"/>
  <c r="O77" i="2"/>
  <c r="O74" i="2"/>
  <c r="O42" i="2"/>
  <c r="O92" i="2"/>
  <c r="O67" i="2"/>
  <c r="O79" i="2"/>
  <c r="O88" i="2"/>
  <c r="O94" i="2"/>
  <c r="O87" i="2"/>
  <c r="O84" i="2"/>
  <c r="O97" i="2"/>
  <c r="O45" i="2"/>
  <c r="O36" i="2"/>
  <c r="O73" i="2"/>
  <c r="C15" i="2"/>
  <c r="O90" i="2"/>
  <c r="O47" i="2"/>
  <c r="O60" i="2"/>
  <c r="O48" i="2"/>
  <c r="O51" i="2"/>
  <c r="O43" i="2"/>
  <c r="O99" i="2"/>
  <c r="O91" i="2"/>
  <c r="O95" i="2"/>
  <c r="O68" i="2"/>
  <c r="O63" i="2"/>
  <c r="O71" i="2"/>
  <c r="O54" i="2"/>
  <c r="O46" i="2"/>
  <c r="O69" i="2"/>
  <c r="O85" i="2"/>
  <c r="O83" i="2"/>
  <c r="O93" i="2"/>
  <c r="O80" i="2"/>
  <c r="O66" i="2"/>
  <c r="O81" i="2"/>
  <c r="O58" i="2"/>
  <c r="O82" i="2"/>
  <c r="O57" i="2"/>
  <c r="O98" i="2"/>
  <c r="O55" i="2"/>
  <c r="O44" i="2"/>
  <c r="O59" i="2"/>
  <c r="O50" i="2"/>
  <c r="O78" i="2"/>
  <c r="O49" i="2"/>
  <c r="O64" i="2"/>
  <c r="O100" i="2"/>
  <c r="O65" i="2"/>
  <c r="O72" i="2"/>
  <c r="O34" i="2"/>
  <c r="O89" i="2"/>
  <c r="O52" i="2"/>
  <c r="O62" i="2"/>
  <c r="O53" i="2"/>
  <c r="O86" i="2"/>
  <c r="O56" i="2"/>
  <c r="O75" i="2"/>
  <c r="O61" i="2"/>
  <c r="O70" i="2"/>
  <c r="O96" i="2"/>
  <c r="C18" i="2" l="1"/>
  <c r="F18" i="2"/>
  <c r="F19" i="2" s="1"/>
</calcChain>
</file>

<file path=xl/sharedStrings.xml><?xml version="1.0" encoding="utf-8"?>
<sst xmlns="http://schemas.openxmlformats.org/spreadsheetml/2006/main" count="1001" uniqueCount="358">
  <si>
    <t>IBVS 6244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</si>
  <si>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</si>
  <si>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</si>
  <si>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</si>
  <si>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</si>
  <si>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</si>
  <si>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</si>
  <si>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</si>
  <si>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</si>
  <si>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</si>
  <si>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</si>
  <si>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</si>
  <si>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</si>
  <si>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</si>
  <si>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</si>
  <si>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</si>
  <si>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</si>
  <si>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</si>
  <si>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</si>
  <si>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</si>
  <si>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</si>
  <si>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</si>
  <si>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</si>
  <si>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</si>
  <si>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</si>
  <si>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</si>
  <si>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</si>
  <si>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</si>
  <si>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</si>
  <si>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</si>
  <si>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</t>
  </si>
  <si>
    <t>AH Cep</t>
  </si>
  <si>
    <t>phe</t>
  </si>
  <si>
    <t>BAC 35,294</t>
  </si>
  <si>
    <t>K</t>
  </si>
  <si>
    <t>v</t>
  </si>
  <si>
    <t>IBVS 2407</t>
  </si>
  <si>
    <t>Diethelm R</t>
  </si>
  <si>
    <t>BBSAG Bull.52</t>
  </si>
  <si>
    <t>B</t>
  </si>
  <si>
    <t>UNP.</t>
  </si>
  <si>
    <t>MNRAS 223,513</t>
  </si>
  <si>
    <t>BBSAG Bull.77</t>
  </si>
  <si>
    <t>BBSAG 77</t>
  </si>
  <si>
    <t>IBVS 2886</t>
  </si>
  <si>
    <t>BAC 42,225</t>
  </si>
  <si>
    <t>BBSAG Bull.83</t>
  </si>
  <si>
    <t>BBSAG Bull.96</t>
  </si>
  <si>
    <t>V</t>
  </si>
  <si>
    <t>BAV-M 59</t>
  </si>
  <si>
    <t>:</t>
  </si>
  <si>
    <t>BAV-M 60</t>
  </si>
  <si>
    <t>IBVS 4382</t>
  </si>
  <si>
    <t>BAV-M 102</t>
  </si>
  <si>
    <t>BAV</t>
  </si>
  <si>
    <t>IBVS</t>
  </si>
  <si>
    <t>IBVS 4562</t>
  </si>
  <si>
    <t>II</t>
  </si>
  <si>
    <t>Mayer 1991</t>
  </si>
  <si>
    <t>Hipparcos</t>
  </si>
  <si>
    <t>IBVS 0817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</si>
  <si>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</si>
  <si>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</si>
  <si>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</si>
  <si>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</si>
  <si>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</si>
  <si>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</si>
  <si>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</si>
  <si>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EB/DM</t>
  </si>
  <si>
    <t>AH Cep / G4273-0857</t>
  </si>
  <si>
    <t>OEJV 0074</t>
  </si>
  <si>
    <t>I</t>
  </si>
  <si>
    <t>OEJV 0094</t>
  </si>
  <si>
    <t>Add cycle</t>
  </si>
  <si>
    <t>Old Cycle</t>
  </si>
  <si>
    <t>IBVS 6007</t>
  </si>
  <si>
    <t>2013JAVSO..41..122</t>
  </si>
  <si>
    <t>OEJV 0160</t>
  </si>
  <si>
    <t>IBVS 6070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</si>
  <si>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</si>
  <si>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</si>
  <si>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</si>
  <si>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</si>
  <si>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</si>
  <si>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</si>
  <si>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</si>
  <si>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</si>
  <si>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</si>
  <si>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</si>
  <si>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</si>
  <si>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2415500.11 </t>
  </si>
  <si>
    <t> 25.04.1901 14:38 </t>
  </si>
  <si>
    <t> 0.13 </t>
  </si>
  <si>
    <t>P </t>
  </si>
  <si>
    <t> M.Zverev </t>
  </si>
  <si>
    <t> PZ 4.181 </t>
  </si>
  <si>
    <t>2424078.326 </t>
  </si>
  <si>
    <t> 19.10.1924 19:49 </t>
  </si>
  <si>
    <t> 0.089 </t>
  </si>
  <si>
    <t>V </t>
  </si>
  <si>
    <t> PZ 4.177 </t>
  </si>
  <si>
    <t>2425388.089 </t>
  </si>
  <si>
    <t> 21.05.1928 14:08 </t>
  </si>
  <si>
    <t> 0.087 </t>
  </si>
  <si>
    <t>E </t>
  </si>
  <si>
    <t>?</t>
  </si>
  <si>
    <t> Huffer &amp; Eggen </t>
  </si>
  <si>
    <t> APJ 106.313 </t>
  </si>
  <si>
    <t>2425835.345 </t>
  </si>
  <si>
    <t> 11.08.1929 20:16 </t>
  </si>
  <si>
    <t> 0.105 </t>
  </si>
  <si>
    <t> PZ 4.189 </t>
  </si>
  <si>
    <t>2425836.27 </t>
  </si>
  <si>
    <t> 12.08.1929 18:28 </t>
  </si>
  <si>
    <t> -0.74 </t>
  </si>
  <si>
    <t> BZ 13.25 </t>
  </si>
  <si>
    <t>2426440.487 </t>
  </si>
  <si>
    <t> 08.04.1931 23:41 </t>
  </si>
  <si>
    <t> 0.058 </t>
  </si>
  <si>
    <t>2426564.728 </t>
  </si>
  <si>
    <t> 11.08.1931 05:28 </t>
  </si>
  <si>
    <t> 0.066 </t>
  </si>
  <si>
    <t>2426985.340 </t>
  </si>
  <si>
    <t> 04.10.1932 20:09 </t>
  </si>
  <si>
    <t> 0.062 </t>
  </si>
  <si>
    <t>2434714.309 </t>
  </si>
  <si>
    <t> 02.12.1953 19:24 </t>
  </si>
  <si>
    <t> -0.007 </t>
  </si>
  <si>
    <t> S.Nekrasova </t>
  </si>
  <si>
    <t> PZ 13.177 </t>
  </si>
  <si>
    <t>2434981.420 </t>
  </si>
  <si>
    <t> 26.08.1954 22:04 </t>
  </si>
  <si>
    <t> 0.004 </t>
  </si>
  <si>
    <t> Nekras.(Guarnieri) </t>
  </si>
  <si>
    <t> AAPS 20.208 </t>
  </si>
  <si>
    <t>2434989.404 </t>
  </si>
  <si>
    <t> 03.09.1954 21:41 </t>
  </si>
  <si>
    <t> 0.001 </t>
  </si>
  <si>
    <t>2440873.619 </t>
  </si>
  <si>
    <t> 14.10.1970 02:51 </t>
  </si>
  <si>
    <t> 0.031 </t>
  </si>
  <si>
    <t> Battistini et al. </t>
  </si>
  <si>
    <t>IBVS 817 </t>
  </si>
  <si>
    <t>2441196.637 </t>
  </si>
  <si>
    <t> 02.09.1971 03:17 </t>
  </si>
  <si>
    <t> 0.045 </t>
  </si>
  <si>
    <t> P.Mayer </t>
  </si>
  <si>
    <t> BAC 31.294 </t>
  </si>
  <si>
    <t>2442647.507 </t>
  </si>
  <si>
    <t> 23.08.1975 00:10 </t>
  </si>
  <si>
    <t> 0.056 </t>
  </si>
  <si>
    <t>2443779.813 </t>
  </si>
  <si>
    <t> 28.09.1978 07:30 </t>
  </si>
  <si>
    <t> 0.071 </t>
  </si>
  <si>
    <t> Hartigan &amp; Binzel </t>
  </si>
  <si>
    <t> AVSJ 11.21 </t>
  </si>
  <si>
    <t>2443815.3153 </t>
  </si>
  <si>
    <t> 02.11.1978 19:34 </t>
  </si>
  <si>
    <t> 0.0785 </t>
  </si>
  <si>
    <t>2444010.532 </t>
  </si>
  <si>
    <t> 17.05.1979 00:46 </t>
  </si>
  <si>
    <t> 0.073 </t>
  </si>
  <si>
    <t> Mayer &amp; Tremko </t>
  </si>
  <si>
    <t>IBVS 2407 </t>
  </si>
  <si>
    <t>2444634.350 </t>
  </si>
  <si>
    <t> 29.01.1981 20:24 </t>
  </si>
  <si>
    <t> R.Diethelm </t>
  </si>
  <si>
    <t> BBS 52 </t>
  </si>
  <si>
    <t>2445200.499 </t>
  </si>
  <si>
    <t> 18.08.1982 23:58 </t>
  </si>
  <si>
    <t> 0.069 </t>
  </si>
  <si>
    <t>2445223.570 </t>
  </si>
  <si>
    <t> 11.09.1982 01:40 </t>
  </si>
  <si>
    <t>2445562.5380 </t>
  </si>
  <si>
    <t> 16.08.1983 00:54 </t>
  </si>
  <si>
    <t> 0.0593 </t>
  </si>
  <si>
    <t>2445579.398 </t>
  </si>
  <si>
    <t> 01.09.1983 21:33 </t>
  </si>
  <si>
    <t> 0.059 </t>
  </si>
  <si>
    <t>2445674.3541 </t>
  </si>
  <si>
    <t> 05.12.1983 20:29 </t>
  </si>
  <si>
    <t> 0.0661 </t>
  </si>
  <si>
    <t>  </t>
  </si>
  <si>
    <t> SAC 63.105 </t>
  </si>
  <si>
    <t>2445963.6323 </t>
  </si>
  <si>
    <t> 20.09.1984 03:10 </t>
  </si>
  <si>
    <t> 0.0600 </t>
  </si>
  <si>
    <t> S.A.Bell et al. </t>
  </si>
  <si>
    <t> MN 223.519 </t>
  </si>
  <si>
    <t>2446005.3299 </t>
  </si>
  <si>
    <t> 31.10.1984 19:55 </t>
  </si>
  <si>
    <t> 0.0509 </t>
  </si>
  <si>
    <t> SAC 63.106 </t>
  </si>
  <si>
    <t>2446264.4466 </t>
  </si>
  <si>
    <t> 17.07.1985 22:43 </t>
  </si>
  <si>
    <t> 0.0541 </t>
  </si>
  <si>
    <t> BBS 77 </t>
  </si>
  <si>
    <t>2446343.4150 </t>
  </si>
  <si>
    <t> 04.10.1985 21:57 </t>
  </si>
  <si>
    <t> 0.0461 </t>
  </si>
  <si>
    <t> Mayer &amp; Wolf </t>
  </si>
  <si>
    <t>IBVS 2886 </t>
  </si>
  <si>
    <t>2446358.5006 </t>
  </si>
  <si>
    <t> 20.10.1985 00:00 </t>
  </si>
  <si>
    <t> 0.0463 </t>
  </si>
  <si>
    <t>2446359.3887 </t>
  </si>
  <si>
    <t> 20.10.1985 21:19 </t>
  </si>
  <si>
    <t> 0.0470 </t>
  </si>
  <si>
    <t>2446705.4549 </t>
  </si>
  <si>
    <t> 01.10.1986 22:55 </t>
  </si>
  <si>
    <t> 0.0369 </t>
  </si>
  <si>
    <t> P.Mayer et al. </t>
  </si>
  <si>
    <t> BAC 42.225 </t>
  </si>
  <si>
    <t>2446706.3444 </t>
  </si>
  <si>
    <t> 02.10.1986 20:15 </t>
  </si>
  <si>
    <t> 0.0390 </t>
  </si>
  <si>
    <t>2446729.4135 </t>
  </si>
  <si>
    <t> 25.10.1986 21:55 </t>
  </si>
  <si>
    <t> 0.0363 </t>
  </si>
  <si>
    <t>2446769.3443 </t>
  </si>
  <si>
    <t> 04.12.1986 20:15 </t>
  </si>
  <si>
    <t> 0.0353 </t>
  </si>
  <si>
    <t>2446917.539 </t>
  </si>
  <si>
    <t> 02.05.1987 00:56 </t>
  </si>
  <si>
    <t> 0.038 </t>
  </si>
  <si>
    <t> BBS 83 </t>
  </si>
  <si>
    <t>2446957.4647 </t>
  </si>
  <si>
    <t> 10.06.1987 23:09 </t>
  </si>
  <si>
    <t> 0.0321 </t>
  </si>
  <si>
    <t>2447099.4411 </t>
  </si>
  <si>
    <t> 30.10.1987 22:35 </t>
  </si>
  <si>
    <t> 0.0285 </t>
  </si>
  <si>
    <t>2447438.4125 </t>
  </si>
  <si>
    <t> 03.10.1988 21:54 </t>
  </si>
  <si>
    <t> 0.0225 </t>
  </si>
  <si>
    <t>2447469.4688 </t>
  </si>
  <si>
    <t> 03.11.1988 23:15 </t>
  </si>
  <si>
    <t> 0.0207 </t>
  </si>
  <si>
    <t>2447470.3520 </t>
  </si>
  <si>
    <t> 04.11.1988 20:26 </t>
  </si>
  <si>
    <t> 0.0165 </t>
  </si>
  <si>
    <t>2447549.3408 </t>
  </si>
  <si>
    <t> 22.01.1989 20:10 </t>
  </si>
  <si>
    <t> 0.0289 </t>
  </si>
  <si>
    <t>2447713.4940 </t>
  </si>
  <si>
    <t> 05.07.1989 23:51 </t>
  </si>
  <si>
    <t> 0.0177 </t>
  </si>
  <si>
    <t>2447729.4683 </t>
  </si>
  <si>
    <t> 21.07.1989 23:14 </t>
  </si>
  <si>
    <t> 0.0192 </t>
  </si>
  <si>
    <t>2447776.4975 </t>
  </si>
  <si>
    <t> 06.09.1989 23:56 </t>
  </si>
  <si>
    <t> 0.0175 </t>
  </si>
  <si>
    <t> J.Ells </t>
  </si>
  <si>
    <t> VSSC 73 </t>
  </si>
  <si>
    <t>2448163.385 </t>
  </si>
  <si>
    <t> 28.09.1990 21:14 </t>
  </si>
  <si>
    <t> 0.009 </t>
  </si>
  <si>
    <t> BBS 96 </t>
  </si>
  <si>
    <t>2448273.4197 </t>
  </si>
  <si>
    <t> 16.01.1991 22:04 </t>
  </si>
  <si>
    <t> 0.0096 </t>
  </si>
  <si>
    <t>B;V</t>
  </si>
  <si>
    <t> F.Agerer </t>
  </si>
  <si>
    <t>BAVM 59 </t>
  </si>
  <si>
    <t>2448289.3879 </t>
  </si>
  <si>
    <t> 01.02.1991 21:18 </t>
  </si>
  <si>
    <t> 0.0051 </t>
  </si>
  <si>
    <t>2448541.403 </t>
  </si>
  <si>
    <t> 11.10.1991 21:40 </t>
  </si>
  <si>
    <t> 0.006 </t>
  </si>
  <si>
    <t>BAVM 60 </t>
  </si>
  <si>
    <t>2448541.404 </t>
  </si>
  <si>
    <t> 11.10.1991 21:41 </t>
  </si>
  <si>
    <t> 0.007 </t>
  </si>
  <si>
    <t>2448555.5960 </t>
  </si>
  <si>
    <t> 26.10.1991 02:18 </t>
  </si>
  <si>
    <t> 0.0006 </t>
  </si>
  <si>
    <t>2448555.5970 </t>
  </si>
  <si>
    <t> 26.10.1991 02:19 </t>
  </si>
  <si>
    <t> 0.0016 </t>
  </si>
  <si>
    <t>2449644.3903 </t>
  </si>
  <si>
    <t> 18.10.1994 21:22 </t>
  </si>
  <si>
    <t> -0.0146 </t>
  </si>
  <si>
    <t>BAVM 90 </t>
  </si>
  <si>
    <t>2449644.3908 </t>
  </si>
  <si>
    <t> -0.0141 </t>
  </si>
  <si>
    <t>2450464.3068 </t>
  </si>
  <si>
    <t> 15.01.1997 19:21 </t>
  </si>
  <si>
    <t> -0.0328 </t>
  </si>
  <si>
    <t>BAVM 102 </t>
  </si>
  <si>
    <t>2451457.299 </t>
  </si>
  <si>
    <t> 05.10.1999 19:10 </t>
  </si>
  <si>
    <t> -0.013 </t>
  </si>
  <si>
    <t> K.Tikkanen </t>
  </si>
  <si>
    <t> BBS 124 </t>
  </si>
  <si>
    <t>2451462.603 </t>
  </si>
  <si>
    <t> 11.10.1999 02:28 </t>
  </si>
  <si>
    <t> -0.034 </t>
  </si>
  <si>
    <t> S.Cook </t>
  </si>
  <si>
    <t> JAAVSO 41;122 </t>
  </si>
  <si>
    <t>2451506.0731 </t>
  </si>
  <si>
    <t> 23.11.1999 13:45 </t>
  </si>
  <si>
    <t> -0.0450 </t>
  </si>
  <si>
    <t> Kim et al. </t>
  </si>
  <si>
    <t> AJ 129;990 ff </t>
  </si>
  <si>
    <t>2451522.0441 </t>
  </si>
  <si>
    <t> 09.12.1999 13:03 </t>
  </si>
  <si>
    <t> -0.0468 </t>
  </si>
  <si>
    <t>2451569.9596 </t>
  </si>
  <si>
    <t> 26.01.2000 11:01 </t>
  </si>
  <si>
    <t> -0.0495 </t>
  </si>
  <si>
    <t>2453001.2848 </t>
  </si>
  <si>
    <t> 27.12.2003 18:50 </t>
  </si>
  <si>
    <t> -0.0606 </t>
  </si>
  <si>
    <t>C </t>
  </si>
  <si>
    <t> M.Petropoulou et al. </t>
  </si>
  <si>
    <t>IBVS 6153 </t>
  </si>
  <si>
    <t>2454339.42261 </t>
  </si>
  <si>
    <t> 26.08.2007 22:08 </t>
  </si>
  <si>
    <t> -0.08469 </t>
  </si>
  <si>
    <t>R</t>
  </si>
  <si>
    <t> R.Drevený </t>
  </si>
  <si>
    <t>OEJV 0074 </t>
  </si>
  <si>
    <t>2454709.4595 </t>
  </si>
  <si>
    <t> 30.08.2008 23:01 </t>
  </si>
  <si>
    <t> -0.0833 </t>
  </si>
  <si>
    <t>OEJV 0094 </t>
  </si>
  <si>
    <t>2454709.4615 </t>
  </si>
  <si>
    <t> 30.08.2008 23:04 </t>
  </si>
  <si>
    <t> -0.0813 </t>
  </si>
  <si>
    <t>2455797.37434 </t>
  </si>
  <si>
    <t> 23.08.2011 20:59 </t>
  </si>
  <si>
    <t> -0.09050 </t>
  </si>
  <si>
    <t> K.Ho?kova </t>
  </si>
  <si>
    <t>OEJV 0160 </t>
  </si>
  <si>
    <t>2455797.37534 </t>
  </si>
  <si>
    <t> 23.08.2011 21:00 </t>
  </si>
  <si>
    <t> -0.08950 </t>
  </si>
  <si>
    <t>2455829.31526 </t>
  </si>
  <si>
    <t> 24.09.2011 19:33 </t>
  </si>
  <si>
    <t> -0.09509 </t>
  </si>
  <si>
    <t> R.Uhlar </t>
  </si>
  <si>
    <t>IBVS 6007 </t>
  </si>
  <si>
    <t>2456206.4429 </t>
  </si>
  <si>
    <t> 05.10.2012 22:37 </t>
  </si>
  <si>
    <t> -0.1019 </t>
  </si>
  <si>
    <t>BAVM 231 </t>
  </si>
  <si>
    <t>2457206.5138 </t>
  </si>
  <si>
    <t> 03.07.2015 00:19 </t>
  </si>
  <si>
    <t> -0.1029 </t>
  </si>
  <si>
    <t>BAVM 241 (=IBVS 6157) </t>
  </si>
  <si>
    <t>s5</t>
  </si>
  <si>
    <t>s6</t>
  </si>
  <si>
    <t>s7</t>
  </si>
  <si>
    <t>IBVS 6157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</si>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</sst>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right" wrapText="1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/>
    <xf numFmtId="0" fontId="12" fillId="0" borderId="0" xfId="0" applyFont="1" applyAlignment="1"/>
    <xf numFmtId="14" fontId="12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42" applyFont="1"/>
    <xf numFmtId="0" fontId="21" fillId="0" borderId="0" xfId="42" applyFont="1" applyAlignment="1">
      <alignment horizontal="center"/>
    </xf>
    <xf numFmtId="0" fontId="21" fillId="0" borderId="0" xfId="42" applyFont="1" applyAlignment="1">
      <alignment horizontal="left"/>
    </xf>
    <xf numFmtId="0" fontId="13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Cep - O-C Diagr.</a:t>
            </a:r>
          </a:p>
        </c:rich>
      </c:tx>
      <c:layout>
        <c:manualLayout>
          <c:xMode val="edge"/>
          <c:yMode val="edge"/>
          <c:x val="0.3690481546949488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95942940753448"/>
          <c:y val="0.15076945728584329"/>
          <c:w val="0.8010217385166522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3.6672999998700107E-2</c:v>
                </c:pt>
                <c:pt idx="1">
                  <c:v>0.10695799999666633</c:v>
                </c:pt>
                <c:pt idx="2">
                  <c:v>3.7216000000626082E-2</c:v>
                </c:pt>
                <c:pt idx="3">
                  <c:v>4.0619999999762513E-2</c:v>
                </c:pt>
                <c:pt idx="4">
                  <c:v>6.1635999998543411E-2</c:v>
                </c:pt>
                <c:pt idx="5">
                  <c:v>9.9265000000741566E-2</c:v>
                </c:pt>
                <c:pt idx="6">
                  <c:v>1.6614000000117812E-2</c:v>
                </c:pt>
                <c:pt idx="7">
                  <c:v>2.5674000000435626E-2</c:v>
                </c:pt>
                <c:pt idx="8">
                  <c:v>2.381999999852269E-2</c:v>
                </c:pt>
                <c:pt idx="11">
                  <c:v>0</c:v>
                </c:pt>
                <c:pt idx="13">
                  <c:v>5.7299000000057276E-2</c:v>
                </c:pt>
                <c:pt idx="15">
                  <c:v>6.2299000004713889E-2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6-4E98-B8BF-564F327CD5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9">
                  <c:v>-8.5899999976390973E-3</c:v>
                </c:pt>
                <c:pt idx="10">
                  <c:v>3.7389999997685663E-3</c:v>
                </c:pt>
                <c:pt idx="12">
                  <c:v>1.4000000010128133E-3</c:v>
                </c:pt>
                <c:pt idx="14">
                  <c:v>5.929900000046473E-2</c:v>
                </c:pt>
                <c:pt idx="16">
                  <c:v>7.4254999999538995E-2</c:v>
                </c:pt>
                <c:pt idx="17">
                  <c:v>9.2669999998179264E-2</c:v>
                </c:pt>
                <c:pt idx="18">
                  <c:v>0.11327400000300258</c:v>
                </c:pt>
                <c:pt idx="21">
                  <c:v>0.11200099999405211</c:v>
                </c:pt>
                <c:pt idx="29">
                  <c:v>0.10747400000400376</c:v>
                </c:pt>
                <c:pt idx="39">
                  <c:v>9.5417999997152947E-2</c:v>
                </c:pt>
                <c:pt idx="50">
                  <c:v>7.2533999998995569E-2</c:v>
                </c:pt>
                <c:pt idx="57">
                  <c:v>7.0487999997567385E-2</c:v>
                </c:pt>
                <c:pt idx="58">
                  <c:v>7.1488000001409091E-2</c:v>
                </c:pt>
                <c:pt idx="59">
                  <c:v>6.5551999992749188E-2</c:v>
                </c:pt>
                <c:pt idx="60">
                  <c:v>6.6551999996590894E-2</c:v>
                </c:pt>
                <c:pt idx="64">
                  <c:v>6.5382000000681728E-2</c:v>
                </c:pt>
                <c:pt idx="78">
                  <c:v>-6.6600000718608499E-4</c:v>
                </c:pt>
                <c:pt idx="79">
                  <c:v>2.6049999942188151E-3</c:v>
                </c:pt>
                <c:pt idx="80">
                  <c:v>-2.9299999005161226E-3</c:v>
                </c:pt>
                <c:pt idx="81">
                  <c:v>1.3704000004508998E-2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6-4E98-B8BF-564F327CD5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9">
                  <c:v>0.12073399999644607</c:v>
                </c:pt>
                <c:pt idx="20">
                  <c:v>0.11581399999704445</c:v>
                </c:pt>
                <c:pt idx="22">
                  <c:v>0.11830300000292482</c:v>
                </c:pt>
                <c:pt idx="23">
                  <c:v>0.11765700000250945</c:v>
                </c:pt>
                <c:pt idx="24">
                  <c:v>0.10993500000040513</c:v>
                </c:pt>
                <c:pt idx="25">
                  <c:v>0.10988599999836879</c:v>
                </c:pt>
                <c:pt idx="26">
                  <c:v>0.11728899999434361</c:v>
                </c:pt>
                <c:pt idx="27">
                  <c:v>0.11254299999563955</c:v>
                </c:pt>
                <c:pt idx="28">
                  <c:v>0.10370599999441765</c:v>
                </c:pt>
                <c:pt idx="30">
                  <c:v>0.1080740000033984</c:v>
                </c:pt>
                <c:pt idx="31">
                  <c:v>0.10045499999978347</c:v>
                </c:pt>
                <c:pt idx="32">
                  <c:v>0.10074799999711104</c:v>
                </c:pt>
                <c:pt idx="33">
                  <c:v>0.101477000003797</c:v>
                </c:pt>
                <c:pt idx="35">
                  <c:v>0.11038700000062818</c:v>
                </c:pt>
                <c:pt idx="36">
                  <c:v>9.5115999996778555E-2</c:v>
                </c:pt>
                <c:pt idx="37">
                  <c:v>9.2570000000705477E-2</c:v>
                </c:pt>
                <c:pt idx="38">
                  <c:v>9.1674999996030238E-2</c:v>
                </c:pt>
                <c:pt idx="40">
                  <c:v>8.9422999997623265E-2</c:v>
                </c:pt>
                <c:pt idx="41">
                  <c:v>8.6462999992363621E-2</c:v>
                </c:pt>
                <c:pt idx="42">
                  <c:v>8.2140999998955522E-2</c:v>
                </c:pt>
                <c:pt idx="43">
                  <c:v>8.0456000003323425E-2</c:v>
                </c:pt>
                <c:pt idx="44">
                  <c:v>7.6284999995550606E-2</c:v>
                </c:pt>
                <c:pt idx="45">
                  <c:v>8.9065999993181322E-2</c:v>
                </c:pt>
                <c:pt idx="46">
                  <c:v>7.863099999667611E-2</c:v>
                </c:pt>
                <c:pt idx="47">
                  <c:v>8.0253000000084285E-2</c:v>
                </c:pt>
                <c:pt idx="48">
                  <c:v>7.8789999999571592E-2</c:v>
                </c:pt>
                <c:pt idx="49">
                  <c:v>6.7614999999932479E-2</c:v>
                </c:pt>
                <c:pt idx="51">
                  <c:v>7.242999999289168E-2</c:v>
                </c:pt>
                <c:pt idx="52">
                  <c:v>7.3229999994509853E-2</c:v>
                </c:pt>
                <c:pt idx="53">
                  <c:v>7.4029999996128026E-2</c:v>
                </c:pt>
                <c:pt idx="54">
                  <c:v>6.7951999997603707E-2</c:v>
                </c:pt>
                <c:pt idx="55">
                  <c:v>6.875199999922188E-2</c:v>
                </c:pt>
                <c:pt idx="56">
                  <c:v>6.9552000000840053E-2</c:v>
                </c:pt>
                <c:pt idx="61">
                  <c:v>5.5634999996982515E-2</c:v>
                </c:pt>
                <c:pt idx="62">
                  <c:v>5.6134999998903368E-2</c:v>
                </c:pt>
                <c:pt idx="63">
                  <c:v>4.1330999993078876E-2</c:v>
                </c:pt>
                <c:pt idx="76">
                  <c:v>-3.0999999580672011E-4</c:v>
                </c:pt>
                <c:pt idx="77">
                  <c:v>3.4729999970295466E-3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6-4E98-B8BF-564F327CD5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4">
                  <c:v>9.2986999996355735E-2</c:v>
                </c:pt>
                <c:pt idx="65">
                  <c:v>4.5156000000133645E-2</c:v>
                </c:pt>
                <c:pt idx="66">
                  <c:v>3.4076999996614177E-2</c:v>
                </c:pt>
                <c:pt idx="67">
                  <c:v>3.2398999996075872E-2</c:v>
                </c:pt>
                <c:pt idx="68">
                  <c:v>2.9865000004065223E-2</c:v>
                </c:pt>
                <c:pt idx="69">
                  <c:v>2.5642000000516418E-2</c:v>
                </c:pt>
                <c:pt idx="70">
                  <c:v>7.9840000034892E-3</c:v>
                </c:pt>
                <c:pt idx="71">
                  <c:v>1.1227000002691057E-2</c:v>
                </c:pt>
                <c:pt idx="72">
                  <c:v>1.322700000309851E-2</c:v>
                </c:pt>
                <c:pt idx="73">
                  <c:v>9.1610000017681159E-3</c:v>
                </c:pt>
                <c:pt idx="74">
                  <c:v>1.0160999998333864E-2</c:v>
                </c:pt>
                <c:pt idx="75">
                  <c:v>4.725000006146729E-3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6-4E98-B8BF-564F327CD5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6-4E98-B8BF-564F327CD5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6-4E98-B8BF-564F327CD5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6-4E98-B8BF-564F327CD5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2">
                  <c:v>8.639999672907607E-2</c:v>
                </c:pt>
                <c:pt idx="5">
                  <c:v>8.2091962211285605E-2</c:v>
                </c:pt>
                <c:pt idx="13">
                  <c:v>4.5239891066168401E-2</c:v>
                </c:pt>
                <c:pt idx="15">
                  <c:v>4.5239891066168401E-2</c:v>
                </c:pt>
                <c:pt idx="21">
                  <c:v>3.6023611264857966E-2</c:v>
                </c:pt>
                <c:pt idx="22">
                  <c:v>3.4636167538280319E-2</c:v>
                </c:pt>
                <c:pt idx="23">
                  <c:v>3.457962594440725E-2</c:v>
                </c:pt>
                <c:pt idx="24">
                  <c:v>3.3748899449810604E-2</c:v>
                </c:pt>
                <c:pt idx="25">
                  <c:v>3.370758059274951E-2</c:v>
                </c:pt>
                <c:pt idx="26">
                  <c:v>3.3474890187194954E-2</c:v>
                </c:pt>
                <c:pt idx="27">
                  <c:v>3.2765945587094149E-2</c:v>
                </c:pt>
                <c:pt idx="28">
                  <c:v>3.2663735782785142E-2</c:v>
                </c:pt>
                <c:pt idx="29">
                  <c:v>3.2028730190056809E-2</c:v>
                </c:pt>
                <c:pt idx="30">
                  <c:v>3.2028730190056809E-2</c:v>
                </c:pt>
                <c:pt idx="31">
                  <c:v>3.1835183964875918E-2</c:v>
                </c:pt>
                <c:pt idx="32">
                  <c:v>3.1798214461189675E-2</c:v>
                </c:pt>
                <c:pt idx="33">
                  <c:v>3.1796039784502253E-2</c:v>
                </c:pt>
                <c:pt idx="34">
                  <c:v>3.0947915876406201E-2</c:v>
                </c:pt>
                <c:pt idx="35">
                  <c:v>3.0947915876406201E-2</c:v>
                </c:pt>
                <c:pt idx="36">
                  <c:v>3.0945741199718775E-2</c:v>
                </c:pt>
                <c:pt idx="37">
                  <c:v>3.0889199605845706E-2</c:v>
                </c:pt>
                <c:pt idx="38">
                  <c:v>3.0791339154911546E-2</c:v>
                </c:pt>
                <c:pt idx="39">
                  <c:v>3.0428168148111442E-2</c:v>
                </c:pt>
                <c:pt idx="40">
                  <c:v>3.0330307697177282E-2</c:v>
                </c:pt>
                <c:pt idx="41">
                  <c:v>2.9982359427189156E-2</c:v>
                </c:pt>
                <c:pt idx="42">
                  <c:v>2.915163293259251E-2</c:v>
                </c:pt>
                <c:pt idx="43">
                  <c:v>2.9075519248532609E-2</c:v>
                </c:pt>
                <c:pt idx="44">
                  <c:v>2.9073344571845183E-2</c:v>
                </c:pt>
                <c:pt idx="45">
                  <c:v>2.8879798346664289E-2</c:v>
                </c:pt>
                <c:pt idx="46">
                  <c:v>2.8477483159490519E-2</c:v>
                </c:pt>
                <c:pt idx="47">
                  <c:v>2.8438338979116854E-2</c:v>
                </c:pt>
                <c:pt idx="48">
                  <c:v>2.8323081114683291E-2</c:v>
                </c:pt>
                <c:pt idx="49">
                  <c:v>2.8051246528755069E-2</c:v>
                </c:pt>
                <c:pt idx="50">
                  <c:v>2.7374922078965649E-2</c:v>
                </c:pt>
                <c:pt idx="51">
                  <c:v>2.7105262169724857E-2</c:v>
                </c:pt>
                <c:pt idx="52">
                  <c:v>2.7105262169724857E-2</c:v>
                </c:pt>
                <c:pt idx="53">
                  <c:v>2.7105262169724857E-2</c:v>
                </c:pt>
                <c:pt idx="54">
                  <c:v>2.7066117989351192E-2</c:v>
                </c:pt>
                <c:pt idx="55">
                  <c:v>2.7066117989351192E-2</c:v>
                </c:pt>
                <c:pt idx="56">
                  <c:v>2.7066117989351192E-2</c:v>
                </c:pt>
                <c:pt idx="57">
                  <c:v>2.644850981012227E-2</c:v>
                </c:pt>
                <c:pt idx="58">
                  <c:v>2.644850981012227E-2</c:v>
                </c:pt>
                <c:pt idx="59">
                  <c:v>2.6413714983123456E-2</c:v>
                </c:pt>
                <c:pt idx="60">
                  <c:v>2.6413714983123456E-2</c:v>
                </c:pt>
                <c:pt idx="61">
                  <c:v>2.3745386687652033E-2</c:v>
                </c:pt>
                <c:pt idx="62">
                  <c:v>2.3745386687652033E-2</c:v>
                </c:pt>
                <c:pt idx="63">
                  <c:v>2.1735985428470612E-2</c:v>
                </c:pt>
                <c:pt idx="64">
                  <c:v>1.9302522215241168E-2</c:v>
                </c:pt>
                <c:pt idx="65">
                  <c:v>1.9289474155116615E-2</c:v>
                </c:pt>
                <c:pt idx="66">
                  <c:v>1.918291499743275E-2</c:v>
                </c:pt>
                <c:pt idx="67">
                  <c:v>1.9143770817059085E-2</c:v>
                </c:pt>
                <c:pt idx="68">
                  <c:v>1.9026338275938096E-2</c:v>
                </c:pt>
                <c:pt idx="69">
                  <c:v>1.5518584779120319E-2</c:v>
                </c:pt>
                <c:pt idx="70">
                  <c:v>1.2239172334482247E-2</c:v>
                </c:pt>
                <c:pt idx="71">
                  <c:v>1.13323321558257E-2</c:v>
                </c:pt>
                <c:pt idx="72">
                  <c:v>1.13323321558257E-2</c:v>
                </c:pt>
                <c:pt idx="73">
                  <c:v>8.6661785370416994E-3</c:v>
                </c:pt>
                <c:pt idx="74">
                  <c:v>8.6661785370416994E-3</c:v>
                </c:pt>
                <c:pt idx="75">
                  <c:v>8.5878901762943688E-3</c:v>
                </c:pt>
                <c:pt idx="76">
                  <c:v>7.6636525841384112E-3</c:v>
                </c:pt>
                <c:pt idx="77">
                  <c:v>5.2127919574095627E-3</c:v>
                </c:pt>
                <c:pt idx="78">
                  <c:v>5.19321986722273E-3</c:v>
                </c:pt>
                <c:pt idx="79">
                  <c:v>3.4556531939695379E-3</c:v>
                </c:pt>
                <c:pt idx="80">
                  <c:v>4.4372598188483631E-4</c:v>
                </c:pt>
                <c:pt idx="81">
                  <c:v>-3.0871215196447838E-4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6-4E98-B8BF-564F327C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68280"/>
        <c:axId val="1"/>
      </c:scatterChart>
      <c:valAx>
        <c:axId val="67156828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1109682718233"/>
              <c:y val="0.8707705229154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1088435374153E-2"/>
              <c:y val="0.387692953765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56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8267002338993"/>
          <c:y val="0.92307821522309708"/>
          <c:w val="0.690477261770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Cep - O-C Diagr.</a:t>
            </a:r>
          </a:p>
        </c:rich>
      </c:tx>
      <c:layout>
        <c:manualLayout>
          <c:xMode val="edge"/>
          <c:yMode val="edge"/>
          <c:x val="0.370119201992789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5030674846625766"/>
          <c:w val="0.7979633100687988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3.6672999998700107E-2</c:v>
                </c:pt>
                <c:pt idx="1">
                  <c:v>0.10695799999666633</c:v>
                </c:pt>
                <c:pt idx="2">
                  <c:v>3.7216000000626082E-2</c:v>
                </c:pt>
                <c:pt idx="3">
                  <c:v>4.0619999999762513E-2</c:v>
                </c:pt>
                <c:pt idx="4">
                  <c:v>6.1635999998543411E-2</c:v>
                </c:pt>
                <c:pt idx="5">
                  <c:v>9.9265000000741566E-2</c:v>
                </c:pt>
                <c:pt idx="6">
                  <c:v>1.6614000000117812E-2</c:v>
                </c:pt>
                <c:pt idx="7">
                  <c:v>2.5674000000435626E-2</c:v>
                </c:pt>
                <c:pt idx="8">
                  <c:v>2.381999999852269E-2</c:v>
                </c:pt>
                <c:pt idx="11">
                  <c:v>0</c:v>
                </c:pt>
                <c:pt idx="13">
                  <c:v>5.7299000000057276E-2</c:v>
                </c:pt>
                <c:pt idx="15">
                  <c:v>6.2299000004713889E-2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E-44C8-B67C-9BEC4519EE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9">
                  <c:v>-8.5899999976390973E-3</c:v>
                </c:pt>
                <c:pt idx="10">
                  <c:v>3.7389999997685663E-3</c:v>
                </c:pt>
                <c:pt idx="12">
                  <c:v>1.4000000010128133E-3</c:v>
                </c:pt>
                <c:pt idx="14">
                  <c:v>5.929900000046473E-2</c:v>
                </c:pt>
                <c:pt idx="16">
                  <c:v>7.4254999999538995E-2</c:v>
                </c:pt>
                <c:pt idx="17">
                  <c:v>9.2669999998179264E-2</c:v>
                </c:pt>
                <c:pt idx="18">
                  <c:v>0.11327400000300258</c:v>
                </c:pt>
                <c:pt idx="21">
                  <c:v>0.11200099999405211</c:v>
                </c:pt>
                <c:pt idx="29">
                  <c:v>0.10747400000400376</c:v>
                </c:pt>
                <c:pt idx="39">
                  <c:v>9.5417999997152947E-2</c:v>
                </c:pt>
                <c:pt idx="50">
                  <c:v>7.2533999998995569E-2</c:v>
                </c:pt>
                <c:pt idx="57">
                  <c:v>7.0487999997567385E-2</c:v>
                </c:pt>
                <c:pt idx="58">
                  <c:v>7.1488000001409091E-2</c:v>
                </c:pt>
                <c:pt idx="59">
                  <c:v>6.5551999992749188E-2</c:v>
                </c:pt>
                <c:pt idx="60">
                  <c:v>6.6551999996590894E-2</c:v>
                </c:pt>
                <c:pt idx="64">
                  <c:v>6.5382000000681728E-2</c:v>
                </c:pt>
                <c:pt idx="78">
                  <c:v>-6.6600000718608499E-4</c:v>
                </c:pt>
                <c:pt idx="79">
                  <c:v>2.6049999942188151E-3</c:v>
                </c:pt>
                <c:pt idx="80">
                  <c:v>-2.9299999005161226E-3</c:v>
                </c:pt>
                <c:pt idx="81">
                  <c:v>1.3704000004508998E-2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E-44C8-B67C-9BEC4519EE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9">
                  <c:v>0.12073399999644607</c:v>
                </c:pt>
                <c:pt idx="20">
                  <c:v>0.11581399999704445</c:v>
                </c:pt>
                <c:pt idx="22">
                  <c:v>0.11830300000292482</c:v>
                </c:pt>
                <c:pt idx="23">
                  <c:v>0.11765700000250945</c:v>
                </c:pt>
                <c:pt idx="24">
                  <c:v>0.10993500000040513</c:v>
                </c:pt>
                <c:pt idx="25">
                  <c:v>0.10988599999836879</c:v>
                </c:pt>
                <c:pt idx="26">
                  <c:v>0.11728899999434361</c:v>
                </c:pt>
                <c:pt idx="27">
                  <c:v>0.11254299999563955</c:v>
                </c:pt>
                <c:pt idx="28">
                  <c:v>0.10370599999441765</c:v>
                </c:pt>
                <c:pt idx="30">
                  <c:v>0.1080740000033984</c:v>
                </c:pt>
                <c:pt idx="31">
                  <c:v>0.10045499999978347</c:v>
                </c:pt>
                <c:pt idx="32">
                  <c:v>0.10074799999711104</c:v>
                </c:pt>
                <c:pt idx="33">
                  <c:v>0.101477000003797</c:v>
                </c:pt>
                <c:pt idx="35">
                  <c:v>0.11038700000062818</c:v>
                </c:pt>
                <c:pt idx="36">
                  <c:v>9.5115999996778555E-2</c:v>
                </c:pt>
                <c:pt idx="37">
                  <c:v>9.2570000000705477E-2</c:v>
                </c:pt>
                <c:pt idx="38">
                  <c:v>9.1674999996030238E-2</c:v>
                </c:pt>
                <c:pt idx="40">
                  <c:v>8.9422999997623265E-2</c:v>
                </c:pt>
                <c:pt idx="41">
                  <c:v>8.6462999992363621E-2</c:v>
                </c:pt>
                <c:pt idx="42">
                  <c:v>8.2140999998955522E-2</c:v>
                </c:pt>
                <c:pt idx="43">
                  <c:v>8.0456000003323425E-2</c:v>
                </c:pt>
                <c:pt idx="44">
                  <c:v>7.6284999995550606E-2</c:v>
                </c:pt>
                <c:pt idx="45">
                  <c:v>8.9065999993181322E-2</c:v>
                </c:pt>
                <c:pt idx="46">
                  <c:v>7.863099999667611E-2</c:v>
                </c:pt>
                <c:pt idx="47">
                  <c:v>8.0253000000084285E-2</c:v>
                </c:pt>
                <c:pt idx="48">
                  <c:v>7.8789999999571592E-2</c:v>
                </c:pt>
                <c:pt idx="49">
                  <c:v>6.7614999999932479E-2</c:v>
                </c:pt>
                <c:pt idx="51">
                  <c:v>7.242999999289168E-2</c:v>
                </c:pt>
                <c:pt idx="52">
                  <c:v>7.3229999994509853E-2</c:v>
                </c:pt>
                <c:pt idx="53">
                  <c:v>7.4029999996128026E-2</c:v>
                </c:pt>
                <c:pt idx="54">
                  <c:v>6.7951999997603707E-2</c:v>
                </c:pt>
                <c:pt idx="55">
                  <c:v>6.875199999922188E-2</c:v>
                </c:pt>
                <c:pt idx="56">
                  <c:v>6.9552000000840053E-2</c:v>
                </c:pt>
                <c:pt idx="61">
                  <c:v>5.5634999996982515E-2</c:v>
                </c:pt>
                <c:pt idx="62">
                  <c:v>5.6134999998903368E-2</c:v>
                </c:pt>
                <c:pt idx="63">
                  <c:v>4.1330999993078876E-2</c:v>
                </c:pt>
                <c:pt idx="76">
                  <c:v>-3.0999999580672011E-4</c:v>
                </c:pt>
                <c:pt idx="77">
                  <c:v>3.4729999970295466E-3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E-44C8-B67C-9BEC4519EE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4">
                  <c:v>9.2986999996355735E-2</c:v>
                </c:pt>
                <c:pt idx="65">
                  <c:v>4.5156000000133645E-2</c:v>
                </c:pt>
                <c:pt idx="66">
                  <c:v>3.4076999996614177E-2</c:v>
                </c:pt>
                <c:pt idx="67">
                  <c:v>3.2398999996075872E-2</c:v>
                </c:pt>
                <c:pt idx="68">
                  <c:v>2.9865000004065223E-2</c:v>
                </c:pt>
                <c:pt idx="69">
                  <c:v>2.5642000000516418E-2</c:v>
                </c:pt>
                <c:pt idx="70">
                  <c:v>7.9840000034892E-3</c:v>
                </c:pt>
                <c:pt idx="71">
                  <c:v>1.1227000002691057E-2</c:v>
                </c:pt>
                <c:pt idx="72">
                  <c:v>1.322700000309851E-2</c:v>
                </c:pt>
                <c:pt idx="73">
                  <c:v>9.1610000017681159E-3</c:v>
                </c:pt>
                <c:pt idx="74">
                  <c:v>1.0160999998333864E-2</c:v>
                </c:pt>
                <c:pt idx="75">
                  <c:v>4.725000006146729E-3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E-44C8-B67C-9BEC4519EE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E-44C8-B67C-9BEC4519EE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E-44C8-B67C-9BEC4519EE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E-44C8-B67C-9BEC4519EE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2">
                  <c:v>8.639999672907607E-2</c:v>
                </c:pt>
                <c:pt idx="5">
                  <c:v>8.2091962211285605E-2</c:v>
                </c:pt>
                <c:pt idx="13">
                  <c:v>4.5239891066168401E-2</c:v>
                </c:pt>
                <c:pt idx="15">
                  <c:v>4.5239891066168401E-2</c:v>
                </c:pt>
                <c:pt idx="21">
                  <c:v>3.6023611264857966E-2</c:v>
                </c:pt>
                <c:pt idx="22">
                  <c:v>3.4636167538280319E-2</c:v>
                </c:pt>
                <c:pt idx="23">
                  <c:v>3.457962594440725E-2</c:v>
                </c:pt>
                <c:pt idx="24">
                  <c:v>3.3748899449810604E-2</c:v>
                </c:pt>
                <c:pt idx="25">
                  <c:v>3.370758059274951E-2</c:v>
                </c:pt>
                <c:pt idx="26">
                  <c:v>3.3474890187194954E-2</c:v>
                </c:pt>
                <c:pt idx="27">
                  <c:v>3.2765945587094149E-2</c:v>
                </c:pt>
                <c:pt idx="28">
                  <c:v>3.2663735782785142E-2</c:v>
                </c:pt>
                <c:pt idx="29">
                  <c:v>3.2028730190056809E-2</c:v>
                </c:pt>
                <c:pt idx="30">
                  <c:v>3.2028730190056809E-2</c:v>
                </c:pt>
                <c:pt idx="31">
                  <c:v>3.1835183964875918E-2</c:v>
                </c:pt>
                <c:pt idx="32">
                  <c:v>3.1798214461189675E-2</c:v>
                </c:pt>
                <c:pt idx="33">
                  <c:v>3.1796039784502253E-2</c:v>
                </c:pt>
                <c:pt idx="34">
                  <c:v>3.0947915876406201E-2</c:v>
                </c:pt>
                <c:pt idx="35">
                  <c:v>3.0947915876406201E-2</c:v>
                </c:pt>
                <c:pt idx="36">
                  <c:v>3.0945741199718775E-2</c:v>
                </c:pt>
                <c:pt idx="37">
                  <c:v>3.0889199605845706E-2</c:v>
                </c:pt>
                <c:pt idx="38">
                  <c:v>3.0791339154911546E-2</c:v>
                </c:pt>
                <c:pt idx="39">
                  <c:v>3.0428168148111442E-2</c:v>
                </c:pt>
                <c:pt idx="40">
                  <c:v>3.0330307697177282E-2</c:v>
                </c:pt>
                <c:pt idx="41">
                  <c:v>2.9982359427189156E-2</c:v>
                </c:pt>
                <c:pt idx="42">
                  <c:v>2.915163293259251E-2</c:v>
                </c:pt>
                <c:pt idx="43">
                  <c:v>2.9075519248532609E-2</c:v>
                </c:pt>
                <c:pt idx="44">
                  <c:v>2.9073344571845183E-2</c:v>
                </c:pt>
                <c:pt idx="45">
                  <c:v>2.8879798346664289E-2</c:v>
                </c:pt>
                <c:pt idx="46">
                  <c:v>2.8477483159490519E-2</c:v>
                </c:pt>
                <c:pt idx="47">
                  <c:v>2.8438338979116854E-2</c:v>
                </c:pt>
                <c:pt idx="48">
                  <c:v>2.8323081114683291E-2</c:v>
                </c:pt>
                <c:pt idx="49">
                  <c:v>2.8051246528755069E-2</c:v>
                </c:pt>
                <c:pt idx="50">
                  <c:v>2.7374922078965649E-2</c:v>
                </c:pt>
                <c:pt idx="51">
                  <c:v>2.7105262169724857E-2</c:v>
                </c:pt>
                <c:pt idx="52">
                  <c:v>2.7105262169724857E-2</c:v>
                </c:pt>
                <c:pt idx="53">
                  <c:v>2.7105262169724857E-2</c:v>
                </c:pt>
                <c:pt idx="54">
                  <c:v>2.7066117989351192E-2</c:v>
                </c:pt>
                <c:pt idx="55">
                  <c:v>2.7066117989351192E-2</c:v>
                </c:pt>
                <c:pt idx="56">
                  <c:v>2.7066117989351192E-2</c:v>
                </c:pt>
                <c:pt idx="57">
                  <c:v>2.644850981012227E-2</c:v>
                </c:pt>
                <c:pt idx="58">
                  <c:v>2.644850981012227E-2</c:v>
                </c:pt>
                <c:pt idx="59">
                  <c:v>2.6413714983123456E-2</c:v>
                </c:pt>
                <c:pt idx="60">
                  <c:v>2.6413714983123456E-2</c:v>
                </c:pt>
                <c:pt idx="61">
                  <c:v>2.3745386687652033E-2</c:v>
                </c:pt>
                <c:pt idx="62">
                  <c:v>2.3745386687652033E-2</c:v>
                </c:pt>
                <c:pt idx="63">
                  <c:v>2.1735985428470612E-2</c:v>
                </c:pt>
                <c:pt idx="64">
                  <c:v>1.9302522215241168E-2</c:v>
                </c:pt>
                <c:pt idx="65">
                  <c:v>1.9289474155116615E-2</c:v>
                </c:pt>
                <c:pt idx="66">
                  <c:v>1.918291499743275E-2</c:v>
                </c:pt>
                <c:pt idx="67">
                  <c:v>1.9143770817059085E-2</c:v>
                </c:pt>
                <c:pt idx="68">
                  <c:v>1.9026338275938096E-2</c:v>
                </c:pt>
                <c:pt idx="69">
                  <c:v>1.5518584779120319E-2</c:v>
                </c:pt>
                <c:pt idx="70">
                  <c:v>1.2239172334482247E-2</c:v>
                </c:pt>
                <c:pt idx="71">
                  <c:v>1.13323321558257E-2</c:v>
                </c:pt>
                <c:pt idx="72">
                  <c:v>1.13323321558257E-2</c:v>
                </c:pt>
                <c:pt idx="73">
                  <c:v>8.6661785370416994E-3</c:v>
                </c:pt>
                <c:pt idx="74">
                  <c:v>8.6661785370416994E-3</c:v>
                </c:pt>
                <c:pt idx="75">
                  <c:v>8.5878901762943688E-3</c:v>
                </c:pt>
                <c:pt idx="76">
                  <c:v>7.6636525841384112E-3</c:v>
                </c:pt>
                <c:pt idx="77">
                  <c:v>5.2127919574095627E-3</c:v>
                </c:pt>
                <c:pt idx="78">
                  <c:v>5.19321986722273E-3</c:v>
                </c:pt>
                <c:pt idx="79">
                  <c:v>3.4556531939695379E-3</c:v>
                </c:pt>
                <c:pt idx="80">
                  <c:v>4.4372598188483631E-4</c:v>
                </c:pt>
                <c:pt idx="81">
                  <c:v>-3.0871215196447838E-4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E-44C8-B67C-9BEC4519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16128"/>
        <c:axId val="1"/>
      </c:scatterChart>
      <c:valAx>
        <c:axId val="66181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835309635529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81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73532255836441"/>
          <c:y val="0.92331288343558282"/>
          <c:w val="0.689304439661510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Cep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A-46E0-A6A4-864A2F8C328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4">
                  <c:v>8.8074999948730692E-3</c:v>
                </c:pt>
                <c:pt idx="45">
                  <c:v>1.0407499998109415E-2</c:v>
                </c:pt>
                <c:pt idx="46">
                  <c:v>4.2529999991529621E-3</c:v>
                </c:pt>
                <c:pt idx="47">
                  <c:v>5.8530000023893081E-3</c:v>
                </c:pt>
                <c:pt idx="48">
                  <c:v>5.5819999979576096E-3</c:v>
                </c:pt>
                <c:pt idx="49">
                  <c:v>6.5820000017993152E-3</c:v>
                </c:pt>
                <c:pt idx="50">
                  <c:v>5.7799999922281131E-4</c:v>
                </c:pt>
                <c:pt idx="51">
                  <c:v>1.5780000030645169E-3</c:v>
                </c:pt>
                <c:pt idx="54">
                  <c:v>-3.2784750001155771E-2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A-46E0-A6A4-864A2F8C328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7">
                  <c:v>6.5807749997475185E-2</c:v>
                </c:pt>
                <c:pt idx="25">
                  <c:v>5.3473500003747176E-2</c:v>
                </c:pt>
                <c:pt idx="26">
                  <c:v>5.4073500003141817E-2</c:v>
                </c:pt>
                <c:pt idx="34">
                  <c:v>3.8289500000246335E-2</c:v>
                </c:pt>
                <c:pt idx="43">
                  <c:v>9.438500004762318E-3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A-46E0-A6A4-864A2F8C328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6">
                  <c:v>7.2608499998750631E-2</c:v>
                </c:pt>
                <c:pt idx="18">
                  <c:v>6.9398250001540873E-2</c:v>
                </c:pt>
                <c:pt idx="19">
                  <c:v>6.8641749996459112E-2</c:v>
                </c:pt>
                <c:pt idx="20">
                  <c:v>5.9296250001352746E-2</c:v>
                </c:pt>
                <c:pt idx="21">
                  <c:v>5.9166500002902467E-2</c:v>
                </c:pt>
                <c:pt idx="27">
                  <c:v>4.6076250000623986E-2</c:v>
                </c:pt>
                <c:pt idx="28">
                  <c:v>4.6297000000777189E-2</c:v>
                </c:pt>
                <c:pt idx="29">
                  <c:v>4.7021750004205387E-2</c:v>
                </c:pt>
                <c:pt idx="52">
                  <c:v>-1.4553749999322463E-2</c:v>
                </c:pt>
                <c:pt idx="53">
                  <c:v>-1.405374999740161E-2</c:v>
                </c:pt>
                <c:pt idx="55">
                  <c:v>-3.2784750001155771E-2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A-46E0-A6A4-864A2F8C328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Mayer 1991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0">
                  <c:v>0.13001574999725563</c:v>
                </c:pt>
                <c:pt idx="1">
                  <c:v>0.15922449999925448</c:v>
                </c:pt>
                <c:pt idx="2">
                  <c:v>8.6604999996779952E-2</c:v>
                </c:pt>
                <c:pt idx="3">
                  <c:v>0.10547899999801302</c:v>
                </c:pt>
                <c:pt idx="4">
                  <c:v>5.7558499996957835E-2</c:v>
                </c:pt>
                <c:pt idx="5">
                  <c:v>6.6023499999573687E-2</c:v>
                </c:pt>
                <c:pt idx="6">
                  <c:v>6.2154999999620486E-2</c:v>
                </c:pt>
                <c:pt idx="7">
                  <c:v>-7.2724999990896322E-3</c:v>
                </c:pt>
                <c:pt idx="8">
                  <c:v>3.7772499999846332E-3</c:v>
                </c:pt>
                <c:pt idx="10">
                  <c:v>1.4000000010128133E-3</c:v>
                </c:pt>
                <c:pt idx="11">
                  <c:v>3.1117250000534113E-2</c:v>
                </c:pt>
                <c:pt idx="12">
                  <c:v>4.4526249999762513E-2</c:v>
                </c:pt>
                <c:pt idx="13">
                  <c:v>5.5992499997955747E-2</c:v>
                </c:pt>
                <c:pt idx="14">
                  <c:v>7.1173500000440981E-2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A-46E0-A6A4-864A2F8C328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A-46E0-A6A4-864A2F8C328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5">
                  <c:v>7.846350000181701E-2</c:v>
                </c:pt>
                <c:pt idx="22">
                  <c:v>6.6114749992266297E-2</c:v>
                </c:pt>
                <c:pt idx="23">
                  <c:v>5.9983250001096167E-2</c:v>
                </c:pt>
                <c:pt idx="24">
                  <c:v>5.0946499992278405E-2</c:v>
                </c:pt>
                <c:pt idx="30">
                  <c:v>5.4274250003800262E-2</c:v>
                </c:pt>
                <c:pt idx="31">
                  <c:v>3.8998999996692874E-2</c:v>
                </c:pt>
                <c:pt idx="32">
                  <c:v>3.6342500003229361E-2</c:v>
                </c:pt>
                <c:pt idx="33">
                  <c:v>3.5256249997473788E-2</c:v>
                </c:pt>
                <c:pt idx="35">
                  <c:v>3.2103249992360361E-2</c:v>
                </c:pt>
                <c:pt idx="36">
                  <c:v>2.8463249997003004E-2</c:v>
                </c:pt>
                <c:pt idx="37">
                  <c:v>2.2517749996040948E-2</c:v>
                </c:pt>
                <c:pt idx="38">
                  <c:v>2.068400000280235E-2</c:v>
                </c:pt>
                <c:pt idx="39">
                  <c:v>1.6508749999047723E-2</c:v>
                </c:pt>
                <c:pt idx="40">
                  <c:v>2.8911499997775536E-2</c:v>
                </c:pt>
                <c:pt idx="41">
                  <c:v>1.7690250002488028E-2</c:v>
                </c:pt>
                <c:pt idx="42">
                  <c:v>1.9235749998188112E-2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6A-46E0-A6A4-864A2F8C328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0.11803262967168346</c:v>
                </c:pt>
                <c:pt idx="1">
                  <c:v>9.3387242828516209E-2</c:v>
                </c:pt>
                <c:pt idx="2">
                  <c:v>8.9618398363518675E-2</c:v>
                </c:pt>
                <c:pt idx="3">
                  <c:v>8.8333217301029665E-2</c:v>
                </c:pt>
                <c:pt idx="4">
                  <c:v>8.6594142926788575E-2</c:v>
                </c:pt>
                <c:pt idx="5">
                  <c:v>8.623714818720829E-2</c:v>
                </c:pt>
                <c:pt idx="6">
                  <c:v>8.502846599748648E-2</c:v>
                </c:pt>
                <c:pt idx="7">
                  <c:v>6.2818293270741871E-2</c:v>
                </c:pt>
                <c:pt idx="8">
                  <c:v>6.2050754580644261E-2</c:v>
                </c:pt>
                <c:pt idx="9">
                  <c:v>6.20278049188141E-2</c:v>
                </c:pt>
                <c:pt idx="10">
                  <c:v>6.20278049188141E-2</c:v>
                </c:pt>
                <c:pt idx="11">
                  <c:v>4.5119004074836648E-2</c:v>
                </c:pt>
                <c:pt idx="12">
                  <c:v>4.4190817751927916E-2</c:v>
                </c:pt>
                <c:pt idx="13">
                  <c:v>4.0021629186115348E-2</c:v>
                </c:pt>
                <c:pt idx="14">
                  <c:v>3.6767877131083648E-2</c:v>
                </c:pt>
                <c:pt idx="15">
                  <c:v>3.6665878634060706E-2</c:v>
                </c:pt>
                <c:pt idx="16">
                  <c:v>3.6104886900434556E-2</c:v>
                </c:pt>
                <c:pt idx="17">
                  <c:v>3.4312263315256428E-2</c:v>
                </c:pt>
                <c:pt idx="18">
                  <c:v>3.2685387287740578E-2</c:v>
                </c:pt>
                <c:pt idx="19">
                  <c:v>3.2619088264675668E-2</c:v>
                </c:pt>
                <c:pt idx="20">
                  <c:v>3.1645002618106613E-2</c:v>
                </c:pt>
                <c:pt idx="21">
                  <c:v>3.1596553332020716E-2</c:v>
                </c:pt>
                <c:pt idx="22">
                  <c:v>3.1323707352484367E-2</c:v>
                </c:pt>
                <c:pt idx="23">
                  <c:v>3.0492419601747422E-2</c:v>
                </c:pt>
                <c:pt idx="24">
                  <c:v>3.0372571367745474E-2</c:v>
                </c:pt>
                <c:pt idx="25">
                  <c:v>2.9627982339478026E-2</c:v>
                </c:pt>
                <c:pt idx="26">
                  <c:v>2.9627982339478026E-2</c:v>
                </c:pt>
                <c:pt idx="27">
                  <c:v>2.9401035683601993E-2</c:v>
                </c:pt>
                <c:pt idx="28">
                  <c:v>2.9357686322367245E-2</c:v>
                </c:pt>
                <c:pt idx="29">
                  <c:v>2.9355136359941671E-2</c:v>
                </c:pt>
                <c:pt idx="30">
                  <c:v>2.8360651013968029E-2</c:v>
                </c:pt>
                <c:pt idx="31">
                  <c:v>2.8358101051542454E-2</c:v>
                </c:pt>
                <c:pt idx="32">
                  <c:v>2.8291802028477551E-2</c:v>
                </c:pt>
                <c:pt idx="33">
                  <c:v>2.8177053719326745E-2</c:v>
                </c:pt>
                <c:pt idx="34">
                  <c:v>2.7751209994255982E-2</c:v>
                </c:pt>
                <c:pt idx="35">
                  <c:v>2.7636461685105175E-2</c:v>
                </c:pt>
                <c:pt idx="36">
                  <c:v>2.7228467697013425E-2</c:v>
                </c:pt>
                <c:pt idx="37">
                  <c:v>2.6254382050444371E-2</c:v>
                </c:pt>
                <c:pt idx="38">
                  <c:v>2.6165133365549306E-2</c:v>
                </c:pt>
                <c:pt idx="39">
                  <c:v>2.6162583403123732E-2</c:v>
                </c:pt>
                <c:pt idx="40">
                  <c:v>2.5935636747247692E-2</c:v>
                </c:pt>
                <c:pt idx="41">
                  <c:v>2.5463893698516607E-2</c:v>
                </c:pt>
                <c:pt idx="42">
                  <c:v>2.5417994374856284E-2</c:v>
                </c:pt>
                <c:pt idx="43">
                  <c:v>2.4171062748750874E-2</c:v>
                </c:pt>
                <c:pt idx="44">
                  <c:v>2.385486740797977E-2</c:v>
                </c:pt>
                <c:pt idx="45">
                  <c:v>2.385486740797977E-2</c:v>
                </c:pt>
                <c:pt idx="46">
                  <c:v>2.3808968084319447E-2</c:v>
                </c:pt>
                <c:pt idx="47">
                  <c:v>2.3808968084319447E-2</c:v>
                </c:pt>
                <c:pt idx="48">
                  <c:v>2.3084778755456593E-2</c:v>
                </c:pt>
                <c:pt idx="49">
                  <c:v>2.3084778755456593E-2</c:v>
                </c:pt>
                <c:pt idx="50">
                  <c:v>2.3043979356647419E-2</c:v>
                </c:pt>
                <c:pt idx="51">
                  <c:v>2.3043979356647419E-2</c:v>
                </c:pt>
                <c:pt idx="52">
                  <c:v>1.9915175460468816E-2</c:v>
                </c:pt>
                <c:pt idx="53">
                  <c:v>1.9915175460468816E-2</c:v>
                </c:pt>
                <c:pt idx="54">
                  <c:v>1.7559010179238957E-2</c:v>
                </c:pt>
                <c:pt idx="55">
                  <c:v>1.7559010179238957E-2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6A-46E0-A6A4-864A2F8C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10192"/>
        <c:axId val="1"/>
      </c:scatterChart>
      <c:valAx>
        <c:axId val="68381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81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2005162577818"/>
          <c:y val="0.859375"/>
          <c:w val="0.76033144617253423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16</xdr:col>
      <xdr:colOff>38100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3F6C905-108F-65D1-8690-16FD5C6C9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152400</xdr:colOff>
      <xdr:row>18</xdr:row>
      <xdr:rowOff>28575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5789C0D-B7AB-A479-9439-8D6897C3D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9C2FC4-82A0-86D3-511D-A76A900E1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886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102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2407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konkoly.hu/cgi-bin/IBVS?2886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www.bav-astro.de/sfs/BAVM_link.php?BAVMnr=90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2407" TargetMode="External"/><Relationship Id="rId16" Type="http://schemas.openxmlformats.org/officeDocument/2006/relationships/hyperlink" Target="http://www.bav-astro.de/sfs/BAVM_link.php?BAVMnr=90" TargetMode="External"/><Relationship Id="rId20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817" TargetMode="External"/><Relationship Id="rId6" Type="http://schemas.openxmlformats.org/officeDocument/2006/relationships/hyperlink" Target="http://www.konkoly.hu/cgi-bin/IBVS?2407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407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konkoly.hu/cgi-bin/IBVS?6153" TargetMode="External"/><Relationship Id="rId4" Type="http://schemas.openxmlformats.org/officeDocument/2006/relationships/hyperlink" Target="http://www.konkoly.hu/cgi-bin/IBVS?2407" TargetMode="External"/><Relationship Id="rId9" Type="http://schemas.openxmlformats.org/officeDocument/2006/relationships/hyperlink" Target="http://www.konkoly.hu/cgi-bin/IBVS?2886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269"/>
  <sheetViews>
    <sheetView tabSelected="1" workbookViewId="0">
      <pane xSplit="14" ySplit="22" topLeftCell="O92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69</v>
      </c>
    </row>
    <row r="2" spans="1:6">
      <c r="A2" t="s">
        <v>27</v>
      </c>
      <c r="B2" t="s">
        <v>68</v>
      </c>
    </row>
    <row r="4" spans="1:6" ht="14.25" thickTop="1" thickBot="1">
      <c r="A4" s="8" t="s">
        <v>2</v>
      </c>
      <c r="C4" s="3">
        <v>34989.402600000001</v>
      </c>
      <c r="D4" s="4">
        <v>1.7747504999999999</v>
      </c>
    </row>
    <row r="5" spans="1:6" ht="13.5" thickTop="1">
      <c r="A5" s="26" t="s">
        <v>61</v>
      </c>
      <c r="B5" s="27"/>
      <c r="C5" s="28">
        <v>-9.5</v>
      </c>
      <c r="D5" s="27" t="s">
        <v>62</v>
      </c>
    </row>
    <row r="6" spans="1:6">
      <c r="A6" s="8" t="s">
        <v>3</v>
      </c>
    </row>
    <row r="7" spans="1:6">
      <c r="A7" t="s">
        <v>4</v>
      </c>
      <c r="C7">
        <f>+C4</f>
        <v>34989.402600000001</v>
      </c>
    </row>
    <row r="8" spans="1:6">
      <c r="A8" t="s">
        <v>5</v>
      </c>
      <c r="C8">
        <v>1.774742</v>
      </c>
    </row>
    <row r="9" spans="1:6">
      <c r="A9" s="40" t="s">
        <v>67</v>
      </c>
      <c r="B9" s="41">
        <v>90</v>
      </c>
      <c r="C9" s="30" t="str">
        <f>"F"&amp;B9</f>
        <v>F90</v>
      </c>
      <c r="D9" s="12" t="str">
        <f>"G"&amp;B9</f>
        <v>G90</v>
      </c>
    </row>
    <row r="10" spans="1:6" ht="13.5" thickBot="1">
      <c r="A10" s="27"/>
      <c r="B10" s="27"/>
      <c r="C10" s="7" t="s">
        <v>22</v>
      </c>
      <c r="D10" s="7" t="s">
        <v>23</v>
      </c>
      <c r="E10" s="27"/>
    </row>
    <row r="11" spans="1:6">
      <c r="A11" s="27" t="s">
        <v>18</v>
      </c>
      <c r="B11" s="27"/>
      <c r="C11" s="29">
        <f ca="1">INTERCEPT(INDIRECT($D$9):G989,INDIRECT($C$9):F989)</f>
        <v>5.9660172180488726E-2</v>
      </c>
      <c r="D11" s="6"/>
      <c r="E11" s="27"/>
    </row>
    <row r="12" spans="1:6">
      <c r="A12" s="27" t="s">
        <v>19</v>
      </c>
      <c r="B12" s="27"/>
      <c r="C12" s="29">
        <f ca="1">SLOPE(INDIRECT($D$9):G989,INDIRECT($C$9):F989)</f>
        <v>-4.3493533748515526E-6</v>
      </c>
      <c r="D12" s="6"/>
      <c r="E12" s="27"/>
    </row>
    <row r="13" spans="1:6">
      <c r="A13" s="27" t="s">
        <v>21</v>
      </c>
      <c r="B13" s="27"/>
      <c r="C13" s="6" t="s">
        <v>16</v>
      </c>
    </row>
    <row r="14" spans="1:6">
      <c r="A14" s="27"/>
      <c r="B14" s="27"/>
      <c r="C14" s="27"/>
    </row>
    <row r="15" spans="1:6">
      <c r="A15" s="31" t="s">
        <v>20</v>
      </c>
      <c r="B15" s="27"/>
      <c r="C15" s="32">
        <f ca="1">(C7+C11)+(C8+C12)*INT(MAX(F21:F3530))</f>
        <v>59459.544987287853</v>
      </c>
      <c r="E15" s="33" t="s">
        <v>73</v>
      </c>
      <c r="F15" s="28">
        <v>1</v>
      </c>
    </row>
    <row r="16" spans="1:6">
      <c r="A16" s="35" t="s">
        <v>6</v>
      </c>
      <c r="B16" s="27"/>
      <c r="C16" s="36">
        <f ca="1">+C8+C12</f>
        <v>1.7747376506466253</v>
      </c>
      <c r="E16" s="33" t="s">
        <v>63</v>
      </c>
      <c r="F16" s="34">
        <f ca="1">NOW()+15018.5+$C$5/24</f>
        <v>59951.765946643514</v>
      </c>
    </row>
    <row r="17" spans="1:17" ht="13.5" thickBot="1">
      <c r="A17" s="33" t="s">
        <v>65</v>
      </c>
      <c r="B17" s="27"/>
      <c r="C17" s="27">
        <f>COUNT(C21:C2188)</f>
        <v>82</v>
      </c>
      <c r="E17" s="33" t="s">
        <v>74</v>
      </c>
      <c r="F17" s="34">
        <f ca="1">ROUND(2*(F16-$C$7)/$C$8,0)/2+F15</f>
        <v>14066.5</v>
      </c>
    </row>
    <row r="18" spans="1:17" ht="14.25" thickTop="1" thickBot="1">
      <c r="A18" s="35" t="s">
        <v>7</v>
      </c>
      <c r="B18" s="27"/>
      <c r="C18" s="38">
        <f ca="1">+C15</f>
        <v>59459.544987287853</v>
      </c>
      <c r="D18" s="39">
        <f ca="1">+C16</f>
        <v>1.7747376506466253</v>
      </c>
      <c r="E18" s="33" t="s">
        <v>64</v>
      </c>
      <c r="F18" s="12">
        <f ca="1">ROUND(2*(F16-$C$15)/$C$16,0)/2+F15</f>
        <v>278.5</v>
      </c>
    </row>
    <row r="19" spans="1:17" ht="13.5" thickTop="1">
      <c r="E19" s="33" t="s">
        <v>66</v>
      </c>
      <c r="F19" s="37">
        <f ca="1">+$C$15+$C$16*F18-15018.5-$C$5/24</f>
        <v>44935.705256326277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87</v>
      </c>
      <c r="I20" s="10" t="s">
        <v>89</v>
      </c>
      <c r="J20" s="10" t="s">
        <v>84</v>
      </c>
      <c r="K20" s="10" t="s">
        <v>82</v>
      </c>
      <c r="L20" s="10" t="s">
        <v>352</v>
      </c>
      <c r="M20" s="10" t="s">
        <v>353</v>
      </c>
      <c r="N20" s="10" t="s">
        <v>354</v>
      </c>
      <c r="O20" s="10" t="s">
        <v>25</v>
      </c>
      <c r="P20" s="9" t="s">
        <v>24</v>
      </c>
      <c r="Q20" s="7" t="s">
        <v>17</v>
      </c>
    </row>
    <row r="21" spans="1:17">
      <c r="A21" s="17" t="s">
        <v>58</v>
      </c>
      <c r="B21" s="18"/>
      <c r="C21" s="22">
        <v>15500.11</v>
      </c>
      <c r="D21" s="22"/>
      <c r="E21" s="18">
        <f t="shared" ref="E21:E52" si="0">+(C21-C$7)/C$8</f>
        <v>-10981.479336151395</v>
      </c>
      <c r="F21" s="18">
        <f t="shared" ref="F21:F52" si="1">ROUND(2*E21,0)/2</f>
        <v>-10981.5</v>
      </c>
      <c r="G21" s="18">
        <f t="shared" ref="G21:G31" si="2">+C21-(C$7+F21*C$8)</f>
        <v>3.6672999998700107E-2</v>
      </c>
      <c r="H21" s="18">
        <f t="shared" ref="H21:H29" si="3">G21</f>
        <v>3.6672999998700107E-2</v>
      </c>
      <c r="I21" s="18"/>
      <c r="J21" s="18"/>
      <c r="K21" s="18"/>
      <c r="M21" s="18"/>
      <c r="N21" s="18"/>
      <c r="O21" s="18"/>
      <c r="P21" s="18"/>
      <c r="Q21" s="19">
        <f t="shared" ref="Q21:Q52" si="4">+C21-15018.5</f>
        <v>481.61000000000058</v>
      </c>
    </row>
    <row r="22" spans="1:17">
      <c r="A22" s="17" t="s">
        <v>58</v>
      </c>
      <c r="B22" s="18"/>
      <c r="C22" s="22">
        <v>24076.620999999999</v>
      </c>
      <c r="D22" s="22"/>
      <c r="E22" s="18">
        <f t="shared" si="0"/>
        <v>-6148.939733211927</v>
      </c>
      <c r="F22" s="18">
        <f t="shared" si="1"/>
        <v>-6149</v>
      </c>
      <c r="G22" s="18">
        <f t="shared" si="2"/>
        <v>0.10695799999666633</v>
      </c>
      <c r="H22" s="18">
        <f t="shared" si="3"/>
        <v>0.10695799999666633</v>
      </c>
      <c r="I22" s="18"/>
      <c r="J22" s="18"/>
      <c r="K22" s="18"/>
      <c r="M22" s="18"/>
      <c r="N22" s="18"/>
      <c r="O22" s="18"/>
      <c r="P22" s="18"/>
      <c r="Q22" s="19">
        <f t="shared" si="4"/>
        <v>9058.1209999999992</v>
      </c>
    </row>
    <row r="23" spans="1:17">
      <c r="A23" s="59" t="s">
        <v>100</v>
      </c>
      <c r="B23" s="60" t="s">
        <v>71</v>
      </c>
      <c r="C23" s="59">
        <v>24078.326000000001</v>
      </c>
      <c r="D23" s="59" t="s">
        <v>89</v>
      </c>
      <c r="E23" s="18">
        <f t="shared" si="0"/>
        <v>-6147.9790301914309</v>
      </c>
      <c r="F23" s="18">
        <f t="shared" si="1"/>
        <v>-6148</v>
      </c>
      <c r="G23" s="18">
        <f t="shared" si="2"/>
        <v>3.7216000000626082E-2</v>
      </c>
      <c r="H23" s="18">
        <f t="shared" si="3"/>
        <v>3.7216000000626082E-2</v>
      </c>
      <c r="I23" s="18"/>
      <c r="J23" s="18"/>
      <c r="L23" s="18"/>
      <c r="M23" s="18"/>
      <c r="N23" s="18"/>
      <c r="O23" s="18">
        <f ca="1">+C$11+C$12*F23</f>
        <v>8.639999672907607E-2</v>
      </c>
      <c r="P23" s="18"/>
      <c r="Q23" s="19">
        <f t="shared" si="4"/>
        <v>9059.8260000000009</v>
      </c>
    </row>
    <row r="24" spans="1:17">
      <c r="A24" s="17" t="s">
        <v>58</v>
      </c>
      <c r="B24" s="18"/>
      <c r="C24" s="22">
        <v>25388.089</v>
      </c>
      <c r="D24" s="22"/>
      <c r="E24" s="18">
        <f t="shared" si="0"/>
        <v>-5409.9771121661634</v>
      </c>
      <c r="F24" s="18">
        <f t="shared" si="1"/>
        <v>-5410</v>
      </c>
      <c r="G24" s="18">
        <f t="shared" si="2"/>
        <v>4.0619999999762513E-2</v>
      </c>
      <c r="H24" s="18">
        <f t="shared" si="3"/>
        <v>4.0619999999762513E-2</v>
      </c>
      <c r="I24" s="18"/>
      <c r="J24" s="18"/>
      <c r="K24" s="18"/>
      <c r="M24" s="18"/>
      <c r="N24" s="18"/>
      <c r="O24" s="18"/>
      <c r="P24" s="18"/>
      <c r="Q24" s="19">
        <f t="shared" si="4"/>
        <v>10369.589</v>
      </c>
    </row>
    <row r="25" spans="1:17">
      <c r="A25" s="17" t="s">
        <v>58</v>
      </c>
      <c r="B25" s="18"/>
      <c r="C25" s="22">
        <v>25835.345000000001</v>
      </c>
      <c r="D25" s="22"/>
      <c r="E25" s="18">
        <f t="shared" si="0"/>
        <v>-5157.9652704449436</v>
      </c>
      <c r="F25" s="18">
        <f t="shared" si="1"/>
        <v>-5158</v>
      </c>
      <c r="G25" s="18">
        <f t="shared" si="2"/>
        <v>6.1635999998543411E-2</v>
      </c>
      <c r="H25" s="18">
        <f t="shared" si="3"/>
        <v>6.1635999998543411E-2</v>
      </c>
      <c r="I25" s="18"/>
      <c r="J25" s="18"/>
      <c r="K25" s="18"/>
      <c r="M25" s="18"/>
      <c r="N25" s="18"/>
      <c r="O25" s="18"/>
      <c r="P25" s="18"/>
      <c r="Q25" s="19">
        <f t="shared" si="4"/>
        <v>10816.845000000001</v>
      </c>
    </row>
    <row r="26" spans="1:17">
      <c r="A26" s="59" t="s">
        <v>115</v>
      </c>
      <c r="B26" s="60" t="s">
        <v>71</v>
      </c>
      <c r="C26" s="59">
        <v>25836.27</v>
      </c>
      <c r="D26" s="59" t="s">
        <v>89</v>
      </c>
      <c r="E26" s="18">
        <f t="shared" si="0"/>
        <v>-5157.4440679264935</v>
      </c>
      <c r="F26" s="18">
        <f t="shared" si="1"/>
        <v>-5157.5</v>
      </c>
      <c r="G26" s="18">
        <f t="shared" si="2"/>
        <v>9.9265000000741566E-2</v>
      </c>
      <c r="H26" s="18">
        <f t="shared" si="3"/>
        <v>9.9265000000741566E-2</v>
      </c>
      <c r="I26" s="18"/>
      <c r="J26" s="18"/>
      <c r="L26" s="18"/>
      <c r="M26" s="18"/>
      <c r="N26" s="18"/>
      <c r="O26" s="18">
        <f ca="1">+C$11+C$12*F26</f>
        <v>8.2091962211285605E-2</v>
      </c>
      <c r="P26" s="18"/>
      <c r="Q26" s="19">
        <f t="shared" si="4"/>
        <v>10817.77</v>
      </c>
    </row>
    <row r="27" spans="1:17">
      <c r="A27" s="17" t="s">
        <v>58</v>
      </c>
      <c r="B27" s="18"/>
      <c r="C27" s="22">
        <v>26440.487000000001</v>
      </c>
      <c r="D27" s="22"/>
      <c r="E27" s="18">
        <f t="shared" si="0"/>
        <v>-4816.9906386393068</v>
      </c>
      <c r="F27" s="18">
        <f t="shared" si="1"/>
        <v>-4817</v>
      </c>
      <c r="G27" s="18">
        <f t="shared" si="2"/>
        <v>1.6614000000117812E-2</v>
      </c>
      <c r="H27" s="18">
        <f t="shared" si="3"/>
        <v>1.6614000000117812E-2</v>
      </c>
      <c r="I27" s="18"/>
      <c r="J27" s="18"/>
      <c r="K27" s="18"/>
      <c r="M27" s="18"/>
      <c r="N27" s="18"/>
      <c r="O27" s="18"/>
      <c r="P27" s="18"/>
      <c r="Q27" s="19">
        <f t="shared" si="4"/>
        <v>11421.987000000001</v>
      </c>
    </row>
    <row r="28" spans="1:17">
      <c r="A28" s="17" t="s">
        <v>58</v>
      </c>
      <c r="B28" s="18"/>
      <c r="C28" s="22">
        <v>26564.727999999999</v>
      </c>
      <c r="D28" s="22"/>
      <c r="E28" s="18">
        <f t="shared" si="0"/>
        <v>-4746.9855336719374</v>
      </c>
      <c r="F28" s="18">
        <f t="shared" si="1"/>
        <v>-4747</v>
      </c>
      <c r="G28" s="18">
        <f t="shared" si="2"/>
        <v>2.5674000000435626E-2</v>
      </c>
      <c r="H28" s="18">
        <f t="shared" si="3"/>
        <v>2.5674000000435626E-2</v>
      </c>
      <c r="I28" s="18"/>
      <c r="J28" s="18"/>
      <c r="K28" s="18"/>
      <c r="M28" s="18"/>
      <c r="N28" s="18"/>
      <c r="O28" s="18"/>
      <c r="P28" s="18"/>
      <c r="Q28" s="19">
        <f t="shared" si="4"/>
        <v>11546.227999999999</v>
      </c>
    </row>
    <row r="29" spans="1:17">
      <c r="A29" s="17" t="s">
        <v>58</v>
      </c>
      <c r="B29" s="18"/>
      <c r="C29" s="22">
        <v>26985.34</v>
      </c>
      <c r="D29" s="22"/>
      <c r="E29" s="18">
        <f t="shared" si="0"/>
        <v>-4509.9865783308223</v>
      </c>
      <c r="F29" s="18">
        <f t="shared" si="1"/>
        <v>-4510</v>
      </c>
      <c r="G29" s="18">
        <f t="shared" si="2"/>
        <v>2.381999999852269E-2</v>
      </c>
      <c r="H29" s="18">
        <f t="shared" si="3"/>
        <v>2.381999999852269E-2</v>
      </c>
      <c r="I29" s="18"/>
      <c r="J29" s="18"/>
      <c r="K29" s="18"/>
      <c r="M29" s="18"/>
      <c r="N29" s="18"/>
      <c r="O29" s="18"/>
      <c r="P29" s="18"/>
      <c r="Q29" s="19">
        <f t="shared" si="4"/>
        <v>11966.84</v>
      </c>
    </row>
    <row r="30" spans="1:17">
      <c r="A30" s="17" t="s">
        <v>58</v>
      </c>
      <c r="B30" s="18"/>
      <c r="C30" s="22">
        <v>34714.309000000001</v>
      </c>
      <c r="D30" s="22"/>
      <c r="E30" s="18">
        <f t="shared" si="0"/>
        <v>-155.00484014014441</v>
      </c>
      <c r="F30" s="18">
        <f t="shared" si="1"/>
        <v>-155</v>
      </c>
      <c r="G30" s="18">
        <f t="shared" si="2"/>
        <v>-8.5899999976390973E-3</v>
      </c>
      <c r="H30" s="18"/>
      <c r="I30" s="18">
        <f>G30</f>
        <v>-8.5899999976390973E-3</v>
      </c>
      <c r="J30" s="18"/>
      <c r="K30" s="18"/>
      <c r="M30" s="18"/>
      <c r="N30" s="18"/>
      <c r="O30" s="18"/>
      <c r="P30" s="18"/>
      <c r="Q30" s="19">
        <f t="shared" si="4"/>
        <v>19695.809000000001</v>
      </c>
    </row>
    <row r="31" spans="1:17">
      <c r="A31" s="17" t="s">
        <v>58</v>
      </c>
      <c r="B31" s="18"/>
      <c r="C31" s="22">
        <v>34981.42</v>
      </c>
      <c r="D31" s="22"/>
      <c r="E31" s="18">
        <f t="shared" si="0"/>
        <v>-4.4978932149027875</v>
      </c>
      <c r="F31" s="18">
        <f t="shared" si="1"/>
        <v>-4.5</v>
      </c>
      <c r="G31" s="18">
        <f t="shared" si="2"/>
        <v>3.7389999997685663E-3</v>
      </c>
      <c r="H31" s="18"/>
      <c r="I31" s="18">
        <f>G31</f>
        <v>3.7389999997685663E-3</v>
      </c>
      <c r="J31" s="18"/>
      <c r="K31" s="18"/>
      <c r="M31" s="18"/>
      <c r="N31" s="18"/>
      <c r="O31" s="18"/>
      <c r="P31" s="18"/>
      <c r="Q31" s="19">
        <f t="shared" si="4"/>
        <v>19962.919999999998</v>
      </c>
    </row>
    <row r="32" spans="1:17">
      <c r="A32" s="17" t="s">
        <v>14</v>
      </c>
      <c r="B32" s="18"/>
      <c r="C32" s="22">
        <v>34989.402600000001</v>
      </c>
      <c r="D32" s="22" t="s">
        <v>16</v>
      </c>
      <c r="E32" s="18">
        <f t="shared" si="0"/>
        <v>0</v>
      </c>
      <c r="F32" s="18">
        <f t="shared" si="1"/>
        <v>0</v>
      </c>
      <c r="G32" s="18"/>
      <c r="H32" s="18">
        <v>0</v>
      </c>
      <c r="I32" s="18"/>
      <c r="J32" s="18"/>
      <c r="K32" s="18"/>
      <c r="L32" s="18"/>
      <c r="M32" s="18"/>
      <c r="N32" s="18"/>
      <c r="O32" s="18"/>
      <c r="P32" s="18"/>
      <c r="Q32" s="19">
        <f t="shared" si="4"/>
        <v>19970.902600000001</v>
      </c>
    </row>
    <row r="33" spans="1:33">
      <c r="A33" s="17" t="s">
        <v>58</v>
      </c>
      <c r="B33" s="18"/>
      <c r="C33" s="22">
        <v>34989.404000000002</v>
      </c>
      <c r="D33" s="22"/>
      <c r="E33" s="18">
        <f t="shared" si="0"/>
        <v>7.8884705552289473E-4</v>
      </c>
      <c r="F33" s="18">
        <f t="shared" si="1"/>
        <v>0</v>
      </c>
      <c r="G33" s="18">
        <f t="shared" ref="G33:G64" si="5">+C33-(C$7+F33*C$8)</f>
        <v>1.4000000010128133E-3</v>
      </c>
      <c r="H33" s="18"/>
      <c r="I33" s="18">
        <f>G33</f>
        <v>1.4000000010128133E-3</v>
      </c>
      <c r="J33" s="18"/>
      <c r="K33" s="18"/>
      <c r="M33" s="18"/>
      <c r="N33" s="18"/>
      <c r="O33" s="18"/>
      <c r="P33" s="18"/>
      <c r="Q33" s="19">
        <f t="shared" si="4"/>
        <v>19970.904000000002</v>
      </c>
    </row>
    <row r="34" spans="1:33">
      <c r="A34" s="20" t="s">
        <v>60</v>
      </c>
      <c r="B34" s="15" t="s">
        <v>57</v>
      </c>
      <c r="C34" s="23">
        <v>40873.616999999998</v>
      </c>
      <c r="D34" s="24">
        <v>1E-3</v>
      </c>
      <c r="E34" s="18">
        <f t="shared" si="0"/>
        <v>3315.5322858195709</v>
      </c>
      <c r="F34" s="18">
        <f t="shared" si="1"/>
        <v>3315.5</v>
      </c>
      <c r="G34" s="18">
        <f t="shared" si="5"/>
        <v>5.7299000000057276E-2</v>
      </c>
      <c r="H34" s="18">
        <f>G34</f>
        <v>5.7299000000057276E-2</v>
      </c>
      <c r="I34" s="18"/>
      <c r="J34" s="18"/>
      <c r="L34" s="18"/>
      <c r="M34" s="18"/>
      <c r="N34" s="18"/>
      <c r="O34" s="18">
        <f ca="1">+C$11+C$12*F34</f>
        <v>4.5239891066168401E-2</v>
      </c>
      <c r="P34" s="18"/>
      <c r="Q34" s="19">
        <f t="shared" si="4"/>
        <v>25855.116999999998</v>
      </c>
    </row>
    <row r="35" spans="1:33">
      <c r="A35" s="17" t="s">
        <v>58</v>
      </c>
      <c r="B35" s="18"/>
      <c r="C35" s="22">
        <v>40873.618999999999</v>
      </c>
      <c r="D35" s="22"/>
      <c r="E35" s="18">
        <f t="shared" si="0"/>
        <v>3315.5334127439355</v>
      </c>
      <c r="F35" s="18">
        <f t="shared" si="1"/>
        <v>3315.5</v>
      </c>
      <c r="G35" s="18">
        <f t="shared" si="5"/>
        <v>5.929900000046473E-2</v>
      </c>
      <c r="H35" s="18"/>
      <c r="I35" s="18">
        <f>G35</f>
        <v>5.929900000046473E-2</v>
      </c>
      <c r="J35" s="18"/>
      <c r="K35" s="18"/>
      <c r="M35" s="18"/>
      <c r="N35" s="18"/>
      <c r="O35" s="18"/>
      <c r="P35" s="18"/>
      <c r="Q35" s="19">
        <f t="shared" si="4"/>
        <v>25855.118999999999</v>
      </c>
    </row>
    <row r="36" spans="1:33">
      <c r="A36" s="20" t="s">
        <v>60</v>
      </c>
      <c r="B36" s="15" t="s">
        <v>57</v>
      </c>
      <c r="C36" s="23">
        <v>40873.622000000003</v>
      </c>
      <c r="D36" s="24">
        <v>2E-3</v>
      </c>
      <c r="E36" s="18">
        <f t="shared" si="0"/>
        <v>3315.535103130484</v>
      </c>
      <c r="F36" s="18">
        <f t="shared" si="1"/>
        <v>3315.5</v>
      </c>
      <c r="G36" s="18">
        <f t="shared" si="5"/>
        <v>6.2299000004713889E-2</v>
      </c>
      <c r="H36" s="18">
        <f>G36</f>
        <v>6.2299000004713889E-2</v>
      </c>
      <c r="I36" s="18"/>
      <c r="J36" s="18"/>
      <c r="L36" s="18"/>
      <c r="M36" s="18"/>
      <c r="N36" s="18"/>
      <c r="O36" s="18">
        <f ca="1">+C$11+C$12*F36</f>
        <v>4.5239891066168401E-2</v>
      </c>
      <c r="P36" s="18"/>
      <c r="Q36" s="19">
        <f t="shared" si="4"/>
        <v>25855.122000000003</v>
      </c>
    </row>
    <row r="37" spans="1:33">
      <c r="A37" s="17" t="s">
        <v>58</v>
      </c>
      <c r="B37" s="18"/>
      <c r="C37" s="22">
        <v>41196.637000000002</v>
      </c>
      <c r="D37" s="22"/>
      <c r="E37" s="18">
        <f t="shared" si="0"/>
        <v>3497.5418398843331</v>
      </c>
      <c r="F37" s="18">
        <f t="shared" si="1"/>
        <v>3497.5</v>
      </c>
      <c r="G37" s="18">
        <f t="shared" si="5"/>
        <v>7.4254999999538995E-2</v>
      </c>
      <c r="H37" s="18"/>
      <c r="I37" s="18">
        <f>G37</f>
        <v>7.4254999999538995E-2</v>
      </c>
      <c r="J37" s="18"/>
      <c r="K37" s="18"/>
      <c r="M37" s="18"/>
      <c r="N37" s="18"/>
      <c r="O37" s="18"/>
      <c r="P37" s="18"/>
      <c r="Q37" s="19">
        <f t="shared" si="4"/>
        <v>26178.137000000002</v>
      </c>
    </row>
    <row r="38" spans="1:33">
      <c r="A38" s="17" t="s">
        <v>58</v>
      </c>
      <c r="B38" s="18"/>
      <c r="C38" s="22">
        <v>42647.506999999998</v>
      </c>
      <c r="D38" s="22"/>
      <c r="E38" s="18">
        <f t="shared" si="0"/>
        <v>4315.0522160404144</v>
      </c>
      <c r="F38" s="18">
        <f t="shared" si="1"/>
        <v>4315</v>
      </c>
      <c r="G38" s="18">
        <f t="shared" si="5"/>
        <v>9.2669999998179264E-2</v>
      </c>
      <c r="H38" s="18"/>
      <c r="I38" s="18">
        <f>G38</f>
        <v>9.2669999998179264E-2</v>
      </c>
      <c r="J38" s="18"/>
      <c r="K38" s="18"/>
      <c r="M38" s="18"/>
      <c r="N38" s="18"/>
      <c r="O38" s="18"/>
      <c r="P38" s="18"/>
      <c r="Q38" s="19">
        <f t="shared" si="4"/>
        <v>27629.006999999998</v>
      </c>
    </row>
    <row r="39" spans="1:33">
      <c r="A39" s="17" t="s">
        <v>58</v>
      </c>
      <c r="B39" s="18"/>
      <c r="C39" s="22">
        <v>43779.813000000002</v>
      </c>
      <c r="D39" s="22"/>
      <c r="E39" s="18">
        <f t="shared" si="0"/>
        <v>4953.063825615216</v>
      </c>
      <c r="F39" s="18">
        <f t="shared" si="1"/>
        <v>4953</v>
      </c>
      <c r="G39" s="18">
        <f t="shared" si="5"/>
        <v>0.11327400000300258</v>
      </c>
      <c r="H39" s="18"/>
      <c r="I39" s="18">
        <f>G39</f>
        <v>0.11327400000300258</v>
      </c>
      <c r="J39" s="18"/>
      <c r="K39" s="18"/>
      <c r="M39" s="18"/>
      <c r="N39" s="18"/>
      <c r="O39" s="18"/>
      <c r="P39" s="18"/>
      <c r="Q39" s="19">
        <f t="shared" si="4"/>
        <v>28761.313000000002</v>
      </c>
    </row>
    <row r="40" spans="1:33">
      <c r="A40" s="17" t="s">
        <v>33</v>
      </c>
      <c r="B40" s="21"/>
      <c r="C40" s="22">
        <v>43815.315300000002</v>
      </c>
      <c r="D40" s="22"/>
      <c r="E40" s="18">
        <f t="shared" si="0"/>
        <v>4973.0680290430946</v>
      </c>
      <c r="F40" s="18">
        <f t="shared" si="1"/>
        <v>4973</v>
      </c>
      <c r="G40" s="18">
        <f t="shared" si="5"/>
        <v>0.12073399999644607</v>
      </c>
      <c r="H40" s="18"/>
      <c r="I40" s="18"/>
      <c r="J40" s="18">
        <f>+G40</f>
        <v>0.12073399999644607</v>
      </c>
      <c r="L40" s="18"/>
      <c r="M40" s="18"/>
      <c r="O40" s="18"/>
      <c r="P40" s="18"/>
      <c r="Q40" s="19">
        <f t="shared" si="4"/>
        <v>28796.815300000002</v>
      </c>
      <c r="AA40" t="s">
        <v>32</v>
      </c>
      <c r="AG40" t="s">
        <v>34</v>
      </c>
    </row>
    <row r="41" spans="1:33">
      <c r="A41" s="17" t="s">
        <v>36</v>
      </c>
      <c r="B41" s="21"/>
      <c r="C41" s="22">
        <v>44010.531999999999</v>
      </c>
      <c r="D41" s="22"/>
      <c r="E41" s="18">
        <f t="shared" si="0"/>
        <v>5083.0652568091573</v>
      </c>
      <c r="F41" s="18">
        <f t="shared" si="1"/>
        <v>5083</v>
      </c>
      <c r="G41" s="18">
        <f t="shared" si="5"/>
        <v>0.11581399999704445</v>
      </c>
      <c r="H41" s="18"/>
      <c r="I41" s="18"/>
      <c r="J41" s="18">
        <f>+G41</f>
        <v>0.11581399999704445</v>
      </c>
      <c r="L41" s="18"/>
      <c r="M41" s="18"/>
      <c r="N41" s="18"/>
      <c r="O41" s="18"/>
      <c r="P41" s="18"/>
      <c r="Q41" s="19">
        <f t="shared" si="4"/>
        <v>28992.031999999999</v>
      </c>
      <c r="AA41" t="s">
        <v>35</v>
      </c>
      <c r="AG41" t="s">
        <v>34</v>
      </c>
    </row>
    <row r="42" spans="1:33">
      <c r="A42" s="17" t="s">
        <v>38</v>
      </c>
      <c r="B42" s="21" t="s">
        <v>57</v>
      </c>
      <c r="C42" s="22">
        <v>44634.35</v>
      </c>
      <c r="D42" s="22"/>
      <c r="E42" s="18">
        <f t="shared" si="0"/>
        <v>5434.5631083278568</v>
      </c>
      <c r="F42" s="18">
        <f t="shared" si="1"/>
        <v>5434.5</v>
      </c>
      <c r="G42" s="18">
        <f t="shared" si="5"/>
        <v>0.11200099999405211</v>
      </c>
      <c r="H42" s="18"/>
      <c r="I42" s="18">
        <f>+G42</f>
        <v>0.11200099999405211</v>
      </c>
      <c r="K42" s="18"/>
      <c r="L42" s="18"/>
      <c r="M42" s="18"/>
      <c r="N42" s="18"/>
      <c r="O42" s="18">
        <f t="shared" ref="O42:O73" ca="1" si="6">+C$11+C$12*F42</f>
        <v>3.6023611264857966E-2</v>
      </c>
      <c r="P42" s="18"/>
      <c r="Q42" s="19">
        <f t="shared" si="4"/>
        <v>29615.85</v>
      </c>
      <c r="AA42" t="s">
        <v>32</v>
      </c>
      <c r="AC42">
        <v>0</v>
      </c>
      <c r="AE42" t="s">
        <v>37</v>
      </c>
      <c r="AG42" t="s">
        <v>39</v>
      </c>
    </row>
    <row r="43" spans="1:33">
      <c r="A43" s="17" t="s">
        <v>36</v>
      </c>
      <c r="B43" s="21"/>
      <c r="C43" s="22">
        <v>45200.499000000003</v>
      </c>
      <c r="D43" s="22"/>
      <c r="E43" s="18">
        <f t="shared" si="0"/>
        <v>5753.5666592665311</v>
      </c>
      <c r="F43" s="18">
        <f t="shared" si="1"/>
        <v>5753.5</v>
      </c>
      <c r="G43" s="18">
        <f t="shared" si="5"/>
        <v>0.11830300000292482</v>
      </c>
      <c r="H43" s="18"/>
      <c r="I43" s="18"/>
      <c r="J43" s="18">
        <f t="shared" ref="J43:J49" si="7">+G43</f>
        <v>0.11830300000292482</v>
      </c>
      <c r="L43" s="18"/>
      <c r="M43" s="18"/>
      <c r="N43" s="18"/>
      <c r="O43" s="18">
        <f t="shared" ca="1" si="6"/>
        <v>3.4636167538280319E-2</v>
      </c>
      <c r="P43" s="18"/>
      <c r="Q43" s="19">
        <f t="shared" si="4"/>
        <v>30181.999000000003</v>
      </c>
      <c r="AA43" t="s">
        <v>35</v>
      </c>
      <c r="AG43" t="s">
        <v>34</v>
      </c>
    </row>
    <row r="44" spans="1:33">
      <c r="A44" s="17" t="s">
        <v>36</v>
      </c>
      <c r="B44" s="21"/>
      <c r="C44" s="22">
        <v>45223.57</v>
      </c>
      <c r="D44" s="22"/>
      <c r="E44" s="18">
        <f t="shared" si="0"/>
        <v>5766.5662952699595</v>
      </c>
      <c r="F44" s="18">
        <f t="shared" si="1"/>
        <v>5766.5</v>
      </c>
      <c r="G44" s="18">
        <f t="shared" si="5"/>
        <v>0.11765700000250945</v>
      </c>
      <c r="H44" s="18"/>
      <c r="I44" s="18"/>
      <c r="J44" s="18">
        <f t="shared" si="7"/>
        <v>0.11765700000250945</v>
      </c>
      <c r="L44" s="18"/>
      <c r="M44" s="18"/>
      <c r="N44" s="18"/>
      <c r="O44" s="18">
        <f t="shared" ca="1" si="6"/>
        <v>3.457962594440725E-2</v>
      </c>
      <c r="P44" s="18"/>
      <c r="Q44" s="19">
        <f t="shared" si="4"/>
        <v>30205.07</v>
      </c>
      <c r="AA44" t="s">
        <v>35</v>
      </c>
      <c r="AG44" t="s">
        <v>34</v>
      </c>
    </row>
    <row r="45" spans="1:33">
      <c r="A45" s="17" t="s">
        <v>36</v>
      </c>
      <c r="B45" s="21"/>
      <c r="C45" s="22">
        <v>45562.538</v>
      </c>
      <c r="D45" s="22"/>
      <c r="E45" s="18">
        <f t="shared" si="0"/>
        <v>5957.5619442149891</v>
      </c>
      <c r="F45" s="18">
        <f t="shared" si="1"/>
        <v>5957.5</v>
      </c>
      <c r="G45" s="18">
        <f t="shared" si="5"/>
        <v>0.10993500000040513</v>
      </c>
      <c r="H45" s="18"/>
      <c r="I45" s="18"/>
      <c r="J45" s="18">
        <f t="shared" si="7"/>
        <v>0.10993500000040513</v>
      </c>
      <c r="L45" s="18"/>
      <c r="M45" s="18"/>
      <c r="N45" s="18"/>
      <c r="O45" s="18">
        <f t="shared" ca="1" si="6"/>
        <v>3.3748899449810604E-2</v>
      </c>
      <c r="P45" s="18"/>
      <c r="Q45" s="19">
        <f t="shared" si="4"/>
        <v>30544.038</v>
      </c>
      <c r="AA45" t="s">
        <v>32</v>
      </c>
      <c r="AG45" t="s">
        <v>34</v>
      </c>
    </row>
    <row r="46" spans="1:33">
      <c r="A46" s="17" t="s">
        <v>36</v>
      </c>
      <c r="B46" s="21"/>
      <c r="C46" s="22">
        <v>45579.398000000001</v>
      </c>
      <c r="D46" s="22"/>
      <c r="E46" s="18">
        <f t="shared" si="0"/>
        <v>5967.061916605343</v>
      </c>
      <c r="F46" s="18">
        <f t="shared" si="1"/>
        <v>5967</v>
      </c>
      <c r="G46" s="18">
        <f t="shared" si="5"/>
        <v>0.10988599999836879</v>
      </c>
      <c r="H46" s="18"/>
      <c r="I46" s="18"/>
      <c r="J46" s="18">
        <f t="shared" si="7"/>
        <v>0.10988599999836879</v>
      </c>
      <c r="L46" s="18"/>
      <c r="M46" s="18"/>
      <c r="N46" s="18"/>
      <c r="O46" s="18">
        <f t="shared" ca="1" si="6"/>
        <v>3.370758059274951E-2</v>
      </c>
      <c r="P46" s="18"/>
      <c r="Q46" s="19">
        <f t="shared" si="4"/>
        <v>30560.898000000001</v>
      </c>
      <c r="AA46" t="s">
        <v>32</v>
      </c>
      <c r="AG46" t="s">
        <v>34</v>
      </c>
    </row>
    <row r="47" spans="1:33">
      <c r="A47" s="17" t="s">
        <v>40</v>
      </c>
      <c r="B47" s="21" t="s">
        <v>57</v>
      </c>
      <c r="C47" s="22">
        <v>45674.354099999997</v>
      </c>
      <c r="D47" s="22"/>
      <c r="E47" s="18">
        <f t="shared" si="0"/>
        <v>6020.566087915875</v>
      </c>
      <c r="F47" s="18">
        <f t="shared" si="1"/>
        <v>6020.5</v>
      </c>
      <c r="G47" s="18">
        <f t="shared" si="5"/>
        <v>0.11728899999434361</v>
      </c>
      <c r="H47" s="18"/>
      <c r="I47" s="18"/>
      <c r="J47" s="18">
        <f t="shared" si="7"/>
        <v>0.11728899999434361</v>
      </c>
      <c r="K47" s="18"/>
      <c r="L47" s="18"/>
      <c r="M47" s="18"/>
      <c r="O47" s="18">
        <f t="shared" ca="1" si="6"/>
        <v>3.3474890187194954E-2</v>
      </c>
      <c r="P47" s="18"/>
      <c r="Q47" s="19">
        <f t="shared" si="4"/>
        <v>30655.854099999997</v>
      </c>
      <c r="AA47" t="s">
        <v>32</v>
      </c>
      <c r="AG47" t="s">
        <v>34</v>
      </c>
    </row>
    <row r="48" spans="1:33">
      <c r="A48" s="17" t="s">
        <v>41</v>
      </c>
      <c r="B48" s="21" t="s">
        <v>57</v>
      </c>
      <c r="C48" s="22">
        <v>45963.632299999997</v>
      </c>
      <c r="D48" s="22"/>
      <c r="E48" s="18">
        <f t="shared" si="0"/>
        <v>6183.5634137243587</v>
      </c>
      <c r="F48" s="18">
        <f t="shared" si="1"/>
        <v>6183.5</v>
      </c>
      <c r="G48" s="18">
        <f t="shared" si="5"/>
        <v>0.11254299999563955</v>
      </c>
      <c r="H48" s="18"/>
      <c r="I48" s="18"/>
      <c r="J48" s="18">
        <f t="shared" si="7"/>
        <v>0.11254299999563955</v>
      </c>
      <c r="K48" s="18"/>
      <c r="L48" s="18"/>
      <c r="M48" s="18"/>
      <c r="O48" s="18">
        <f t="shared" ca="1" si="6"/>
        <v>3.2765945587094149E-2</v>
      </c>
      <c r="P48" s="18"/>
      <c r="Q48" s="19">
        <f t="shared" si="4"/>
        <v>30945.132299999997</v>
      </c>
      <c r="AA48" t="s">
        <v>32</v>
      </c>
      <c r="AG48" t="s">
        <v>34</v>
      </c>
    </row>
    <row r="49" spans="1:33">
      <c r="A49" s="17" t="s">
        <v>40</v>
      </c>
      <c r="B49" s="21"/>
      <c r="C49" s="22">
        <v>46005.329899999997</v>
      </c>
      <c r="D49" s="22"/>
      <c r="E49" s="18">
        <f t="shared" si="0"/>
        <v>6207.0584344090548</v>
      </c>
      <c r="F49" s="18">
        <f t="shared" si="1"/>
        <v>6207</v>
      </c>
      <c r="G49" s="18">
        <f t="shared" si="5"/>
        <v>0.10370599999441765</v>
      </c>
      <c r="H49" s="18"/>
      <c r="I49" s="18"/>
      <c r="J49" s="18">
        <f t="shared" si="7"/>
        <v>0.10370599999441765</v>
      </c>
      <c r="K49" s="18"/>
      <c r="L49" s="18"/>
      <c r="M49" s="18"/>
      <c r="O49" s="18">
        <f t="shared" ca="1" si="6"/>
        <v>3.2663735782785142E-2</v>
      </c>
      <c r="P49" s="18"/>
      <c r="Q49" s="19">
        <f t="shared" si="4"/>
        <v>30986.829899999997</v>
      </c>
      <c r="AA49" t="s">
        <v>32</v>
      </c>
      <c r="AG49" t="s">
        <v>34</v>
      </c>
    </row>
    <row r="50" spans="1:33">
      <c r="A50" s="17" t="s">
        <v>42</v>
      </c>
      <c r="B50" s="21"/>
      <c r="C50" s="22">
        <v>46264.446000000004</v>
      </c>
      <c r="D50" s="22"/>
      <c r="E50" s="18">
        <f t="shared" si="0"/>
        <v>6353.0605575345608</v>
      </c>
      <c r="F50" s="18">
        <f t="shared" si="1"/>
        <v>6353</v>
      </c>
      <c r="G50" s="18">
        <f t="shared" si="5"/>
        <v>0.10747400000400376</v>
      </c>
      <c r="H50" s="18"/>
      <c r="I50" s="18">
        <f>+G50</f>
        <v>0.10747400000400376</v>
      </c>
      <c r="K50" s="18"/>
      <c r="L50" s="18"/>
      <c r="M50" s="18"/>
      <c r="N50" s="18"/>
      <c r="O50" s="18">
        <f t="shared" ca="1" si="6"/>
        <v>3.2028730190056809E-2</v>
      </c>
      <c r="P50" s="18"/>
      <c r="Q50" s="19">
        <f t="shared" si="4"/>
        <v>31245.946000000004</v>
      </c>
      <c r="AC50">
        <v>6</v>
      </c>
      <c r="AE50" t="s">
        <v>37</v>
      </c>
      <c r="AG50" t="s">
        <v>39</v>
      </c>
    </row>
    <row r="51" spans="1:33">
      <c r="A51" s="17" t="s">
        <v>43</v>
      </c>
      <c r="B51" s="21"/>
      <c r="C51" s="22">
        <v>46264.446600000003</v>
      </c>
      <c r="D51" s="22"/>
      <c r="E51" s="18">
        <f t="shared" si="0"/>
        <v>6353.0608956118704</v>
      </c>
      <c r="F51" s="18">
        <f t="shared" si="1"/>
        <v>6353</v>
      </c>
      <c r="G51" s="18">
        <f t="shared" si="5"/>
        <v>0.1080740000033984</v>
      </c>
      <c r="H51" s="18"/>
      <c r="J51" s="18">
        <f>+G51</f>
        <v>0.1080740000033984</v>
      </c>
      <c r="K51" s="18"/>
      <c r="L51" s="18"/>
      <c r="M51" s="18"/>
      <c r="N51" s="18"/>
      <c r="O51" s="18">
        <f t="shared" ca="1" si="6"/>
        <v>3.2028730190056809E-2</v>
      </c>
      <c r="P51" s="18"/>
      <c r="Q51" s="19">
        <f t="shared" si="4"/>
        <v>31245.946600000003</v>
      </c>
      <c r="AA51" t="s">
        <v>32</v>
      </c>
      <c r="AG51" t="s">
        <v>34</v>
      </c>
    </row>
    <row r="52" spans="1:33">
      <c r="A52" s="17" t="s">
        <v>44</v>
      </c>
      <c r="B52" s="21" t="s">
        <v>57</v>
      </c>
      <c r="C52" s="22">
        <v>46343.415000000001</v>
      </c>
      <c r="D52" s="22"/>
      <c r="E52" s="18">
        <f t="shared" si="0"/>
        <v>6397.5566025935032</v>
      </c>
      <c r="F52" s="18">
        <f t="shared" si="1"/>
        <v>6397.5</v>
      </c>
      <c r="G52" s="18">
        <f t="shared" si="5"/>
        <v>0.10045499999978347</v>
      </c>
      <c r="H52" s="18"/>
      <c r="I52" s="18"/>
      <c r="J52" s="18">
        <f>+G52</f>
        <v>0.10045499999978347</v>
      </c>
      <c r="L52" s="18"/>
      <c r="M52" s="18"/>
      <c r="N52" s="18"/>
      <c r="O52" s="18">
        <f t="shared" ca="1" si="6"/>
        <v>3.1835183964875918E-2</v>
      </c>
      <c r="P52" s="18"/>
      <c r="Q52" s="19">
        <f t="shared" si="4"/>
        <v>31324.915000000001</v>
      </c>
      <c r="AA52" t="s">
        <v>32</v>
      </c>
      <c r="AG52" t="s">
        <v>34</v>
      </c>
    </row>
    <row r="53" spans="1:33">
      <c r="A53" s="17" t="s">
        <v>44</v>
      </c>
      <c r="B53" s="21"/>
      <c r="C53" s="22">
        <v>46358.500599999999</v>
      </c>
      <c r="D53" s="22"/>
      <c r="E53" s="18">
        <f t="shared" ref="E53:E84" si="8">+(C53-C$7)/C$8</f>
        <v>6406.0567676879218</v>
      </c>
      <c r="F53" s="18">
        <f t="shared" ref="F53:F84" si="9">ROUND(2*E53,0)/2</f>
        <v>6406</v>
      </c>
      <c r="G53" s="18">
        <f t="shared" si="5"/>
        <v>0.10074799999711104</v>
      </c>
      <c r="H53" s="18"/>
      <c r="I53" s="18"/>
      <c r="J53" s="18">
        <f>+G53</f>
        <v>0.10074799999711104</v>
      </c>
      <c r="L53" s="18"/>
      <c r="M53" s="18"/>
      <c r="N53" s="18"/>
      <c r="O53" s="18">
        <f t="shared" ca="1" si="6"/>
        <v>3.1798214461189675E-2</v>
      </c>
      <c r="P53" s="18"/>
      <c r="Q53" s="19">
        <f t="shared" ref="Q53:Q84" si="10">+C53-15018.5</f>
        <v>31340.000599999999</v>
      </c>
      <c r="AA53" t="s">
        <v>32</v>
      </c>
      <c r="AG53" t="s">
        <v>34</v>
      </c>
    </row>
    <row r="54" spans="1:33">
      <c r="A54" s="17" t="s">
        <v>44</v>
      </c>
      <c r="B54" s="21" t="s">
        <v>57</v>
      </c>
      <c r="C54" s="22">
        <v>46359.388700000003</v>
      </c>
      <c r="D54" s="22"/>
      <c r="E54" s="18">
        <f t="shared" si="8"/>
        <v>6406.5571784518552</v>
      </c>
      <c r="F54" s="18">
        <f t="shared" si="9"/>
        <v>6406.5</v>
      </c>
      <c r="G54" s="18">
        <f t="shared" si="5"/>
        <v>0.101477000003797</v>
      </c>
      <c r="H54" s="18"/>
      <c r="I54" s="18"/>
      <c r="J54" s="18">
        <f>+G54</f>
        <v>0.101477000003797</v>
      </c>
      <c r="L54" s="18"/>
      <c r="M54" s="18"/>
      <c r="N54" s="18"/>
      <c r="O54" s="18">
        <f t="shared" ca="1" si="6"/>
        <v>3.1796039784502253E-2</v>
      </c>
      <c r="P54" s="18"/>
      <c r="Q54" s="19">
        <f t="shared" si="10"/>
        <v>31340.888700000003</v>
      </c>
      <c r="AA54" t="s">
        <v>32</v>
      </c>
      <c r="AG54" t="s">
        <v>34</v>
      </c>
    </row>
    <row r="55" spans="1:33">
      <c r="A55" s="59" t="s">
        <v>212</v>
      </c>
      <c r="B55" s="60" t="s">
        <v>57</v>
      </c>
      <c r="C55" s="59">
        <v>46705.454899999997</v>
      </c>
      <c r="D55" s="59" t="s">
        <v>89</v>
      </c>
      <c r="E55" s="18">
        <f t="shared" si="8"/>
        <v>6601.5523946579251</v>
      </c>
      <c r="F55" s="18">
        <f t="shared" si="9"/>
        <v>6601.5</v>
      </c>
      <c r="G55" s="18">
        <f t="shared" si="5"/>
        <v>9.2986999996355735E-2</v>
      </c>
      <c r="H55" s="18"/>
      <c r="I55" s="18"/>
      <c r="J55" s="18"/>
      <c r="K55" s="18">
        <f>G55</f>
        <v>9.2986999996355735E-2</v>
      </c>
      <c r="L55" s="18"/>
      <c r="M55" s="18"/>
      <c r="N55" s="18"/>
      <c r="O55" s="18">
        <f t="shared" ca="1" si="6"/>
        <v>3.0947915876406201E-2</v>
      </c>
      <c r="P55" s="18"/>
      <c r="Q55" s="19">
        <f t="shared" si="10"/>
        <v>31686.954899999997</v>
      </c>
    </row>
    <row r="56" spans="1:33">
      <c r="A56" s="17" t="s">
        <v>40</v>
      </c>
      <c r="B56" s="21" t="s">
        <v>57</v>
      </c>
      <c r="C56" s="22">
        <v>46705.472300000001</v>
      </c>
      <c r="D56" s="22"/>
      <c r="E56" s="18">
        <f t="shared" si="8"/>
        <v>6601.5621988998964</v>
      </c>
      <c r="F56" s="18">
        <f t="shared" si="9"/>
        <v>6601.5</v>
      </c>
      <c r="G56" s="18">
        <f t="shared" si="5"/>
        <v>0.11038700000062818</v>
      </c>
      <c r="H56" s="18"/>
      <c r="I56" s="18"/>
      <c r="J56" s="18">
        <f>+G56</f>
        <v>0.11038700000062818</v>
      </c>
      <c r="K56" s="18"/>
      <c r="L56" s="18"/>
      <c r="M56" s="18"/>
      <c r="O56" s="18">
        <f t="shared" ca="1" si="6"/>
        <v>3.0947915876406201E-2</v>
      </c>
      <c r="P56" s="18"/>
      <c r="Q56" s="19">
        <f t="shared" si="10"/>
        <v>31686.972300000001</v>
      </c>
      <c r="AA56" t="s">
        <v>32</v>
      </c>
      <c r="AG56" t="s">
        <v>34</v>
      </c>
    </row>
    <row r="57" spans="1:33">
      <c r="A57" s="17" t="s">
        <v>40</v>
      </c>
      <c r="B57" s="21"/>
      <c r="C57" s="22">
        <v>46706.344400000002</v>
      </c>
      <c r="D57" s="22"/>
      <c r="E57" s="18">
        <f t="shared" si="8"/>
        <v>6602.0535942689139</v>
      </c>
      <c r="F57" s="18">
        <f t="shared" si="9"/>
        <v>6602</v>
      </c>
      <c r="G57" s="18">
        <f t="shared" si="5"/>
        <v>9.5115999996778555E-2</v>
      </c>
      <c r="H57" s="18"/>
      <c r="I57" s="18"/>
      <c r="J57" s="18">
        <f>+G57</f>
        <v>9.5115999996778555E-2</v>
      </c>
      <c r="K57" s="18"/>
      <c r="L57" s="18"/>
      <c r="M57" s="18"/>
      <c r="O57" s="18">
        <f t="shared" ca="1" si="6"/>
        <v>3.0945741199718775E-2</v>
      </c>
      <c r="P57" s="18"/>
      <c r="Q57" s="19">
        <f t="shared" si="10"/>
        <v>31687.844400000002</v>
      </c>
      <c r="AA57" t="s">
        <v>32</v>
      </c>
      <c r="AG57" t="s">
        <v>34</v>
      </c>
    </row>
    <row r="58" spans="1:33">
      <c r="A58" s="17" t="s">
        <v>45</v>
      </c>
      <c r="B58" s="21"/>
      <c r="C58" s="22">
        <v>46729.413500000002</v>
      </c>
      <c r="D58" s="22"/>
      <c r="E58" s="18">
        <f t="shared" si="8"/>
        <v>6615.0521596941981</v>
      </c>
      <c r="F58" s="18">
        <f t="shared" si="9"/>
        <v>6615</v>
      </c>
      <c r="G58" s="18">
        <f t="shared" si="5"/>
        <v>9.2570000000705477E-2</v>
      </c>
      <c r="H58" s="18"/>
      <c r="I58" s="18"/>
      <c r="J58" s="18">
        <f>+G58</f>
        <v>9.2570000000705477E-2</v>
      </c>
      <c r="L58" s="18"/>
      <c r="M58" s="18"/>
      <c r="O58" s="18">
        <f t="shared" ca="1" si="6"/>
        <v>3.0889199605845706E-2</v>
      </c>
      <c r="P58" s="18"/>
      <c r="Q58" s="19">
        <f t="shared" si="10"/>
        <v>31710.913500000002</v>
      </c>
      <c r="AA58" t="s">
        <v>32</v>
      </c>
      <c r="AG58" t="s">
        <v>34</v>
      </c>
    </row>
    <row r="59" spans="1:33">
      <c r="A59" s="17" t="s">
        <v>45</v>
      </c>
      <c r="B59" s="21" t="s">
        <v>57</v>
      </c>
      <c r="C59" s="22">
        <v>46769.344299999997</v>
      </c>
      <c r="D59" s="22"/>
      <c r="E59" s="18">
        <f t="shared" si="8"/>
        <v>6637.5516553955422</v>
      </c>
      <c r="F59" s="18">
        <f t="shared" si="9"/>
        <v>6637.5</v>
      </c>
      <c r="G59" s="18">
        <f t="shared" si="5"/>
        <v>9.1674999996030238E-2</v>
      </c>
      <c r="H59" s="18"/>
      <c r="I59" s="18"/>
      <c r="J59" s="18">
        <f>+G59</f>
        <v>9.1674999996030238E-2</v>
      </c>
      <c r="L59" s="18"/>
      <c r="M59" s="18"/>
      <c r="O59" s="18">
        <f t="shared" ca="1" si="6"/>
        <v>3.0791339154911546E-2</v>
      </c>
      <c r="P59" s="18"/>
      <c r="Q59" s="19">
        <f t="shared" si="10"/>
        <v>31750.844299999997</v>
      </c>
      <c r="AA59" t="s">
        <v>32</v>
      </c>
      <c r="AG59" t="s">
        <v>34</v>
      </c>
    </row>
    <row r="60" spans="1:33">
      <c r="A60" s="17" t="s">
        <v>46</v>
      </c>
      <c r="B60" s="21"/>
      <c r="C60" s="22">
        <v>46917.538999999997</v>
      </c>
      <c r="D60" s="22"/>
      <c r="E60" s="18">
        <f t="shared" si="8"/>
        <v>6721.0537644344895</v>
      </c>
      <c r="F60" s="18">
        <f t="shared" si="9"/>
        <v>6721</v>
      </c>
      <c r="G60" s="18">
        <f t="shared" si="5"/>
        <v>9.5417999997152947E-2</v>
      </c>
      <c r="H60" s="18"/>
      <c r="I60" s="18">
        <f>+G60</f>
        <v>9.5417999997152947E-2</v>
      </c>
      <c r="K60" s="18"/>
      <c r="L60" s="18"/>
      <c r="M60" s="18"/>
      <c r="N60" s="18"/>
      <c r="O60" s="18">
        <f t="shared" ca="1" si="6"/>
        <v>3.0428168148111442E-2</v>
      </c>
      <c r="P60" s="18"/>
      <c r="Q60" s="19">
        <f t="shared" si="10"/>
        <v>31899.038999999997</v>
      </c>
      <c r="AA60" t="s">
        <v>32</v>
      </c>
      <c r="AC60">
        <v>5</v>
      </c>
      <c r="AE60" t="s">
        <v>37</v>
      </c>
      <c r="AG60" t="s">
        <v>39</v>
      </c>
    </row>
    <row r="61" spans="1:33">
      <c r="A61" s="17" t="s">
        <v>45</v>
      </c>
      <c r="B61" s="21" t="s">
        <v>57</v>
      </c>
      <c r="C61" s="22">
        <v>46957.464699999997</v>
      </c>
      <c r="D61" s="22"/>
      <c r="E61" s="18">
        <f t="shared" si="8"/>
        <v>6743.5503864787079</v>
      </c>
      <c r="F61" s="18">
        <f t="shared" si="9"/>
        <v>6743.5</v>
      </c>
      <c r="G61" s="18">
        <f t="shared" si="5"/>
        <v>8.9422999997623265E-2</v>
      </c>
      <c r="H61" s="18"/>
      <c r="I61" s="18"/>
      <c r="J61" s="18">
        <f t="shared" ref="J61:J68" si="11">+G61</f>
        <v>8.9422999997623265E-2</v>
      </c>
      <c r="L61" s="18"/>
      <c r="M61" s="18"/>
      <c r="O61" s="18">
        <f t="shared" ca="1" si="6"/>
        <v>3.0330307697177282E-2</v>
      </c>
      <c r="P61" s="18"/>
      <c r="Q61" s="19">
        <f t="shared" si="10"/>
        <v>31938.964699999997</v>
      </c>
      <c r="AA61" t="s">
        <v>32</v>
      </c>
      <c r="AG61" t="s">
        <v>34</v>
      </c>
    </row>
    <row r="62" spans="1:33">
      <c r="A62" s="17" t="s">
        <v>45</v>
      </c>
      <c r="B62" s="21" t="s">
        <v>57</v>
      </c>
      <c r="C62" s="22">
        <v>47099.441099999996</v>
      </c>
      <c r="D62" s="22"/>
      <c r="E62" s="18">
        <f t="shared" si="8"/>
        <v>6823.5487186306491</v>
      </c>
      <c r="F62" s="18">
        <f t="shared" si="9"/>
        <v>6823.5</v>
      </c>
      <c r="G62" s="18">
        <f t="shared" si="5"/>
        <v>8.6462999992363621E-2</v>
      </c>
      <c r="H62" s="18"/>
      <c r="I62" s="18"/>
      <c r="J62" s="18">
        <f t="shared" si="11"/>
        <v>8.6462999992363621E-2</v>
      </c>
      <c r="L62" s="18"/>
      <c r="M62" s="18"/>
      <c r="O62" s="18">
        <f t="shared" ca="1" si="6"/>
        <v>2.9982359427189156E-2</v>
      </c>
      <c r="P62" s="18"/>
      <c r="Q62" s="19">
        <f t="shared" si="10"/>
        <v>32080.941099999996</v>
      </c>
      <c r="AA62" t="s">
        <v>32</v>
      </c>
      <c r="AG62" t="s">
        <v>34</v>
      </c>
    </row>
    <row r="63" spans="1:33">
      <c r="A63" s="17" t="s">
        <v>45</v>
      </c>
      <c r="B63" s="21" t="s">
        <v>57</v>
      </c>
      <c r="C63" s="22">
        <v>47438.412499999999</v>
      </c>
      <c r="D63" s="22"/>
      <c r="E63" s="18">
        <f t="shared" si="8"/>
        <v>7014.5462833470992</v>
      </c>
      <c r="F63" s="18">
        <f t="shared" si="9"/>
        <v>7014.5</v>
      </c>
      <c r="G63" s="18">
        <f t="shared" si="5"/>
        <v>8.2140999998955522E-2</v>
      </c>
      <c r="H63" s="18"/>
      <c r="I63" s="18"/>
      <c r="J63" s="18">
        <f t="shared" si="11"/>
        <v>8.2140999998955522E-2</v>
      </c>
      <c r="L63" s="18"/>
      <c r="M63" s="18"/>
      <c r="O63" s="18">
        <f t="shared" ca="1" si="6"/>
        <v>2.915163293259251E-2</v>
      </c>
      <c r="P63" s="18"/>
      <c r="Q63" s="19">
        <f t="shared" si="10"/>
        <v>32419.912499999999</v>
      </c>
      <c r="AA63" t="s">
        <v>32</v>
      </c>
      <c r="AG63" t="s">
        <v>34</v>
      </c>
    </row>
    <row r="64" spans="1:33">
      <c r="A64" s="17" t="s">
        <v>45</v>
      </c>
      <c r="B64" s="21"/>
      <c r="C64" s="22">
        <v>47469.468800000002</v>
      </c>
      <c r="D64" s="22"/>
      <c r="E64" s="18">
        <f t="shared" si="8"/>
        <v>7032.0453339133246</v>
      </c>
      <c r="F64" s="18">
        <f t="shared" si="9"/>
        <v>7032</v>
      </c>
      <c r="G64" s="18">
        <f t="shared" si="5"/>
        <v>8.0456000003323425E-2</v>
      </c>
      <c r="H64" s="18"/>
      <c r="I64" s="18"/>
      <c r="J64" s="18">
        <f t="shared" si="11"/>
        <v>8.0456000003323425E-2</v>
      </c>
      <c r="L64" s="18"/>
      <c r="M64" s="18"/>
      <c r="O64" s="18">
        <f t="shared" ca="1" si="6"/>
        <v>2.9075519248532609E-2</v>
      </c>
      <c r="P64" s="18"/>
      <c r="Q64" s="19">
        <f t="shared" si="10"/>
        <v>32450.968800000002</v>
      </c>
      <c r="AA64" t="s">
        <v>32</v>
      </c>
      <c r="AG64" t="s">
        <v>34</v>
      </c>
    </row>
    <row r="65" spans="1:33">
      <c r="A65" s="17" t="s">
        <v>45</v>
      </c>
      <c r="B65" s="21" t="s">
        <v>57</v>
      </c>
      <c r="C65" s="22">
        <v>47470.351999999999</v>
      </c>
      <c r="D65" s="22"/>
      <c r="E65" s="18">
        <f t="shared" si="8"/>
        <v>7032.5429837125603</v>
      </c>
      <c r="F65" s="18">
        <f t="shared" si="9"/>
        <v>7032.5</v>
      </c>
      <c r="G65" s="18">
        <f t="shared" ref="G65:G96" si="12">+C65-(C$7+F65*C$8)</f>
        <v>7.6284999995550606E-2</v>
      </c>
      <c r="H65" s="18"/>
      <c r="I65" s="18"/>
      <c r="J65" s="18">
        <f t="shared" si="11"/>
        <v>7.6284999995550606E-2</v>
      </c>
      <c r="L65" s="18"/>
      <c r="M65" s="18"/>
      <c r="O65" s="18">
        <f t="shared" ca="1" si="6"/>
        <v>2.9073344571845183E-2</v>
      </c>
      <c r="P65" s="18"/>
      <c r="Q65" s="19">
        <f t="shared" si="10"/>
        <v>32451.851999999999</v>
      </c>
      <c r="AA65" t="s">
        <v>32</v>
      </c>
      <c r="AG65" t="s">
        <v>34</v>
      </c>
    </row>
    <row r="66" spans="1:33">
      <c r="A66" s="17" t="s">
        <v>45</v>
      </c>
      <c r="B66" s="21"/>
      <c r="C66" s="22">
        <v>47549.340799999998</v>
      </c>
      <c r="D66" s="22"/>
      <c r="E66" s="18">
        <f t="shared" si="8"/>
        <v>7077.0501853227097</v>
      </c>
      <c r="F66" s="18">
        <f t="shared" si="9"/>
        <v>7077</v>
      </c>
      <c r="G66" s="18">
        <f t="shared" si="12"/>
        <v>8.9065999993181322E-2</v>
      </c>
      <c r="H66" s="18"/>
      <c r="I66" s="18"/>
      <c r="J66" s="18">
        <f t="shared" si="11"/>
        <v>8.9065999993181322E-2</v>
      </c>
      <c r="L66" s="18"/>
      <c r="M66" s="18"/>
      <c r="O66" s="18">
        <f t="shared" ca="1" si="6"/>
        <v>2.8879798346664289E-2</v>
      </c>
      <c r="P66" s="18"/>
      <c r="Q66" s="19">
        <f t="shared" si="10"/>
        <v>32530.840799999998</v>
      </c>
      <c r="AA66" t="s">
        <v>32</v>
      </c>
      <c r="AG66" t="s">
        <v>34</v>
      </c>
    </row>
    <row r="67" spans="1:33">
      <c r="A67" s="17" t="s">
        <v>45</v>
      </c>
      <c r="B67" s="21" t="s">
        <v>57</v>
      </c>
      <c r="C67" s="22">
        <v>47713.493999999999</v>
      </c>
      <c r="D67" s="22"/>
      <c r="E67" s="18">
        <f t="shared" si="8"/>
        <v>7169.5443055948399</v>
      </c>
      <c r="F67" s="18">
        <f t="shared" si="9"/>
        <v>7169.5</v>
      </c>
      <c r="G67" s="18">
        <f t="shared" si="12"/>
        <v>7.863099999667611E-2</v>
      </c>
      <c r="H67" s="18"/>
      <c r="I67" s="18"/>
      <c r="J67" s="18">
        <f t="shared" si="11"/>
        <v>7.863099999667611E-2</v>
      </c>
      <c r="L67" s="18"/>
      <c r="M67" s="18"/>
      <c r="O67" s="18">
        <f t="shared" ca="1" si="6"/>
        <v>2.8477483159490519E-2</v>
      </c>
      <c r="P67" s="18"/>
      <c r="Q67" s="19">
        <f t="shared" si="10"/>
        <v>32694.993999999999</v>
      </c>
      <c r="AA67" t="s">
        <v>32</v>
      </c>
      <c r="AG67" t="s">
        <v>34</v>
      </c>
    </row>
    <row r="68" spans="1:33">
      <c r="A68" s="17" t="s">
        <v>45</v>
      </c>
      <c r="B68" s="21" t="s">
        <v>57</v>
      </c>
      <c r="C68" s="22">
        <v>47729.4683</v>
      </c>
      <c r="D68" s="22"/>
      <c r="E68" s="18">
        <f t="shared" si="8"/>
        <v>7178.5452195304997</v>
      </c>
      <c r="F68" s="18">
        <f t="shared" si="9"/>
        <v>7178.5</v>
      </c>
      <c r="G68" s="18">
        <f t="shared" si="12"/>
        <v>8.0253000000084285E-2</v>
      </c>
      <c r="H68" s="18"/>
      <c r="I68" s="18"/>
      <c r="J68" s="18">
        <f t="shared" si="11"/>
        <v>8.0253000000084285E-2</v>
      </c>
      <c r="L68" s="18"/>
      <c r="M68" s="18"/>
      <c r="O68" s="18">
        <f t="shared" ca="1" si="6"/>
        <v>2.8438338979116854E-2</v>
      </c>
      <c r="P68" s="18"/>
      <c r="Q68" s="19">
        <f t="shared" si="10"/>
        <v>32710.9683</v>
      </c>
      <c r="AA68" t="s">
        <v>32</v>
      </c>
      <c r="AG68" t="s">
        <v>34</v>
      </c>
    </row>
    <row r="69" spans="1:33">
      <c r="A69" s="59" t="s">
        <v>254</v>
      </c>
      <c r="B69" s="60" t="s">
        <v>71</v>
      </c>
      <c r="C69" s="59">
        <v>47776.497499999998</v>
      </c>
      <c r="D69" s="59" t="s">
        <v>89</v>
      </c>
      <c r="E69" s="18">
        <f t="shared" si="8"/>
        <v>7205.0443951853258</v>
      </c>
      <c r="F69" s="18">
        <f t="shared" si="9"/>
        <v>7205</v>
      </c>
      <c r="G69" s="18">
        <f t="shared" si="12"/>
        <v>7.8789999999571592E-2</v>
      </c>
      <c r="H69" s="18"/>
      <c r="I69" s="18"/>
      <c r="J69" s="18">
        <f>G69</f>
        <v>7.8789999999571592E-2</v>
      </c>
      <c r="L69" s="18"/>
      <c r="M69" s="18"/>
      <c r="N69" s="18"/>
      <c r="O69" s="18">
        <f t="shared" ca="1" si="6"/>
        <v>2.8323081114683291E-2</v>
      </c>
      <c r="P69" s="18"/>
      <c r="Q69" s="19">
        <f t="shared" si="10"/>
        <v>32757.997499999998</v>
      </c>
    </row>
    <row r="70" spans="1:33">
      <c r="A70" s="17" t="s">
        <v>59</v>
      </c>
      <c r="B70" s="18"/>
      <c r="C70" s="22">
        <v>47887.407700000003</v>
      </c>
      <c r="D70" s="22"/>
      <c r="E70" s="18">
        <f t="shared" si="8"/>
        <v>7267.5380984954445</v>
      </c>
      <c r="F70" s="18">
        <f t="shared" si="9"/>
        <v>7267.5</v>
      </c>
      <c r="G70" s="18">
        <f t="shared" si="12"/>
        <v>6.7614999999932479E-2</v>
      </c>
      <c r="H70" s="18"/>
      <c r="I70" s="18"/>
      <c r="J70" s="18">
        <f>G70</f>
        <v>6.7614999999932479E-2</v>
      </c>
      <c r="K70" s="18"/>
      <c r="L70" s="18"/>
      <c r="M70" s="18"/>
      <c r="O70" s="18">
        <f t="shared" ca="1" si="6"/>
        <v>2.8051246528755069E-2</v>
      </c>
      <c r="P70" s="18"/>
      <c r="Q70" s="19">
        <f t="shared" si="10"/>
        <v>32868.907700000003</v>
      </c>
    </row>
    <row r="71" spans="1:33">
      <c r="A71" s="17" t="s">
        <v>47</v>
      </c>
      <c r="B71" s="21"/>
      <c r="C71" s="22">
        <v>48163.385000000002</v>
      </c>
      <c r="D71" s="22"/>
      <c r="E71" s="18">
        <f t="shared" si="8"/>
        <v>7423.0408701659171</v>
      </c>
      <c r="F71" s="18">
        <f t="shared" si="9"/>
        <v>7423</v>
      </c>
      <c r="G71" s="18">
        <f t="shared" si="12"/>
        <v>7.2533999998995569E-2</v>
      </c>
      <c r="H71" s="18"/>
      <c r="I71" s="18">
        <f>+G71</f>
        <v>7.2533999998995569E-2</v>
      </c>
      <c r="K71" s="18"/>
      <c r="L71" s="18"/>
      <c r="M71" s="18"/>
      <c r="N71" s="18"/>
      <c r="O71" s="18">
        <f t="shared" ca="1" si="6"/>
        <v>2.7374922078965649E-2</v>
      </c>
      <c r="P71" s="18"/>
      <c r="Q71" s="19">
        <f t="shared" si="10"/>
        <v>33144.885000000002</v>
      </c>
      <c r="AA71" t="s">
        <v>32</v>
      </c>
      <c r="AB71" t="s">
        <v>39</v>
      </c>
      <c r="AC71">
        <v>33</v>
      </c>
      <c r="AE71" t="s">
        <v>37</v>
      </c>
      <c r="AG71" t="s">
        <v>39</v>
      </c>
    </row>
    <row r="72" spans="1:33">
      <c r="A72" s="17" t="s">
        <v>49</v>
      </c>
      <c r="B72" s="21"/>
      <c r="C72" s="22">
        <v>48273.418899999997</v>
      </c>
      <c r="D72" s="22"/>
      <c r="E72" s="18">
        <f t="shared" si="8"/>
        <v>7485.0408115658474</v>
      </c>
      <c r="F72" s="18">
        <f t="shared" si="9"/>
        <v>7485</v>
      </c>
      <c r="G72" s="18">
        <f t="shared" si="12"/>
        <v>7.242999999289168E-2</v>
      </c>
      <c r="H72" s="18"/>
      <c r="J72" s="18">
        <f>+G72</f>
        <v>7.242999999289168E-2</v>
      </c>
      <c r="K72" s="18"/>
      <c r="L72" s="18"/>
      <c r="M72" s="18"/>
      <c r="N72" s="18"/>
      <c r="O72" s="18">
        <f t="shared" ca="1" si="6"/>
        <v>2.7105262169724857E-2</v>
      </c>
      <c r="P72" s="18"/>
      <c r="Q72" s="19">
        <f t="shared" si="10"/>
        <v>33254.918899999997</v>
      </c>
      <c r="AA72" t="s">
        <v>32</v>
      </c>
      <c r="AB72" t="s">
        <v>48</v>
      </c>
      <c r="AG72" t="s">
        <v>34</v>
      </c>
    </row>
    <row r="73" spans="1:33">
      <c r="A73" s="59" t="s">
        <v>264</v>
      </c>
      <c r="B73" s="60" t="s">
        <v>71</v>
      </c>
      <c r="C73" s="59">
        <v>48273.419699999999</v>
      </c>
      <c r="D73" s="59" t="s">
        <v>89</v>
      </c>
      <c r="E73" s="18">
        <f t="shared" si="8"/>
        <v>7485.0412623355942</v>
      </c>
      <c r="F73" s="18">
        <f t="shared" si="9"/>
        <v>7485</v>
      </c>
      <c r="G73" s="18">
        <f t="shared" si="12"/>
        <v>7.3229999994509853E-2</v>
      </c>
      <c r="H73" s="18"/>
      <c r="I73" s="18"/>
      <c r="J73" s="18">
        <f>G73</f>
        <v>7.3229999994509853E-2</v>
      </c>
      <c r="L73" s="18"/>
      <c r="M73" s="18"/>
      <c r="N73" s="18"/>
      <c r="O73" s="18">
        <f t="shared" ca="1" si="6"/>
        <v>2.7105262169724857E-2</v>
      </c>
      <c r="P73" s="18"/>
      <c r="Q73" s="19">
        <f t="shared" si="10"/>
        <v>33254.919699999999</v>
      </c>
    </row>
    <row r="74" spans="1:33">
      <c r="A74" s="17" t="s">
        <v>49</v>
      </c>
      <c r="B74" s="21"/>
      <c r="C74" s="22">
        <v>48273.4205</v>
      </c>
      <c r="D74" s="22"/>
      <c r="E74" s="18">
        <f t="shared" si="8"/>
        <v>7485.0417131053409</v>
      </c>
      <c r="F74" s="18">
        <f t="shared" si="9"/>
        <v>7485</v>
      </c>
      <c r="G74" s="18">
        <f t="shared" si="12"/>
        <v>7.4029999996128026E-2</v>
      </c>
      <c r="H74" s="18"/>
      <c r="J74" s="18">
        <f>+G74</f>
        <v>7.4029999996128026E-2</v>
      </c>
      <c r="K74" s="18"/>
      <c r="L74" s="18"/>
      <c r="M74" s="18"/>
      <c r="N74" s="18"/>
      <c r="O74" s="18">
        <f t="shared" ref="O74:O98" ca="1" si="13">+C$11+C$12*F74</f>
        <v>2.7105262169724857E-2</v>
      </c>
      <c r="P74" s="18"/>
      <c r="Q74" s="19">
        <f t="shared" si="10"/>
        <v>33254.9205</v>
      </c>
      <c r="AA74" t="s">
        <v>32</v>
      </c>
      <c r="AB74" t="s">
        <v>39</v>
      </c>
      <c r="AG74" t="s">
        <v>34</v>
      </c>
    </row>
    <row r="75" spans="1:33">
      <c r="A75" s="17" t="s">
        <v>49</v>
      </c>
      <c r="B75" s="21"/>
      <c r="C75" s="22">
        <v>48289.3871</v>
      </c>
      <c r="D75" s="22"/>
      <c r="E75" s="18">
        <f t="shared" si="8"/>
        <v>7494.0382883821976</v>
      </c>
      <c r="F75" s="18">
        <f t="shared" si="9"/>
        <v>7494</v>
      </c>
      <c r="G75" s="18">
        <f t="shared" si="12"/>
        <v>6.7951999997603707E-2</v>
      </c>
      <c r="H75" s="18"/>
      <c r="J75" s="18">
        <f>+G75</f>
        <v>6.7951999997603707E-2</v>
      </c>
      <c r="K75" s="18"/>
      <c r="L75" s="18"/>
      <c r="M75" s="18"/>
      <c r="N75" s="18"/>
      <c r="O75" s="18">
        <f t="shared" ca="1" si="13"/>
        <v>2.7066117989351192E-2</v>
      </c>
      <c r="P75" s="18"/>
      <c r="Q75" s="19">
        <f t="shared" si="10"/>
        <v>33270.8871</v>
      </c>
      <c r="AA75" t="s">
        <v>32</v>
      </c>
      <c r="AB75" t="s">
        <v>48</v>
      </c>
      <c r="AG75" t="s">
        <v>34</v>
      </c>
    </row>
    <row r="76" spans="1:33">
      <c r="A76" s="59" t="s">
        <v>264</v>
      </c>
      <c r="B76" s="60" t="s">
        <v>71</v>
      </c>
      <c r="C76" s="59">
        <v>48289.387900000002</v>
      </c>
      <c r="D76" s="59" t="s">
        <v>89</v>
      </c>
      <c r="E76" s="18">
        <f t="shared" si="8"/>
        <v>7494.0387391519444</v>
      </c>
      <c r="F76" s="18">
        <f t="shared" si="9"/>
        <v>7494</v>
      </c>
      <c r="G76" s="18">
        <f t="shared" si="12"/>
        <v>6.875199999922188E-2</v>
      </c>
      <c r="H76" s="18"/>
      <c r="I76" s="18"/>
      <c r="J76" s="18">
        <f>G76</f>
        <v>6.875199999922188E-2</v>
      </c>
      <c r="L76" s="18"/>
      <c r="M76" s="18"/>
      <c r="N76" s="18"/>
      <c r="O76" s="18">
        <f t="shared" ca="1" si="13"/>
        <v>2.7066117989351192E-2</v>
      </c>
      <c r="P76" s="18"/>
      <c r="Q76" s="19">
        <f t="shared" si="10"/>
        <v>33270.887900000002</v>
      </c>
    </row>
    <row r="77" spans="1:33">
      <c r="A77" s="17" t="s">
        <v>49</v>
      </c>
      <c r="B77" s="21"/>
      <c r="C77" s="22">
        <v>48289.388700000003</v>
      </c>
      <c r="D77" s="22"/>
      <c r="E77" s="18">
        <f t="shared" si="8"/>
        <v>7494.0391899216911</v>
      </c>
      <c r="F77" s="18">
        <f t="shared" si="9"/>
        <v>7494</v>
      </c>
      <c r="G77" s="18">
        <f t="shared" si="12"/>
        <v>6.9552000000840053E-2</v>
      </c>
      <c r="H77" s="18"/>
      <c r="J77" s="18">
        <f>+G77</f>
        <v>6.9552000000840053E-2</v>
      </c>
      <c r="K77" s="18"/>
      <c r="L77" s="18"/>
      <c r="M77" s="18"/>
      <c r="N77" s="18"/>
      <c r="O77" s="18">
        <f t="shared" ca="1" si="13"/>
        <v>2.7066117989351192E-2</v>
      </c>
      <c r="P77" s="18"/>
      <c r="Q77" s="19">
        <f t="shared" si="10"/>
        <v>33270.888700000003</v>
      </c>
      <c r="AA77" t="s">
        <v>32</v>
      </c>
      <c r="AB77" t="s">
        <v>39</v>
      </c>
      <c r="AG77" t="s">
        <v>34</v>
      </c>
    </row>
    <row r="78" spans="1:33">
      <c r="A78" s="18" t="s">
        <v>51</v>
      </c>
      <c r="B78" s="21"/>
      <c r="C78" s="22">
        <v>48541.402999999998</v>
      </c>
      <c r="D78" s="22"/>
      <c r="E78" s="18">
        <f t="shared" si="8"/>
        <v>7636.0397173222909</v>
      </c>
      <c r="F78" s="18">
        <f t="shared" si="9"/>
        <v>7636</v>
      </c>
      <c r="G78" s="18">
        <f t="shared" si="12"/>
        <v>7.0487999997567385E-2</v>
      </c>
      <c r="H78" s="18"/>
      <c r="I78" s="18">
        <f>+G78</f>
        <v>7.0487999997567385E-2</v>
      </c>
      <c r="J78" s="18"/>
      <c r="K78" s="18"/>
      <c r="L78" s="18"/>
      <c r="M78" s="18"/>
      <c r="N78" s="18"/>
      <c r="O78" s="18">
        <f t="shared" ca="1" si="13"/>
        <v>2.644850981012227E-2</v>
      </c>
      <c r="P78" s="18"/>
      <c r="Q78" s="19">
        <f t="shared" si="10"/>
        <v>33522.902999999998</v>
      </c>
      <c r="AA78" t="s">
        <v>32</v>
      </c>
      <c r="AB78" t="s">
        <v>39</v>
      </c>
      <c r="AG78" t="s">
        <v>34</v>
      </c>
    </row>
    <row r="79" spans="1:33">
      <c r="A79" s="18" t="s">
        <v>51</v>
      </c>
      <c r="B79" s="21"/>
      <c r="C79" s="22">
        <v>48541.404000000002</v>
      </c>
      <c r="D79" s="22"/>
      <c r="E79" s="18">
        <f t="shared" si="8"/>
        <v>7636.0402807844748</v>
      </c>
      <c r="F79" s="18">
        <f t="shared" si="9"/>
        <v>7636</v>
      </c>
      <c r="G79" s="18">
        <f t="shared" si="12"/>
        <v>7.1488000001409091E-2</v>
      </c>
      <c r="H79" s="18"/>
      <c r="I79" s="18">
        <f>+G79</f>
        <v>7.1488000001409091E-2</v>
      </c>
      <c r="J79" s="18"/>
      <c r="K79" s="18"/>
      <c r="L79" s="18"/>
      <c r="M79" s="18"/>
      <c r="N79" s="18"/>
      <c r="O79" s="18">
        <f t="shared" ca="1" si="13"/>
        <v>2.644850981012227E-2</v>
      </c>
      <c r="P79" s="18"/>
      <c r="Q79" s="19">
        <f t="shared" si="10"/>
        <v>33522.904000000002</v>
      </c>
      <c r="AA79" t="s">
        <v>32</v>
      </c>
      <c r="AB79" t="s">
        <v>48</v>
      </c>
      <c r="AG79" t="s">
        <v>34</v>
      </c>
    </row>
    <row r="80" spans="1:33">
      <c r="A80" s="18" t="s">
        <v>51</v>
      </c>
      <c r="B80" s="21"/>
      <c r="C80" s="22">
        <v>48555.595999999998</v>
      </c>
      <c r="D80" s="22"/>
      <c r="E80" s="18">
        <f t="shared" si="8"/>
        <v>7644.0369360729592</v>
      </c>
      <c r="F80" s="18">
        <f t="shared" si="9"/>
        <v>7644</v>
      </c>
      <c r="G80" s="18">
        <f t="shared" si="12"/>
        <v>6.5551999992749188E-2</v>
      </c>
      <c r="H80" s="18"/>
      <c r="I80" s="18">
        <f>+G80</f>
        <v>6.5551999992749188E-2</v>
      </c>
      <c r="J80" s="18"/>
      <c r="K80" s="18"/>
      <c r="L80" s="18"/>
      <c r="M80" s="18"/>
      <c r="N80" s="18"/>
      <c r="O80" s="18">
        <f t="shared" ca="1" si="13"/>
        <v>2.6413714983123456E-2</v>
      </c>
      <c r="P80" s="18"/>
      <c r="Q80" s="19">
        <f t="shared" si="10"/>
        <v>33537.095999999998</v>
      </c>
      <c r="AA80" t="s">
        <v>32</v>
      </c>
      <c r="AB80" t="s">
        <v>39</v>
      </c>
      <c r="AG80" t="s">
        <v>34</v>
      </c>
    </row>
    <row r="81" spans="1:33">
      <c r="A81" s="18" t="s">
        <v>51</v>
      </c>
      <c r="B81" s="21"/>
      <c r="C81" s="22">
        <v>48555.597000000002</v>
      </c>
      <c r="D81" s="22"/>
      <c r="E81" s="18">
        <f t="shared" si="8"/>
        <v>7644.037499535144</v>
      </c>
      <c r="F81" s="18">
        <f t="shared" si="9"/>
        <v>7644</v>
      </c>
      <c r="G81" s="18">
        <f t="shared" si="12"/>
        <v>6.6551999996590894E-2</v>
      </c>
      <c r="H81" s="18"/>
      <c r="I81" s="18">
        <f>+G81</f>
        <v>6.6551999996590894E-2</v>
      </c>
      <c r="J81" s="18"/>
      <c r="K81" s="18"/>
      <c r="L81" s="18"/>
      <c r="M81" s="18"/>
      <c r="N81" s="18"/>
      <c r="O81" s="18">
        <f t="shared" ca="1" si="13"/>
        <v>2.6413714983123456E-2</v>
      </c>
      <c r="P81" s="18"/>
      <c r="Q81" s="19">
        <f t="shared" si="10"/>
        <v>33537.097000000002</v>
      </c>
      <c r="AA81" t="s">
        <v>32</v>
      </c>
      <c r="AB81" t="s">
        <v>48</v>
      </c>
      <c r="AG81" t="s">
        <v>34</v>
      </c>
    </row>
    <row r="82" spans="1:33">
      <c r="A82" s="59" t="s">
        <v>284</v>
      </c>
      <c r="B82" s="60" t="s">
        <v>57</v>
      </c>
      <c r="C82" s="59">
        <v>49644.390299999999</v>
      </c>
      <c r="D82" s="59" t="s">
        <v>89</v>
      </c>
      <c r="E82" s="18">
        <f t="shared" si="8"/>
        <v>8257.5313482185011</v>
      </c>
      <c r="F82" s="18">
        <f t="shared" si="9"/>
        <v>8257.5</v>
      </c>
      <c r="G82" s="18">
        <f t="shared" si="12"/>
        <v>5.5634999996982515E-2</v>
      </c>
      <c r="H82" s="18"/>
      <c r="I82" s="18"/>
      <c r="J82" s="18">
        <f>G82</f>
        <v>5.5634999996982515E-2</v>
      </c>
      <c r="L82" s="18"/>
      <c r="M82" s="18"/>
      <c r="N82" s="18"/>
      <c r="O82" s="18">
        <f t="shared" ca="1" si="13"/>
        <v>2.3745386687652033E-2</v>
      </c>
      <c r="P82" s="18"/>
      <c r="Q82" s="19">
        <f t="shared" si="10"/>
        <v>34625.890299999999</v>
      </c>
    </row>
    <row r="83" spans="1:33">
      <c r="A83" s="25" t="s">
        <v>52</v>
      </c>
      <c r="B83" s="16" t="s">
        <v>57</v>
      </c>
      <c r="C83" s="25">
        <v>49644.390800000001</v>
      </c>
      <c r="D83" s="25">
        <v>5.9999999999999995E-4</v>
      </c>
      <c r="E83" s="18">
        <f t="shared" si="8"/>
        <v>8257.5316299495917</v>
      </c>
      <c r="F83" s="18">
        <f t="shared" si="9"/>
        <v>8257.5</v>
      </c>
      <c r="G83" s="18">
        <f t="shared" si="12"/>
        <v>5.6134999998903368E-2</v>
      </c>
      <c r="H83" s="18"/>
      <c r="I83" s="18"/>
      <c r="J83" s="18">
        <f>G83</f>
        <v>5.6134999998903368E-2</v>
      </c>
      <c r="L83" s="18"/>
      <c r="M83" s="18"/>
      <c r="N83" s="18"/>
      <c r="O83" s="18">
        <f t="shared" ca="1" si="13"/>
        <v>2.3745386687652033E-2</v>
      </c>
      <c r="P83" s="18"/>
      <c r="Q83" s="19">
        <f t="shared" si="10"/>
        <v>34625.890800000001</v>
      </c>
    </row>
    <row r="84" spans="1:33">
      <c r="A84" s="25" t="s">
        <v>56</v>
      </c>
      <c r="B84" s="16" t="s">
        <v>57</v>
      </c>
      <c r="C84" s="25">
        <v>50464.306799999998</v>
      </c>
      <c r="D84" s="25">
        <v>2E-3</v>
      </c>
      <c r="E84" s="18">
        <f t="shared" si="8"/>
        <v>8719.5232884554462</v>
      </c>
      <c r="F84" s="18">
        <f t="shared" si="9"/>
        <v>8719.5</v>
      </c>
      <c r="G84" s="18">
        <f t="shared" si="12"/>
        <v>4.1330999993078876E-2</v>
      </c>
      <c r="H84" s="18"/>
      <c r="I84" s="18"/>
      <c r="J84" s="18">
        <f>G84</f>
        <v>4.1330999993078876E-2</v>
      </c>
      <c r="L84" s="18"/>
      <c r="M84" s="18"/>
      <c r="N84" s="18"/>
      <c r="O84" s="18">
        <f t="shared" ca="1" si="13"/>
        <v>2.1735985428470612E-2</v>
      </c>
      <c r="P84" s="18"/>
      <c r="Q84" s="19">
        <f t="shared" si="10"/>
        <v>35445.806799999998</v>
      </c>
    </row>
    <row r="85" spans="1:33">
      <c r="A85" s="59" t="s">
        <v>295</v>
      </c>
      <c r="B85" s="60" t="s">
        <v>71</v>
      </c>
      <c r="C85" s="59">
        <v>51457.298999999999</v>
      </c>
      <c r="D85" s="59" t="s">
        <v>89</v>
      </c>
      <c r="E85" s="18">
        <f t="shared" ref="E85:E98" si="14">+(C85-C$7)/C$8</f>
        <v>9279.0368402843887</v>
      </c>
      <c r="F85" s="18">
        <f t="shared" ref="F85:F100" si="15">ROUND(2*E85,0)/2</f>
        <v>9279</v>
      </c>
      <c r="G85" s="18">
        <f t="shared" si="12"/>
        <v>6.5382000000681728E-2</v>
      </c>
      <c r="H85" s="18"/>
      <c r="I85" s="18">
        <f>G85</f>
        <v>6.5382000000681728E-2</v>
      </c>
      <c r="J85" s="18"/>
      <c r="L85" s="18"/>
      <c r="M85" s="18"/>
      <c r="N85" s="18"/>
      <c r="O85" s="18">
        <f t="shared" ca="1" si="13"/>
        <v>1.9302522215241168E-2</v>
      </c>
      <c r="P85" s="18"/>
      <c r="Q85" s="19">
        <f t="shared" ref="Q85:Q98" si="16">+C85-15018.5</f>
        <v>36438.798999999999</v>
      </c>
    </row>
    <row r="86" spans="1:33">
      <c r="A86" s="42" t="s">
        <v>76</v>
      </c>
      <c r="B86" s="43"/>
      <c r="C86" s="44">
        <v>51462.603000000003</v>
      </c>
      <c r="D86" s="44"/>
      <c r="E86" s="18">
        <f t="shared" si="14"/>
        <v>9282.0254436982959</v>
      </c>
      <c r="F86" s="18">
        <f t="shared" si="15"/>
        <v>9282</v>
      </c>
      <c r="G86" s="18">
        <f t="shared" si="12"/>
        <v>4.5156000000133645E-2</v>
      </c>
      <c r="H86" s="18"/>
      <c r="I86" s="18"/>
      <c r="J86" s="18"/>
      <c r="K86" s="18">
        <f t="shared" ref="K86:K96" si="17">G86</f>
        <v>4.5156000000133645E-2</v>
      </c>
      <c r="L86" s="18"/>
      <c r="M86" s="18"/>
      <c r="O86" s="18">
        <f t="shared" ca="1" si="13"/>
        <v>1.9289474155116615E-2</v>
      </c>
      <c r="P86" s="18"/>
      <c r="Q86" s="19">
        <f t="shared" si="16"/>
        <v>36444.103000000003</v>
      </c>
    </row>
    <row r="87" spans="1:33">
      <c r="A87" s="59" t="s">
        <v>305</v>
      </c>
      <c r="B87" s="60" t="s">
        <v>57</v>
      </c>
      <c r="C87" s="59">
        <v>51506.073100000001</v>
      </c>
      <c r="D87" s="59" t="s">
        <v>89</v>
      </c>
      <c r="E87" s="18">
        <f t="shared" si="14"/>
        <v>9306.5192011007803</v>
      </c>
      <c r="F87" s="18">
        <f t="shared" si="15"/>
        <v>9306.5</v>
      </c>
      <c r="G87" s="18">
        <f t="shared" si="12"/>
        <v>3.4076999996614177E-2</v>
      </c>
      <c r="H87" s="18"/>
      <c r="I87" s="18"/>
      <c r="J87" s="18"/>
      <c r="K87" s="18">
        <f t="shared" si="17"/>
        <v>3.4076999996614177E-2</v>
      </c>
      <c r="L87" s="18"/>
      <c r="M87" s="18"/>
      <c r="N87" s="18"/>
      <c r="O87" s="18">
        <f t="shared" ca="1" si="13"/>
        <v>1.918291499743275E-2</v>
      </c>
      <c r="P87" s="18"/>
      <c r="Q87" s="19">
        <f t="shared" si="16"/>
        <v>36487.573100000001</v>
      </c>
    </row>
    <row r="88" spans="1:33">
      <c r="A88" s="59" t="s">
        <v>305</v>
      </c>
      <c r="B88" s="60" t="s">
        <v>57</v>
      </c>
      <c r="C88" s="59">
        <v>51522.044099999999</v>
      </c>
      <c r="D88" s="59" t="s">
        <v>89</v>
      </c>
      <c r="E88" s="18">
        <f t="shared" si="14"/>
        <v>9315.5182556112359</v>
      </c>
      <c r="F88" s="18">
        <f t="shared" si="15"/>
        <v>9315.5</v>
      </c>
      <c r="G88" s="18">
        <f t="shared" si="12"/>
        <v>3.2398999996075872E-2</v>
      </c>
      <c r="H88" s="18"/>
      <c r="I88" s="18"/>
      <c r="J88" s="18"/>
      <c r="K88" s="18">
        <f t="shared" si="17"/>
        <v>3.2398999996075872E-2</v>
      </c>
      <c r="L88" s="18"/>
      <c r="M88" s="18"/>
      <c r="N88" s="18"/>
      <c r="O88" s="18">
        <f t="shared" ca="1" si="13"/>
        <v>1.9143770817059085E-2</v>
      </c>
      <c r="P88" s="18"/>
      <c r="Q88" s="19">
        <f t="shared" si="16"/>
        <v>36503.544099999999</v>
      </c>
    </row>
    <row r="89" spans="1:33">
      <c r="A89" s="59" t="s">
        <v>305</v>
      </c>
      <c r="B89" s="60" t="s">
        <v>57</v>
      </c>
      <c r="C89" s="59">
        <v>51569.959600000002</v>
      </c>
      <c r="D89" s="59" t="s">
        <v>89</v>
      </c>
      <c r="E89" s="18">
        <f t="shared" si="14"/>
        <v>9342.5168277980683</v>
      </c>
      <c r="F89" s="18">
        <f t="shared" si="15"/>
        <v>9342.5</v>
      </c>
      <c r="G89" s="18">
        <f t="shared" si="12"/>
        <v>2.9865000004065223E-2</v>
      </c>
      <c r="H89" s="18"/>
      <c r="I89" s="18"/>
      <c r="J89" s="18"/>
      <c r="K89" s="18">
        <f t="shared" si="17"/>
        <v>2.9865000004065223E-2</v>
      </c>
      <c r="L89" s="18"/>
      <c r="M89" s="18"/>
      <c r="N89" s="18"/>
      <c r="O89" s="18">
        <f t="shared" ca="1" si="13"/>
        <v>1.9026338275938096E-2</v>
      </c>
      <c r="P89" s="18"/>
      <c r="Q89" s="19">
        <f t="shared" si="16"/>
        <v>36551.459600000002</v>
      </c>
    </row>
    <row r="90" spans="1:33">
      <c r="A90" s="65" t="s">
        <v>79</v>
      </c>
      <c r="B90" s="66" t="s">
        <v>71</v>
      </c>
      <c r="C90" s="65">
        <v>53001.284800000001</v>
      </c>
      <c r="D90" s="65">
        <v>3.3999999999999998E-3</v>
      </c>
      <c r="E90" s="18">
        <f t="shared" si="14"/>
        <v>10149.014448297274</v>
      </c>
      <c r="F90" s="18">
        <f t="shared" si="15"/>
        <v>10149</v>
      </c>
      <c r="G90" s="18">
        <f t="shared" si="12"/>
        <v>2.5642000000516418E-2</v>
      </c>
      <c r="H90" s="18"/>
      <c r="I90" s="18"/>
      <c r="J90" s="18"/>
      <c r="K90" s="18">
        <f t="shared" si="17"/>
        <v>2.5642000000516418E-2</v>
      </c>
      <c r="L90" s="18"/>
      <c r="M90" s="18"/>
      <c r="N90" s="18"/>
      <c r="O90" s="18">
        <f t="shared" ca="1" si="13"/>
        <v>1.5518584779120319E-2</v>
      </c>
      <c r="P90" s="18"/>
      <c r="Q90" s="19">
        <f t="shared" si="16"/>
        <v>37982.784800000001</v>
      </c>
    </row>
    <row r="91" spans="1:33">
      <c r="A91" s="67" t="s">
        <v>70</v>
      </c>
      <c r="B91" s="68" t="s">
        <v>71</v>
      </c>
      <c r="C91" s="67">
        <v>54339.422610000001</v>
      </c>
      <c r="D91" s="67">
        <v>1.1999999999999999E-3</v>
      </c>
      <c r="E91" s="18">
        <f t="shared" si="14"/>
        <v>10903.004498682061</v>
      </c>
      <c r="F91" s="18">
        <f t="shared" si="15"/>
        <v>10903</v>
      </c>
      <c r="G91" s="18">
        <f t="shared" si="12"/>
        <v>7.9840000034892E-3</v>
      </c>
      <c r="H91" s="18"/>
      <c r="I91" s="18"/>
      <c r="J91" s="18"/>
      <c r="K91" s="18">
        <f t="shared" si="17"/>
        <v>7.9840000034892E-3</v>
      </c>
      <c r="L91" s="18"/>
      <c r="M91" s="18"/>
      <c r="O91" s="18">
        <f t="shared" ca="1" si="13"/>
        <v>1.2239172334482247E-2</v>
      </c>
      <c r="P91" s="18"/>
      <c r="Q91" s="19">
        <f t="shared" si="16"/>
        <v>39320.922610000001</v>
      </c>
    </row>
    <row r="92" spans="1:33">
      <c r="A92" s="65" t="s">
        <v>72</v>
      </c>
      <c r="B92" s="66" t="s">
        <v>57</v>
      </c>
      <c r="C92" s="65">
        <v>54709.459560000003</v>
      </c>
      <c r="D92" s="65">
        <v>6.9999999999999999E-4</v>
      </c>
      <c r="E92" s="18">
        <f t="shared" si="14"/>
        <v>11111.50632598992</v>
      </c>
      <c r="F92" s="18">
        <f t="shared" si="15"/>
        <v>11111.5</v>
      </c>
      <c r="G92" s="18">
        <f t="shared" si="12"/>
        <v>1.1227000002691057E-2</v>
      </c>
      <c r="H92" s="18"/>
      <c r="I92" s="18"/>
      <c r="J92" s="18"/>
      <c r="K92" s="18">
        <f t="shared" si="17"/>
        <v>1.1227000002691057E-2</v>
      </c>
      <c r="L92" s="18"/>
      <c r="M92" s="18"/>
      <c r="O92" s="18">
        <f t="shared" ca="1" si="13"/>
        <v>1.13323321558257E-2</v>
      </c>
      <c r="P92" s="18"/>
      <c r="Q92" s="19">
        <f t="shared" si="16"/>
        <v>39690.959560000003</v>
      </c>
    </row>
    <row r="93" spans="1:33">
      <c r="A93" s="65" t="s">
        <v>72</v>
      </c>
      <c r="B93" s="66" t="s">
        <v>57</v>
      </c>
      <c r="C93" s="65">
        <v>54709.461560000003</v>
      </c>
      <c r="D93" s="65">
        <v>2.0000000000000001E-4</v>
      </c>
      <c r="E93" s="18">
        <f t="shared" si="14"/>
        <v>11111.507452914284</v>
      </c>
      <c r="F93" s="18">
        <f t="shared" si="15"/>
        <v>11111.5</v>
      </c>
      <c r="G93" s="18">
        <f t="shared" si="12"/>
        <v>1.322700000309851E-2</v>
      </c>
      <c r="H93" s="18"/>
      <c r="I93" s="18"/>
      <c r="J93" s="18"/>
      <c r="K93" s="18">
        <f t="shared" si="17"/>
        <v>1.322700000309851E-2</v>
      </c>
      <c r="L93" s="18"/>
      <c r="M93" s="18"/>
      <c r="O93" s="18">
        <f t="shared" ca="1" si="13"/>
        <v>1.13323321558257E-2</v>
      </c>
      <c r="P93" s="18"/>
      <c r="Q93" s="19">
        <f t="shared" si="16"/>
        <v>39690.961560000003</v>
      </c>
    </row>
    <row r="94" spans="1:33">
      <c r="A94" s="69" t="s">
        <v>77</v>
      </c>
      <c r="B94" s="66" t="s">
        <v>57</v>
      </c>
      <c r="C94" s="65">
        <v>55797.374340000002</v>
      </c>
      <c r="D94" s="65">
        <v>1.2999999999999999E-3</v>
      </c>
      <c r="E94" s="18">
        <f t="shared" si="14"/>
        <v>11724.50516187705</v>
      </c>
      <c r="F94" s="18">
        <f t="shared" si="15"/>
        <v>11724.5</v>
      </c>
      <c r="G94" s="18">
        <f t="shared" si="12"/>
        <v>9.1610000017681159E-3</v>
      </c>
      <c r="H94" s="18"/>
      <c r="I94" s="18"/>
      <c r="J94" s="18"/>
      <c r="K94" s="18">
        <f t="shared" si="17"/>
        <v>9.1610000017681159E-3</v>
      </c>
      <c r="L94" s="18"/>
      <c r="M94" s="18"/>
      <c r="O94" s="18">
        <f t="shared" ca="1" si="13"/>
        <v>8.6661785370416994E-3</v>
      </c>
      <c r="P94" s="18"/>
      <c r="Q94" s="19">
        <f t="shared" si="16"/>
        <v>40778.874340000002</v>
      </c>
    </row>
    <row r="95" spans="1:33">
      <c r="A95" s="69" t="s">
        <v>77</v>
      </c>
      <c r="B95" s="66" t="s">
        <v>57</v>
      </c>
      <c r="C95" s="65">
        <v>55797.375339999999</v>
      </c>
      <c r="D95" s="65">
        <v>1.1999999999999999E-3</v>
      </c>
      <c r="E95" s="18">
        <f t="shared" si="14"/>
        <v>11724.505725339232</v>
      </c>
      <c r="F95" s="18">
        <f t="shared" si="15"/>
        <v>11724.5</v>
      </c>
      <c r="G95" s="18">
        <f t="shared" si="12"/>
        <v>1.0160999998333864E-2</v>
      </c>
      <c r="H95" s="18"/>
      <c r="I95" s="18"/>
      <c r="J95" s="18"/>
      <c r="K95" s="18">
        <f t="shared" si="17"/>
        <v>1.0160999998333864E-2</v>
      </c>
      <c r="L95" s="18"/>
      <c r="M95" s="18"/>
      <c r="O95" s="18">
        <f t="shared" ca="1" si="13"/>
        <v>8.6661785370416994E-3</v>
      </c>
      <c r="P95" s="18"/>
      <c r="Q95" s="19">
        <f t="shared" si="16"/>
        <v>40778.875339999999</v>
      </c>
    </row>
    <row r="96" spans="1:33">
      <c r="A96" s="20" t="s">
        <v>75</v>
      </c>
      <c r="B96" s="70" t="s">
        <v>57</v>
      </c>
      <c r="C96" s="20">
        <v>55829.315260000003</v>
      </c>
      <c r="D96" s="20">
        <v>5.5000000000000003E-4</v>
      </c>
      <c r="E96" s="18">
        <f t="shared" si="14"/>
        <v>11742.502662358811</v>
      </c>
      <c r="F96" s="18">
        <f t="shared" si="15"/>
        <v>11742.5</v>
      </c>
      <c r="G96" s="18">
        <f t="shared" si="12"/>
        <v>4.725000006146729E-3</v>
      </c>
      <c r="H96" s="18"/>
      <c r="I96" s="18"/>
      <c r="J96" s="18"/>
      <c r="K96" s="18">
        <f t="shared" si="17"/>
        <v>4.725000006146729E-3</v>
      </c>
      <c r="L96" s="18"/>
      <c r="M96" s="18"/>
      <c r="N96" s="18"/>
      <c r="O96" s="18">
        <f t="shared" ca="1" si="13"/>
        <v>8.5878901762943688E-3</v>
      </c>
      <c r="P96" s="18"/>
      <c r="Q96" s="19">
        <f t="shared" si="16"/>
        <v>40810.815260000003</v>
      </c>
    </row>
    <row r="97" spans="1:17">
      <c r="A97" s="69" t="s">
        <v>78</v>
      </c>
      <c r="B97" s="66" t="s">
        <v>71</v>
      </c>
      <c r="C97" s="65">
        <v>56206.442900000002</v>
      </c>
      <c r="D97" s="65">
        <v>1.5E-3</v>
      </c>
      <c r="E97" s="18">
        <f t="shared" si="14"/>
        <v>11954.999825326724</v>
      </c>
      <c r="F97" s="18">
        <f t="shared" si="15"/>
        <v>11955</v>
      </c>
      <c r="G97" s="18">
        <f>+C97-(C$7+F97*C$8)</f>
        <v>-3.0999999580672011E-4</v>
      </c>
      <c r="H97" s="18"/>
      <c r="I97" s="18"/>
      <c r="J97" s="18">
        <f>G97</f>
        <v>-3.0999999580672011E-4</v>
      </c>
      <c r="L97" s="18"/>
      <c r="M97" s="18"/>
      <c r="N97" s="18"/>
      <c r="O97" s="18">
        <f t="shared" ca="1" si="13"/>
        <v>7.6636525841384112E-3</v>
      </c>
      <c r="P97" s="18"/>
      <c r="Q97" s="19">
        <f t="shared" si="16"/>
        <v>41187.942900000002</v>
      </c>
    </row>
    <row r="98" spans="1:17">
      <c r="A98" s="65" t="s">
        <v>355</v>
      </c>
      <c r="B98" s="66"/>
      <c r="C98" s="65">
        <v>57206.513800000001</v>
      </c>
      <c r="D98" s="65">
        <v>7.3000000000000001E-3</v>
      </c>
      <c r="E98" s="18">
        <f t="shared" si="14"/>
        <v>12518.501956904158</v>
      </c>
      <c r="F98" s="18">
        <f t="shared" si="15"/>
        <v>12518.5</v>
      </c>
      <c r="G98" s="18">
        <f>+C98-(C$7+F98*C$8)</f>
        <v>3.4729999970295466E-3</v>
      </c>
      <c r="H98" s="18"/>
      <c r="I98" s="18"/>
      <c r="J98" s="18">
        <f>G98</f>
        <v>3.4729999970295466E-3</v>
      </c>
      <c r="L98" s="18"/>
      <c r="M98" s="18"/>
      <c r="N98" s="18"/>
      <c r="O98" s="18">
        <f t="shared" ca="1" si="13"/>
        <v>5.2127919574095627E-3</v>
      </c>
      <c r="P98" s="18"/>
      <c r="Q98" s="19">
        <f t="shared" si="16"/>
        <v>42188.013800000001</v>
      </c>
    </row>
    <row r="99" spans="1:17">
      <c r="A99" s="61" t="s">
        <v>1</v>
      </c>
      <c r="B99" s="62" t="s">
        <v>71</v>
      </c>
      <c r="C99" s="63">
        <v>57214.495999999999</v>
      </c>
      <c r="D99" s="64">
        <v>8.0000000000000002E-3</v>
      </c>
      <c r="E99" s="18">
        <f>+(C99-C$7)/C$8</f>
        <v>12522.999624734186</v>
      </c>
      <c r="F99" s="18">
        <f t="shared" si="15"/>
        <v>12523</v>
      </c>
      <c r="G99" s="18">
        <f>+C99-(C$7+F99*C$8)</f>
        <v>-6.6600000718608499E-4</v>
      </c>
      <c r="H99" s="18"/>
      <c r="I99" s="18">
        <f>G99</f>
        <v>-6.6600000718608499E-4</v>
      </c>
      <c r="L99" s="18"/>
      <c r="M99" s="18"/>
      <c r="N99" s="18"/>
      <c r="O99" s="18">
        <f ca="1">+C$11+C$12*F99</f>
        <v>5.19321986722273E-3</v>
      </c>
      <c r="P99" s="18"/>
      <c r="Q99" s="19">
        <f>+C99-15018.5</f>
        <v>42195.995999999999</v>
      </c>
    </row>
    <row r="100" spans="1:17">
      <c r="A100" s="71" t="s">
        <v>0</v>
      </c>
      <c r="B100" s="72" t="s">
        <v>71</v>
      </c>
      <c r="C100" s="73">
        <v>57923.508699999998</v>
      </c>
      <c r="D100" s="73">
        <v>7.4999999999999997E-3</v>
      </c>
      <c r="E100" s="18">
        <f>+(C100-C$7)/C$8</f>
        <v>12922.501467818982</v>
      </c>
      <c r="F100" s="18">
        <f t="shared" si="15"/>
        <v>12922.5</v>
      </c>
      <c r="G100" s="18">
        <f>+C100-(C$7+F100*C$8)</f>
        <v>2.6049999942188151E-3</v>
      </c>
      <c r="H100" s="18"/>
      <c r="I100" s="18">
        <f>G100</f>
        <v>2.6049999942188151E-3</v>
      </c>
      <c r="L100" s="18"/>
      <c r="M100" s="18"/>
      <c r="N100" s="18"/>
      <c r="O100" s="18">
        <f ca="1">+C$11+C$12*F100</f>
        <v>3.4556531939695379E-3</v>
      </c>
      <c r="P100" s="18"/>
      <c r="Q100" s="19">
        <f>+C100-15018.5</f>
        <v>42905.008699999998</v>
      </c>
    </row>
    <row r="101" spans="1:17">
      <c r="A101" s="74" t="s">
        <v>356</v>
      </c>
      <c r="B101" s="75" t="s">
        <v>71</v>
      </c>
      <c r="C101" s="76">
        <v>59152.512000000104</v>
      </c>
      <c r="D101" s="74">
        <v>0.01</v>
      </c>
      <c r="E101" s="18">
        <f t="shared" ref="E101:E102" si="18">+(C101-C$7)/C$8</f>
        <v>13614.998349055864</v>
      </c>
      <c r="F101" s="18">
        <f t="shared" ref="F101:F102" si="19">ROUND(2*E101,0)/2</f>
        <v>13615</v>
      </c>
      <c r="G101" s="18">
        <f t="shared" ref="G101:G102" si="20">+C101-(C$7+F101*C$8)</f>
        <v>-2.9299999005161226E-3</v>
      </c>
      <c r="H101" s="18"/>
      <c r="I101" s="18">
        <f t="shared" ref="I101:I102" si="21">G101</f>
        <v>-2.9299999005161226E-3</v>
      </c>
      <c r="L101" s="18"/>
      <c r="M101" s="18"/>
      <c r="N101" s="18"/>
      <c r="O101" s="18">
        <f t="shared" ref="O101:O102" ca="1" si="22">+C$11+C$12*F101</f>
        <v>4.4372598188483631E-4</v>
      </c>
      <c r="P101" s="18"/>
      <c r="Q101" s="19">
        <f t="shared" ref="Q101:Q102" si="23">+C101-15018.5</f>
        <v>44134.012000000104</v>
      </c>
    </row>
    <row r="102" spans="1:17">
      <c r="A102" s="74" t="s">
        <v>357</v>
      </c>
      <c r="B102" s="75" t="s">
        <v>71</v>
      </c>
      <c r="C102" s="76">
        <v>59459.559000000001</v>
      </c>
      <c r="D102" s="74">
        <v>1E-4</v>
      </c>
      <c r="E102" s="18">
        <f t="shared" si="18"/>
        <v>13788.007721685743</v>
      </c>
      <c r="F102" s="18">
        <f t="shared" si="19"/>
        <v>13788</v>
      </c>
      <c r="G102" s="18">
        <f t="shared" si="20"/>
        <v>1.3704000004508998E-2</v>
      </c>
      <c r="H102" s="18"/>
      <c r="I102" s="18">
        <f t="shared" si="21"/>
        <v>1.3704000004508998E-2</v>
      </c>
      <c r="L102" s="18"/>
      <c r="M102" s="18"/>
      <c r="N102" s="18"/>
      <c r="O102" s="18">
        <f t="shared" ca="1" si="22"/>
        <v>-3.0871215196447838E-4</v>
      </c>
      <c r="P102" s="18"/>
      <c r="Q102" s="19">
        <f t="shared" si="23"/>
        <v>44441.059000000001</v>
      </c>
    </row>
    <row r="103" spans="1:17">
      <c r="A103" s="18"/>
      <c r="B103" s="18"/>
      <c r="C103" s="22"/>
      <c r="D103" s="2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>
      <c r="A104" s="18"/>
      <c r="B104" s="18"/>
      <c r="C104" s="22"/>
      <c r="D104" s="2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8"/>
      <c r="B105" s="18"/>
      <c r="C105" s="22"/>
      <c r="D105" s="2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8"/>
      <c r="B106" s="18"/>
      <c r="C106" s="22"/>
      <c r="D106" s="2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8"/>
      <c r="B107" s="18"/>
      <c r="C107" s="22"/>
      <c r="D107" s="2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8"/>
      <c r="B108" s="18"/>
      <c r="C108" s="22"/>
      <c r="D108" s="2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8"/>
      <c r="B109" s="18"/>
      <c r="C109" s="22"/>
      <c r="D109" s="2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8"/>
      <c r="B110" s="18"/>
      <c r="C110" s="22"/>
      <c r="D110" s="2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8"/>
      <c r="B111" s="18"/>
      <c r="C111" s="22"/>
      <c r="D111" s="2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8"/>
      <c r="B112" s="18"/>
      <c r="C112" s="22"/>
      <c r="D112" s="2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8"/>
      <c r="B113" s="18"/>
      <c r="C113" s="22"/>
      <c r="D113" s="2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8"/>
      <c r="B114" s="18"/>
      <c r="C114" s="22"/>
      <c r="D114" s="2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8"/>
      <c r="B115" s="18"/>
      <c r="C115" s="22"/>
      <c r="D115" s="2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8"/>
      <c r="B116" s="18"/>
      <c r="C116" s="22"/>
      <c r="D116" s="2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8"/>
      <c r="B117" s="18"/>
      <c r="C117" s="22"/>
      <c r="D117" s="2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8"/>
      <c r="B118" s="18"/>
      <c r="C118" s="22"/>
      <c r="D118" s="2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8"/>
      <c r="B119" s="18"/>
      <c r="C119" s="22"/>
      <c r="D119" s="2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8"/>
      <c r="B120" s="18"/>
      <c r="C120" s="22"/>
      <c r="D120" s="2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8"/>
      <c r="B121" s="18"/>
      <c r="C121" s="22"/>
      <c r="D121" s="2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8"/>
      <c r="B122" s="18"/>
      <c r="C122" s="22"/>
      <c r="D122" s="2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8"/>
      <c r="B123" s="18"/>
      <c r="C123" s="22"/>
      <c r="D123" s="2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8"/>
      <c r="B124" s="18"/>
      <c r="C124" s="22"/>
      <c r="D124" s="2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8"/>
      <c r="B125" s="18"/>
      <c r="C125" s="22"/>
      <c r="D125" s="2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8"/>
      <c r="B126" s="18"/>
      <c r="C126" s="22"/>
      <c r="D126" s="2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8"/>
      <c r="B127" s="18"/>
      <c r="C127" s="22"/>
      <c r="D127" s="2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8"/>
      <c r="B128" s="18"/>
      <c r="C128" s="22"/>
      <c r="D128" s="2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8"/>
      <c r="B129" s="18"/>
      <c r="C129" s="22"/>
      <c r="D129" s="2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8"/>
      <c r="B130" s="18"/>
      <c r="C130" s="22"/>
      <c r="D130" s="2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8"/>
      <c r="B131" s="18"/>
      <c r="C131" s="22"/>
      <c r="D131" s="2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8"/>
      <c r="B132" s="18"/>
      <c r="C132" s="22"/>
      <c r="D132" s="2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8"/>
      <c r="B133" s="18"/>
      <c r="C133" s="22"/>
      <c r="D133" s="2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8"/>
      <c r="B134" s="18"/>
      <c r="C134" s="22"/>
      <c r="D134" s="2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8"/>
      <c r="B135" s="18"/>
      <c r="C135" s="22"/>
      <c r="D135" s="2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8"/>
      <c r="B136" s="18"/>
      <c r="C136" s="22"/>
      <c r="D136" s="2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8"/>
      <c r="B137" s="18"/>
      <c r="C137" s="22"/>
      <c r="D137" s="2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8"/>
      <c r="B138" s="18"/>
      <c r="C138" s="22"/>
      <c r="D138" s="2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8"/>
      <c r="B139" s="18"/>
      <c r="C139" s="22"/>
      <c r="D139" s="2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8"/>
      <c r="B140" s="18"/>
      <c r="C140" s="22"/>
      <c r="D140" s="2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8"/>
      <c r="B141" s="18"/>
      <c r="C141" s="22"/>
      <c r="D141" s="2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8"/>
      <c r="B142" s="18"/>
      <c r="C142" s="22"/>
      <c r="D142" s="2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8"/>
      <c r="B143" s="18"/>
      <c r="C143" s="22"/>
      <c r="D143" s="2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8"/>
      <c r="B144" s="18"/>
      <c r="C144" s="22"/>
      <c r="D144" s="2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8"/>
      <c r="B145" s="18"/>
      <c r="C145" s="22"/>
      <c r="D145" s="2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8"/>
      <c r="B146" s="18"/>
      <c r="C146" s="22"/>
      <c r="D146" s="2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8"/>
      <c r="B147" s="18"/>
      <c r="C147" s="22"/>
      <c r="D147" s="2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A148" s="18"/>
      <c r="B148" s="18"/>
      <c r="C148" s="22"/>
      <c r="D148" s="2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A149" s="18"/>
      <c r="B149" s="18"/>
      <c r="C149" s="22"/>
      <c r="D149" s="2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A150" s="18"/>
      <c r="B150" s="18"/>
      <c r="C150" s="22"/>
      <c r="D150" s="2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A151" s="18"/>
      <c r="B151" s="18"/>
      <c r="C151" s="22"/>
      <c r="D151" s="2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A152" s="18"/>
      <c r="B152" s="18"/>
      <c r="C152" s="22"/>
      <c r="D152" s="2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A153" s="18"/>
      <c r="B153" s="18"/>
      <c r="C153" s="22"/>
      <c r="D153" s="2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A154" s="18"/>
      <c r="B154" s="18"/>
      <c r="C154" s="22"/>
      <c r="D154" s="2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A155" s="18"/>
      <c r="B155" s="18"/>
      <c r="C155" s="22"/>
      <c r="D155" s="2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A156" s="18"/>
      <c r="B156" s="18"/>
      <c r="C156" s="22"/>
      <c r="D156" s="2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A157" s="18"/>
      <c r="B157" s="18"/>
      <c r="C157" s="22"/>
      <c r="D157" s="2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A158" s="18"/>
      <c r="B158" s="18"/>
      <c r="C158" s="22"/>
      <c r="D158" s="2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A159" s="18"/>
      <c r="B159" s="18"/>
      <c r="C159" s="22"/>
      <c r="D159" s="2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A160" s="18"/>
      <c r="B160" s="18"/>
      <c r="C160" s="22"/>
      <c r="D160" s="2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1:17">
      <c r="A161" s="18"/>
      <c r="B161" s="18"/>
      <c r="C161" s="22"/>
      <c r="D161" s="2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1:17">
      <c r="A162" s="18"/>
      <c r="B162" s="18"/>
      <c r="C162" s="22"/>
      <c r="D162" s="2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>
      <c r="A163" s="18"/>
      <c r="B163" s="18"/>
      <c r="C163" s="22"/>
      <c r="D163" s="2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1:17">
      <c r="A164" s="18"/>
      <c r="B164" s="18"/>
      <c r="C164" s="22"/>
      <c r="D164" s="2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>
      <c r="A165" s="18"/>
      <c r="B165" s="18"/>
      <c r="C165" s="22"/>
      <c r="D165" s="2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1:17">
      <c r="A166" s="18"/>
      <c r="B166" s="18"/>
      <c r="C166" s="22"/>
      <c r="D166" s="2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1:17">
      <c r="A167" s="18"/>
      <c r="B167" s="18"/>
      <c r="C167" s="22"/>
      <c r="D167" s="2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1:17">
      <c r="A168" s="18"/>
      <c r="B168" s="18"/>
      <c r="C168" s="22"/>
      <c r="D168" s="2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1:17">
      <c r="A169" s="18"/>
      <c r="B169" s="18"/>
      <c r="C169" s="22"/>
      <c r="D169" s="2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>
      <c r="A170" s="18"/>
      <c r="B170" s="18"/>
      <c r="C170" s="22"/>
      <c r="D170" s="2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1:17">
      <c r="A171" s="18"/>
      <c r="B171" s="18"/>
      <c r="C171" s="22"/>
      <c r="D171" s="2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1:17">
      <c r="A172" s="18"/>
      <c r="B172" s="18"/>
      <c r="C172" s="22"/>
      <c r="D172" s="2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1:17">
      <c r="A173" s="18"/>
      <c r="B173" s="18"/>
      <c r="C173" s="22"/>
      <c r="D173" s="2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1:17">
      <c r="A174" s="18"/>
      <c r="B174" s="18"/>
      <c r="C174" s="22"/>
      <c r="D174" s="2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1:17">
      <c r="A175" s="18"/>
      <c r="B175" s="18"/>
      <c r="C175" s="22"/>
      <c r="D175" s="2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>
      <c r="A176" s="18"/>
      <c r="B176" s="18"/>
      <c r="C176" s="22"/>
      <c r="D176" s="2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1:17">
      <c r="A177" s="18"/>
      <c r="B177" s="18"/>
      <c r="C177" s="22"/>
      <c r="D177" s="2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1:17">
      <c r="A178" s="18"/>
      <c r="B178" s="18"/>
      <c r="C178" s="22"/>
      <c r="D178" s="2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1:17">
      <c r="A179" s="18"/>
      <c r="B179" s="18"/>
      <c r="C179" s="22"/>
      <c r="D179" s="2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1:17">
      <c r="A180" s="18"/>
      <c r="B180" s="18"/>
      <c r="C180" s="22"/>
      <c r="D180" s="2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1:17">
      <c r="A181" s="18"/>
      <c r="B181" s="18"/>
      <c r="C181" s="22"/>
      <c r="D181" s="2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>
      <c r="A182" s="18"/>
      <c r="B182" s="18"/>
      <c r="C182" s="22"/>
      <c r="D182" s="2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1:17">
      <c r="A183" s="18"/>
      <c r="B183" s="18"/>
      <c r="C183" s="22"/>
      <c r="D183" s="2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1:17">
      <c r="A184" s="18"/>
      <c r="B184" s="18"/>
      <c r="C184" s="22"/>
      <c r="D184" s="2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1:17">
      <c r="A185" s="18"/>
      <c r="B185" s="18"/>
      <c r="C185" s="22"/>
      <c r="D185" s="2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>
      <c r="A186" s="18"/>
      <c r="B186" s="18"/>
      <c r="C186" s="22"/>
      <c r="D186" s="2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1:17">
      <c r="A187" s="18"/>
      <c r="B187" s="18"/>
      <c r="C187" s="22"/>
      <c r="D187" s="2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>
      <c r="A188" s="18"/>
      <c r="B188" s="18"/>
      <c r="C188" s="22"/>
      <c r="D188" s="2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1:17">
      <c r="A189" s="18"/>
      <c r="B189" s="18"/>
      <c r="C189" s="22"/>
      <c r="D189" s="2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>
      <c r="A190" s="18"/>
      <c r="B190" s="18"/>
      <c r="C190" s="22"/>
      <c r="D190" s="2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>
      <c r="A191" s="18"/>
      <c r="B191" s="18"/>
      <c r="C191" s="22"/>
      <c r="D191" s="2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>
      <c r="A192" s="18"/>
      <c r="B192" s="18"/>
      <c r="C192" s="22"/>
      <c r="D192" s="2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1:17">
      <c r="A193" s="18"/>
      <c r="B193" s="18"/>
      <c r="C193" s="22"/>
      <c r="D193" s="2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>
      <c r="A194" s="18"/>
      <c r="B194" s="18"/>
      <c r="C194" s="22"/>
      <c r="D194" s="2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1:17">
      <c r="A195" s="18"/>
      <c r="B195" s="18"/>
      <c r="C195" s="22"/>
      <c r="D195" s="2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1:17">
      <c r="A196" s="18"/>
      <c r="B196" s="18"/>
      <c r="C196" s="22"/>
      <c r="D196" s="2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1:17">
      <c r="A197" s="18"/>
      <c r="B197" s="18"/>
      <c r="C197" s="22"/>
      <c r="D197" s="2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>
      <c r="A198" s="18"/>
      <c r="B198" s="18"/>
      <c r="C198" s="22"/>
      <c r="D198" s="2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>
      <c r="A199" s="18"/>
      <c r="B199" s="18"/>
      <c r="C199" s="22"/>
      <c r="D199" s="2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>
      <c r="A200" s="18"/>
      <c r="B200" s="18"/>
      <c r="C200" s="22"/>
      <c r="D200" s="2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>
      <c r="A201" s="18"/>
      <c r="B201" s="18"/>
      <c r="C201" s="22"/>
      <c r="D201" s="2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1:17">
      <c r="A202" s="18"/>
      <c r="B202" s="18"/>
      <c r="C202" s="22"/>
      <c r="D202" s="2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1:17">
      <c r="A203" s="18"/>
      <c r="B203" s="18"/>
      <c r="C203" s="22"/>
      <c r="D203" s="2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1:17">
      <c r="A204" s="18"/>
      <c r="B204" s="18"/>
      <c r="C204" s="22"/>
      <c r="D204" s="2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1:17">
      <c r="A205" s="18"/>
      <c r="B205" s="18"/>
      <c r="C205" s="22"/>
      <c r="D205" s="2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1:17">
      <c r="A206" s="18"/>
      <c r="B206" s="18"/>
      <c r="C206" s="22"/>
      <c r="D206" s="2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1:17">
      <c r="A207" s="18"/>
      <c r="B207" s="18"/>
      <c r="C207" s="22"/>
      <c r="D207" s="2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>
      <c r="A208" s="18"/>
      <c r="B208" s="18"/>
      <c r="C208" s="22"/>
      <c r="D208" s="2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>
      <c r="A209" s="18"/>
      <c r="B209" s="18"/>
      <c r="C209" s="22"/>
      <c r="D209" s="2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1:17">
      <c r="A210" s="18"/>
      <c r="B210" s="18"/>
      <c r="C210" s="22"/>
      <c r="D210" s="2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1:17">
      <c r="A211" s="18"/>
      <c r="B211" s="18"/>
      <c r="C211" s="22"/>
      <c r="D211" s="2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1:17">
      <c r="A212" s="18"/>
      <c r="B212" s="18"/>
      <c r="C212" s="22"/>
      <c r="D212" s="2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1:17">
      <c r="A213" s="18"/>
      <c r="B213" s="18"/>
      <c r="C213" s="22"/>
      <c r="D213" s="2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1:17">
      <c r="A214" s="18"/>
      <c r="B214" s="18"/>
      <c r="C214" s="22"/>
      <c r="D214" s="2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1:17">
      <c r="A215" s="18"/>
      <c r="B215" s="18"/>
      <c r="C215" s="22"/>
      <c r="D215" s="2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1:17">
      <c r="A216" s="18"/>
      <c r="B216" s="18"/>
      <c r="C216" s="22"/>
      <c r="D216" s="2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>
      <c r="A217" s="18"/>
      <c r="B217" s="18"/>
      <c r="C217" s="22"/>
      <c r="D217" s="2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1:17">
      <c r="A218" s="18"/>
      <c r="B218" s="18"/>
      <c r="C218" s="22"/>
      <c r="D218" s="2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1:17">
      <c r="A219" s="18"/>
      <c r="B219" s="18"/>
      <c r="C219" s="22"/>
      <c r="D219" s="2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1:17">
      <c r="A220" s="18"/>
      <c r="B220" s="18"/>
      <c r="C220" s="22"/>
      <c r="D220" s="2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1:17">
      <c r="A221" s="18"/>
      <c r="B221" s="18"/>
      <c r="C221" s="22"/>
      <c r="D221" s="2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1:17">
      <c r="A222" s="18"/>
      <c r="B222" s="18"/>
      <c r="C222" s="22"/>
      <c r="D222" s="2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1:17">
      <c r="A223" s="18"/>
      <c r="B223" s="18"/>
      <c r="C223" s="22"/>
      <c r="D223" s="2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1:17">
      <c r="A224" s="18"/>
      <c r="B224" s="18"/>
      <c r="C224" s="22"/>
      <c r="D224" s="2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1:17">
      <c r="A225" s="18"/>
      <c r="B225" s="18"/>
      <c r="C225" s="22"/>
      <c r="D225" s="2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>
      <c r="A226" s="18"/>
      <c r="B226" s="18"/>
      <c r="C226" s="22"/>
      <c r="D226" s="2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1:17">
      <c r="A227" s="18"/>
      <c r="B227" s="18"/>
      <c r="C227" s="22"/>
      <c r="D227" s="2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1:17">
      <c r="A228" s="18"/>
      <c r="B228" s="18"/>
      <c r="C228" s="22"/>
      <c r="D228" s="2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1:17">
      <c r="A229" s="18"/>
      <c r="B229" s="18"/>
      <c r="C229" s="22"/>
      <c r="D229" s="2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1:17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1:17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1:17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1:17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1:17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1:17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1:1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1:17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1:17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1:17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1:17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1:17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1:17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1:17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1:17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1:1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1:17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1:17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1:17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1:17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1:17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1:17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1:17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1:1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1:17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1:17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1:17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1:17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1:17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1:17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1:17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1:17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1:1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1:17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1:17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</sheetData>
  <phoneticPr fontId="8" type="noConversion"/>
  <hyperlinks>
    <hyperlink ref="H2089" r:id="rId1" display="http://vsolj.cetus-net.org/bulletin.html"/>
    <hyperlink ref="H64720" r:id="rId2" display="http://vsolj.cetus-net.org/bulletin.html"/>
    <hyperlink ref="H64713" r:id="rId3" display="https://www.aavso.org/ejaavso"/>
    <hyperlink ref="I64720" r:id="rId4" display="http://vsolj.cetus-net.org/bulletin.html"/>
    <hyperlink ref="AQ58371" r:id="rId5" display="http://cdsbib.u-strasbg.fr/cgi-bin/cdsbib?1990RMxAA..21..381G"/>
    <hyperlink ref="H64717" r:id="rId6" display="https://www.aavso.org/ejaavso"/>
    <hyperlink ref="AP5735" r:id="rId7" display="http://cdsbib.u-strasbg.fr/cgi-bin/cdsbib?1990RMxAA..21..381G"/>
    <hyperlink ref="AP5738" r:id="rId8" display="http://cdsbib.u-strasbg.fr/cgi-bin/cdsbib?1990RMxAA..21..381G"/>
    <hyperlink ref="AP5736" r:id="rId9" display="http://cdsbib.u-strasbg.fr/cgi-bin/cdsbib?1990RMxAA..21..381G"/>
    <hyperlink ref="AP5720" r:id="rId10" display="http://cdsbib.u-strasbg.fr/cgi-bin/cdsbib?1990RMxAA..21..381G"/>
    <hyperlink ref="AQ5949" r:id="rId11" display="http://cdsbib.u-strasbg.fr/cgi-bin/cdsbib?1990RMxAA..21..381G"/>
    <hyperlink ref="AQ5953" r:id="rId12" display="http://cdsbib.u-strasbg.fr/cgi-bin/cdsbib?1990RMxAA..21..381G"/>
    <hyperlink ref="AQ97" r:id="rId13" display="http://cdsbib.u-strasbg.fr/cgi-bin/cdsbib?1990RMxAA..21..381G"/>
    <hyperlink ref="I2841" r:id="rId14" display="http://vsolj.cetus-net.org/bulletin.html"/>
    <hyperlink ref="H2841" r:id="rId15" display="http://vsolj.cetus-net.org/bulletin.html"/>
    <hyperlink ref="AQ758" r:id="rId16" display="http://cdsbib.u-strasbg.fr/cgi-bin/cdsbib?1990RMxAA..21..381G"/>
    <hyperlink ref="AQ757" r:id="rId17" display="http://cdsbib.u-strasbg.fr/cgi-bin/cdsbib?1990RMxAA..21..381G"/>
    <hyperlink ref="AP4011" r:id="rId18" display="http://cdsbib.u-strasbg.fr/cgi-bin/cdsbib?1990RMxAA..21..381G"/>
    <hyperlink ref="AP4029" r:id="rId19" display="http://cdsbib.u-strasbg.fr/cgi-bin/cdsbib?1990RMxAA..21..381G"/>
    <hyperlink ref="AP4030" r:id="rId20" display="http://cdsbib.u-strasbg.fr/cgi-bin/cdsbib?1990RMxAA..21..381G"/>
    <hyperlink ref="AP4026" r:id="rId21" display="http://cdsbib.u-strasbg.fr/cgi-bin/cdsbib?1990RMxAA..21..381G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2</v>
      </c>
      <c r="C4" s="3">
        <v>34989.402600000001</v>
      </c>
      <c r="D4" s="4">
        <v>1.7747504999999999</v>
      </c>
    </row>
    <row r="6" spans="1:4">
      <c r="A6" s="8" t="s">
        <v>3</v>
      </c>
    </row>
    <row r="7" spans="1:4">
      <c r="A7" t="s">
        <v>4</v>
      </c>
      <c r="C7">
        <f>+C4</f>
        <v>34989.402600000001</v>
      </c>
    </row>
    <row r="8" spans="1:4">
      <c r="A8" t="s">
        <v>5</v>
      </c>
      <c r="C8">
        <f>+D4</f>
        <v>1.7747504999999999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INTERCEPT(G21:G993,F21:F993)</f>
        <v>6.20278049188141E-2</v>
      </c>
      <c r="D11" s="6"/>
    </row>
    <row r="12" spans="1:4">
      <c r="A12" t="s">
        <v>19</v>
      </c>
      <c r="C12">
        <f>SLOPE(G21:G993,F21:F993)</f>
        <v>-5.099924851146871E-6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v>34989.402600000001</v>
      </c>
    </row>
    <row r="16" spans="1:4">
      <c r="A16" s="8" t="s">
        <v>6</v>
      </c>
      <c r="C16">
        <f>+C8+C12</f>
        <v>1.7747454000751488</v>
      </c>
    </row>
    <row r="17" spans="1:17" ht="13.5" thickBot="1"/>
    <row r="18" spans="1:17">
      <c r="A18" s="8" t="s">
        <v>7</v>
      </c>
      <c r="C18" s="3">
        <f>+C15</f>
        <v>34989.402600000001</v>
      </c>
      <c r="D18" s="4">
        <f>+C16</f>
        <v>1.7747454000751488</v>
      </c>
    </row>
    <row r="19" spans="1:17" ht="13.5" thickTop="1"/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54</v>
      </c>
      <c r="J20" s="10" t="s">
        <v>30</v>
      </c>
      <c r="K20" s="10" t="s">
        <v>55</v>
      </c>
      <c r="L20" s="10" t="s">
        <v>58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17">
      <c r="A21" s="14" t="s">
        <v>58</v>
      </c>
      <c r="C21" s="11">
        <v>15500.11</v>
      </c>
      <c r="E21">
        <f t="shared" ref="E21:E52" si="0">+(C21-C$7)/C$8</f>
        <v>-10981.426741392665</v>
      </c>
      <c r="F21">
        <f t="shared" ref="F21:F52" si="1">ROUND(2*E21,0)/2</f>
        <v>-10981.5</v>
      </c>
      <c r="G21">
        <f t="shared" ref="G21:G29" si="2">+C21-(C$7+F21*C$8)</f>
        <v>0.13001574999725563</v>
      </c>
      <c r="L21">
        <f t="shared" ref="L21:L29" si="3">G21</f>
        <v>0.13001574999725563</v>
      </c>
      <c r="O21">
        <f t="shared" ref="O21:O52" si="4">+C$11+C$12*F21</f>
        <v>0.11803262967168346</v>
      </c>
      <c r="Q21" s="2">
        <f t="shared" ref="Q21:Q52" si="5">+C21-15018.5</f>
        <v>481.61000000000058</v>
      </c>
    </row>
    <row r="22" spans="1:17">
      <c r="A22" s="14" t="s">
        <v>58</v>
      </c>
      <c r="C22" s="11">
        <v>24076.620999999999</v>
      </c>
      <c r="E22">
        <f t="shared" si="0"/>
        <v>-6148.910283445477</v>
      </c>
      <c r="F22">
        <f t="shared" si="1"/>
        <v>-6149</v>
      </c>
      <c r="G22">
        <f t="shared" si="2"/>
        <v>0.15922449999925448</v>
      </c>
      <c r="L22">
        <f t="shared" si="3"/>
        <v>0.15922449999925448</v>
      </c>
      <c r="O22">
        <f t="shared" si="4"/>
        <v>9.3387242828516209E-2</v>
      </c>
      <c r="Q22" s="2">
        <f t="shared" si="5"/>
        <v>9058.1209999999992</v>
      </c>
    </row>
    <row r="23" spans="1:17">
      <c r="A23" s="14" t="s">
        <v>58</v>
      </c>
      <c r="C23" s="11">
        <v>25388.089</v>
      </c>
      <c r="E23">
        <f t="shared" si="0"/>
        <v>-5409.9512015914361</v>
      </c>
      <c r="F23">
        <f t="shared" si="1"/>
        <v>-5410</v>
      </c>
      <c r="G23">
        <f t="shared" si="2"/>
        <v>8.6604999996779952E-2</v>
      </c>
      <c r="L23">
        <f t="shared" si="3"/>
        <v>8.6604999996779952E-2</v>
      </c>
      <c r="O23">
        <f t="shared" si="4"/>
        <v>8.9618398363518675E-2</v>
      </c>
      <c r="Q23" s="2">
        <f t="shared" si="5"/>
        <v>10369.589</v>
      </c>
    </row>
    <row r="24" spans="1:17">
      <c r="A24" s="14" t="s">
        <v>58</v>
      </c>
      <c r="C24" s="11">
        <v>25835.345000000001</v>
      </c>
      <c r="E24">
        <f t="shared" si="0"/>
        <v>-5157.9405668571444</v>
      </c>
      <c r="F24">
        <f t="shared" si="1"/>
        <v>-5158</v>
      </c>
      <c r="G24">
        <f t="shared" si="2"/>
        <v>0.10547899999801302</v>
      </c>
      <c r="L24">
        <f t="shared" si="3"/>
        <v>0.10547899999801302</v>
      </c>
      <c r="O24">
        <f t="shared" si="4"/>
        <v>8.8333217301029665E-2</v>
      </c>
      <c r="Q24" s="2">
        <f t="shared" si="5"/>
        <v>10816.845000000001</v>
      </c>
    </row>
    <row r="25" spans="1:17">
      <c r="A25" s="14" t="s">
        <v>58</v>
      </c>
      <c r="C25" s="11">
        <v>26440.487000000001</v>
      </c>
      <c r="E25">
        <f t="shared" si="0"/>
        <v>-4816.9675681173221</v>
      </c>
      <c r="F25">
        <f t="shared" si="1"/>
        <v>-4817</v>
      </c>
      <c r="G25">
        <f t="shared" si="2"/>
        <v>5.7558499996957835E-2</v>
      </c>
      <c r="L25">
        <f t="shared" si="3"/>
        <v>5.7558499996957835E-2</v>
      </c>
      <c r="O25">
        <f t="shared" si="4"/>
        <v>8.6594142926788575E-2</v>
      </c>
      <c r="Q25" s="2">
        <f t="shared" si="5"/>
        <v>11421.987000000001</v>
      </c>
    </row>
    <row r="26" spans="1:17">
      <c r="A26" s="14" t="s">
        <v>58</v>
      </c>
      <c r="C26" s="11">
        <v>26564.727999999999</v>
      </c>
      <c r="E26">
        <f t="shared" si="0"/>
        <v>-4746.9627984327954</v>
      </c>
      <c r="F26">
        <f t="shared" si="1"/>
        <v>-4747</v>
      </c>
      <c r="G26">
        <f t="shared" si="2"/>
        <v>6.6023499999573687E-2</v>
      </c>
      <c r="L26">
        <f t="shared" si="3"/>
        <v>6.6023499999573687E-2</v>
      </c>
      <c r="O26">
        <f t="shared" si="4"/>
        <v>8.623714818720829E-2</v>
      </c>
      <c r="Q26" s="2">
        <f t="shared" si="5"/>
        <v>11546.227999999999</v>
      </c>
    </row>
    <row r="27" spans="1:17">
      <c r="A27" s="14" t="s">
        <v>58</v>
      </c>
      <c r="C27" s="11">
        <v>26985.34</v>
      </c>
      <c r="E27">
        <f t="shared" si="0"/>
        <v>-4509.9649781758062</v>
      </c>
      <c r="F27">
        <f t="shared" si="1"/>
        <v>-4510</v>
      </c>
      <c r="G27">
        <f t="shared" si="2"/>
        <v>6.2154999999620486E-2</v>
      </c>
      <c r="L27">
        <f t="shared" si="3"/>
        <v>6.2154999999620486E-2</v>
      </c>
      <c r="O27">
        <f t="shared" si="4"/>
        <v>8.502846599748648E-2</v>
      </c>
      <c r="Q27" s="2">
        <f t="shared" si="5"/>
        <v>11966.84</v>
      </c>
    </row>
    <row r="28" spans="1:17">
      <c r="A28" s="14" t="s">
        <v>58</v>
      </c>
      <c r="C28" s="11">
        <v>34714.309000000001</v>
      </c>
      <c r="E28">
        <f t="shared" si="0"/>
        <v>-155.00409775909355</v>
      </c>
      <c r="F28">
        <f t="shared" si="1"/>
        <v>-155</v>
      </c>
      <c r="G28">
        <f t="shared" si="2"/>
        <v>-7.2724999990896322E-3</v>
      </c>
      <c r="L28">
        <f t="shared" si="3"/>
        <v>-7.2724999990896322E-3</v>
      </c>
      <c r="O28">
        <f t="shared" si="4"/>
        <v>6.2818293270741871E-2</v>
      </c>
      <c r="Q28" s="2">
        <f t="shared" si="5"/>
        <v>19695.809000000001</v>
      </c>
    </row>
    <row r="29" spans="1:17">
      <c r="A29" s="14" t="s">
        <v>58</v>
      </c>
      <c r="C29" s="11">
        <v>34981.42</v>
      </c>
      <c r="E29">
        <f t="shared" si="0"/>
        <v>-4.4978716726677943</v>
      </c>
      <c r="F29">
        <f t="shared" si="1"/>
        <v>-4.5</v>
      </c>
      <c r="G29">
        <f t="shared" si="2"/>
        <v>3.7772499999846332E-3</v>
      </c>
      <c r="L29">
        <f t="shared" si="3"/>
        <v>3.7772499999846332E-3</v>
      </c>
      <c r="O29">
        <f t="shared" si="4"/>
        <v>6.2050754580644261E-2</v>
      </c>
      <c r="Q29" s="2">
        <f t="shared" si="5"/>
        <v>19962.919999999998</v>
      </c>
    </row>
    <row r="30" spans="1:17">
      <c r="A30" s="14" t="s">
        <v>14</v>
      </c>
      <c r="C30">
        <v>34989.402600000001</v>
      </c>
      <c r="D30" s="6" t="s">
        <v>16</v>
      </c>
      <c r="E30">
        <f t="shared" si="0"/>
        <v>0</v>
      </c>
      <c r="F30">
        <f t="shared" si="1"/>
        <v>0</v>
      </c>
      <c r="H30">
        <v>0</v>
      </c>
      <c r="O30">
        <f t="shared" si="4"/>
        <v>6.20278049188141E-2</v>
      </c>
      <c r="Q30" s="2">
        <f t="shared" si="5"/>
        <v>19970.902600000001</v>
      </c>
    </row>
    <row r="31" spans="1:17">
      <c r="A31" s="14" t="s">
        <v>58</v>
      </c>
      <c r="C31" s="11">
        <v>34989.404000000002</v>
      </c>
      <c r="E31">
        <f t="shared" si="0"/>
        <v>7.8884327741438217E-4</v>
      </c>
      <c r="F31">
        <f t="shared" si="1"/>
        <v>0</v>
      </c>
      <c r="G31">
        <f t="shared" ref="G31:G76" si="6">+C31-(C$7+F31*C$8)</f>
        <v>1.4000000010128133E-3</v>
      </c>
      <c r="L31">
        <f>G31</f>
        <v>1.4000000010128133E-3</v>
      </c>
      <c r="O31">
        <f t="shared" si="4"/>
        <v>6.20278049188141E-2</v>
      </c>
      <c r="Q31" s="2">
        <f t="shared" si="5"/>
        <v>19970.904000000002</v>
      </c>
    </row>
    <row r="32" spans="1:17">
      <c r="A32" s="14" t="s">
        <v>58</v>
      </c>
      <c r="C32" s="11">
        <v>40873.618999999999</v>
      </c>
      <c r="E32">
        <f t="shared" si="0"/>
        <v>3315.5175333096104</v>
      </c>
      <c r="F32">
        <f t="shared" si="1"/>
        <v>3315.5</v>
      </c>
      <c r="G32">
        <f t="shared" si="6"/>
        <v>3.1117250000534113E-2</v>
      </c>
      <c r="L32">
        <f>G32</f>
        <v>3.1117250000534113E-2</v>
      </c>
      <c r="O32">
        <f t="shared" si="4"/>
        <v>4.5119004074836648E-2</v>
      </c>
      <c r="Q32" s="2">
        <f t="shared" si="5"/>
        <v>25855.118999999999</v>
      </c>
    </row>
    <row r="33" spans="1:33">
      <c r="A33" s="14" t="s">
        <v>58</v>
      </c>
      <c r="C33" s="11">
        <v>41196.637000000002</v>
      </c>
      <c r="E33">
        <f t="shared" si="0"/>
        <v>3497.5250887378261</v>
      </c>
      <c r="F33">
        <f t="shared" si="1"/>
        <v>3497.5</v>
      </c>
      <c r="G33">
        <f t="shared" si="6"/>
        <v>4.4526249999762513E-2</v>
      </c>
      <c r="L33">
        <f>G33</f>
        <v>4.4526249999762513E-2</v>
      </c>
      <c r="O33">
        <f t="shared" si="4"/>
        <v>4.4190817751927916E-2</v>
      </c>
      <c r="Q33" s="2">
        <f t="shared" si="5"/>
        <v>26178.137000000002</v>
      </c>
    </row>
    <row r="34" spans="1:33">
      <c r="A34" s="14" t="s">
        <v>58</v>
      </c>
      <c r="C34" s="11">
        <v>42647.506999999998</v>
      </c>
      <c r="E34">
        <f t="shared" si="0"/>
        <v>4315.0315495051263</v>
      </c>
      <c r="F34">
        <f t="shared" si="1"/>
        <v>4315</v>
      </c>
      <c r="G34">
        <f t="shared" si="6"/>
        <v>5.5992499997955747E-2</v>
      </c>
      <c r="L34">
        <f>G34</f>
        <v>5.5992499997955747E-2</v>
      </c>
      <c r="O34">
        <f t="shared" si="4"/>
        <v>4.0021629186115348E-2</v>
      </c>
      <c r="Q34" s="2">
        <f t="shared" si="5"/>
        <v>27629.006999999998</v>
      </c>
    </row>
    <row r="35" spans="1:33">
      <c r="A35" s="14" t="s">
        <v>58</v>
      </c>
      <c r="C35" s="11">
        <v>43779.813000000002</v>
      </c>
      <c r="E35">
        <f t="shared" si="0"/>
        <v>4953.0401033835469</v>
      </c>
      <c r="F35">
        <f t="shared" si="1"/>
        <v>4953</v>
      </c>
      <c r="G35">
        <f t="shared" si="6"/>
        <v>7.1173500000440981E-2</v>
      </c>
      <c r="L35">
        <f>G35</f>
        <v>7.1173500000440981E-2</v>
      </c>
      <c r="O35">
        <f t="shared" si="4"/>
        <v>3.6767877131083648E-2</v>
      </c>
      <c r="Q35" s="2">
        <f t="shared" si="5"/>
        <v>28761.313000000002</v>
      </c>
    </row>
    <row r="36" spans="1:33">
      <c r="A36" s="14" t="s">
        <v>33</v>
      </c>
      <c r="B36" s="6"/>
      <c r="C36" s="11">
        <v>43815.315300000002</v>
      </c>
      <c r="D36" s="6"/>
      <c r="E36">
        <f t="shared" si="0"/>
        <v>4973.0442110031809</v>
      </c>
      <c r="F36">
        <f t="shared" si="1"/>
        <v>4973</v>
      </c>
      <c r="G36">
        <f t="shared" si="6"/>
        <v>7.846350000181701E-2</v>
      </c>
      <c r="N36">
        <f>+G36</f>
        <v>7.846350000181701E-2</v>
      </c>
      <c r="O36">
        <f t="shared" si="4"/>
        <v>3.6665878634060706E-2</v>
      </c>
      <c r="Q36" s="2">
        <f t="shared" si="5"/>
        <v>28796.815300000002</v>
      </c>
      <c r="AA36" t="s">
        <v>32</v>
      </c>
      <c r="AG36" t="s">
        <v>34</v>
      </c>
    </row>
    <row r="37" spans="1:33">
      <c r="A37" s="14" t="s">
        <v>36</v>
      </c>
      <c r="B37" s="6"/>
      <c r="C37" s="11">
        <v>44010.531999999999</v>
      </c>
      <c r="D37" s="6"/>
      <c r="E37">
        <f t="shared" si="0"/>
        <v>5083.0409119479036</v>
      </c>
      <c r="F37">
        <f t="shared" si="1"/>
        <v>5083</v>
      </c>
      <c r="G37">
        <f t="shared" si="6"/>
        <v>7.2608499998750631E-2</v>
      </c>
      <c r="K37">
        <f>+G37</f>
        <v>7.2608499998750631E-2</v>
      </c>
      <c r="O37">
        <f t="shared" si="4"/>
        <v>3.6104886900434556E-2</v>
      </c>
      <c r="Q37" s="2">
        <f t="shared" si="5"/>
        <v>28992.031999999999</v>
      </c>
      <c r="AA37" t="s">
        <v>35</v>
      </c>
      <c r="AG37" t="s">
        <v>34</v>
      </c>
    </row>
    <row r="38" spans="1:33">
      <c r="A38" s="14" t="s">
        <v>38</v>
      </c>
      <c r="B38" s="6" t="s">
        <v>57</v>
      </c>
      <c r="C38" s="11">
        <v>44634.35</v>
      </c>
      <c r="D38" s="6"/>
      <c r="E38">
        <f t="shared" si="0"/>
        <v>5434.5370800008213</v>
      </c>
      <c r="F38">
        <f t="shared" si="1"/>
        <v>5434.5</v>
      </c>
      <c r="G38">
        <f t="shared" si="6"/>
        <v>6.5807749997475185E-2</v>
      </c>
      <c r="J38">
        <f>+G38</f>
        <v>6.5807749997475185E-2</v>
      </c>
      <c r="O38">
        <f t="shared" si="4"/>
        <v>3.4312263315256428E-2</v>
      </c>
      <c r="Q38" s="2">
        <f t="shared" si="5"/>
        <v>29615.85</v>
      </c>
      <c r="AA38" t="s">
        <v>32</v>
      </c>
      <c r="AC38">
        <v>0</v>
      </c>
      <c r="AE38" t="s">
        <v>37</v>
      </c>
      <c r="AG38" t="s">
        <v>39</v>
      </c>
    </row>
    <row r="39" spans="1:33">
      <c r="A39" s="14" t="s">
        <v>36</v>
      </c>
      <c r="B39" s="6"/>
      <c r="C39" s="11">
        <v>45200.499000000003</v>
      </c>
      <c r="E39">
        <f t="shared" si="0"/>
        <v>5753.5391031020999</v>
      </c>
      <c r="F39">
        <f t="shared" si="1"/>
        <v>5753.5</v>
      </c>
      <c r="G39">
        <f t="shared" si="6"/>
        <v>6.9398250001540873E-2</v>
      </c>
      <c r="K39">
        <f>+G39</f>
        <v>6.9398250001540873E-2</v>
      </c>
      <c r="O39">
        <f t="shared" si="4"/>
        <v>3.2685387287740578E-2</v>
      </c>
      <c r="Q39" s="2">
        <f t="shared" si="5"/>
        <v>30181.999000000003</v>
      </c>
      <c r="AA39" t="s">
        <v>35</v>
      </c>
      <c r="AG39" t="s">
        <v>34</v>
      </c>
    </row>
    <row r="40" spans="1:33">
      <c r="A40" s="14" t="s">
        <v>36</v>
      </c>
      <c r="B40" s="6"/>
      <c r="C40" s="11">
        <v>45223.57</v>
      </c>
      <c r="D40" s="6"/>
      <c r="E40">
        <f t="shared" si="0"/>
        <v>5766.538676844998</v>
      </c>
      <c r="F40">
        <f t="shared" si="1"/>
        <v>5766.5</v>
      </c>
      <c r="G40">
        <f t="shared" si="6"/>
        <v>6.8641749996459112E-2</v>
      </c>
      <c r="K40">
        <f>+G40</f>
        <v>6.8641749996459112E-2</v>
      </c>
      <c r="O40">
        <f t="shared" si="4"/>
        <v>3.2619088264675668E-2</v>
      </c>
      <c r="Q40" s="2">
        <f t="shared" si="5"/>
        <v>30205.07</v>
      </c>
      <c r="AA40" t="s">
        <v>35</v>
      </c>
      <c r="AG40" t="s">
        <v>34</v>
      </c>
    </row>
    <row r="41" spans="1:33">
      <c r="A41" t="s">
        <v>36</v>
      </c>
      <c r="B41" s="6"/>
      <c r="C41" s="11">
        <v>45562.538</v>
      </c>
      <c r="D41" s="6"/>
      <c r="E41">
        <f t="shared" si="0"/>
        <v>5957.5334110343956</v>
      </c>
      <c r="F41">
        <f t="shared" si="1"/>
        <v>5957.5</v>
      </c>
      <c r="G41">
        <f t="shared" si="6"/>
        <v>5.9296250001352746E-2</v>
      </c>
      <c r="K41">
        <f>+G41</f>
        <v>5.9296250001352746E-2</v>
      </c>
      <c r="O41">
        <f t="shared" si="4"/>
        <v>3.1645002618106613E-2</v>
      </c>
      <c r="Q41" s="2">
        <f t="shared" si="5"/>
        <v>30544.038</v>
      </c>
      <c r="AA41" t="s">
        <v>32</v>
      </c>
      <c r="AG41" t="s">
        <v>34</v>
      </c>
    </row>
    <row r="42" spans="1:33">
      <c r="A42" t="s">
        <v>36</v>
      </c>
      <c r="B42" s="6"/>
      <c r="C42" s="11">
        <v>45579.398000000001</v>
      </c>
      <c r="D42" s="6"/>
      <c r="E42">
        <f t="shared" si="0"/>
        <v>5967.033337925528</v>
      </c>
      <c r="F42">
        <f t="shared" si="1"/>
        <v>5967</v>
      </c>
      <c r="G42">
        <f t="shared" si="6"/>
        <v>5.9166500002902467E-2</v>
      </c>
      <c r="K42">
        <f>+G42</f>
        <v>5.9166500002902467E-2</v>
      </c>
      <c r="O42">
        <f t="shared" si="4"/>
        <v>3.1596553332020716E-2</v>
      </c>
      <c r="Q42" s="2">
        <f t="shared" si="5"/>
        <v>30560.898000000001</v>
      </c>
      <c r="AA42" t="s">
        <v>32</v>
      </c>
      <c r="AG42" t="s">
        <v>34</v>
      </c>
    </row>
    <row r="43" spans="1:33">
      <c r="A43" t="s">
        <v>40</v>
      </c>
      <c r="B43" s="6" t="s">
        <v>57</v>
      </c>
      <c r="C43" s="11">
        <v>45674.354099999997</v>
      </c>
      <c r="D43" s="6"/>
      <c r="E43">
        <f t="shared" si="0"/>
        <v>6020.5372529828819</v>
      </c>
      <c r="F43">
        <f t="shared" si="1"/>
        <v>6020.5</v>
      </c>
      <c r="G43">
        <f t="shared" si="6"/>
        <v>6.6114749992266297E-2</v>
      </c>
      <c r="N43">
        <f>+G43</f>
        <v>6.6114749992266297E-2</v>
      </c>
      <c r="O43">
        <f t="shared" si="4"/>
        <v>3.1323707352484367E-2</v>
      </c>
      <c r="Q43" s="2">
        <f t="shared" si="5"/>
        <v>30655.854099999997</v>
      </c>
      <c r="AA43" t="s">
        <v>32</v>
      </c>
      <c r="AG43" t="s">
        <v>34</v>
      </c>
    </row>
    <row r="44" spans="1:33">
      <c r="A44" t="s">
        <v>41</v>
      </c>
      <c r="B44" s="6" t="s">
        <v>57</v>
      </c>
      <c r="C44" s="11">
        <v>45963.632299999997</v>
      </c>
      <c r="D44" s="6"/>
      <c r="E44">
        <f t="shared" si="0"/>
        <v>6183.5337981310595</v>
      </c>
      <c r="F44">
        <f t="shared" si="1"/>
        <v>6183.5</v>
      </c>
      <c r="G44">
        <f t="shared" si="6"/>
        <v>5.9983250001096167E-2</v>
      </c>
      <c r="N44">
        <f>+G44</f>
        <v>5.9983250001096167E-2</v>
      </c>
      <c r="O44">
        <f t="shared" si="4"/>
        <v>3.0492419601747422E-2</v>
      </c>
      <c r="Q44" s="2">
        <f t="shared" si="5"/>
        <v>30945.132299999997</v>
      </c>
      <c r="AA44" t="s">
        <v>32</v>
      </c>
      <c r="AG44" t="s">
        <v>34</v>
      </c>
    </row>
    <row r="45" spans="1:33">
      <c r="A45" t="s">
        <v>40</v>
      </c>
      <c r="B45" s="6"/>
      <c r="C45" s="11">
        <v>46005.329899999997</v>
      </c>
      <c r="D45" s="6"/>
      <c r="E45">
        <f t="shared" si="0"/>
        <v>6207.0287062885718</v>
      </c>
      <c r="F45">
        <f t="shared" si="1"/>
        <v>6207</v>
      </c>
      <c r="G45">
        <f t="shared" si="6"/>
        <v>5.0946499992278405E-2</v>
      </c>
      <c r="N45">
        <f>+G45</f>
        <v>5.0946499992278405E-2</v>
      </c>
      <c r="O45">
        <f t="shared" si="4"/>
        <v>3.0372571367745474E-2</v>
      </c>
      <c r="Q45" s="2">
        <f t="shared" si="5"/>
        <v>30986.829899999997</v>
      </c>
      <c r="AA45" t="s">
        <v>32</v>
      </c>
      <c r="AG45" t="s">
        <v>34</v>
      </c>
    </row>
    <row r="46" spans="1:33">
      <c r="A46" t="s">
        <v>42</v>
      </c>
      <c r="B46" s="6"/>
      <c r="C46" s="11">
        <v>46264.446000000004</v>
      </c>
      <c r="D46" s="6"/>
      <c r="E46">
        <f t="shared" si="0"/>
        <v>6353.0301301506906</v>
      </c>
      <c r="F46">
        <f t="shared" si="1"/>
        <v>6353</v>
      </c>
      <c r="G46">
        <f t="shared" si="6"/>
        <v>5.3473500003747176E-2</v>
      </c>
      <c r="J46">
        <f>+G46</f>
        <v>5.3473500003747176E-2</v>
      </c>
      <c r="O46">
        <f t="shared" si="4"/>
        <v>2.9627982339478026E-2</v>
      </c>
      <c r="Q46" s="2">
        <f t="shared" si="5"/>
        <v>31245.946000000004</v>
      </c>
      <c r="AC46">
        <v>6</v>
      </c>
      <c r="AE46" t="s">
        <v>37</v>
      </c>
      <c r="AG46" t="s">
        <v>39</v>
      </c>
    </row>
    <row r="47" spans="1:33">
      <c r="A47" t="s">
        <v>43</v>
      </c>
      <c r="B47" s="6"/>
      <c r="C47" s="11">
        <v>46264.446600000003</v>
      </c>
      <c r="D47" s="6"/>
      <c r="E47">
        <f t="shared" si="0"/>
        <v>6353.0304682263804</v>
      </c>
      <c r="F47">
        <f t="shared" si="1"/>
        <v>6353</v>
      </c>
      <c r="G47">
        <f t="shared" si="6"/>
        <v>5.4073500003141817E-2</v>
      </c>
      <c r="J47">
        <f>+G47</f>
        <v>5.4073500003141817E-2</v>
      </c>
      <c r="O47">
        <f t="shared" si="4"/>
        <v>2.9627982339478026E-2</v>
      </c>
      <c r="Q47" s="2">
        <f t="shared" si="5"/>
        <v>31245.946600000003</v>
      </c>
      <c r="AA47" t="s">
        <v>32</v>
      </c>
      <c r="AG47" t="s">
        <v>34</v>
      </c>
    </row>
    <row r="48" spans="1:33">
      <c r="A48" t="s">
        <v>44</v>
      </c>
      <c r="B48" s="6" t="s">
        <v>57</v>
      </c>
      <c r="C48" s="11">
        <v>46343.415000000001</v>
      </c>
      <c r="D48" s="6"/>
      <c r="E48">
        <f t="shared" si="0"/>
        <v>6397.525962100025</v>
      </c>
      <c r="F48">
        <f t="shared" si="1"/>
        <v>6397.5</v>
      </c>
      <c r="G48">
        <f t="shared" si="6"/>
        <v>4.6076250000623986E-2</v>
      </c>
      <c r="K48">
        <f>+G48</f>
        <v>4.6076250000623986E-2</v>
      </c>
      <c r="O48">
        <f t="shared" si="4"/>
        <v>2.9401035683601993E-2</v>
      </c>
      <c r="Q48" s="2">
        <f t="shared" si="5"/>
        <v>31324.915000000001</v>
      </c>
      <c r="AA48" t="s">
        <v>32</v>
      </c>
      <c r="AG48" t="s">
        <v>34</v>
      </c>
    </row>
    <row r="49" spans="1:33">
      <c r="A49" t="s">
        <v>44</v>
      </c>
      <c r="B49" s="6"/>
      <c r="C49" s="11">
        <v>46358.500599999999</v>
      </c>
      <c r="D49" s="6"/>
      <c r="E49">
        <f t="shared" si="0"/>
        <v>6406.0260864837055</v>
      </c>
      <c r="F49">
        <f t="shared" si="1"/>
        <v>6406</v>
      </c>
      <c r="G49">
        <f t="shared" si="6"/>
        <v>4.6297000000777189E-2</v>
      </c>
      <c r="K49">
        <f>+G49</f>
        <v>4.6297000000777189E-2</v>
      </c>
      <c r="O49">
        <f t="shared" si="4"/>
        <v>2.9357686322367245E-2</v>
      </c>
      <c r="Q49" s="2">
        <f t="shared" si="5"/>
        <v>31340.000599999999</v>
      </c>
      <c r="AA49" t="s">
        <v>32</v>
      </c>
      <c r="AG49" t="s">
        <v>34</v>
      </c>
    </row>
    <row r="50" spans="1:33">
      <c r="A50" t="s">
        <v>44</v>
      </c>
      <c r="B50" s="6" t="s">
        <v>57</v>
      </c>
      <c r="C50" s="11">
        <v>46359.388700000003</v>
      </c>
      <c r="D50" s="6"/>
      <c r="E50">
        <f t="shared" si="0"/>
        <v>6406.5264948509675</v>
      </c>
      <c r="F50">
        <f t="shared" si="1"/>
        <v>6406.5</v>
      </c>
      <c r="G50">
        <f t="shared" si="6"/>
        <v>4.7021750004205387E-2</v>
      </c>
      <c r="K50">
        <f>+G50</f>
        <v>4.7021750004205387E-2</v>
      </c>
      <c r="O50">
        <f t="shared" si="4"/>
        <v>2.9355136359941671E-2</v>
      </c>
      <c r="Q50" s="2">
        <f t="shared" si="5"/>
        <v>31340.888700000003</v>
      </c>
      <c r="AA50" t="s">
        <v>32</v>
      </c>
      <c r="AG50" t="s">
        <v>34</v>
      </c>
    </row>
    <row r="51" spans="1:33">
      <c r="A51" t="s">
        <v>40</v>
      </c>
      <c r="B51" s="6" t="s">
        <v>57</v>
      </c>
      <c r="C51" s="11">
        <v>46705.472300000001</v>
      </c>
      <c r="D51" s="6"/>
      <c r="E51">
        <f t="shared" si="0"/>
        <v>6601.5305813408704</v>
      </c>
      <c r="F51">
        <f t="shared" si="1"/>
        <v>6601.5</v>
      </c>
      <c r="G51">
        <f t="shared" si="6"/>
        <v>5.4274250003800262E-2</v>
      </c>
      <c r="N51">
        <f>+G51</f>
        <v>5.4274250003800262E-2</v>
      </c>
      <c r="O51">
        <f t="shared" si="4"/>
        <v>2.8360651013968029E-2</v>
      </c>
      <c r="Q51" s="2">
        <f t="shared" si="5"/>
        <v>31686.972300000001</v>
      </c>
      <c r="AA51" t="s">
        <v>32</v>
      </c>
      <c r="AG51" t="s">
        <v>34</v>
      </c>
    </row>
    <row r="52" spans="1:33">
      <c r="A52" t="s">
        <v>40</v>
      </c>
      <c r="B52" s="6"/>
      <c r="C52" s="11">
        <v>46706.344400000002</v>
      </c>
      <c r="D52" s="6"/>
      <c r="E52">
        <f t="shared" si="0"/>
        <v>6602.0219743563957</v>
      </c>
      <c r="F52">
        <f t="shared" si="1"/>
        <v>6602</v>
      </c>
      <c r="G52">
        <f t="shared" si="6"/>
        <v>3.8998999996692874E-2</v>
      </c>
      <c r="N52">
        <f>+G52</f>
        <v>3.8998999996692874E-2</v>
      </c>
      <c r="O52">
        <f t="shared" si="4"/>
        <v>2.8358101051542454E-2</v>
      </c>
      <c r="Q52" s="2">
        <f t="shared" si="5"/>
        <v>31687.844400000002</v>
      </c>
      <c r="AA52" t="s">
        <v>32</v>
      </c>
      <c r="AG52" t="s">
        <v>34</v>
      </c>
    </row>
    <row r="53" spans="1:33">
      <c r="A53" t="s">
        <v>45</v>
      </c>
      <c r="B53" s="6"/>
      <c r="C53" s="11">
        <v>46729.413500000002</v>
      </c>
      <c r="D53" s="6"/>
      <c r="E53">
        <f t="shared" ref="E53:E76" si="7">+(C53-C$7)/C$8</f>
        <v>6615.0204775262782</v>
      </c>
      <c r="F53">
        <f t="shared" ref="F53:F76" si="8">ROUND(2*E53,0)/2</f>
        <v>6615</v>
      </c>
      <c r="G53">
        <f t="shared" si="6"/>
        <v>3.6342500003229361E-2</v>
      </c>
      <c r="N53">
        <f>+G53</f>
        <v>3.6342500003229361E-2</v>
      </c>
      <c r="O53">
        <f t="shared" ref="O53:O76" si="9">+C$11+C$12*F53</f>
        <v>2.8291802028477551E-2</v>
      </c>
      <c r="Q53" s="2">
        <f t="shared" ref="Q53:Q76" si="10">+C53-15018.5</f>
        <v>31710.913500000002</v>
      </c>
      <c r="AA53" t="s">
        <v>32</v>
      </c>
      <c r="AG53" t="s">
        <v>34</v>
      </c>
    </row>
    <row r="54" spans="1:33">
      <c r="A54" t="s">
        <v>45</v>
      </c>
      <c r="B54" s="6" t="s">
        <v>57</v>
      </c>
      <c r="C54" s="11">
        <v>46769.344299999997</v>
      </c>
      <c r="D54" s="6"/>
      <c r="E54">
        <f t="shared" si="7"/>
        <v>6637.5198654684118</v>
      </c>
      <c r="F54">
        <f t="shared" si="8"/>
        <v>6637.5</v>
      </c>
      <c r="G54">
        <f t="shared" si="6"/>
        <v>3.5256249997473788E-2</v>
      </c>
      <c r="N54">
        <f>+G54</f>
        <v>3.5256249997473788E-2</v>
      </c>
      <c r="O54">
        <f t="shared" si="9"/>
        <v>2.8177053719326745E-2</v>
      </c>
      <c r="Q54" s="2">
        <f t="shared" si="10"/>
        <v>31750.844299999997</v>
      </c>
      <c r="AA54" t="s">
        <v>32</v>
      </c>
      <c r="AG54" t="s">
        <v>34</v>
      </c>
    </row>
    <row r="55" spans="1:33">
      <c r="A55" t="s">
        <v>46</v>
      </c>
      <c r="B55" s="6"/>
      <c r="C55" s="11">
        <v>46917.538999999997</v>
      </c>
      <c r="D55" s="6"/>
      <c r="E55">
        <f t="shared" si="7"/>
        <v>6721.0215745818896</v>
      </c>
      <c r="F55">
        <f t="shared" si="8"/>
        <v>6721</v>
      </c>
      <c r="G55">
        <f t="shared" si="6"/>
        <v>3.8289500000246335E-2</v>
      </c>
      <c r="J55">
        <f>+G55</f>
        <v>3.8289500000246335E-2</v>
      </c>
      <c r="O55">
        <f t="shared" si="9"/>
        <v>2.7751209994255982E-2</v>
      </c>
      <c r="Q55" s="2">
        <f t="shared" si="10"/>
        <v>31899.038999999997</v>
      </c>
      <c r="AA55" t="s">
        <v>32</v>
      </c>
      <c r="AC55">
        <v>5</v>
      </c>
      <c r="AE55" t="s">
        <v>37</v>
      </c>
      <c r="AG55" t="s">
        <v>39</v>
      </c>
    </row>
    <row r="56" spans="1:33">
      <c r="A56" t="s">
        <v>45</v>
      </c>
      <c r="B56" s="6" t="s">
        <v>57</v>
      </c>
      <c r="C56" s="11">
        <v>46957.464699999997</v>
      </c>
      <c r="D56" s="6"/>
      <c r="E56">
        <f t="shared" si="7"/>
        <v>6743.5180888806599</v>
      </c>
      <c r="F56">
        <f t="shared" si="8"/>
        <v>6743.5</v>
      </c>
      <c r="G56">
        <f t="shared" si="6"/>
        <v>3.2103249992360361E-2</v>
      </c>
      <c r="N56">
        <f t="shared" ref="N56:N63" si="11">+G56</f>
        <v>3.2103249992360361E-2</v>
      </c>
      <c r="O56">
        <f t="shared" si="9"/>
        <v>2.7636461685105175E-2</v>
      </c>
      <c r="Q56" s="2">
        <f t="shared" si="10"/>
        <v>31938.964699999997</v>
      </c>
      <c r="AA56" t="s">
        <v>32</v>
      </c>
      <c r="AG56" t="s">
        <v>34</v>
      </c>
    </row>
    <row r="57" spans="1:33">
      <c r="A57" t="s">
        <v>45</v>
      </c>
      <c r="B57" s="6" t="s">
        <v>57</v>
      </c>
      <c r="C57" s="11">
        <v>47099.441099999996</v>
      </c>
      <c r="D57" s="6"/>
      <c r="E57">
        <f t="shared" si="7"/>
        <v>6823.5160378881401</v>
      </c>
      <c r="F57">
        <f t="shared" si="8"/>
        <v>6823.5</v>
      </c>
      <c r="G57">
        <f t="shared" si="6"/>
        <v>2.8463249997003004E-2</v>
      </c>
      <c r="N57">
        <f t="shared" si="11"/>
        <v>2.8463249997003004E-2</v>
      </c>
      <c r="O57">
        <f t="shared" si="9"/>
        <v>2.7228467697013425E-2</v>
      </c>
      <c r="Q57" s="2">
        <f t="shared" si="10"/>
        <v>32080.941099999996</v>
      </c>
      <c r="AA57" t="s">
        <v>32</v>
      </c>
      <c r="AG57" t="s">
        <v>34</v>
      </c>
    </row>
    <row r="58" spans="1:33">
      <c r="A58" t="s">
        <v>45</v>
      </c>
      <c r="B58" s="6" t="s">
        <v>57</v>
      </c>
      <c r="C58" s="11">
        <v>47438.412499999999</v>
      </c>
      <c r="D58" s="6"/>
      <c r="E58">
        <f t="shared" si="7"/>
        <v>7014.5126878397823</v>
      </c>
      <c r="F58">
        <f t="shared" si="8"/>
        <v>7014.5</v>
      </c>
      <c r="G58">
        <f t="shared" si="6"/>
        <v>2.2517749996040948E-2</v>
      </c>
      <c r="N58">
        <f t="shared" si="11"/>
        <v>2.2517749996040948E-2</v>
      </c>
      <c r="O58">
        <f t="shared" si="9"/>
        <v>2.6254382050444371E-2</v>
      </c>
      <c r="Q58" s="2">
        <f t="shared" si="10"/>
        <v>32419.912499999999</v>
      </c>
      <c r="AA58" t="s">
        <v>32</v>
      </c>
      <c r="AG58" t="s">
        <v>34</v>
      </c>
    </row>
    <row r="59" spans="1:33">
      <c r="A59" t="s">
        <v>45</v>
      </c>
      <c r="B59" s="6"/>
      <c r="C59" s="11">
        <v>47469.468800000002</v>
      </c>
      <c r="D59" s="6"/>
      <c r="E59">
        <f t="shared" si="7"/>
        <v>7032.0116545959572</v>
      </c>
      <c r="F59">
        <f t="shared" si="8"/>
        <v>7032</v>
      </c>
      <c r="G59">
        <f t="shared" si="6"/>
        <v>2.068400000280235E-2</v>
      </c>
      <c r="N59">
        <f t="shared" si="11"/>
        <v>2.068400000280235E-2</v>
      </c>
      <c r="O59">
        <f t="shared" si="9"/>
        <v>2.6165133365549306E-2</v>
      </c>
      <c r="Q59" s="2">
        <f t="shared" si="10"/>
        <v>32450.968800000002</v>
      </c>
      <c r="AA59" t="s">
        <v>32</v>
      </c>
      <c r="AG59" t="s">
        <v>34</v>
      </c>
    </row>
    <row r="60" spans="1:33">
      <c r="A60" t="s">
        <v>45</v>
      </c>
      <c r="B60" s="6" t="s">
        <v>57</v>
      </c>
      <c r="C60" s="11">
        <v>47470.351999999999</v>
      </c>
      <c r="D60" s="6"/>
      <c r="E60">
        <f t="shared" si="7"/>
        <v>7032.5093020117465</v>
      </c>
      <c r="F60">
        <f t="shared" si="8"/>
        <v>7032.5</v>
      </c>
      <c r="G60">
        <f t="shared" si="6"/>
        <v>1.6508749999047723E-2</v>
      </c>
      <c r="N60">
        <f t="shared" si="11"/>
        <v>1.6508749999047723E-2</v>
      </c>
      <c r="O60">
        <f t="shared" si="9"/>
        <v>2.6162583403123732E-2</v>
      </c>
      <c r="Q60" s="2">
        <f t="shared" si="10"/>
        <v>32451.851999999999</v>
      </c>
      <c r="AA60" t="s">
        <v>32</v>
      </c>
      <c r="AG60" t="s">
        <v>34</v>
      </c>
    </row>
    <row r="61" spans="1:33">
      <c r="A61" t="s">
        <v>45</v>
      </c>
      <c r="B61" s="6"/>
      <c r="C61" s="11">
        <v>47549.340799999998</v>
      </c>
      <c r="E61">
        <f t="shared" si="7"/>
        <v>7077.0162904588551</v>
      </c>
      <c r="F61">
        <f t="shared" si="8"/>
        <v>7077</v>
      </c>
      <c r="G61">
        <f t="shared" si="6"/>
        <v>2.8911499997775536E-2</v>
      </c>
      <c r="N61">
        <f t="shared" si="11"/>
        <v>2.8911499997775536E-2</v>
      </c>
      <c r="O61">
        <f t="shared" si="9"/>
        <v>2.5935636747247692E-2</v>
      </c>
      <c r="Q61" s="2">
        <f t="shared" si="10"/>
        <v>32530.840799999998</v>
      </c>
      <c r="AA61" t="s">
        <v>32</v>
      </c>
      <c r="AG61" t="s">
        <v>34</v>
      </c>
    </row>
    <row r="62" spans="1:33">
      <c r="A62" t="s">
        <v>45</v>
      </c>
      <c r="B62" s="6" t="s">
        <v>57</v>
      </c>
      <c r="C62" s="11">
        <v>47713.493999999999</v>
      </c>
      <c r="E62">
        <f t="shared" si="7"/>
        <v>7169.5099677391263</v>
      </c>
      <c r="F62">
        <f t="shared" si="8"/>
        <v>7169.5</v>
      </c>
      <c r="G62">
        <f t="shared" si="6"/>
        <v>1.7690250002488028E-2</v>
      </c>
      <c r="N62">
        <f t="shared" si="11"/>
        <v>1.7690250002488028E-2</v>
      </c>
      <c r="O62">
        <f t="shared" si="9"/>
        <v>2.5463893698516607E-2</v>
      </c>
      <c r="Q62" s="2">
        <f t="shared" si="10"/>
        <v>32694.993999999999</v>
      </c>
      <c r="AA62" t="s">
        <v>32</v>
      </c>
      <c r="AG62" t="s">
        <v>34</v>
      </c>
    </row>
    <row r="63" spans="1:33">
      <c r="A63" t="s">
        <v>45</v>
      </c>
      <c r="B63" s="6" t="s">
        <v>57</v>
      </c>
      <c r="C63" s="11">
        <v>47729.4683</v>
      </c>
      <c r="E63">
        <f t="shared" si="7"/>
        <v>7178.5108385657586</v>
      </c>
      <c r="F63">
        <f t="shared" si="8"/>
        <v>7178.5</v>
      </c>
      <c r="G63">
        <f t="shared" si="6"/>
        <v>1.9235749998188112E-2</v>
      </c>
      <c r="J63" s="12"/>
      <c r="N63">
        <f t="shared" si="11"/>
        <v>1.9235749998188112E-2</v>
      </c>
      <c r="O63">
        <f t="shared" si="9"/>
        <v>2.5417994374856284E-2</v>
      </c>
      <c r="Q63" s="2">
        <f t="shared" si="10"/>
        <v>32710.9683</v>
      </c>
      <c r="AA63" t="s">
        <v>32</v>
      </c>
      <c r="AG63" t="s">
        <v>34</v>
      </c>
    </row>
    <row r="64" spans="1:33">
      <c r="A64" t="s">
        <v>47</v>
      </c>
      <c r="B64" s="6"/>
      <c r="C64" s="11">
        <v>48163.385000000002</v>
      </c>
      <c r="E64">
        <f t="shared" si="7"/>
        <v>7423.0053182123356</v>
      </c>
      <c r="F64">
        <f t="shared" si="8"/>
        <v>7423</v>
      </c>
      <c r="G64">
        <f t="shared" si="6"/>
        <v>9.438500004762318E-3</v>
      </c>
      <c r="J64">
        <f>+G64</f>
        <v>9.438500004762318E-3</v>
      </c>
      <c r="O64">
        <f t="shared" si="9"/>
        <v>2.4171062748750874E-2</v>
      </c>
      <c r="Q64" s="2">
        <f t="shared" si="10"/>
        <v>33144.885000000002</v>
      </c>
      <c r="AA64" t="s">
        <v>32</v>
      </c>
      <c r="AB64" t="s">
        <v>39</v>
      </c>
      <c r="AC64">
        <v>33</v>
      </c>
      <c r="AE64" t="s">
        <v>37</v>
      </c>
      <c r="AG64" t="s">
        <v>39</v>
      </c>
    </row>
    <row r="65" spans="1:33">
      <c r="A65" t="s">
        <v>49</v>
      </c>
      <c r="B65" s="6"/>
      <c r="C65" s="11">
        <v>48273.418899999997</v>
      </c>
      <c r="E65">
        <f t="shared" si="7"/>
        <v>7485.004962669399</v>
      </c>
      <c r="F65">
        <f t="shared" si="8"/>
        <v>7485</v>
      </c>
      <c r="G65">
        <f t="shared" si="6"/>
        <v>8.8074999948730692E-3</v>
      </c>
      <c r="I65">
        <f t="shared" ref="I65:I72" si="12">+G65</f>
        <v>8.8074999948730692E-3</v>
      </c>
      <c r="O65">
        <f t="shared" si="9"/>
        <v>2.385486740797977E-2</v>
      </c>
      <c r="Q65" s="2">
        <f t="shared" si="10"/>
        <v>33254.918899999997</v>
      </c>
      <c r="AA65" t="s">
        <v>32</v>
      </c>
      <c r="AB65" t="s">
        <v>48</v>
      </c>
      <c r="AG65" t="s">
        <v>34</v>
      </c>
    </row>
    <row r="66" spans="1:33">
      <c r="A66" t="s">
        <v>49</v>
      </c>
      <c r="B66" s="6"/>
      <c r="C66" s="11">
        <v>48273.4205</v>
      </c>
      <c r="E66">
        <f t="shared" si="7"/>
        <v>7485.0058642045742</v>
      </c>
      <c r="F66">
        <f t="shared" si="8"/>
        <v>7485</v>
      </c>
      <c r="G66">
        <f t="shared" si="6"/>
        <v>1.0407499998109415E-2</v>
      </c>
      <c r="I66">
        <f t="shared" si="12"/>
        <v>1.0407499998109415E-2</v>
      </c>
      <c r="O66">
        <f t="shared" si="9"/>
        <v>2.385486740797977E-2</v>
      </c>
      <c r="Q66" s="2">
        <f t="shared" si="10"/>
        <v>33254.9205</v>
      </c>
      <c r="AA66" t="s">
        <v>32</v>
      </c>
      <c r="AB66" t="s">
        <v>39</v>
      </c>
      <c r="AG66" t="s">
        <v>34</v>
      </c>
    </row>
    <row r="67" spans="1:33">
      <c r="A67" t="s">
        <v>49</v>
      </c>
      <c r="B67" s="6"/>
      <c r="C67" s="11">
        <v>48289.3871</v>
      </c>
      <c r="E67">
        <f t="shared" si="7"/>
        <v>7494.0023963931826</v>
      </c>
      <c r="F67">
        <f t="shared" si="8"/>
        <v>7494</v>
      </c>
      <c r="G67">
        <f t="shared" si="6"/>
        <v>4.2529999991529621E-3</v>
      </c>
      <c r="I67">
        <f t="shared" si="12"/>
        <v>4.2529999991529621E-3</v>
      </c>
      <c r="O67">
        <f t="shared" si="9"/>
        <v>2.3808968084319447E-2</v>
      </c>
      <c r="Q67" s="2">
        <f t="shared" si="10"/>
        <v>33270.8871</v>
      </c>
      <c r="AA67" t="s">
        <v>32</v>
      </c>
      <c r="AB67" t="s">
        <v>48</v>
      </c>
      <c r="AG67" t="s">
        <v>34</v>
      </c>
    </row>
    <row r="68" spans="1:33">
      <c r="A68" t="s">
        <v>49</v>
      </c>
      <c r="B68" s="6"/>
      <c r="C68" s="11">
        <v>48289.388700000003</v>
      </c>
      <c r="E68">
        <f t="shared" si="7"/>
        <v>7494.0032979283578</v>
      </c>
      <c r="F68">
        <f t="shared" si="8"/>
        <v>7494</v>
      </c>
      <c r="G68">
        <f t="shared" si="6"/>
        <v>5.8530000023893081E-3</v>
      </c>
      <c r="I68">
        <f t="shared" si="12"/>
        <v>5.8530000023893081E-3</v>
      </c>
      <c r="O68">
        <f t="shared" si="9"/>
        <v>2.3808968084319447E-2</v>
      </c>
      <c r="Q68" s="2">
        <f t="shared" si="10"/>
        <v>33270.888700000003</v>
      </c>
      <c r="AA68" t="s">
        <v>32</v>
      </c>
      <c r="AB68" t="s">
        <v>39</v>
      </c>
      <c r="AG68" t="s">
        <v>34</v>
      </c>
    </row>
    <row r="69" spans="1:33">
      <c r="A69" t="s">
        <v>51</v>
      </c>
      <c r="B69" s="6"/>
      <c r="C69" s="11">
        <v>48541.402999999998</v>
      </c>
      <c r="D69" t="s">
        <v>50</v>
      </c>
      <c r="E69">
        <f t="shared" si="7"/>
        <v>7636.0031452308358</v>
      </c>
      <c r="F69">
        <f t="shared" si="8"/>
        <v>7636</v>
      </c>
      <c r="G69">
        <f t="shared" si="6"/>
        <v>5.5819999979576096E-3</v>
      </c>
      <c r="I69">
        <f t="shared" si="12"/>
        <v>5.5819999979576096E-3</v>
      </c>
      <c r="O69">
        <f t="shared" si="9"/>
        <v>2.3084778755456593E-2</v>
      </c>
      <c r="Q69" s="2">
        <f t="shared" si="10"/>
        <v>33522.902999999998</v>
      </c>
      <c r="AA69" t="s">
        <v>32</v>
      </c>
      <c r="AB69" t="s">
        <v>39</v>
      </c>
      <c r="AG69" t="s">
        <v>34</v>
      </c>
    </row>
    <row r="70" spans="1:33">
      <c r="A70" t="s">
        <v>51</v>
      </c>
      <c r="B70" s="6"/>
      <c r="C70" s="11">
        <v>48541.404000000002</v>
      </c>
      <c r="D70" t="s">
        <v>50</v>
      </c>
      <c r="E70">
        <f t="shared" si="7"/>
        <v>7636.0037086903212</v>
      </c>
      <c r="F70">
        <f t="shared" si="8"/>
        <v>7636</v>
      </c>
      <c r="G70">
        <f t="shared" si="6"/>
        <v>6.5820000017993152E-3</v>
      </c>
      <c r="I70">
        <f t="shared" si="12"/>
        <v>6.5820000017993152E-3</v>
      </c>
      <c r="O70">
        <f t="shared" si="9"/>
        <v>2.3084778755456593E-2</v>
      </c>
      <c r="Q70" s="2">
        <f t="shared" si="10"/>
        <v>33522.904000000002</v>
      </c>
      <c r="AA70" t="s">
        <v>32</v>
      </c>
      <c r="AB70" t="s">
        <v>48</v>
      </c>
      <c r="AG70" t="s">
        <v>34</v>
      </c>
    </row>
    <row r="71" spans="1:33">
      <c r="A71" t="s">
        <v>51</v>
      </c>
      <c r="B71" s="6"/>
      <c r="C71" s="11">
        <v>48555.595999999998</v>
      </c>
      <c r="E71">
        <f t="shared" si="7"/>
        <v>7644.0003256795799</v>
      </c>
      <c r="F71">
        <f t="shared" si="8"/>
        <v>7644</v>
      </c>
      <c r="G71">
        <f t="shared" si="6"/>
        <v>5.7799999922281131E-4</v>
      </c>
      <c r="I71">
        <f t="shared" si="12"/>
        <v>5.7799999922281131E-4</v>
      </c>
      <c r="O71">
        <f t="shared" si="9"/>
        <v>2.3043979356647419E-2</v>
      </c>
      <c r="Q71" s="2">
        <f t="shared" si="10"/>
        <v>33537.095999999998</v>
      </c>
      <c r="AA71" t="s">
        <v>32</v>
      </c>
      <c r="AB71" t="s">
        <v>39</v>
      </c>
      <c r="AG71" t="s">
        <v>34</v>
      </c>
    </row>
    <row r="72" spans="1:33">
      <c r="A72" t="s">
        <v>51</v>
      </c>
      <c r="B72" s="6"/>
      <c r="C72" s="11">
        <v>48555.597000000002</v>
      </c>
      <c r="E72">
        <f t="shared" si="7"/>
        <v>7644.0008891390653</v>
      </c>
      <c r="F72">
        <f t="shared" si="8"/>
        <v>7644</v>
      </c>
      <c r="G72">
        <f t="shared" si="6"/>
        <v>1.5780000030645169E-3</v>
      </c>
      <c r="I72">
        <f t="shared" si="12"/>
        <v>1.5780000030645169E-3</v>
      </c>
      <c r="O72">
        <f t="shared" si="9"/>
        <v>2.3043979356647419E-2</v>
      </c>
      <c r="Q72" s="2">
        <f t="shared" si="10"/>
        <v>33537.097000000002</v>
      </c>
      <c r="AA72" t="s">
        <v>32</v>
      </c>
      <c r="AB72" t="s">
        <v>48</v>
      </c>
      <c r="AG72" t="s">
        <v>34</v>
      </c>
    </row>
    <row r="73" spans="1:33">
      <c r="A73" t="s">
        <v>52</v>
      </c>
      <c r="B73" s="6" t="s">
        <v>57</v>
      </c>
      <c r="C73" s="11">
        <v>49644.390299999999</v>
      </c>
      <c r="E73">
        <f t="shared" si="7"/>
        <v>8257.4917995515425</v>
      </c>
      <c r="F73">
        <f t="shared" si="8"/>
        <v>8257.5</v>
      </c>
      <c r="G73">
        <f t="shared" si="6"/>
        <v>-1.4553749999322463E-2</v>
      </c>
      <c r="K73">
        <f>+G73</f>
        <v>-1.4553749999322463E-2</v>
      </c>
      <c r="O73">
        <f t="shared" si="9"/>
        <v>1.9915175460468816E-2</v>
      </c>
      <c r="Q73" s="2">
        <f t="shared" si="10"/>
        <v>34625.890299999999</v>
      </c>
      <c r="AA73" t="s">
        <v>32</v>
      </c>
      <c r="AB73" t="s">
        <v>39</v>
      </c>
      <c r="AG73" t="s">
        <v>34</v>
      </c>
    </row>
    <row r="74" spans="1:33">
      <c r="A74" t="s">
        <v>52</v>
      </c>
      <c r="B74" s="6" t="s">
        <v>57</v>
      </c>
      <c r="C74" s="11">
        <v>49644.390800000001</v>
      </c>
      <c r="E74">
        <f t="shared" si="7"/>
        <v>8257.4920812812852</v>
      </c>
      <c r="F74">
        <f t="shared" si="8"/>
        <v>8257.5</v>
      </c>
      <c r="G74">
        <f t="shared" si="6"/>
        <v>-1.405374999740161E-2</v>
      </c>
      <c r="K74">
        <f>+G74</f>
        <v>-1.405374999740161E-2</v>
      </c>
      <c r="O74">
        <f t="shared" si="9"/>
        <v>1.9915175460468816E-2</v>
      </c>
      <c r="Q74" s="2">
        <f t="shared" si="10"/>
        <v>34625.890800000001</v>
      </c>
      <c r="AA74" t="s">
        <v>32</v>
      </c>
      <c r="AB74" t="s">
        <v>48</v>
      </c>
      <c r="AG74" t="s">
        <v>34</v>
      </c>
    </row>
    <row r="75" spans="1:33">
      <c r="A75" t="s">
        <v>53</v>
      </c>
      <c r="B75" s="6" t="s">
        <v>57</v>
      </c>
      <c r="C75" s="11">
        <v>50464.306799999998</v>
      </c>
      <c r="D75">
        <v>2E-3</v>
      </c>
      <c r="E75">
        <f t="shared" si="7"/>
        <v>8719.4815271216994</v>
      </c>
      <c r="F75">
        <f t="shared" si="8"/>
        <v>8719.5</v>
      </c>
      <c r="G75">
        <f t="shared" si="6"/>
        <v>-3.2784750001155771E-2</v>
      </c>
      <c r="I75">
        <f>+G75</f>
        <v>-3.2784750001155771E-2</v>
      </c>
      <c r="O75">
        <f t="shared" si="9"/>
        <v>1.7559010179238957E-2</v>
      </c>
      <c r="Q75" s="2">
        <f t="shared" si="10"/>
        <v>35445.806799999998</v>
      </c>
      <c r="AA75" t="s">
        <v>32</v>
      </c>
      <c r="AG75" t="s">
        <v>34</v>
      </c>
    </row>
    <row r="76" spans="1:33">
      <c r="A76" t="s">
        <v>56</v>
      </c>
      <c r="B76" s="6"/>
      <c r="C76" s="13">
        <v>50464.306799999998</v>
      </c>
      <c r="D76" s="13">
        <v>2E-3</v>
      </c>
      <c r="E76">
        <f t="shared" si="7"/>
        <v>8719.4815271216994</v>
      </c>
      <c r="F76">
        <f t="shared" si="8"/>
        <v>8719.5</v>
      </c>
      <c r="G76">
        <f t="shared" si="6"/>
        <v>-3.2784750001155771E-2</v>
      </c>
      <c r="K76">
        <f>G76</f>
        <v>-3.2784750001155771E-2</v>
      </c>
      <c r="O76">
        <f t="shared" si="9"/>
        <v>1.7559010179238957E-2</v>
      </c>
      <c r="Q76" s="2">
        <f t="shared" si="10"/>
        <v>35445.806799999998</v>
      </c>
    </row>
    <row r="77" spans="1:33">
      <c r="A77" s="12"/>
      <c r="C77" s="11"/>
      <c r="Q77" s="2"/>
    </row>
    <row r="78" spans="1:33">
      <c r="A78" s="12"/>
      <c r="C78" s="11"/>
      <c r="Q78" s="2"/>
    </row>
    <row r="79" spans="1:33">
      <c r="A79" s="12"/>
      <c r="C79" s="11"/>
      <c r="Q79" s="2"/>
    </row>
    <row r="80" spans="1:33">
      <c r="A80" s="12"/>
      <c r="C80" s="11"/>
      <c r="Q80" s="2"/>
    </row>
    <row r="81" spans="1:17">
      <c r="A81" s="12"/>
      <c r="C81" s="11"/>
      <c r="Q81" s="2"/>
    </row>
    <row r="82" spans="1:17">
      <c r="A82" s="12"/>
      <c r="C82" s="11"/>
      <c r="Q82" s="2"/>
    </row>
    <row r="83" spans="1:17">
      <c r="A83" s="12"/>
      <c r="C83" s="11"/>
      <c r="Q83" s="2"/>
    </row>
    <row r="84" spans="1:17">
      <c r="A84" s="12"/>
      <c r="C84" s="11"/>
      <c r="Q84" s="2"/>
    </row>
    <row r="85" spans="1:17">
      <c r="A85" s="12"/>
    </row>
    <row r="86" spans="1:17">
      <c r="A86" s="12"/>
    </row>
    <row r="87" spans="1:17">
      <c r="A87" s="12"/>
    </row>
    <row r="88" spans="1:17">
      <c r="A88" s="12"/>
    </row>
    <row r="89" spans="1:17">
      <c r="A89" s="12"/>
    </row>
    <row r="90" spans="1:17">
      <c r="A90" s="12"/>
    </row>
    <row r="91" spans="1:17">
      <c r="A91" s="12"/>
    </row>
    <row r="92" spans="1:17">
      <c r="A92" s="12"/>
    </row>
    <row r="93" spans="1:17">
      <c r="A93" s="12"/>
    </row>
    <row r="94" spans="1:17">
      <c r="A94" s="12"/>
    </row>
    <row r="95" spans="1:17">
      <c r="A95" s="12"/>
    </row>
    <row r="96" spans="1:17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43" workbookViewId="0">
      <selection activeCell="A64" sqref="A64:D77"/>
    </sheetView>
  </sheetViews>
  <sheetFormatPr defaultRowHeight="12.75"/>
  <cols>
    <col min="1" max="1" width="19.7109375" style="46" customWidth="1"/>
    <col min="2" max="2" width="4.42578125" style="27" customWidth="1"/>
    <col min="3" max="3" width="12.7109375" style="46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46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45" t="s">
        <v>80</v>
      </c>
      <c r="I1" s="47" t="s">
        <v>81</v>
      </c>
      <c r="J1" s="48" t="s">
        <v>82</v>
      </c>
    </row>
    <row r="2" spans="1:16">
      <c r="I2" s="49" t="s">
        <v>83</v>
      </c>
      <c r="J2" s="50" t="s">
        <v>84</v>
      </c>
    </row>
    <row r="3" spans="1:16">
      <c r="A3" s="51" t="s">
        <v>85</v>
      </c>
      <c r="I3" s="49" t="s">
        <v>86</v>
      </c>
      <c r="J3" s="50" t="s">
        <v>87</v>
      </c>
    </row>
    <row r="4" spans="1:16">
      <c r="I4" s="49" t="s">
        <v>88</v>
      </c>
      <c r="J4" s="50" t="s">
        <v>87</v>
      </c>
    </row>
    <row r="5" spans="1:16" ht="13.5" thickBot="1">
      <c r="I5" s="52" t="s">
        <v>48</v>
      </c>
      <c r="J5" s="53" t="s">
        <v>89</v>
      </c>
    </row>
    <row r="10" spans="1:16" ht="13.5" thickBot="1"/>
    <row r="11" spans="1:16" ht="12.75" customHeight="1" thickBot="1">
      <c r="A11" s="46" t="str">
        <f t="shared" ref="A11:A42" si="0">P11</f>
        <v> PZ 4.181 </v>
      </c>
      <c r="B11" s="6" t="str">
        <f t="shared" ref="B11:B42" si="1">IF(H11=INT(H11),"I","II")</f>
        <v>II</v>
      </c>
      <c r="C11" s="46">
        <f t="shared" ref="C11:C42" si="2">1*G11</f>
        <v>15500.11</v>
      </c>
      <c r="D11" s="27" t="str">
        <f t="shared" ref="D11:D42" si="3">VLOOKUP(F11,I$1:J$5,2,FALSE)</f>
        <v>vis</v>
      </c>
      <c r="E11" s="54">
        <f>VLOOKUP(C11,Active!C$21:E$971,3,FALSE)</f>
        <v>-10981.479336151395</v>
      </c>
      <c r="F11" s="6" t="s">
        <v>48</v>
      </c>
      <c r="G11" s="27" t="str">
        <f t="shared" ref="G11:G42" si="4">MID(I11,3,LEN(I11)-3)</f>
        <v>15500.11</v>
      </c>
      <c r="H11" s="46">
        <f t="shared" ref="H11:H42" si="5">1*K11</f>
        <v>-10981.5</v>
      </c>
      <c r="I11" s="55" t="s">
        <v>90</v>
      </c>
      <c r="J11" s="56" t="s">
        <v>91</v>
      </c>
      <c r="K11" s="55">
        <v>-10981.5</v>
      </c>
      <c r="L11" s="55" t="s">
        <v>92</v>
      </c>
      <c r="M11" s="56" t="s">
        <v>93</v>
      </c>
      <c r="N11" s="56"/>
      <c r="O11" s="57" t="s">
        <v>94</v>
      </c>
      <c r="P11" s="57" t="s">
        <v>95</v>
      </c>
    </row>
    <row r="12" spans="1:16" ht="12.75" customHeight="1" thickBot="1">
      <c r="A12" s="46" t="str">
        <f t="shared" si="0"/>
        <v> APJ 106.313 </v>
      </c>
      <c r="B12" s="6" t="str">
        <f t="shared" si="1"/>
        <v>I</v>
      </c>
      <c r="C12" s="46">
        <f t="shared" si="2"/>
        <v>25388.089</v>
      </c>
      <c r="D12" s="27" t="str">
        <f t="shared" si="3"/>
        <v>vis</v>
      </c>
      <c r="E12" s="54">
        <f>VLOOKUP(C12,Active!C$21:E$971,3,FALSE)</f>
        <v>-5409.9771121661634</v>
      </c>
      <c r="F12" s="6" t="s">
        <v>48</v>
      </c>
      <c r="G12" s="27" t="str">
        <f t="shared" si="4"/>
        <v>25388.089</v>
      </c>
      <c r="H12" s="46">
        <f t="shared" si="5"/>
        <v>-5410</v>
      </c>
      <c r="I12" s="55" t="s">
        <v>101</v>
      </c>
      <c r="J12" s="56" t="s">
        <v>102</v>
      </c>
      <c r="K12" s="55">
        <v>-5410</v>
      </c>
      <c r="L12" s="55" t="s">
        <v>103</v>
      </c>
      <c r="M12" s="56" t="s">
        <v>104</v>
      </c>
      <c r="N12" s="56" t="s">
        <v>105</v>
      </c>
      <c r="O12" s="57" t="s">
        <v>106</v>
      </c>
      <c r="P12" s="57" t="s">
        <v>107</v>
      </c>
    </row>
    <row r="13" spans="1:16" ht="12.75" customHeight="1" thickBot="1">
      <c r="A13" s="46" t="str">
        <f t="shared" si="0"/>
        <v> PZ 4.189 </v>
      </c>
      <c r="B13" s="6" t="str">
        <f t="shared" si="1"/>
        <v>I</v>
      </c>
      <c r="C13" s="46">
        <f t="shared" si="2"/>
        <v>25835.345000000001</v>
      </c>
      <c r="D13" s="27" t="str">
        <f t="shared" si="3"/>
        <v>vis</v>
      </c>
      <c r="E13" s="54">
        <f>VLOOKUP(C13,Active!C$21:E$971,3,FALSE)</f>
        <v>-5157.9652704449436</v>
      </c>
      <c r="F13" s="6" t="s">
        <v>48</v>
      </c>
      <c r="G13" s="27" t="str">
        <f t="shared" si="4"/>
        <v>25835.345</v>
      </c>
      <c r="H13" s="46">
        <f t="shared" si="5"/>
        <v>-5158</v>
      </c>
      <c r="I13" s="55" t="s">
        <v>108</v>
      </c>
      <c r="J13" s="56" t="s">
        <v>109</v>
      </c>
      <c r="K13" s="55">
        <v>-5158</v>
      </c>
      <c r="L13" s="55" t="s">
        <v>110</v>
      </c>
      <c r="M13" s="56" t="s">
        <v>99</v>
      </c>
      <c r="N13" s="56"/>
      <c r="O13" s="57" t="s">
        <v>94</v>
      </c>
      <c r="P13" s="57" t="s">
        <v>111</v>
      </c>
    </row>
    <row r="14" spans="1:16" ht="12.75" customHeight="1" thickBot="1">
      <c r="A14" s="46" t="str">
        <f t="shared" si="0"/>
        <v> PZ 4.189 </v>
      </c>
      <c r="B14" s="6" t="str">
        <f t="shared" si="1"/>
        <v>I</v>
      </c>
      <c r="C14" s="46">
        <f t="shared" si="2"/>
        <v>26440.487000000001</v>
      </c>
      <c r="D14" s="27" t="str">
        <f t="shared" si="3"/>
        <v>vis</v>
      </c>
      <c r="E14" s="54">
        <f>VLOOKUP(C14,Active!C$21:E$971,3,FALSE)</f>
        <v>-4816.9906386393068</v>
      </c>
      <c r="F14" s="6" t="s">
        <v>48</v>
      </c>
      <c r="G14" s="27" t="str">
        <f t="shared" si="4"/>
        <v>26440.487</v>
      </c>
      <c r="H14" s="46">
        <f t="shared" si="5"/>
        <v>-4817</v>
      </c>
      <c r="I14" s="55" t="s">
        <v>116</v>
      </c>
      <c r="J14" s="56" t="s">
        <v>117</v>
      </c>
      <c r="K14" s="55">
        <v>-4817</v>
      </c>
      <c r="L14" s="55" t="s">
        <v>118</v>
      </c>
      <c r="M14" s="56" t="s">
        <v>99</v>
      </c>
      <c r="N14" s="56"/>
      <c r="O14" s="57" t="s">
        <v>94</v>
      </c>
      <c r="P14" s="57" t="s">
        <v>111</v>
      </c>
    </row>
    <row r="15" spans="1:16" ht="12.75" customHeight="1" thickBot="1">
      <c r="A15" s="46" t="str">
        <f t="shared" si="0"/>
        <v> PZ 4.189 </v>
      </c>
      <c r="B15" s="6" t="str">
        <f t="shared" si="1"/>
        <v>I</v>
      </c>
      <c r="C15" s="46">
        <f t="shared" si="2"/>
        <v>26564.727999999999</v>
      </c>
      <c r="D15" s="27" t="str">
        <f t="shared" si="3"/>
        <v>vis</v>
      </c>
      <c r="E15" s="54">
        <f>VLOOKUP(C15,Active!C$21:E$971,3,FALSE)</f>
        <v>-4746.9855336719374</v>
      </c>
      <c r="F15" s="6" t="s">
        <v>48</v>
      </c>
      <c r="G15" s="27" t="str">
        <f t="shared" si="4"/>
        <v>26564.728</v>
      </c>
      <c r="H15" s="46">
        <f t="shared" si="5"/>
        <v>-4747</v>
      </c>
      <c r="I15" s="55" t="s">
        <v>119</v>
      </c>
      <c r="J15" s="56" t="s">
        <v>120</v>
      </c>
      <c r="K15" s="55">
        <v>-4747</v>
      </c>
      <c r="L15" s="55" t="s">
        <v>121</v>
      </c>
      <c r="M15" s="56" t="s">
        <v>99</v>
      </c>
      <c r="N15" s="56"/>
      <c r="O15" s="57" t="s">
        <v>94</v>
      </c>
      <c r="P15" s="57" t="s">
        <v>111</v>
      </c>
    </row>
    <row r="16" spans="1:16" ht="12.75" customHeight="1" thickBot="1">
      <c r="A16" s="46" t="str">
        <f t="shared" si="0"/>
        <v> PZ 4.189 </v>
      </c>
      <c r="B16" s="6" t="str">
        <f t="shared" si="1"/>
        <v>I</v>
      </c>
      <c r="C16" s="46">
        <f t="shared" si="2"/>
        <v>26985.34</v>
      </c>
      <c r="D16" s="27" t="str">
        <f t="shared" si="3"/>
        <v>vis</v>
      </c>
      <c r="E16" s="54">
        <f>VLOOKUP(C16,Active!C$21:E$971,3,FALSE)</f>
        <v>-4509.9865783308223</v>
      </c>
      <c r="F16" s="6" t="s">
        <v>48</v>
      </c>
      <c r="G16" s="27" t="str">
        <f t="shared" si="4"/>
        <v>26985.340</v>
      </c>
      <c r="H16" s="46">
        <f t="shared" si="5"/>
        <v>-4510</v>
      </c>
      <c r="I16" s="55" t="s">
        <v>122</v>
      </c>
      <c r="J16" s="56" t="s">
        <v>123</v>
      </c>
      <c r="K16" s="55">
        <v>-4510</v>
      </c>
      <c r="L16" s="55" t="s">
        <v>124</v>
      </c>
      <c r="M16" s="56" t="s">
        <v>99</v>
      </c>
      <c r="N16" s="56"/>
      <c r="O16" s="57" t="s">
        <v>94</v>
      </c>
      <c r="P16" s="57" t="s">
        <v>111</v>
      </c>
    </row>
    <row r="17" spans="1:16" ht="12.75" customHeight="1" thickBot="1">
      <c r="A17" s="46" t="str">
        <f t="shared" si="0"/>
        <v> PZ 13.177 </v>
      </c>
      <c r="B17" s="6" t="str">
        <f t="shared" si="1"/>
        <v>I</v>
      </c>
      <c r="C17" s="46">
        <f t="shared" si="2"/>
        <v>34714.309000000001</v>
      </c>
      <c r="D17" s="27" t="str">
        <f t="shared" si="3"/>
        <v>vis</v>
      </c>
      <c r="E17" s="54">
        <f>VLOOKUP(C17,Active!C$21:E$971,3,FALSE)</f>
        <v>-155.00484014014441</v>
      </c>
      <c r="F17" s="6" t="s">
        <v>48</v>
      </c>
      <c r="G17" s="27" t="str">
        <f t="shared" si="4"/>
        <v>34714.309</v>
      </c>
      <c r="H17" s="46">
        <f t="shared" si="5"/>
        <v>-155</v>
      </c>
      <c r="I17" s="55" t="s">
        <v>125</v>
      </c>
      <c r="J17" s="56" t="s">
        <v>126</v>
      </c>
      <c r="K17" s="55">
        <v>-155</v>
      </c>
      <c r="L17" s="55" t="s">
        <v>127</v>
      </c>
      <c r="M17" s="56" t="s">
        <v>104</v>
      </c>
      <c r="N17" s="56" t="s">
        <v>105</v>
      </c>
      <c r="O17" s="57" t="s">
        <v>128</v>
      </c>
      <c r="P17" s="57" t="s">
        <v>129</v>
      </c>
    </row>
    <row r="18" spans="1:16" ht="12.75" customHeight="1" thickBot="1">
      <c r="A18" s="46" t="str">
        <f t="shared" si="0"/>
        <v> AAPS 20.208 </v>
      </c>
      <c r="B18" s="6" t="str">
        <f t="shared" si="1"/>
        <v>II</v>
      </c>
      <c r="C18" s="46">
        <f t="shared" si="2"/>
        <v>34981.42</v>
      </c>
      <c r="D18" s="27" t="str">
        <f t="shared" si="3"/>
        <v>vis</v>
      </c>
      <c r="E18" s="54">
        <f>VLOOKUP(C18,Active!C$21:E$971,3,FALSE)</f>
        <v>-4.4978932149027875</v>
      </c>
      <c r="F18" s="6" t="s">
        <v>48</v>
      </c>
      <c r="G18" s="27" t="str">
        <f t="shared" si="4"/>
        <v>34981.420</v>
      </c>
      <c r="H18" s="46">
        <f t="shared" si="5"/>
        <v>-4.5</v>
      </c>
      <c r="I18" s="55" t="s">
        <v>130</v>
      </c>
      <c r="J18" s="56" t="s">
        <v>131</v>
      </c>
      <c r="K18" s="55">
        <v>-4.5</v>
      </c>
      <c r="L18" s="55" t="s">
        <v>132</v>
      </c>
      <c r="M18" s="56" t="s">
        <v>104</v>
      </c>
      <c r="N18" s="56" t="s">
        <v>105</v>
      </c>
      <c r="O18" s="57" t="s">
        <v>133</v>
      </c>
      <c r="P18" s="57" t="s">
        <v>134</v>
      </c>
    </row>
    <row r="19" spans="1:16" ht="12.75" customHeight="1" thickBot="1">
      <c r="A19" s="46" t="str">
        <f t="shared" si="0"/>
        <v> AAPS 20.208 </v>
      </c>
      <c r="B19" s="6" t="str">
        <f t="shared" si="1"/>
        <v>I</v>
      </c>
      <c r="C19" s="46">
        <f t="shared" si="2"/>
        <v>34989.404000000002</v>
      </c>
      <c r="D19" s="27" t="str">
        <f t="shared" si="3"/>
        <v>vis</v>
      </c>
      <c r="E19" s="54">
        <f>VLOOKUP(C19,Active!C$21:E$971,3,FALSE)</f>
        <v>7.8884705552289473E-4</v>
      </c>
      <c r="F19" s="6" t="s">
        <v>48</v>
      </c>
      <c r="G19" s="27" t="str">
        <f t="shared" si="4"/>
        <v>34989.404</v>
      </c>
      <c r="H19" s="46">
        <f t="shared" si="5"/>
        <v>0</v>
      </c>
      <c r="I19" s="55" t="s">
        <v>135</v>
      </c>
      <c r="J19" s="56" t="s">
        <v>136</v>
      </c>
      <c r="K19" s="55">
        <v>0</v>
      </c>
      <c r="L19" s="55" t="s">
        <v>137</v>
      </c>
      <c r="M19" s="56" t="s">
        <v>104</v>
      </c>
      <c r="N19" s="56" t="s">
        <v>105</v>
      </c>
      <c r="O19" s="57" t="s">
        <v>133</v>
      </c>
      <c r="P19" s="57" t="s">
        <v>134</v>
      </c>
    </row>
    <row r="20" spans="1:16" ht="12.75" customHeight="1" thickBot="1">
      <c r="A20" s="46" t="str">
        <f t="shared" si="0"/>
        <v>IBVS 817 </v>
      </c>
      <c r="B20" s="6" t="str">
        <f t="shared" si="1"/>
        <v>II</v>
      </c>
      <c r="C20" s="46">
        <f t="shared" si="2"/>
        <v>40873.618999999999</v>
      </c>
      <c r="D20" s="27" t="str">
        <f t="shared" si="3"/>
        <v>vis</v>
      </c>
      <c r="E20" s="54">
        <f>VLOOKUP(C20,Active!C$21:E$971,3,FALSE)</f>
        <v>3315.5334127439355</v>
      </c>
      <c r="F20" s="6" t="s">
        <v>48</v>
      </c>
      <c r="G20" s="27" t="str">
        <f t="shared" si="4"/>
        <v>40873.619</v>
      </c>
      <c r="H20" s="46">
        <f t="shared" si="5"/>
        <v>3315.5</v>
      </c>
      <c r="I20" s="55" t="s">
        <v>138</v>
      </c>
      <c r="J20" s="56" t="s">
        <v>139</v>
      </c>
      <c r="K20" s="55">
        <v>3315.5</v>
      </c>
      <c r="L20" s="55" t="s">
        <v>140</v>
      </c>
      <c r="M20" s="56" t="s">
        <v>104</v>
      </c>
      <c r="N20" s="56" t="s">
        <v>105</v>
      </c>
      <c r="O20" s="57" t="s">
        <v>141</v>
      </c>
      <c r="P20" s="58" t="s">
        <v>142</v>
      </c>
    </row>
    <row r="21" spans="1:16" ht="12.75" customHeight="1" thickBot="1">
      <c r="A21" s="46" t="str">
        <f t="shared" si="0"/>
        <v> BAC 31.294 </v>
      </c>
      <c r="B21" s="6" t="str">
        <f t="shared" si="1"/>
        <v>II</v>
      </c>
      <c r="C21" s="46">
        <f t="shared" si="2"/>
        <v>41196.637000000002</v>
      </c>
      <c r="D21" s="27" t="str">
        <f t="shared" si="3"/>
        <v>vis</v>
      </c>
      <c r="E21" s="54">
        <f>VLOOKUP(C21,Active!C$21:E$971,3,FALSE)</f>
        <v>3497.5418398843331</v>
      </c>
      <c r="F21" s="6" t="s">
        <v>48</v>
      </c>
      <c r="G21" s="27" t="str">
        <f t="shared" si="4"/>
        <v>41196.637</v>
      </c>
      <c r="H21" s="46">
        <f t="shared" si="5"/>
        <v>3497.5</v>
      </c>
      <c r="I21" s="55" t="s">
        <v>143</v>
      </c>
      <c r="J21" s="56" t="s">
        <v>144</v>
      </c>
      <c r="K21" s="55">
        <v>3497.5</v>
      </c>
      <c r="L21" s="55" t="s">
        <v>145</v>
      </c>
      <c r="M21" s="56" t="s">
        <v>104</v>
      </c>
      <c r="N21" s="56" t="s">
        <v>105</v>
      </c>
      <c r="O21" s="57" t="s">
        <v>146</v>
      </c>
      <c r="P21" s="57" t="s">
        <v>147</v>
      </c>
    </row>
    <row r="22" spans="1:16" ht="12.75" customHeight="1" thickBot="1">
      <c r="A22" s="46" t="str">
        <f t="shared" si="0"/>
        <v> BAC 31.294 </v>
      </c>
      <c r="B22" s="6" t="str">
        <f t="shared" si="1"/>
        <v>I</v>
      </c>
      <c r="C22" s="46">
        <f t="shared" si="2"/>
        <v>42647.506999999998</v>
      </c>
      <c r="D22" s="27" t="str">
        <f t="shared" si="3"/>
        <v>vis</v>
      </c>
      <c r="E22" s="54">
        <f>VLOOKUP(C22,Active!C$21:E$971,3,FALSE)</f>
        <v>4315.0522160404144</v>
      </c>
      <c r="F22" s="6" t="s">
        <v>48</v>
      </c>
      <c r="G22" s="27" t="str">
        <f t="shared" si="4"/>
        <v>42647.507</v>
      </c>
      <c r="H22" s="46">
        <f t="shared" si="5"/>
        <v>4315</v>
      </c>
      <c r="I22" s="55" t="s">
        <v>148</v>
      </c>
      <c r="J22" s="56" t="s">
        <v>149</v>
      </c>
      <c r="K22" s="55">
        <v>4315</v>
      </c>
      <c r="L22" s="55" t="s">
        <v>150</v>
      </c>
      <c r="M22" s="56" t="s">
        <v>104</v>
      </c>
      <c r="N22" s="56" t="s">
        <v>105</v>
      </c>
      <c r="O22" s="57" t="s">
        <v>146</v>
      </c>
      <c r="P22" s="57" t="s">
        <v>147</v>
      </c>
    </row>
    <row r="23" spans="1:16" ht="12.75" customHeight="1" thickBot="1">
      <c r="A23" s="46" t="str">
        <f t="shared" si="0"/>
        <v> AVSJ 11.21 </v>
      </c>
      <c r="B23" s="6" t="str">
        <f t="shared" si="1"/>
        <v>I</v>
      </c>
      <c r="C23" s="46">
        <f t="shared" si="2"/>
        <v>43779.813000000002</v>
      </c>
      <c r="D23" s="27" t="str">
        <f t="shared" si="3"/>
        <v>vis</v>
      </c>
      <c r="E23" s="54">
        <f>VLOOKUP(C23,Active!C$21:E$971,3,FALSE)</f>
        <v>4953.063825615216</v>
      </c>
      <c r="F23" s="6" t="s">
        <v>48</v>
      </c>
      <c r="G23" s="27" t="str">
        <f t="shared" si="4"/>
        <v>43779.813</v>
      </c>
      <c r="H23" s="46">
        <f t="shared" si="5"/>
        <v>4953</v>
      </c>
      <c r="I23" s="55" t="s">
        <v>151</v>
      </c>
      <c r="J23" s="56" t="s">
        <v>152</v>
      </c>
      <c r="K23" s="55">
        <v>4953</v>
      </c>
      <c r="L23" s="55" t="s">
        <v>153</v>
      </c>
      <c r="M23" s="56" t="s">
        <v>104</v>
      </c>
      <c r="N23" s="56" t="s">
        <v>105</v>
      </c>
      <c r="O23" s="57" t="s">
        <v>154</v>
      </c>
      <c r="P23" s="57" t="s">
        <v>155</v>
      </c>
    </row>
    <row r="24" spans="1:16" ht="12.75" customHeight="1" thickBot="1">
      <c r="A24" s="46" t="str">
        <f t="shared" si="0"/>
        <v> BAC 31.294 </v>
      </c>
      <c r="B24" s="6" t="str">
        <f t="shared" si="1"/>
        <v>I</v>
      </c>
      <c r="C24" s="46">
        <f t="shared" si="2"/>
        <v>43815.315300000002</v>
      </c>
      <c r="D24" s="27" t="str">
        <f t="shared" si="3"/>
        <v>vis</v>
      </c>
      <c r="E24" s="54">
        <f>VLOOKUP(C24,Active!C$21:E$971,3,FALSE)</f>
        <v>4973.0680290430946</v>
      </c>
      <c r="F24" s="6" t="s">
        <v>48</v>
      </c>
      <c r="G24" s="27" t="str">
        <f t="shared" si="4"/>
        <v>43815.3153</v>
      </c>
      <c r="H24" s="46">
        <f t="shared" si="5"/>
        <v>4973</v>
      </c>
      <c r="I24" s="55" t="s">
        <v>156</v>
      </c>
      <c r="J24" s="56" t="s">
        <v>157</v>
      </c>
      <c r="K24" s="55">
        <v>4973</v>
      </c>
      <c r="L24" s="55" t="s">
        <v>158</v>
      </c>
      <c r="M24" s="56" t="s">
        <v>104</v>
      </c>
      <c r="N24" s="56" t="s">
        <v>105</v>
      </c>
      <c r="O24" s="57" t="s">
        <v>146</v>
      </c>
      <c r="P24" s="57" t="s">
        <v>147</v>
      </c>
    </row>
    <row r="25" spans="1:16" ht="12.75" customHeight="1" thickBot="1">
      <c r="A25" s="46" t="str">
        <f t="shared" si="0"/>
        <v>IBVS 2407 </v>
      </c>
      <c r="B25" s="6" t="str">
        <f t="shared" si="1"/>
        <v>I</v>
      </c>
      <c r="C25" s="46">
        <f t="shared" si="2"/>
        <v>44010.531999999999</v>
      </c>
      <c r="D25" s="27" t="str">
        <f t="shared" si="3"/>
        <v>vis</v>
      </c>
      <c r="E25" s="54">
        <f>VLOOKUP(C25,Active!C$21:E$971,3,FALSE)</f>
        <v>5083.0652568091573</v>
      </c>
      <c r="F25" s="6" t="s">
        <v>48</v>
      </c>
      <c r="G25" s="27" t="str">
        <f t="shared" si="4"/>
        <v>44010.532</v>
      </c>
      <c r="H25" s="46">
        <f t="shared" si="5"/>
        <v>5083</v>
      </c>
      <c r="I25" s="55" t="s">
        <v>159</v>
      </c>
      <c r="J25" s="56" t="s">
        <v>160</v>
      </c>
      <c r="K25" s="55">
        <v>5083</v>
      </c>
      <c r="L25" s="55" t="s">
        <v>161</v>
      </c>
      <c r="M25" s="56" t="s">
        <v>104</v>
      </c>
      <c r="N25" s="56" t="s">
        <v>105</v>
      </c>
      <c r="O25" s="57" t="s">
        <v>162</v>
      </c>
      <c r="P25" s="58" t="s">
        <v>163</v>
      </c>
    </row>
    <row r="26" spans="1:16" ht="12.75" customHeight="1" thickBot="1">
      <c r="A26" s="46" t="str">
        <f t="shared" si="0"/>
        <v> BBS 52 </v>
      </c>
      <c r="B26" s="6" t="str">
        <f t="shared" si="1"/>
        <v>II</v>
      </c>
      <c r="C26" s="46">
        <f t="shared" si="2"/>
        <v>44634.35</v>
      </c>
      <c r="D26" s="27" t="str">
        <f t="shared" si="3"/>
        <v>vis</v>
      </c>
      <c r="E26" s="54">
        <f>VLOOKUP(C26,Active!C$21:E$971,3,FALSE)</f>
        <v>5434.5631083278568</v>
      </c>
      <c r="F26" s="6" t="s">
        <v>48</v>
      </c>
      <c r="G26" s="27" t="str">
        <f t="shared" si="4"/>
        <v>44634.350</v>
      </c>
      <c r="H26" s="46">
        <f t="shared" si="5"/>
        <v>5434.5</v>
      </c>
      <c r="I26" s="55" t="s">
        <v>164</v>
      </c>
      <c r="J26" s="56" t="s">
        <v>165</v>
      </c>
      <c r="K26" s="55">
        <v>5434.5</v>
      </c>
      <c r="L26" s="55" t="s">
        <v>121</v>
      </c>
      <c r="M26" s="56" t="s">
        <v>104</v>
      </c>
      <c r="N26" s="56" t="s">
        <v>105</v>
      </c>
      <c r="O26" s="57" t="s">
        <v>166</v>
      </c>
      <c r="P26" s="57" t="s">
        <v>167</v>
      </c>
    </row>
    <row r="27" spans="1:16" ht="12.75" customHeight="1" thickBot="1">
      <c r="A27" s="46" t="str">
        <f t="shared" si="0"/>
        <v>IBVS 2407 </v>
      </c>
      <c r="B27" s="6" t="str">
        <f t="shared" si="1"/>
        <v>II</v>
      </c>
      <c r="C27" s="46">
        <f t="shared" si="2"/>
        <v>45200.499000000003</v>
      </c>
      <c r="D27" s="27" t="str">
        <f t="shared" si="3"/>
        <v>vis</v>
      </c>
      <c r="E27" s="54">
        <f>VLOOKUP(C27,Active!C$21:E$971,3,FALSE)</f>
        <v>5753.5666592665311</v>
      </c>
      <c r="F27" s="6" t="s">
        <v>48</v>
      </c>
      <c r="G27" s="27" t="str">
        <f t="shared" si="4"/>
        <v>45200.499</v>
      </c>
      <c r="H27" s="46">
        <f t="shared" si="5"/>
        <v>5753.5</v>
      </c>
      <c r="I27" s="55" t="s">
        <v>168</v>
      </c>
      <c r="J27" s="56" t="s">
        <v>169</v>
      </c>
      <c r="K27" s="55">
        <v>5753.5</v>
      </c>
      <c r="L27" s="55" t="s">
        <v>170</v>
      </c>
      <c r="M27" s="56" t="s">
        <v>104</v>
      </c>
      <c r="N27" s="56" t="s">
        <v>105</v>
      </c>
      <c r="O27" s="57" t="s">
        <v>162</v>
      </c>
      <c r="P27" s="58" t="s">
        <v>163</v>
      </c>
    </row>
    <row r="28" spans="1:16" ht="12.75" customHeight="1" thickBot="1">
      <c r="A28" s="46" t="str">
        <f t="shared" si="0"/>
        <v>IBVS 2407 </v>
      </c>
      <c r="B28" s="6" t="str">
        <f t="shared" si="1"/>
        <v>II</v>
      </c>
      <c r="C28" s="46">
        <f t="shared" si="2"/>
        <v>45223.57</v>
      </c>
      <c r="D28" s="27" t="str">
        <f t="shared" si="3"/>
        <v>vis</v>
      </c>
      <c r="E28" s="54">
        <f>VLOOKUP(C28,Active!C$21:E$971,3,FALSE)</f>
        <v>5766.5662952699595</v>
      </c>
      <c r="F28" s="6" t="s">
        <v>48</v>
      </c>
      <c r="G28" s="27" t="str">
        <f t="shared" si="4"/>
        <v>45223.570</v>
      </c>
      <c r="H28" s="46">
        <f t="shared" si="5"/>
        <v>5766.5</v>
      </c>
      <c r="I28" s="55" t="s">
        <v>171</v>
      </c>
      <c r="J28" s="56" t="s">
        <v>172</v>
      </c>
      <c r="K28" s="55">
        <v>5766.5</v>
      </c>
      <c r="L28" s="55" t="s">
        <v>170</v>
      </c>
      <c r="M28" s="56" t="s">
        <v>104</v>
      </c>
      <c r="N28" s="56" t="s">
        <v>105</v>
      </c>
      <c r="O28" s="57" t="s">
        <v>162</v>
      </c>
      <c r="P28" s="58" t="s">
        <v>163</v>
      </c>
    </row>
    <row r="29" spans="1:16" ht="12.75" customHeight="1" thickBot="1">
      <c r="A29" s="46" t="str">
        <f t="shared" si="0"/>
        <v>IBVS 2407 </v>
      </c>
      <c r="B29" s="6" t="str">
        <f t="shared" si="1"/>
        <v>II</v>
      </c>
      <c r="C29" s="46">
        <f t="shared" si="2"/>
        <v>45562.538</v>
      </c>
      <c r="D29" s="27" t="str">
        <f t="shared" si="3"/>
        <v>vis</v>
      </c>
      <c r="E29" s="54">
        <f>VLOOKUP(C29,Active!C$21:E$971,3,FALSE)</f>
        <v>5957.5619442149891</v>
      </c>
      <c r="F29" s="6" t="s">
        <v>48</v>
      </c>
      <c r="G29" s="27" t="str">
        <f t="shared" si="4"/>
        <v>45562.5380</v>
      </c>
      <c r="H29" s="46">
        <f t="shared" si="5"/>
        <v>5957.5</v>
      </c>
      <c r="I29" s="55" t="s">
        <v>173</v>
      </c>
      <c r="J29" s="56" t="s">
        <v>174</v>
      </c>
      <c r="K29" s="55">
        <v>5957.5</v>
      </c>
      <c r="L29" s="55" t="s">
        <v>175</v>
      </c>
      <c r="M29" s="56" t="s">
        <v>104</v>
      </c>
      <c r="N29" s="56" t="s">
        <v>105</v>
      </c>
      <c r="O29" s="57" t="s">
        <v>162</v>
      </c>
      <c r="P29" s="58" t="s">
        <v>163</v>
      </c>
    </row>
    <row r="30" spans="1:16" ht="12.75" customHeight="1" thickBot="1">
      <c r="A30" s="46" t="str">
        <f t="shared" si="0"/>
        <v>IBVS 2407 </v>
      </c>
      <c r="B30" s="6" t="str">
        <f t="shared" si="1"/>
        <v>I</v>
      </c>
      <c r="C30" s="46">
        <f t="shared" si="2"/>
        <v>45579.398000000001</v>
      </c>
      <c r="D30" s="27" t="str">
        <f t="shared" si="3"/>
        <v>vis</v>
      </c>
      <c r="E30" s="54">
        <f>VLOOKUP(C30,Active!C$21:E$971,3,FALSE)</f>
        <v>5967.061916605343</v>
      </c>
      <c r="F30" s="6" t="s">
        <v>48</v>
      </c>
      <c r="G30" s="27" t="str">
        <f t="shared" si="4"/>
        <v>45579.398</v>
      </c>
      <c r="H30" s="46">
        <f t="shared" si="5"/>
        <v>5967</v>
      </c>
      <c r="I30" s="55" t="s">
        <v>176</v>
      </c>
      <c r="J30" s="56" t="s">
        <v>177</v>
      </c>
      <c r="K30" s="55">
        <v>5967</v>
      </c>
      <c r="L30" s="55" t="s">
        <v>178</v>
      </c>
      <c r="M30" s="56" t="s">
        <v>104</v>
      </c>
      <c r="N30" s="56" t="s">
        <v>105</v>
      </c>
      <c r="O30" s="57" t="s">
        <v>162</v>
      </c>
      <c r="P30" s="58" t="s">
        <v>163</v>
      </c>
    </row>
    <row r="31" spans="1:16" ht="12.75" customHeight="1" thickBot="1">
      <c r="A31" s="46" t="str">
        <f t="shared" si="0"/>
        <v> SAC 63.105 </v>
      </c>
      <c r="B31" s="6" t="str">
        <f t="shared" si="1"/>
        <v>II</v>
      </c>
      <c r="C31" s="46">
        <f t="shared" si="2"/>
        <v>45674.354099999997</v>
      </c>
      <c r="D31" s="27" t="str">
        <f t="shared" si="3"/>
        <v>vis</v>
      </c>
      <c r="E31" s="54">
        <f>VLOOKUP(C31,Active!C$21:E$971,3,FALSE)</f>
        <v>6020.566087915875</v>
      </c>
      <c r="F31" s="6" t="s">
        <v>48</v>
      </c>
      <c r="G31" s="27" t="str">
        <f t="shared" si="4"/>
        <v>45674.3541</v>
      </c>
      <c r="H31" s="46">
        <f t="shared" si="5"/>
        <v>6020.5</v>
      </c>
      <c r="I31" s="55" t="s">
        <v>179</v>
      </c>
      <c r="J31" s="56" t="s">
        <v>180</v>
      </c>
      <c r="K31" s="55">
        <v>6020.5</v>
      </c>
      <c r="L31" s="55" t="s">
        <v>181</v>
      </c>
      <c r="M31" s="56" t="s">
        <v>104</v>
      </c>
      <c r="N31" s="56" t="s">
        <v>105</v>
      </c>
      <c r="O31" s="57" t="s">
        <v>182</v>
      </c>
      <c r="P31" s="57" t="s">
        <v>183</v>
      </c>
    </row>
    <row r="32" spans="1:16" ht="12.75" customHeight="1" thickBot="1">
      <c r="A32" s="46" t="str">
        <f t="shared" si="0"/>
        <v> MN 223.519 </v>
      </c>
      <c r="B32" s="6" t="str">
        <f t="shared" si="1"/>
        <v>II</v>
      </c>
      <c r="C32" s="46">
        <f t="shared" si="2"/>
        <v>45963.632299999997</v>
      </c>
      <c r="D32" s="27" t="str">
        <f t="shared" si="3"/>
        <v>vis</v>
      </c>
      <c r="E32" s="54">
        <f>VLOOKUP(C32,Active!C$21:E$971,3,FALSE)</f>
        <v>6183.5634137243587</v>
      </c>
      <c r="F32" s="6" t="s">
        <v>48</v>
      </c>
      <c r="G32" s="27" t="str">
        <f t="shared" si="4"/>
        <v>45963.6323</v>
      </c>
      <c r="H32" s="46">
        <f t="shared" si="5"/>
        <v>6183.5</v>
      </c>
      <c r="I32" s="55" t="s">
        <v>184</v>
      </c>
      <c r="J32" s="56" t="s">
        <v>185</v>
      </c>
      <c r="K32" s="55">
        <v>6183.5</v>
      </c>
      <c r="L32" s="55" t="s">
        <v>186</v>
      </c>
      <c r="M32" s="56" t="s">
        <v>104</v>
      </c>
      <c r="N32" s="56" t="s">
        <v>105</v>
      </c>
      <c r="O32" s="57" t="s">
        <v>187</v>
      </c>
      <c r="P32" s="57" t="s">
        <v>188</v>
      </c>
    </row>
    <row r="33" spans="1:16" ht="12.75" customHeight="1" thickBot="1">
      <c r="A33" s="46" t="str">
        <f t="shared" si="0"/>
        <v> SAC 63.106 </v>
      </c>
      <c r="B33" s="6" t="str">
        <f t="shared" si="1"/>
        <v>I</v>
      </c>
      <c r="C33" s="46">
        <f t="shared" si="2"/>
        <v>46005.329899999997</v>
      </c>
      <c r="D33" s="27" t="str">
        <f t="shared" si="3"/>
        <v>vis</v>
      </c>
      <c r="E33" s="54">
        <f>VLOOKUP(C33,Active!C$21:E$971,3,FALSE)</f>
        <v>6207.0584344090548</v>
      </c>
      <c r="F33" s="6" t="s">
        <v>48</v>
      </c>
      <c r="G33" s="27" t="str">
        <f t="shared" si="4"/>
        <v>46005.3299</v>
      </c>
      <c r="H33" s="46">
        <f t="shared" si="5"/>
        <v>6207</v>
      </c>
      <c r="I33" s="55" t="s">
        <v>189</v>
      </c>
      <c r="J33" s="56" t="s">
        <v>190</v>
      </c>
      <c r="K33" s="55">
        <v>6207</v>
      </c>
      <c r="L33" s="55" t="s">
        <v>191</v>
      </c>
      <c r="M33" s="56" t="s">
        <v>104</v>
      </c>
      <c r="N33" s="56" t="s">
        <v>105</v>
      </c>
      <c r="O33" s="57" t="s">
        <v>182</v>
      </c>
      <c r="P33" s="57" t="s">
        <v>192</v>
      </c>
    </row>
    <row r="34" spans="1:16" ht="12.75" customHeight="1" thickBot="1">
      <c r="A34" s="46" t="str">
        <f t="shared" si="0"/>
        <v> BBS 77 </v>
      </c>
      <c r="B34" s="6" t="str">
        <f t="shared" si="1"/>
        <v>I</v>
      </c>
      <c r="C34" s="46">
        <f t="shared" si="2"/>
        <v>46264.446600000003</v>
      </c>
      <c r="D34" s="27" t="str">
        <f t="shared" si="3"/>
        <v>vis</v>
      </c>
      <c r="E34" s="54">
        <f>VLOOKUP(C34,Active!C$21:E$971,3,FALSE)</f>
        <v>6353.0608956118704</v>
      </c>
      <c r="F34" s="6" t="s">
        <v>48</v>
      </c>
      <c r="G34" s="27" t="str">
        <f t="shared" si="4"/>
        <v>46264.4466</v>
      </c>
      <c r="H34" s="46">
        <f t="shared" si="5"/>
        <v>6353</v>
      </c>
      <c r="I34" s="55" t="s">
        <v>193</v>
      </c>
      <c r="J34" s="56" t="s">
        <v>194</v>
      </c>
      <c r="K34" s="55">
        <v>6353</v>
      </c>
      <c r="L34" s="55" t="s">
        <v>195</v>
      </c>
      <c r="M34" s="56" t="s">
        <v>104</v>
      </c>
      <c r="N34" s="56" t="s">
        <v>105</v>
      </c>
      <c r="O34" s="57" t="s">
        <v>166</v>
      </c>
      <c r="P34" s="57" t="s">
        <v>196</v>
      </c>
    </row>
    <row r="35" spans="1:16" ht="12.75" customHeight="1" thickBot="1">
      <c r="A35" s="46" t="str">
        <f t="shared" si="0"/>
        <v>IBVS 2886 </v>
      </c>
      <c r="B35" s="6" t="str">
        <f t="shared" si="1"/>
        <v>II</v>
      </c>
      <c r="C35" s="46">
        <f t="shared" si="2"/>
        <v>46343.415000000001</v>
      </c>
      <c r="D35" s="27" t="str">
        <f t="shared" si="3"/>
        <v>vis</v>
      </c>
      <c r="E35" s="54">
        <f>VLOOKUP(C35,Active!C$21:E$971,3,FALSE)</f>
        <v>6397.5566025935032</v>
      </c>
      <c r="F35" s="6" t="s">
        <v>48</v>
      </c>
      <c r="G35" s="27" t="str">
        <f t="shared" si="4"/>
        <v>46343.4150</v>
      </c>
      <c r="H35" s="46">
        <f t="shared" si="5"/>
        <v>6397.5</v>
      </c>
      <c r="I35" s="55" t="s">
        <v>197</v>
      </c>
      <c r="J35" s="56" t="s">
        <v>198</v>
      </c>
      <c r="K35" s="55">
        <v>6397.5</v>
      </c>
      <c r="L35" s="55" t="s">
        <v>199</v>
      </c>
      <c r="M35" s="56" t="s">
        <v>104</v>
      </c>
      <c r="N35" s="56" t="s">
        <v>105</v>
      </c>
      <c r="O35" s="57" t="s">
        <v>200</v>
      </c>
      <c r="P35" s="58" t="s">
        <v>201</v>
      </c>
    </row>
    <row r="36" spans="1:16" ht="12.75" customHeight="1" thickBot="1">
      <c r="A36" s="46" t="str">
        <f t="shared" si="0"/>
        <v>IBVS 2886 </v>
      </c>
      <c r="B36" s="6" t="str">
        <f t="shared" si="1"/>
        <v>I</v>
      </c>
      <c r="C36" s="46">
        <f t="shared" si="2"/>
        <v>46358.500599999999</v>
      </c>
      <c r="D36" s="27" t="str">
        <f t="shared" si="3"/>
        <v>vis</v>
      </c>
      <c r="E36" s="54">
        <f>VLOOKUP(C36,Active!C$21:E$971,3,FALSE)</f>
        <v>6406.0567676879218</v>
      </c>
      <c r="F36" s="6" t="s">
        <v>48</v>
      </c>
      <c r="G36" s="27" t="str">
        <f t="shared" si="4"/>
        <v>46358.5006</v>
      </c>
      <c r="H36" s="46">
        <f t="shared" si="5"/>
        <v>6406</v>
      </c>
      <c r="I36" s="55" t="s">
        <v>202</v>
      </c>
      <c r="J36" s="56" t="s">
        <v>203</v>
      </c>
      <c r="K36" s="55">
        <v>6406</v>
      </c>
      <c r="L36" s="55" t="s">
        <v>204</v>
      </c>
      <c r="M36" s="56" t="s">
        <v>104</v>
      </c>
      <c r="N36" s="56" t="s">
        <v>105</v>
      </c>
      <c r="O36" s="57" t="s">
        <v>200</v>
      </c>
      <c r="P36" s="58" t="s">
        <v>201</v>
      </c>
    </row>
    <row r="37" spans="1:16" ht="12.75" customHeight="1" thickBot="1">
      <c r="A37" s="46" t="str">
        <f t="shared" si="0"/>
        <v>IBVS 2886 </v>
      </c>
      <c r="B37" s="6" t="str">
        <f t="shared" si="1"/>
        <v>II</v>
      </c>
      <c r="C37" s="46">
        <f t="shared" si="2"/>
        <v>46359.388700000003</v>
      </c>
      <c r="D37" s="27" t="str">
        <f t="shared" si="3"/>
        <v>vis</v>
      </c>
      <c r="E37" s="54">
        <f>VLOOKUP(C37,Active!C$21:E$971,3,FALSE)</f>
        <v>6406.5571784518552</v>
      </c>
      <c r="F37" s="6" t="s">
        <v>48</v>
      </c>
      <c r="G37" s="27" t="str">
        <f t="shared" si="4"/>
        <v>46359.3887</v>
      </c>
      <c r="H37" s="46">
        <f t="shared" si="5"/>
        <v>6406.5</v>
      </c>
      <c r="I37" s="55" t="s">
        <v>205</v>
      </c>
      <c r="J37" s="56" t="s">
        <v>206</v>
      </c>
      <c r="K37" s="55">
        <v>6406.5</v>
      </c>
      <c r="L37" s="55" t="s">
        <v>207</v>
      </c>
      <c r="M37" s="56" t="s">
        <v>104</v>
      </c>
      <c r="N37" s="56" t="s">
        <v>105</v>
      </c>
      <c r="O37" s="57" t="s">
        <v>200</v>
      </c>
      <c r="P37" s="58" t="s">
        <v>201</v>
      </c>
    </row>
    <row r="38" spans="1:16" ht="12.75" customHeight="1" thickBot="1">
      <c r="A38" s="46" t="str">
        <f t="shared" si="0"/>
        <v> SAC 63.106 </v>
      </c>
      <c r="B38" s="6" t="str">
        <f t="shared" si="1"/>
        <v>I</v>
      </c>
      <c r="C38" s="46">
        <f t="shared" si="2"/>
        <v>46706.344400000002</v>
      </c>
      <c r="D38" s="27" t="str">
        <f t="shared" si="3"/>
        <v>vis</v>
      </c>
      <c r="E38" s="54">
        <f>VLOOKUP(C38,Active!C$21:E$971,3,FALSE)</f>
        <v>6602.0535942689139</v>
      </c>
      <c r="F38" s="6" t="s">
        <v>48</v>
      </c>
      <c r="G38" s="27" t="str">
        <f t="shared" si="4"/>
        <v>46706.3444</v>
      </c>
      <c r="H38" s="46">
        <f t="shared" si="5"/>
        <v>6602</v>
      </c>
      <c r="I38" s="55" t="s">
        <v>213</v>
      </c>
      <c r="J38" s="56" t="s">
        <v>214</v>
      </c>
      <c r="K38" s="55">
        <v>6602</v>
      </c>
      <c r="L38" s="55" t="s">
        <v>215</v>
      </c>
      <c r="M38" s="56" t="s">
        <v>104</v>
      </c>
      <c r="N38" s="56" t="s">
        <v>105</v>
      </c>
      <c r="O38" s="57" t="s">
        <v>182</v>
      </c>
      <c r="P38" s="57" t="s">
        <v>192</v>
      </c>
    </row>
    <row r="39" spans="1:16" ht="12.75" customHeight="1" thickBot="1">
      <c r="A39" s="46" t="str">
        <f t="shared" si="0"/>
        <v> BAC 42.225 </v>
      </c>
      <c r="B39" s="6" t="str">
        <f t="shared" si="1"/>
        <v>I</v>
      </c>
      <c r="C39" s="46">
        <f t="shared" si="2"/>
        <v>46729.413500000002</v>
      </c>
      <c r="D39" s="27" t="str">
        <f t="shared" si="3"/>
        <v>vis</v>
      </c>
      <c r="E39" s="54">
        <f>VLOOKUP(C39,Active!C$21:E$971,3,FALSE)</f>
        <v>6615.0521596941981</v>
      </c>
      <c r="F39" s="6" t="s">
        <v>48</v>
      </c>
      <c r="G39" s="27" t="str">
        <f t="shared" si="4"/>
        <v>46729.4135</v>
      </c>
      <c r="H39" s="46">
        <f t="shared" si="5"/>
        <v>6615</v>
      </c>
      <c r="I39" s="55" t="s">
        <v>216</v>
      </c>
      <c r="J39" s="56" t="s">
        <v>217</v>
      </c>
      <c r="K39" s="55">
        <v>6615</v>
      </c>
      <c r="L39" s="55" t="s">
        <v>218</v>
      </c>
      <c r="M39" s="56" t="s">
        <v>104</v>
      </c>
      <c r="N39" s="56" t="s">
        <v>105</v>
      </c>
      <c r="O39" s="57" t="s">
        <v>211</v>
      </c>
      <c r="P39" s="57" t="s">
        <v>212</v>
      </c>
    </row>
    <row r="40" spans="1:16" ht="12.75" customHeight="1" thickBot="1">
      <c r="A40" s="46" t="str">
        <f t="shared" si="0"/>
        <v> BAC 42.225 </v>
      </c>
      <c r="B40" s="6" t="str">
        <f t="shared" si="1"/>
        <v>II</v>
      </c>
      <c r="C40" s="46">
        <f t="shared" si="2"/>
        <v>46769.344299999997</v>
      </c>
      <c r="D40" s="27" t="str">
        <f t="shared" si="3"/>
        <v>vis</v>
      </c>
      <c r="E40" s="54">
        <f>VLOOKUP(C40,Active!C$21:E$971,3,FALSE)</f>
        <v>6637.5516553955422</v>
      </c>
      <c r="F40" s="6" t="s">
        <v>48</v>
      </c>
      <c r="G40" s="27" t="str">
        <f t="shared" si="4"/>
        <v>46769.3443</v>
      </c>
      <c r="H40" s="46">
        <f t="shared" si="5"/>
        <v>6637.5</v>
      </c>
      <c r="I40" s="55" t="s">
        <v>219</v>
      </c>
      <c r="J40" s="56" t="s">
        <v>220</v>
      </c>
      <c r="K40" s="55">
        <v>6637.5</v>
      </c>
      <c r="L40" s="55" t="s">
        <v>221</v>
      </c>
      <c r="M40" s="56" t="s">
        <v>104</v>
      </c>
      <c r="N40" s="56" t="s">
        <v>105</v>
      </c>
      <c r="O40" s="57" t="s">
        <v>211</v>
      </c>
      <c r="P40" s="57" t="s">
        <v>212</v>
      </c>
    </row>
    <row r="41" spans="1:16" ht="12.75" customHeight="1" thickBot="1">
      <c r="A41" s="46" t="str">
        <f t="shared" si="0"/>
        <v> BBS 83 </v>
      </c>
      <c r="B41" s="6" t="str">
        <f t="shared" si="1"/>
        <v>I</v>
      </c>
      <c r="C41" s="46">
        <f t="shared" si="2"/>
        <v>46917.538999999997</v>
      </c>
      <c r="D41" s="27" t="str">
        <f t="shared" si="3"/>
        <v>vis</v>
      </c>
      <c r="E41" s="54">
        <f>VLOOKUP(C41,Active!C$21:E$971,3,FALSE)</f>
        <v>6721.0537644344895</v>
      </c>
      <c r="F41" s="6" t="s">
        <v>48</v>
      </c>
      <c r="G41" s="27" t="str">
        <f t="shared" si="4"/>
        <v>46917.539</v>
      </c>
      <c r="H41" s="46">
        <f t="shared" si="5"/>
        <v>6721</v>
      </c>
      <c r="I41" s="55" t="s">
        <v>222</v>
      </c>
      <c r="J41" s="56" t="s">
        <v>223</v>
      </c>
      <c r="K41" s="55">
        <v>6721</v>
      </c>
      <c r="L41" s="55" t="s">
        <v>224</v>
      </c>
      <c r="M41" s="56" t="s">
        <v>104</v>
      </c>
      <c r="N41" s="56" t="s">
        <v>105</v>
      </c>
      <c r="O41" s="57" t="s">
        <v>166</v>
      </c>
      <c r="P41" s="57" t="s">
        <v>225</v>
      </c>
    </row>
    <row r="42" spans="1:16" ht="12.75" customHeight="1" thickBot="1">
      <c r="A42" s="46" t="str">
        <f t="shared" si="0"/>
        <v> BAC 42.225 </v>
      </c>
      <c r="B42" s="6" t="str">
        <f t="shared" si="1"/>
        <v>II</v>
      </c>
      <c r="C42" s="46">
        <f t="shared" si="2"/>
        <v>46957.464699999997</v>
      </c>
      <c r="D42" s="27" t="str">
        <f t="shared" si="3"/>
        <v>vis</v>
      </c>
      <c r="E42" s="54">
        <f>VLOOKUP(C42,Active!C$21:E$971,3,FALSE)</f>
        <v>6743.5503864787079</v>
      </c>
      <c r="F42" s="6" t="s">
        <v>48</v>
      </c>
      <c r="G42" s="27" t="str">
        <f t="shared" si="4"/>
        <v>46957.4647</v>
      </c>
      <c r="H42" s="46">
        <f t="shared" si="5"/>
        <v>6743.5</v>
      </c>
      <c r="I42" s="55" t="s">
        <v>226</v>
      </c>
      <c r="J42" s="56" t="s">
        <v>227</v>
      </c>
      <c r="K42" s="55">
        <v>6743.5</v>
      </c>
      <c r="L42" s="55" t="s">
        <v>228</v>
      </c>
      <c r="M42" s="56" t="s">
        <v>104</v>
      </c>
      <c r="N42" s="56" t="s">
        <v>105</v>
      </c>
      <c r="O42" s="57" t="s">
        <v>211</v>
      </c>
      <c r="P42" s="57" t="s">
        <v>212</v>
      </c>
    </row>
    <row r="43" spans="1:16" ht="12.75" customHeight="1" thickBot="1">
      <c r="A43" s="46" t="str">
        <f t="shared" ref="A43:A77" si="6">P43</f>
        <v> BAC 42.225 </v>
      </c>
      <c r="B43" s="6" t="str">
        <f t="shared" ref="B43:B77" si="7">IF(H43=INT(H43),"I","II")</f>
        <v>II</v>
      </c>
      <c r="C43" s="46">
        <f t="shared" ref="C43:C77" si="8">1*G43</f>
        <v>47099.441099999996</v>
      </c>
      <c r="D43" s="27" t="str">
        <f t="shared" ref="D43:D77" si="9">VLOOKUP(F43,I$1:J$5,2,FALSE)</f>
        <v>vis</v>
      </c>
      <c r="E43" s="54">
        <f>VLOOKUP(C43,Active!C$21:E$971,3,FALSE)</f>
        <v>6823.5487186306491</v>
      </c>
      <c r="F43" s="6" t="s">
        <v>48</v>
      </c>
      <c r="G43" s="27" t="str">
        <f t="shared" ref="G43:G77" si="10">MID(I43,3,LEN(I43)-3)</f>
        <v>47099.4411</v>
      </c>
      <c r="H43" s="46">
        <f t="shared" ref="H43:H77" si="11">1*K43</f>
        <v>6823.5</v>
      </c>
      <c r="I43" s="55" t="s">
        <v>229</v>
      </c>
      <c r="J43" s="56" t="s">
        <v>230</v>
      </c>
      <c r="K43" s="55">
        <v>6823.5</v>
      </c>
      <c r="L43" s="55" t="s">
        <v>231</v>
      </c>
      <c r="M43" s="56" t="s">
        <v>104</v>
      </c>
      <c r="N43" s="56" t="s">
        <v>105</v>
      </c>
      <c r="O43" s="57" t="s">
        <v>211</v>
      </c>
      <c r="P43" s="57" t="s">
        <v>212</v>
      </c>
    </row>
    <row r="44" spans="1:16" ht="12.75" customHeight="1" thickBot="1">
      <c r="A44" s="46" t="str">
        <f t="shared" si="6"/>
        <v> BAC 42.225 </v>
      </c>
      <c r="B44" s="6" t="str">
        <f t="shared" si="7"/>
        <v>II</v>
      </c>
      <c r="C44" s="46">
        <f t="shared" si="8"/>
        <v>47438.412499999999</v>
      </c>
      <c r="D44" s="27" t="str">
        <f t="shared" si="9"/>
        <v>vis</v>
      </c>
      <c r="E44" s="54">
        <f>VLOOKUP(C44,Active!C$21:E$971,3,FALSE)</f>
        <v>7014.5462833470992</v>
      </c>
      <c r="F44" s="6" t="s">
        <v>48</v>
      </c>
      <c r="G44" s="27" t="str">
        <f t="shared" si="10"/>
        <v>47438.4125</v>
      </c>
      <c r="H44" s="46">
        <f t="shared" si="11"/>
        <v>7014.5</v>
      </c>
      <c r="I44" s="55" t="s">
        <v>232</v>
      </c>
      <c r="J44" s="56" t="s">
        <v>233</v>
      </c>
      <c r="K44" s="55">
        <v>7014.5</v>
      </c>
      <c r="L44" s="55" t="s">
        <v>234</v>
      </c>
      <c r="M44" s="56" t="s">
        <v>104</v>
      </c>
      <c r="N44" s="56" t="s">
        <v>105</v>
      </c>
      <c r="O44" s="57" t="s">
        <v>211</v>
      </c>
      <c r="P44" s="57" t="s">
        <v>212</v>
      </c>
    </row>
    <row r="45" spans="1:16" ht="12.75" customHeight="1" thickBot="1">
      <c r="A45" s="46" t="str">
        <f t="shared" si="6"/>
        <v> BAC 42.225 </v>
      </c>
      <c r="B45" s="6" t="str">
        <f t="shared" si="7"/>
        <v>I</v>
      </c>
      <c r="C45" s="46">
        <f t="shared" si="8"/>
        <v>47469.468800000002</v>
      </c>
      <c r="D45" s="27" t="str">
        <f t="shared" si="9"/>
        <v>vis</v>
      </c>
      <c r="E45" s="54">
        <f>VLOOKUP(C45,Active!C$21:E$971,3,FALSE)</f>
        <v>7032.0453339133246</v>
      </c>
      <c r="F45" s="6" t="s">
        <v>48</v>
      </c>
      <c r="G45" s="27" t="str">
        <f t="shared" si="10"/>
        <v>47469.4688</v>
      </c>
      <c r="H45" s="46">
        <f t="shared" si="11"/>
        <v>7032</v>
      </c>
      <c r="I45" s="55" t="s">
        <v>235</v>
      </c>
      <c r="J45" s="56" t="s">
        <v>236</v>
      </c>
      <c r="K45" s="55">
        <v>7032</v>
      </c>
      <c r="L45" s="55" t="s">
        <v>237</v>
      </c>
      <c r="M45" s="56" t="s">
        <v>104</v>
      </c>
      <c r="N45" s="56" t="s">
        <v>105</v>
      </c>
      <c r="O45" s="57" t="s">
        <v>211</v>
      </c>
      <c r="P45" s="57" t="s">
        <v>212</v>
      </c>
    </row>
    <row r="46" spans="1:16" ht="12.75" customHeight="1" thickBot="1">
      <c r="A46" s="46" t="str">
        <f t="shared" si="6"/>
        <v> BAC 42.225 </v>
      </c>
      <c r="B46" s="6" t="str">
        <f t="shared" si="7"/>
        <v>II</v>
      </c>
      <c r="C46" s="46">
        <f t="shared" si="8"/>
        <v>47470.351999999999</v>
      </c>
      <c r="D46" s="27" t="str">
        <f t="shared" si="9"/>
        <v>vis</v>
      </c>
      <c r="E46" s="54">
        <f>VLOOKUP(C46,Active!C$21:E$971,3,FALSE)</f>
        <v>7032.5429837125603</v>
      </c>
      <c r="F46" s="6" t="s">
        <v>48</v>
      </c>
      <c r="G46" s="27" t="str">
        <f t="shared" si="10"/>
        <v>47470.3520</v>
      </c>
      <c r="H46" s="46">
        <f t="shared" si="11"/>
        <v>7032.5</v>
      </c>
      <c r="I46" s="55" t="s">
        <v>238</v>
      </c>
      <c r="J46" s="56" t="s">
        <v>239</v>
      </c>
      <c r="K46" s="55">
        <v>7032.5</v>
      </c>
      <c r="L46" s="55" t="s">
        <v>240</v>
      </c>
      <c r="M46" s="56" t="s">
        <v>104</v>
      </c>
      <c r="N46" s="56" t="s">
        <v>105</v>
      </c>
      <c r="O46" s="57" t="s">
        <v>211</v>
      </c>
      <c r="P46" s="57" t="s">
        <v>212</v>
      </c>
    </row>
    <row r="47" spans="1:16" ht="12.75" customHeight="1" thickBot="1">
      <c r="A47" s="46" t="str">
        <f t="shared" si="6"/>
        <v> BAC 42.225 </v>
      </c>
      <c r="B47" s="6" t="str">
        <f t="shared" si="7"/>
        <v>I</v>
      </c>
      <c r="C47" s="46">
        <f t="shared" si="8"/>
        <v>47549.340799999998</v>
      </c>
      <c r="D47" s="27" t="str">
        <f t="shared" si="9"/>
        <v>vis</v>
      </c>
      <c r="E47" s="54">
        <f>VLOOKUP(C47,Active!C$21:E$971,3,FALSE)</f>
        <v>7077.0501853227097</v>
      </c>
      <c r="F47" s="6" t="s">
        <v>48</v>
      </c>
      <c r="G47" s="27" t="str">
        <f t="shared" si="10"/>
        <v>47549.3408</v>
      </c>
      <c r="H47" s="46">
        <f t="shared" si="11"/>
        <v>7077</v>
      </c>
      <c r="I47" s="55" t="s">
        <v>241</v>
      </c>
      <c r="J47" s="56" t="s">
        <v>242</v>
      </c>
      <c r="K47" s="55">
        <v>7077</v>
      </c>
      <c r="L47" s="55" t="s">
        <v>243</v>
      </c>
      <c r="M47" s="56" t="s">
        <v>104</v>
      </c>
      <c r="N47" s="56" t="s">
        <v>105</v>
      </c>
      <c r="O47" s="57" t="s">
        <v>211</v>
      </c>
      <c r="P47" s="57" t="s">
        <v>212</v>
      </c>
    </row>
    <row r="48" spans="1:16" ht="12.75" customHeight="1" thickBot="1">
      <c r="A48" s="46" t="str">
        <f t="shared" si="6"/>
        <v> BAC 42.225 </v>
      </c>
      <c r="B48" s="6" t="str">
        <f t="shared" si="7"/>
        <v>II</v>
      </c>
      <c r="C48" s="46">
        <f t="shared" si="8"/>
        <v>47713.493999999999</v>
      </c>
      <c r="D48" s="27" t="str">
        <f t="shared" si="9"/>
        <v>vis</v>
      </c>
      <c r="E48" s="54">
        <f>VLOOKUP(C48,Active!C$21:E$971,3,FALSE)</f>
        <v>7169.5443055948399</v>
      </c>
      <c r="F48" s="6" t="s">
        <v>48</v>
      </c>
      <c r="G48" s="27" t="str">
        <f t="shared" si="10"/>
        <v>47713.4940</v>
      </c>
      <c r="H48" s="46">
        <f t="shared" si="11"/>
        <v>7169.5</v>
      </c>
      <c r="I48" s="55" t="s">
        <v>244</v>
      </c>
      <c r="J48" s="56" t="s">
        <v>245</v>
      </c>
      <c r="K48" s="55">
        <v>7169.5</v>
      </c>
      <c r="L48" s="55" t="s">
        <v>246</v>
      </c>
      <c r="M48" s="56" t="s">
        <v>104</v>
      </c>
      <c r="N48" s="56" t="s">
        <v>105</v>
      </c>
      <c r="O48" s="57" t="s">
        <v>211</v>
      </c>
      <c r="P48" s="57" t="s">
        <v>212</v>
      </c>
    </row>
    <row r="49" spans="1:16" ht="12.75" customHeight="1" thickBot="1">
      <c r="A49" s="46" t="str">
        <f t="shared" si="6"/>
        <v> BAC 42.225 </v>
      </c>
      <c r="B49" s="6" t="str">
        <f t="shared" si="7"/>
        <v>II</v>
      </c>
      <c r="C49" s="46">
        <f t="shared" si="8"/>
        <v>47729.4683</v>
      </c>
      <c r="D49" s="27" t="str">
        <f t="shared" si="9"/>
        <v>vis</v>
      </c>
      <c r="E49" s="54">
        <f>VLOOKUP(C49,Active!C$21:E$971,3,FALSE)</f>
        <v>7178.5452195304997</v>
      </c>
      <c r="F49" s="6" t="s">
        <v>48</v>
      </c>
      <c r="G49" s="27" t="str">
        <f t="shared" si="10"/>
        <v>47729.4683</v>
      </c>
      <c r="H49" s="46">
        <f t="shared" si="11"/>
        <v>7178.5</v>
      </c>
      <c r="I49" s="55" t="s">
        <v>247</v>
      </c>
      <c r="J49" s="56" t="s">
        <v>248</v>
      </c>
      <c r="K49" s="55">
        <v>7178.5</v>
      </c>
      <c r="L49" s="55" t="s">
        <v>249</v>
      </c>
      <c r="M49" s="56" t="s">
        <v>104</v>
      </c>
      <c r="N49" s="56" t="s">
        <v>105</v>
      </c>
      <c r="O49" s="57" t="s">
        <v>211</v>
      </c>
      <c r="P49" s="57" t="s">
        <v>212</v>
      </c>
    </row>
    <row r="50" spans="1:16" ht="12.75" customHeight="1" thickBot="1">
      <c r="A50" s="46" t="str">
        <f t="shared" si="6"/>
        <v> BBS 96 </v>
      </c>
      <c r="B50" s="6" t="str">
        <f t="shared" si="7"/>
        <v>I</v>
      </c>
      <c r="C50" s="46">
        <f t="shared" si="8"/>
        <v>48163.385000000002</v>
      </c>
      <c r="D50" s="27" t="str">
        <f t="shared" si="9"/>
        <v>vis</v>
      </c>
      <c r="E50" s="54">
        <f>VLOOKUP(C50,Active!C$21:E$971,3,FALSE)</f>
        <v>7423.0408701659171</v>
      </c>
      <c r="F50" s="6" t="s">
        <v>48</v>
      </c>
      <c r="G50" s="27" t="str">
        <f t="shared" si="10"/>
        <v>48163.385</v>
      </c>
      <c r="H50" s="46">
        <f t="shared" si="11"/>
        <v>7423</v>
      </c>
      <c r="I50" s="55" t="s">
        <v>255</v>
      </c>
      <c r="J50" s="56" t="s">
        <v>256</v>
      </c>
      <c r="K50" s="55">
        <v>7423</v>
      </c>
      <c r="L50" s="55" t="s">
        <v>257</v>
      </c>
      <c r="M50" s="56" t="s">
        <v>104</v>
      </c>
      <c r="N50" s="56" t="s">
        <v>105</v>
      </c>
      <c r="O50" s="57" t="s">
        <v>166</v>
      </c>
      <c r="P50" s="57" t="s">
        <v>258</v>
      </c>
    </row>
    <row r="51" spans="1:16" ht="12.75" customHeight="1" thickBot="1">
      <c r="A51" s="46" t="str">
        <f t="shared" si="6"/>
        <v>BAVM 60 </v>
      </c>
      <c r="B51" s="6" t="str">
        <f t="shared" si="7"/>
        <v>I</v>
      </c>
      <c r="C51" s="46">
        <f t="shared" si="8"/>
        <v>48541.402999999998</v>
      </c>
      <c r="D51" s="27" t="str">
        <f t="shared" si="9"/>
        <v>vis</v>
      </c>
      <c r="E51" s="54">
        <f>VLOOKUP(C51,Active!C$21:E$971,3,FALSE)</f>
        <v>7636.0397173222909</v>
      </c>
      <c r="F51" s="6" t="s">
        <v>48</v>
      </c>
      <c r="G51" s="27" t="str">
        <f t="shared" si="10"/>
        <v>48541.403</v>
      </c>
      <c r="H51" s="46">
        <f t="shared" si="11"/>
        <v>7636</v>
      </c>
      <c r="I51" s="55" t="s">
        <v>268</v>
      </c>
      <c r="J51" s="56" t="s">
        <v>269</v>
      </c>
      <c r="K51" s="55">
        <v>7636</v>
      </c>
      <c r="L51" s="55" t="s">
        <v>270</v>
      </c>
      <c r="M51" s="56" t="s">
        <v>104</v>
      </c>
      <c r="N51" s="56" t="s">
        <v>39</v>
      </c>
      <c r="O51" s="57" t="s">
        <v>263</v>
      </c>
      <c r="P51" s="58" t="s">
        <v>271</v>
      </c>
    </row>
    <row r="52" spans="1:16" ht="12.75" customHeight="1" thickBot="1">
      <c r="A52" s="46" t="str">
        <f t="shared" si="6"/>
        <v>BAVM 60 </v>
      </c>
      <c r="B52" s="6" t="str">
        <f t="shared" si="7"/>
        <v>I</v>
      </c>
      <c r="C52" s="46">
        <f t="shared" si="8"/>
        <v>48541.404000000002</v>
      </c>
      <c r="D52" s="27" t="str">
        <f t="shared" si="9"/>
        <v>vis</v>
      </c>
      <c r="E52" s="54">
        <f>VLOOKUP(C52,Active!C$21:E$971,3,FALSE)</f>
        <v>7636.0402807844748</v>
      </c>
      <c r="F52" s="6" t="s">
        <v>48</v>
      </c>
      <c r="G52" s="27" t="str">
        <f t="shared" si="10"/>
        <v>48541.404</v>
      </c>
      <c r="H52" s="46">
        <f t="shared" si="11"/>
        <v>7636</v>
      </c>
      <c r="I52" s="55" t="s">
        <v>272</v>
      </c>
      <c r="J52" s="56" t="s">
        <v>273</v>
      </c>
      <c r="K52" s="55">
        <v>7636</v>
      </c>
      <c r="L52" s="55" t="s">
        <v>274</v>
      </c>
      <c r="M52" s="56" t="s">
        <v>104</v>
      </c>
      <c r="N52" s="56" t="s">
        <v>262</v>
      </c>
      <c r="O52" s="57" t="s">
        <v>263</v>
      </c>
      <c r="P52" s="58" t="s">
        <v>271</v>
      </c>
    </row>
    <row r="53" spans="1:16" ht="12.75" customHeight="1" thickBot="1">
      <c r="A53" s="46" t="str">
        <f t="shared" si="6"/>
        <v>BAVM 60 </v>
      </c>
      <c r="B53" s="6" t="str">
        <f t="shared" si="7"/>
        <v>I</v>
      </c>
      <c r="C53" s="46">
        <f t="shared" si="8"/>
        <v>48555.595999999998</v>
      </c>
      <c r="D53" s="27" t="str">
        <f t="shared" si="9"/>
        <v>vis</v>
      </c>
      <c r="E53" s="54">
        <f>VLOOKUP(C53,Active!C$21:E$971,3,FALSE)</f>
        <v>7644.0369360729592</v>
      </c>
      <c r="F53" s="6" t="s">
        <v>48</v>
      </c>
      <c r="G53" s="27" t="str">
        <f t="shared" si="10"/>
        <v>48555.5960</v>
      </c>
      <c r="H53" s="46">
        <f t="shared" si="11"/>
        <v>7644</v>
      </c>
      <c r="I53" s="55" t="s">
        <v>275</v>
      </c>
      <c r="J53" s="56" t="s">
        <v>276</v>
      </c>
      <c r="K53" s="55">
        <v>7644</v>
      </c>
      <c r="L53" s="55" t="s">
        <v>277</v>
      </c>
      <c r="M53" s="56" t="s">
        <v>104</v>
      </c>
      <c r="N53" s="56" t="s">
        <v>39</v>
      </c>
      <c r="O53" s="57" t="s">
        <v>263</v>
      </c>
      <c r="P53" s="58" t="s">
        <v>271</v>
      </c>
    </row>
    <row r="54" spans="1:16" ht="12.75" customHeight="1" thickBot="1">
      <c r="A54" s="46" t="str">
        <f t="shared" si="6"/>
        <v>BAVM 60 </v>
      </c>
      <c r="B54" s="6" t="str">
        <f t="shared" si="7"/>
        <v>I</v>
      </c>
      <c r="C54" s="46">
        <f t="shared" si="8"/>
        <v>48555.597000000002</v>
      </c>
      <c r="D54" s="27" t="str">
        <f t="shared" si="9"/>
        <v>vis</v>
      </c>
      <c r="E54" s="54">
        <f>VLOOKUP(C54,Active!C$21:E$971,3,FALSE)</f>
        <v>7644.037499535144</v>
      </c>
      <c r="F54" s="6" t="s">
        <v>48</v>
      </c>
      <c r="G54" s="27" t="str">
        <f t="shared" si="10"/>
        <v>48555.5970</v>
      </c>
      <c r="H54" s="46">
        <f t="shared" si="11"/>
        <v>7644</v>
      </c>
      <c r="I54" s="55" t="s">
        <v>278</v>
      </c>
      <c r="J54" s="56" t="s">
        <v>279</v>
      </c>
      <c r="K54" s="55">
        <v>7644</v>
      </c>
      <c r="L54" s="55" t="s">
        <v>280</v>
      </c>
      <c r="M54" s="56" t="s">
        <v>104</v>
      </c>
      <c r="N54" s="56" t="s">
        <v>262</v>
      </c>
      <c r="O54" s="57" t="s">
        <v>263</v>
      </c>
      <c r="P54" s="58" t="s">
        <v>271</v>
      </c>
    </row>
    <row r="55" spans="1:16" ht="12.75" customHeight="1" thickBot="1">
      <c r="A55" s="46" t="str">
        <f t="shared" si="6"/>
        <v>BAVM 90 </v>
      </c>
      <c r="B55" s="6" t="str">
        <f t="shared" si="7"/>
        <v>II</v>
      </c>
      <c r="C55" s="46">
        <f t="shared" si="8"/>
        <v>49644.390800000001</v>
      </c>
      <c r="D55" s="27" t="str">
        <f t="shared" si="9"/>
        <v>vis</v>
      </c>
      <c r="E55" s="54">
        <f>VLOOKUP(C55,Active!C$21:E$971,3,FALSE)</f>
        <v>8257.5316299495917</v>
      </c>
      <c r="F55" s="6" t="s">
        <v>48</v>
      </c>
      <c r="G55" s="27" t="str">
        <f t="shared" si="10"/>
        <v>49644.3908</v>
      </c>
      <c r="H55" s="46">
        <f t="shared" si="11"/>
        <v>8257.5</v>
      </c>
      <c r="I55" s="55" t="s">
        <v>285</v>
      </c>
      <c r="J55" s="56" t="s">
        <v>282</v>
      </c>
      <c r="K55" s="55">
        <v>8257.5</v>
      </c>
      <c r="L55" s="55" t="s">
        <v>286</v>
      </c>
      <c r="M55" s="56" t="s">
        <v>104</v>
      </c>
      <c r="N55" s="56" t="s">
        <v>262</v>
      </c>
      <c r="O55" s="57" t="s">
        <v>263</v>
      </c>
      <c r="P55" s="58" t="s">
        <v>284</v>
      </c>
    </row>
    <row r="56" spans="1:16" ht="12.75" customHeight="1" thickBot="1">
      <c r="A56" s="46" t="str">
        <f t="shared" si="6"/>
        <v>BAVM 102 </v>
      </c>
      <c r="B56" s="6" t="str">
        <f t="shared" si="7"/>
        <v>II</v>
      </c>
      <c r="C56" s="46">
        <f t="shared" si="8"/>
        <v>50464.306799999998</v>
      </c>
      <c r="D56" s="27" t="str">
        <f t="shared" si="9"/>
        <v>vis</v>
      </c>
      <c r="E56" s="54">
        <f>VLOOKUP(C56,Active!C$21:E$971,3,FALSE)</f>
        <v>8719.5232884554462</v>
      </c>
      <c r="F56" s="6" t="s">
        <v>48</v>
      </c>
      <c r="G56" s="27" t="str">
        <f t="shared" si="10"/>
        <v>50464.3068</v>
      </c>
      <c r="H56" s="46">
        <f t="shared" si="11"/>
        <v>8719.5</v>
      </c>
      <c r="I56" s="55" t="s">
        <v>287</v>
      </c>
      <c r="J56" s="56" t="s">
        <v>288</v>
      </c>
      <c r="K56" s="55">
        <v>8719.5</v>
      </c>
      <c r="L56" s="55" t="s">
        <v>289</v>
      </c>
      <c r="M56" s="56" t="s">
        <v>104</v>
      </c>
      <c r="N56" s="56" t="s">
        <v>262</v>
      </c>
      <c r="O56" s="57" t="s">
        <v>263</v>
      </c>
      <c r="P56" s="58" t="s">
        <v>290</v>
      </c>
    </row>
    <row r="57" spans="1:16" ht="12.75" customHeight="1" thickBot="1">
      <c r="A57" s="46" t="str">
        <f t="shared" si="6"/>
        <v> JAAVSO 41;122 </v>
      </c>
      <c r="B57" s="6" t="str">
        <f t="shared" si="7"/>
        <v>I</v>
      </c>
      <c r="C57" s="46">
        <f t="shared" si="8"/>
        <v>51462.603000000003</v>
      </c>
      <c r="D57" s="27" t="str">
        <f t="shared" si="9"/>
        <v>vis</v>
      </c>
      <c r="E57" s="54">
        <f>VLOOKUP(C57,Active!C$21:E$971,3,FALSE)</f>
        <v>9282.0254436982959</v>
      </c>
      <c r="F57" s="6" t="s">
        <v>48</v>
      </c>
      <c r="G57" s="27" t="str">
        <f t="shared" si="10"/>
        <v>51462.603</v>
      </c>
      <c r="H57" s="46">
        <f t="shared" si="11"/>
        <v>9282</v>
      </c>
      <c r="I57" s="55" t="s">
        <v>296</v>
      </c>
      <c r="J57" s="56" t="s">
        <v>297</v>
      </c>
      <c r="K57" s="55">
        <v>9282</v>
      </c>
      <c r="L57" s="55" t="s">
        <v>298</v>
      </c>
      <c r="M57" s="56" t="s">
        <v>99</v>
      </c>
      <c r="N57" s="56"/>
      <c r="O57" s="57" t="s">
        <v>299</v>
      </c>
      <c r="P57" s="57" t="s">
        <v>300</v>
      </c>
    </row>
    <row r="58" spans="1:16" ht="12.75" customHeight="1" thickBot="1">
      <c r="A58" s="46" t="str">
        <f t="shared" si="6"/>
        <v>IBVS 6153 </v>
      </c>
      <c r="B58" s="6" t="str">
        <f t="shared" si="7"/>
        <v>I</v>
      </c>
      <c r="C58" s="46">
        <f t="shared" si="8"/>
        <v>53001.284800000001</v>
      </c>
      <c r="D58" s="27" t="str">
        <f t="shared" si="9"/>
        <v>vis</v>
      </c>
      <c r="E58" s="54">
        <f>VLOOKUP(C58,Active!C$21:E$971,3,FALSE)</f>
        <v>10149.014448297274</v>
      </c>
      <c r="F58" s="6" t="s">
        <v>48</v>
      </c>
      <c r="G58" s="27" t="str">
        <f t="shared" si="10"/>
        <v>53001.2848</v>
      </c>
      <c r="H58" s="46">
        <f t="shared" si="11"/>
        <v>10149</v>
      </c>
      <c r="I58" s="55" t="s">
        <v>312</v>
      </c>
      <c r="J58" s="56" t="s">
        <v>313</v>
      </c>
      <c r="K58" s="55">
        <v>10149</v>
      </c>
      <c r="L58" s="55" t="s">
        <v>314</v>
      </c>
      <c r="M58" s="56" t="s">
        <v>315</v>
      </c>
      <c r="N58" s="56" t="s">
        <v>48</v>
      </c>
      <c r="O58" s="57" t="s">
        <v>316</v>
      </c>
      <c r="P58" s="58" t="s">
        <v>317</v>
      </c>
    </row>
    <row r="59" spans="1:16" ht="12.75" customHeight="1" thickBot="1">
      <c r="A59" s="46" t="str">
        <f t="shared" si="6"/>
        <v>OEJV 0074 </v>
      </c>
      <c r="B59" s="6" t="str">
        <f t="shared" si="7"/>
        <v>I</v>
      </c>
      <c r="C59" s="46">
        <f t="shared" si="8"/>
        <v>54339.422610000001</v>
      </c>
      <c r="D59" s="27" t="str">
        <f t="shared" si="9"/>
        <v>vis</v>
      </c>
      <c r="E59" s="54">
        <f>VLOOKUP(C59,Active!C$21:E$971,3,FALSE)</f>
        <v>10903.004498682061</v>
      </c>
      <c r="F59" s="6" t="s">
        <v>48</v>
      </c>
      <c r="G59" s="27" t="str">
        <f t="shared" si="10"/>
        <v>54339.42261</v>
      </c>
      <c r="H59" s="46">
        <f t="shared" si="11"/>
        <v>10903</v>
      </c>
      <c r="I59" s="55" t="s">
        <v>318</v>
      </c>
      <c r="J59" s="56" t="s">
        <v>319</v>
      </c>
      <c r="K59" s="55">
        <v>10903</v>
      </c>
      <c r="L59" s="55" t="s">
        <v>320</v>
      </c>
      <c r="M59" s="56" t="s">
        <v>315</v>
      </c>
      <c r="N59" s="56" t="s">
        <v>321</v>
      </c>
      <c r="O59" s="57" t="s">
        <v>322</v>
      </c>
      <c r="P59" s="58" t="s">
        <v>323</v>
      </c>
    </row>
    <row r="60" spans="1:16" ht="12.75" customHeight="1" thickBot="1">
      <c r="A60" s="46" t="str">
        <f t="shared" si="6"/>
        <v>OEJV 0160 </v>
      </c>
      <c r="B60" s="6" t="str">
        <f t="shared" si="7"/>
        <v>II</v>
      </c>
      <c r="C60" s="46">
        <f t="shared" si="8"/>
        <v>55797.374340000002</v>
      </c>
      <c r="D60" s="27" t="str">
        <f t="shared" si="9"/>
        <v>vis</v>
      </c>
      <c r="E60" s="54">
        <f>VLOOKUP(C60,Active!C$21:E$971,3,FALSE)</f>
        <v>11724.50516187705</v>
      </c>
      <c r="F60" s="6" t="s">
        <v>48</v>
      </c>
      <c r="G60" s="27" t="str">
        <f t="shared" si="10"/>
        <v>55797.37434</v>
      </c>
      <c r="H60" s="46">
        <f t="shared" si="11"/>
        <v>11724.5</v>
      </c>
      <c r="I60" s="55" t="s">
        <v>331</v>
      </c>
      <c r="J60" s="56" t="s">
        <v>332</v>
      </c>
      <c r="K60" s="55">
        <v>11724.5</v>
      </c>
      <c r="L60" s="55" t="s">
        <v>333</v>
      </c>
      <c r="M60" s="56" t="s">
        <v>315</v>
      </c>
      <c r="N60" s="56" t="s">
        <v>321</v>
      </c>
      <c r="O60" s="57" t="s">
        <v>334</v>
      </c>
      <c r="P60" s="58" t="s">
        <v>335</v>
      </c>
    </row>
    <row r="61" spans="1:16" ht="12.75" customHeight="1" thickBot="1">
      <c r="A61" s="46" t="str">
        <f t="shared" si="6"/>
        <v>OEJV 0160 </v>
      </c>
      <c r="B61" s="6" t="str">
        <f t="shared" si="7"/>
        <v>II</v>
      </c>
      <c r="C61" s="46">
        <f t="shared" si="8"/>
        <v>55797.375339999999</v>
      </c>
      <c r="D61" s="27" t="str">
        <f t="shared" si="9"/>
        <v>vis</v>
      </c>
      <c r="E61" s="54">
        <f>VLOOKUP(C61,Active!C$21:E$971,3,FALSE)</f>
        <v>11724.505725339232</v>
      </c>
      <c r="F61" s="6" t="s">
        <v>48</v>
      </c>
      <c r="G61" s="27" t="str">
        <f t="shared" si="10"/>
        <v>55797.37534</v>
      </c>
      <c r="H61" s="46">
        <f t="shared" si="11"/>
        <v>11724.5</v>
      </c>
      <c r="I61" s="55" t="s">
        <v>336</v>
      </c>
      <c r="J61" s="56" t="s">
        <v>337</v>
      </c>
      <c r="K61" s="55">
        <v>11724.5</v>
      </c>
      <c r="L61" s="55" t="s">
        <v>338</v>
      </c>
      <c r="M61" s="56" t="s">
        <v>315</v>
      </c>
      <c r="N61" s="56" t="s">
        <v>48</v>
      </c>
      <c r="O61" s="57" t="s">
        <v>334</v>
      </c>
      <c r="P61" s="58" t="s">
        <v>335</v>
      </c>
    </row>
    <row r="62" spans="1:16" ht="12.75" customHeight="1" thickBot="1">
      <c r="A62" s="46" t="str">
        <f t="shared" si="6"/>
        <v>IBVS 6007 </v>
      </c>
      <c r="B62" s="6" t="str">
        <f t="shared" si="7"/>
        <v>II</v>
      </c>
      <c r="C62" s="46">
        <f t="shared" si="8"/>
        <v>55829.315260000003</v>
      </c>
      <c r="D62" s="27" t="str">
        <f t="shared" si="9"/>
        <v>vis</v>
      </c>
      <c r="E62" s="54">
        <f>VLOOKUP(C62,Active!C$21:E$971,3,FALSE)</f>
        <v>11742.502662358811</v>
      </c>
      <c r="F62" s="6" t="s">
        <v>48</v>
      </c>
      <c r="G62" s="27" t="str">
        <f t="shared" si="10"/>
        <v>55829.31526</v>
      </c>
      <c r="H62" s="46">
        <f t="shared" si="11"/>
        <v>11742.5</v>
      </c>
      <c r="I62" s="55" t="s">
        <v>339</v>
      </c>
      <c r="J62" s="56" t="s">
        <v>340</v>
      </c>
      <c r="K62" s="55">
        <v>11742.5</v>
      </c>
      <c r="L62" s="55" t="s">
        <v>341</v>
      </c>
      <c r="M62" s="56" t="s">
        <v>315</v>
      </c>
      <c r="N62" s="56" t="s">
        <v>321</v>
      </c>
      <c r="O62" s="57" t="s">
        <v>342</v>
      </c>
      <c r="P62" s="58" t="s">
        <v>343</v>
      </c>
    </row>
    <row r="63" spans="1:16" ht="12.75" customHeight="1" thickBot="1">
      <c r="A63" s="46" t="str">
        <f t="shared" si="6"/>
        <v>BAVM 231 </v>
      </c>
      <c r="B63" s="6" t="str">
        <f t="shared" si="7"/>
        <v>I</v>
      </c>
      <c r="C63" s="46">
        <f t="shared" si="8"/>
        <v>56206.442900000002</v>
      </c>
      <c r="D63" s="27" t="str">
        <f t="shared" si="9"/>
        <v>vis</v>
      </c>
      <c r="E63" s="54">
        <f>VLOOKUP(C63,Active!C$21:E$971,3,FALSE)</f>
        <v>11954.999825326724</v>
      </c>
      <c r="F63" s="6" t="s">
        <v>48</v>
      </c>
      <c r="G63" s="27" t="str">
        <f t="shared" si="10"/>
        <v>56206.4429</v>
      </c>
      <c r="H63" s="46">
        <f t="shared" si="11"/>
        <v>11955</v>
      </c>
      <c r="I63" s="55" t="s">
        <v>344</v>
      </c>
      <c r="J63" s="56" t="s">
        <v>345</v>
      </c>
      <c r="K63" s="55">
        <v>11955</v>
      </c>
      <c r="L63" s="55" t="s">
        <v>346</v>
      </c>
      <c r="M63" s="56" t="s">
        <v>315</v>
      </c>
      <c r="N63" s="56">
        <v>0</v>
      </c>
      <c r="O63" s="57" t="s">
        <v>263</v>
      </c>
      <c r="P63" s="58" t="s">
        <v>347</v>
      </c>
    </row>
    <row r="64" spans="1:16" ht="12.75" customHeight="1" thickBot="1">
      <c r="A64" s="46" t="str">
        <f t="shared" si="6"/>
        <v> PZ 4.177 </v>
      </c>
      <c r="B64" s="6" t="str">
        <f t="shared" si="7"/>
        <v>I</v>
      </c>
      <c r="C64" s="46">
        <f t="shared" si="8"/>
        <v>24078.326000000001</v>
      </c>
      <c r="D64" s="27" t="str">
        <f t="shared" si="9"/>
        <v>vis</v>
      </c>
      <c r="E64" s="54">
        <f>VLOOKUP(C64,Active!C$21:E$971,3,FALSE)</f>
        <v>-6147.9790301914309</v>
      </c>
      <c r="F64" s="6" t="s">
        <v>48</v>
      </c>
      <c r="G64" s="27" t="str">
        <f t="shared" si="10"/>
        <v>24078.326</v>
      </c>
      <c r="H64" s="46">
        <f t="shared" si="11"/>
        <v>-6148</v>
      </c>
      <c r="I64" s="55" t="s">
        <v>96</v>
      </c>
      <c r="J64" s="56" t="s">
        <v>97</v>
      </c>
      <c r="K64" s="55">
        <v>-6148</v>
      </c>
      <c r="L64" s="55" t="s">
        <v>98</v>
      </c>
      <c r="M64" s="56" t="s">
        <v>99</v>
      </c>
      <c r="N64" s="56"/>
      <c r="O64" s="57" t="s">
        <v>94</v>
      </c>
      <c r="P64" s="57" t="s">
        <v>100</v>
      </c>
    </row>
    <row r="65" spans="1:16" ht="12.75" customHeight="1" thickBot="1">
      <c r="A65" s="46" t="str">
        <f t="shared" si="6"/>
        <v> BZ 13.25 </v>
      </c>
      <c r="B65" s="6" t="str">
        <f t="shared" si="7"/>
        <v>I</v>
      </c>
      <c r="C65" s="46">
        <f t="shared" si="8"/>
        <v>25836.27</v>
      </c>
      <c r="D65" s="27" t="str">
        <f t="shared" si="9"/>
        <v>vis</v>
      </c>
      <c r="E65" s="54">
        <f>VLOOKUP(C65,Active!C$21:E$971,3,FALSE)</f>
        <v>-5157.4440679264935</v>
      </c>
      <c r="F65" s="6" t="s">
        <v>48</v>
      </c>
      <c r="G65" s="27" t="str">
        <f t="shared" si="10"/>
        <v>25836.27</v>
      </c>
      <c r="H65" s="46">
        <f t="shared" si="11"/>
        <v>-5157</v>
      </c>
      <c r="I65" s="55" t="s">
        <v>112</v>
      </c>
      <c r="J65" s="56" t="s">
        <v>113</v>
      </c>
      <c r="K65" s="55">
        <v>-5157</v>
      </c>
      <c r="L65" s="55" t="s">
        <v>114</v>
      </c>
      <c r="M65" s="56" t="s">
        <v>99</v>
      </c>
      <c r="N65" s="56"/>
      <c r="O65" s="57" t="s">
        <v>94</v>
      </c>
      <c r="P65" s="57" t="s">
        <v>115</v>
      </c>
    </row>
    <row r="66" spans="1:16" ht="12.75" customHeight="1" thickBot="1">
      <c r="A66" s="46" t="str">
        <f t="shared" si="6"/>
        <v> BAC 42.225 </v>
      </c>
      <c r="B66" s="6" t="str">
        <f t="shared" si="7"/>
        <v>II</v>
      </c>
      <c r="C66" s="46">
        <f t="shared" si="8"/>
        <v>46705.454899999997</v>
      </c>
      <c r="D66" s="27" t="str">
        <f t="shared" si="9"/>
        <v>vis</v>
      </c>
      <c r="E66" s="54">
        <f>VLOOKUP(C66,Active!C$21:E$971,3,FALSE)</f>
        <v>6601.5523946579251</v>
      </c>
      <c r="F66" s="6" t="s">
        <v>48</v>
      </c>
      <c r="G66" s="27" t="str">
        <f t="shared" si="10"/>
        <v>46705.4549</v>
      </c>
      <c r="H66" s="46">
        <f t="shared" si="11"/>
        <v>6601.5</v>
      </c>
      <c r="I66" s="55" t="s">
        <v>208</v>
      </c>
      <c r="J66" s="56" t="s">
        <v>209</v>
      </c>
      <c r="K66" s="55">
        <v>6601.5</v>
      </c>
      <c r="L66" s="55" t="s">
        <v>210</v>
      </c>
      <c r="M66" s="56" t="s">
        <v>104</v>
      </c>
      <c r="N66" s="56" t="s">
        <v>105</v>
      </c>
      <c r="O66" s="57" t="s">
        <v>211</v>
      </c>
      <c r="P66" s="57" t="s">
        <v>212</v>
      </c>
    </row>
    <row r="67" spans="1:16" ht="12.75" customHeight="1" thickBot="1">
      <c r="A67" s="46" t="str">
        <f t="shared" si="6"/>
        <v> VSSC 73 </v>
      </c>
      <c r="B67" s="6" t="str">
        <f t="shared" si="7"/>
        <v>I</v>
      </c>
      <c r="C67" s="46">
        <f t="shared" si="8"/>
        <v>47776.497499999998</v>
      </c>
      <c r="D67" s="27" t="str">
        <f t="shared" si="9"/>
        <v>vis</v>
      </c>
      <c r="E67" s="54">
        <f>VLOOKUP(C67,Active!C$21:E$971,3,FALSE)</f>
        <v>7205.0443951853258</v>
      </c>
      <c r="F67" s="6" t="s">
        <v>48</v>
      </c>
      <c r="G67" s="27" t="str">
        <f t="shared" si="10"/>
        <v>47776.4975</v>
      </c>
      <c r="H67" s="46">
        <f t="shared" si="11"/>
        <v>7205</v>
      </c>
      <c r="I67" s="55" t="s">
        <v>250</v>
      </c>
      <c r="J67" s="56" t="s">
        <v>251</v>
      </c>
      <c r="K67" s="55">
        <v>7205</v>
      </c>
      <c r="L67" s="55" t="s">
        <v>252</v>
      </c>
      <c r="M67" s="56" t="s">
        <v>104</v>
      </c>
      <c r="N67" s="56" t="s">
        <v>105</v>
      </c>
      <c r="O67" s="57" t="s">
        <v>253</v>
      </c>
      <c r="P67" s="57" t="s">
        <v>254</v>
      </c>
    </row>
    <row r="68" spans="1:16" ht="12.75" customHeight="1" thickBot="1">
      <c r="A68" s="46" t="str">
        <f t="shared" si="6"/>
        <v>BAVM 59 </v>
      </c>
      <c r="B68" s="6" t="str">
        <f t="shared" si="7"/>
        <v>I</v>
      </c>
      <c r="C68" s="46">
        <f t="shared" si="8"/>
        <v>48273.419699999999</v>
      </c>
      <c r="D68" s="27" t="str">
        <f t="shared" si="9"/>
        <v>vis</v>
      </c>
      <c r="E68" s="54">
        <f>VLOOKUP(C68,Active!C$21:E$971,3,FALSE)</f>
        <v>7485.0412623355942</v>
      </c>
      <c r="F68" s="6" t="s">
        <v>48</v>
      </c>
      <c r="G68" s="27" t="str">
        <f t="shared" si="10"/>
        <v>48273.4197</v>
      </c>
      <c r="H68" s="46">
        <f t="shared" si="11"/>
        <v>7485</v>
      </c>
      <c r="I68" s="55" t="s">
        <v>259</v>
      </c>
      <c r="J68" s="56" t="s">
        <v>260</v>
      </c>
      <c r="K68" s="55">
        <v>7485</v>
      </c>
      <c r="L68" s="55" t="s">
        <v>261</v>
      </c>
      <c r="M68" s="56" t="s">
        <v>104</v>
      </c>
      <c r="N68" s="56" t="s">
        <v>262</v>
      </c>
      <c r="O68" s="57" t="s">
        <v>263</v>
      </c>
      <c r="P68" s="58" t="s">
        <v>264</v>
      </c>
    </row>
    <row r="69" spans="1:16" ht="12.75" customHeight="1" thickBot="1">
      <c r="A69" s="46" t="str">
        <f t="shared" si="6"/>
        <v>BAVM 59 </v>
      </c>
      <c r="B69" s="6" t="str">
        <f t="shared" si="7"/>
        <v>I</v>
      </c>
      <c r="C69" s="46">
        <f t="shared" si="8"/>
        <v>48289.387900000002</v>
      </c>
      <c r="D69" s="27" t="str">
        <f t="shared" si="9"/>
        <v>vis</v>
      </c>
      <c r="E69" s="54">
        <f>VLOOKUP(C69,Active!C$21:E$971,3,FALSE)</f>
        <v>7494.0387391519444</v>
      </c>
      <c r="F69" s="6" t="s">
        <v>48</v>
      </c>
      <c r="G69" s="27" t="str">
        <f t="shared" si="10"/>
        <v>48289.3879</v>
      </c>
      <c r="H69" s="46">
        <f t="shared" si="11"/>
        <v>7494</v>
      </c>
      <c r="I69" s="55" t="s">
        <v>265</v>
      </c>
      <c r="J69" s="56" t="s">
        <v>266</v>
      </c>
      <c r="K69" s="55">
        <v>7494</v>
      </c>
      <c r="L69" s="55" t="s">
        <v>267</v>
      </c>
      <c r="M69" s="56" t="s">
        <v>104</v>
      </c>
      <c r="N69" s="56" t="s">
        <v>262</v>
      </c>
      <c r="O69" s="57" t="s">
        <v>263</v>
      </c>
      <c r="P69" s="58" t="s">
        <v>264</v>
      </c>
    </row>
    <row r="70" spans="1:16" ht="12.75" customHeight="1" thickBot="1">
      <c r="A70" s="46" t="str">
        <f t="shared" si="6"/>
        <v>BAVM 90 </v>
      </c>
      <c r="B70" s="6" t="str">
        <f t="shared" si="7"/>
        <v>II</v>
      </c>
      <c r="C70" s="46">
        <f t="shared" si="8"/>
        <v>49644.390299999999</v>
      </c>
      <c r="D70" s="27" t="str">
        <f t="shared" si="9"/>
        <v>vis</v>
      </c>
      <c r="E70" s="54">
        <f>VLOOKUP(C70,Active!C$21:E$971,3,FALSE)</f>
        <v>8257.5313482185011</v>
      </c>
      <c r="F70" s="6" t="s">
        <v>48</v>
      </c>
      <c r="G70" s="27" t="str">
        <f t="shared" si="10"/>
        <v>49644.3903</v>
      </c>
      <c r="H70" s="46">
        <f t="shared" si="11"/>
        <v>8257.5</v>
      </c>
      <c r="I70" s="55" t="s">
        <v>281</v>
      </c>
      <c r="J70" s="56" t="s">
        <v>282</v>
      </c>
      <c r="K70" s="55">
        <v>8257.5</v>
      </c>
      <c r="L70" s="55" t="s">
        <v>283</v>
      </c>
      <c r="M70" s="56" t="s">
        <v>104</v>
      </c>
      <c r="N70" s="56" t="s">
        <v>39</v>
      </c>
      <c r="O70" s="57" t="s">
        <v>263</v>
      </c>
      <c r="P70" s="58" t="s">
        <v>284</v>
      </c>
    </row>
    <row r="71" spans="1:16" ht="12.75" customHeight="1" thickBot="1">
      <c r="A71" s="46" t="str">
        <f t="shared" si="6"/>
        <v> BBS 124 </v>
      </c>
      <c r="B71" s="6" t="str">
        <f t="shared" si="7"/>
        <v>I</v>
      </c>
      <c r="C71" s="46">
        <f t="shared" si="8"/>
        <v>51457.298999999999</v>
      </c>
      <c r="D71" s="27" t="str">
        <f t="shared" si="9"/>
        <v>vis</v>
      </c>
      <c r="E71" s="54">
        <f>VLOOKUP(C71,Active!C$21:E$971,3,FALSE)</f>
        <v>9279.0368402843887</v>
      </c>
      <c r="F71" s="6" t="s">
        <v>48</v>
      </c>
      <c r="G71" s="27" t="str">
        <f t="shared" si="10"/>
        <v>51457.299</v>
      </c>
      <c r="H71" s="46">
        <f t="shared" si="11"/>
        <v>9279</v>
      </c>
      <c r="I71" s="55" t="s">
        <v>291</v>
      </c>
      <c r="J71" s="56" t="s">
        <v>292</v>
      </c>
      <c r="K71" s="55">
        <v>9279</v>
      </c>
      <c r="L71" s="55" t="s">
        <v>293</v>
      </c>
      <c r="M71" s="56" t="s">
        <v>99</v>
      </c>
      <c r="N71" s="56"/>
      <c r="O71" s="57" t="s">
        <v>294</v>
      </c>
      <c r="P71" s="57" t="s">
        <v>295</v>
      </c>
    </row>
    <row r="72" spans="1:16" ht="12.75" customHeight="1" thickBot="1">
      <c r="A72" s="46" t="str">
        <f t="shared" si="6"/>
        <v> AJ 129;990 ff </v>
      </c>
      <c r="B72" s="6" t="str">
        <f t="shared" si="7"/>
        <v>II</v>
      </c>
      <c r="C72" s="46">
        <f t="shared" si="8"/>
        <v>51506.073100000001</v>
      </c>
      <c r="D72" s="27" t="str">
        <f t="shared" si="9"/>
        <v>vis</v>
      </c>
      <c r="E72" s="54">
        <f>VLOOKUP(C72,Active!C$21:E$971,3,FALSE)</f>
        <v>9306.5192011007803</v>
      </c>
      <c r="F72" s="6" t="s">
        <v>48</v>
      </c>
      <c r="G72" s="27" t="str">
        <f t="shared" si="10"/>
        <v>51506.0731</v>
      </c>
      <c r="H72" s="46">
        <f t="shared" si="11"/>
        <v>9306.5</v>
      </c>
      <c r="I72" s="55" t="s">
        <v>301</v>
      </c>
      <c r="J72" s="56" t="s">
        <v>302</v>
      </c>
      <c r="K72" s="55">
        <v>9306.5</v>
      </c>
      <c r="L72" s="55" t="s">
        <v>303</v>
      </c>
      <c r="M72" s="56" t="s">
        <v>104</v>
      </c>
      <c r="N72" s="56" t="s">
        <v>105</v>
      </c>
      <c r="O72" s="57" t="s">
        <v>304</v>
      </c>
      <c r="P72" s="57" t="s">
        <v>305</v>
      </c>
    </row>
    <row r="73" spans="1:16" ht="12.75" customHeight="1" thickBot="1">
      <c r="A73" s="46" t="str">
        <f t="shared" si="6"/>
        <v> AJ 129;990 ff </v>
      </c>
      <c r="B73" s="6" t="str">
        <f t="shared" si="7"/>
        <v>II</v>
      </c>
      <c r="C73" s="46">
        <f t="shared" si="8"/>
        <v>51522.044099999999</v>
      </c>
      <c r="D73" s="27" t="str">
        <f t="shared" si="9"/>
        <v>vis</v>
      </c>
      <c r="E73" s="54">
        <f>VLOOKUP(C73,Active!C$21:E$971,3,FALSE)</f>
        <v>9315.5182556112359</v>
      </c>
      <c r="F73" s="6" t="s">
        <v>48</v>
      </c>
      <c r="G73" s="27" t="str">
        <f t="shared" si="10"/>
        <v>51522.0441</v>
      </c>
      <c r="H73" s="46">
        <f t="shared" si="11"/>
        <v>9315.5</v>
      </c>
      <c r="I73" s="55" t="s">
        <v>306</v>
      </c>
      <c r="J73" s="56" t="s">
        <v>307</v>
      </c>
      <c r="K73" s="55">
        <v>9315.5</v>
      </c>
      <c r="L73" s="55" t="s">
        <v>308</v>
      </c>
      <c r="M73" s="56" t="s">
        <v>104</v>
      </c>
      <c r="N73" s="56" t="s">
        <v>105</v>
      </c>
      <c r="O73" s="57" t="s">
        <v>304</v>
      </c>
      <c r="P73" s="57" t="s">
        <v>305</v>
      </c>
    </row>
    <row r="74" spans="1:16" ht="12.75" customHeight="1" thickBot="1">
      <c r="A74" s="46" t="str">
        <f t="shared" si="6"/>
        <v> AJ 129;990 ff </v>
      </c>
      <c r="B74" s="6" t="str">
        <f t="shared" si="7"/>
        <v>II</v>
      </c>
      <c r="C74" s="46">
        <f t="shared" si="8"/>
        <v>51569.959600000002</v>
      </c>
      <c r="D74" s="27" t="str">
        <f t="shared" si="9"/>
        <v>vis</v>
      </c>
      <c r="E74" s="54">
        <f>VLOOKUP(C74,Active!C$21:E$971,3,FALSE)</f>
        <v>9342.5168277980683</v>
      </c>
      <c r="F74" s="6" t="s">
        <v>48</v>
      </c>
      <c r="G74" s="27" t="str">
        <f t="shared" si="10"/>
        <v>51569.9596</v>
      </c>
      <c r="H74" s="46">
        <f t="shared" si="11"/>
        <v>9342.5</v>
      </c>
      <c r="I74" s="55" t="s">
        <v>309</v>
      </c>
      <c r="J74" s="56" t="s">
        <v>310</v>
      </c>
      <c r="K74" s="55">
        <v>9342.5</v>
      </c>
      <c r="L74" s="55" t="s">
        <v>311</v>
      </c>
      <c r="M74" s="56" t="s">
        <v>104</v>
      </c>
      <c r="N74" s="56" t="s">
        <v>105</v>
      </c>
      <c r="O74" s="57" t="s">
        <v>304</v>
      </c>
      <c r="P74" s="57" t="s">
        <v>305</v>
      </c>
    </row>
    <row r="75" spans="1:16" ht="12.75" customHeight="1" thickBot="1">
      <c r="A75" s="46" t="str">
        <f t="shared" si="6"/>
        <v>OEJV 0094 </v>
      </c>
      <c r="B75" s="6" t="str">
        <f t="shared" si="7"/>
        <v>II</v>
      </c>
      <c r="C75" s="46">
        <f t="shared" si="8"/>
        <v>54709.459499999997</v>
      </c>
      <c r="D75" s="27" t="str">
        <f t="shared" si="9"/>
        <v>vis</v>
      </c>
      <c r="E75" s="54" t="e">
        <f>VLOOKUP(C75,Active!C$21:E$971,3,FALSE)</f>
        <v>#N/A</v>
      </c>
      <c r="F75" s="6" t="s">
        <v>48</v>
      </c>
      <c r="G75" s="27" t="str">
        <f t="shared" si="10"/>
        <v>54709.4595</v>
      </c>
      <c r="H75" s="46">
        <f t="shared" si="11"/>
        <v>11111.5</v>
      </c>
      <c r="I75" s="55" t="s">
        <v>324</v>
      </c>
      <c r="J75" s="56" t="s">
        <v>325</v>
      </c>
      <c r="K75" s="55">
        <v>11111.5</v>
      </c>
      <c r="L75" s="55" t="s">
        <v>326</v>
      </c>
      <c r="M75" s="56" t="s">
        <v>315</v>
      </c>
      <c r="N75" s="56" t="s">
        <v>71</v>
      </c>
      <c r="O75" s="57" t="s">
        <v>322</v>
      </c>
      <c r="P75" s="58" t="s">
        <v>327</v>
      </c>
    </row>
    <row r="76" spans="1:16" ht="12.75" customHeight="1" thickBot="1">
      <c r="A76" s="46" t="str">
        <f t="shared" si="6"/>
        <v>OEJV 0094 </v>
      </c>
      <c r="B76" s="6" t="str">
        <f t="shared" si="7"/>
        <v>II</v>
      </c>
      <c r="C76" s="46">
        <f t="shared" si="8"/>
        <v>54709.461499999998</v>
      </c>
      <c r="D76" s="27" t="str">
        <f t="shared" si="9"/>
        <v>vis</v>
      </c>
      <c r="E76" s="54" t="e">
        <f>VLOOKUP(C76,Active!C$21:E$971,3,FALSE)</f>
        <v>#N/A</v>
      </c>
      <c r="F76" s="6" t="s">
        <v>48</v>
      </c>
      <c r="G76" s="27" t="str">
        <f t="shared" si="10"/>
        <v>54709.4615</v>
      </c>
      <c r="H76" s="46">
        <f t="shared" si="11"/>
        <v>11111.5</v>
      </c>
      <c r="I76" s="55" t="s">
        <v>328</v>
      </c>
      <c r="J76" s="56" t="s">
        <v>329</v>
      </c>
      <c r="K76" s="55">
        <v>11111.5</v>
      </c>
      <c r="L76" s="55" t="s">
        <v>330</v>
      </c>
      <c r="M76" s="56" t="s">
        <v>315</v>
      </c>
      <c r="N76" s="56" t="s">
        <v>321</v>
      </c>
      <c r="O76" s="57" t="s">
        <v>322</v>
      </c>
      <c r="P76" s="58" t="s">
        <v>327</v>
      </c>
    </row>
    <row r="77" spans="1:16" ht="12.75" customHeight="1" thickBot="1">
      <c r="A77" s="46" t="str">
        <f t="shared" si="6"/>
        <v>BAVM 241 (=IBVS 6157) </v>
      </c>
      <c r="B77" s="6" t="str">
        <f t="shared" si="7"/>
        <v>II</v>
      </c>
      <c r="C77" s="46">
        <f t="shared" si="8"/>
        <v>57206.513800000001</v>
      </c>
      <c r="D77" s="27" t="str">
        <f t="shared" si="9"/>
        <v>vis</v>
      </c>
      <c r="E77" s="54">
        <f>VLOOKUP(C77,Active!C$21:E$971,3,FALSE)</f>
        <v>12518.501956904158</v>
      </c>
      <c r="F77" s="6" t="s">
        <v>48</v>
      </c>
      <c r="G77" s="27" t="str">
        <f t="shared" si="10"/>
        <v>57206.5138</v>
      </c>
      <c r="H77" s="46">
        <f t="shared" si="11"/>
        <v>12518.5</v>
      </c>
      <c r="I77" s="55" t="s">
        <v>348</v>
      </c>
      <c r="J77" s="56" t="s">
        <v>349</v>
      </c>
      <c r="K77" s="55">
        <v>12518.5</v>
      </c>
      <c r="L77" s="55" t="s">
        <v>350</v>
      </c>
      <c r="M77" s="56" t="s">
        <v>315</v>
      </c>
      <c r="N77" s="56">
        <v>0</v>
      </c>
      <c r="O77" s="57" t="s">
        <v>263</v>
      </c>
      <c r="P77" s="58" t="s">
        <v>351</v>
      </c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</sheetData>
  <phoneticPr fontId="8" type="noConversion"/>
  <hyperlinks>
    <hyperlink ref="P20" r:id="rId1" display="http://www.konkoly.hu/cgi-bin/IBVS?817"/>
    <hyperlink ref="P25" r:id="rId2" display="http://www.konkoly.hu/cgi-bin/IBVS?2407"/>
    <hyperlink ref="P27" r:id="rId3" display="http://www.konkoly.hu/cgi-bin/IBVS?2407"/>
    <hyperlink ref="P28" r:id="rId4" display="http://www.konkoly.hu/cgi-bin/IBVS?2407"/>
    <hyperlink ref="P29" r:id="rId5" display="http://www.konkoly.hu/cgi-bin/IBVS?2407"/>
    <hyperlink ref="P30" r:id="rId6" display="http://www.konkoly.hu/cgi-bin/IBVS?2407"/>
    <hyperlink ref="P35" r:id="rId7" display="http://www.konkoly.hu/cgi-bin/IBVS?2886"/>
    <hyperlink ref="P36" r:id="rId8" display="http://www.konkoly.hu/cgi-bin/IBVS?2886"/>
    <hyperlink ref="P37" r:id="rId9" display="http://www.konkoly.hu/cgi-bin/IBVS?2886"/>
    <hyperlink ref="P68" r:id="rId10" display="http://www.bav-astro.de/sfs/BAVM_link.php?BAVMnr=59"/>
    <hyperlink ref="P69" r:id="rId11" display="http://www.bav-astro.de/sfs/BAVM_link.php?BAVMnr=59"/>
    <hyperlink ref="P51" r:id="rId12" display="http://www.bav-astro.de/sfs/BAVM_link.php?BAVMnr=60"/>
    <hyperlink ref="P52" r:id="rId13" display="http://www.bav-astro.de/sfs/BAVM_link.php?BAVMnr=60"/>
    <hyperlink ref="P53" r:id="rId14" display="http://www.bav-astro.de/sfs/BAVM_link.php?BAVMnr=60"/>
    <hyperlink ref="P54" r:id="rId15" display="http://www.bav-astro.de/sfs/BAVM_link.php?BAVMnr=60"/>
    <hyperlink ref="P70" r:id="rId16" display="http://www.bav-astro.de/sfs/BAVM_link.php?BAVMnr=90"/>
    <hyperlink ref="P55" r:id="rId17" display="http://www.bav-astro.de/sfs/BAVM_link.php?BAVMnr=90"/>
    <hyperlink ref="P56" r:id="rId18" display="http://www.bav-astro.de/sfs/BAVM_link.php?BAVMnr=102"/>
    <hyperlink ref="P58" r:id="rId19" display="http://www.konkoly.hu/cgi-bin/IBVS?6153"/>
    <hyperlink ref="P59" r:id="rId20" display="http://var.astro.cz/oejv/issues/oejv0074.pdf"/>
    <hyperlink ref="P75" r:id="rId21" display="http://var.astro.cz/oejv/issues/oejv0094.pdf"/>
    <hyperlink ref="P76" r:id="rId22" display="http://var.astro.cz/oejv/issues/oejv0094.pdf"/>
    <hyperlink ref="P60" r:id="rId23" display="http://var.astro.cz/oejv/issues/oejv0160.pdf"/>
    <hyperlink ref="P61" r:id="rId24" display="http://var.astro.cz/oejv/issues/oejv0160.pdf"/>
    <hyperlink ref="P62" r:id="rId25" display="http://www.konkoly.hu/cgi-bin/IBVS?6007"/>
    <hyperlink ref="P63" r:id="rId26" display="http://www.bav-astro.de/sfs/BAVM_link.php?BAVMnr=231"/>
    <hyperlink ref="P77" r:id="rId2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2023-01-07T05:22:57Z</dcterms:modified>
</cp:coreProperties>
</file>