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1F5CF05-B762-4DFF-8BF4-65B3958CE901}" xr6:coauthVersionLast="47" xr6:coauthVersionMax="47" xr10:uidLastSave="{00000000-0000-0000-0000-000000000000}"/>
  <bookViews>
    <workbookView xWindow="14790" yWindow="1140" windowWidth="12975" windowHeight="1455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0" i="1" l="1"/>
  <c r="F180" i="1" s="1"/>
  <c r="G180" i="1" s="1"/>
  <c r="K180" i="1" s="1"/>
  <c r="Q180" i="1"/>
  <c r="E181" i="1"/>
  <c r="F181" i="1" s="1"/>
  <c r="G181" i="1" s="1"/>
  <c r="K181" i="1" s="1"/>
  <c r="Q181" i="1"/>
  <c r="Q179" i="1"/>
  <c r="Q178" i="1"/>
  <c r="C7" i="1"/>
  <c r="C8" i="1"/>
  <c r="E23" i="1"/>
  <c r="F23" i="1"/>
  <c r="E73" i="1"/>
  <c r="F73" i="1"/>
  <c r="G73" i="1"/>
  <c r="I73" i="1"/>
  <c r="E111" i="1"/>
  <c r="F111" i="1"/>
  <c r="G111" i="1"/>
  <c r="D9" i="1"/>
  <c r="C9" i="1"/>
  <c r="E126" i="1"/>
  <c r="F126" i="1"/>
  <c r="G126" i="1"/>
  <c r="E169" i="1"/>
  <c r="F169" i="1"/>
  <c r="G169" i="1"/>
  <c r="Q21" i="1"/>
  <c r="Q22" i="1"/>
  <c r="Q23" i="1"/>
  <c r="Q24" i="1"/>
  <c r="Q25" i="1"/>
  <c r="Q26" i="1"/>
  <c r="Q27" i="1"/>
  <c r="Q28" i="1"/>
  <c r="Q29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4" i="1"/>
  <c r="Q65" i="1"/>
  <c r="Q70" i="1"/>
  <c r="Q71" i="1"/>
  <c r="Q72" i="1"/>
  <c r="Q73" i="1"/>
  <c r="Q74" i="1"/>
  <c r="Q75" i="1"/>
  <c r="Q76" i="1"/>
  <c r="Q77" i="1"/>
  <c r="Q78" i="1"/>
  <c r="Q79" i="1"/>
  <c r="Q80" i="1"/>
  <c r="Q82" i="1"/>
  <c r="Q83" i="1"/>
  <c r="Q84" i="1"/>
  <c r="Q85" i="1"/>
  <c r="Q86" i="1"/>
  <c r="Q87" i="1"/>
  <c r="Q89" i="1"/>
  <c r="Q90" i="1"/>
  <c r="Q91" i="1"/>
  <c r="Q92" i="1"/>
  <c r="Q93" i="1"/>
  <c r="Q94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I111" i="1"/>
  <c r="Q111" i="1"/>
  <c r="Q114" i="1"/>
  <c r="Q115" i="1"/>
  <c r="Q116" i="1"/>
  <c r="Q117" i="1"/>
  <c r="Q118" i="1"/>
  <c r="Q119" i="1"/>
  <c r="Q120" i="1"/>
  <c r="Q121" i="1"/>
  <c r="Q122" i="1"/>
  <c r="Q123" i="1"/>
  <c r="Q124" i="1"/>
  <c r="Q127" i="1"/>
  <c r="Q128" i="1"/>
  <c r="Q129" i="1"/>
  <c r="Q131" i="1"/>
  <c r="Q132" i="1"/>
  <c r="Q133" i="1"/>
  <c r="Q134" i="1"/>
  <c r="Q137" i="1"/>
  <c r="Q139" i="1"/>
  <c r="Q140" i="1"/>
  <c r="Q141" i="1"/>
  <c r="Q142" i="1"/>
  <c r="Q143" i="1"/>
  <c r="Q144" i="1"/>
  <c r="Q145" i="1"/>
  <c r="Q146" i="1"/>
  <c r="Q163" i="1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162" i="2"/>
  <c r="C162" i="2"/>
  <c r="E162" i="2"/>
  <c r="G161" i="2"/>
  <c r="C161" i="2"/>
  <c r="E161" i="2"/>
  <c r="G49" i="2"/>
  <c r="C49" i="2"/>
  <c r="G48" i="2"/>
  <c r="C48" i="2"/>
  <c r="G47" i="2"/>
  <c r="C47" i="2"/>
  <c r="G46" i="2"/>
  <c r="C46" i="2"/>
  <c r="G160" i="2"/>
  <c r="C160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30" i="2"/>
  <c r="C30" i="2"/>
  <c r="G151" i="2"/>
  <c r="C151" i="2"/>
  <c r="G29" i="2"/>
  <c r="C29" i="2"/>
  <c r="G28" i="2"/>
  <c r="C28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27" i="2"/>
  <c r="C27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26" i="2"/>
  <c r="C26" i="2"/>
  <c r="G25" i="2"/>
  <c r="C25" i="2"/>
  <c r="G132" i="2"/>
  <c r="C132" i="2"/>
  <c r="E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24" i="2"/>
  <c r="C24" i="2"/>
  <c r="G23" i="2"/>
  <c r="C23" i="2"/>
  <c r="G22" i="2"/>
  <c r="C22" i="2"/>
  <c r="G21" i="2"/>
  <c r="C21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20" i="2"/>
  <c r="C20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9" i="2"/>
  <c r="C19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G18" i="2"/>
  <c r="C18" i="2"/>
  <c r="G17" i="2"/>
  <c r="C17" i="2"/>
  <c r="G16" i="2"/>
  <c r="C16" i="2"/>
  <c r="G96" i="2"/>
  <c r="C96" i="2"/>
  <c r="G95" i="2"/>
  <c r="C95" i="2"/>
  <c r="G15" i="2"/>
  <c r="C15" i="2"/>
  <c r="G14" i="2"/>
  <c r="C14" i="2"/>
  <c r="G94" i="2"/>
  <c r="C94" i="2"/>
  <c r="G93" i="2"/>
  <c r="C93" i="2"/>
  <c r="G92" i="2"/>
  <c r="C92" i="2"/>
  <c r="G91" i="2"/>
  <c r="C91" i="2"/>
  <c r="G90" i="2"/>
  <c r="C90" i="2"/>
  <c r="G13" i="2"/>
  <c r="C13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2" i="2"/>
  <c r="C12" i="2"/>
  <c r="G11" i="2"/>
  <c r="C1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162" i="2"/>
  <c r="D162" i="2"/>
  <c r="B162" i="2"/>
  <c r="A162" i="2"/>
  <c r="H161" i="2"/>
  <c r="D161" i="2"/>
  <c r="B161" i="2"/>
  <c r="A161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160" i="2"/>
  <c r="D160" i="2"/>
  <c r="B160" i="2"/>
  <c r="A160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30" i="2"/>
  <c r="D30" i="2"/>
  <c r="B30" i="2"/>
  <c r="A30" i="2"/>
  <c r="H151" i="2"/>
  <c r="D151" i="2"/>
  <c r="B151" i="2"/>
  <c r="A151" i="2"/>
  <c r="H29" i="2"/>
  <c r="D29" i="2"/>
  <c r="B29" i="2"/>
  <c r="A29" i="2"/>
  <c r="H28" i="2"/>
  <c r="D28" i="2"/>
  <c r="B28" i="2"/>
  <c r="A28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27" i="2"/>
  <c r="D27" i="2"/>
  <c r="B27" i="2"/>
  <c r="A27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26" i="2"/>
  <c r="D26" i="2"/>
  <c r="B26" i="2"/>
  <c r="A26" i="2"/>
  <c r="H25" i="2"/>
  <c r="D25" i="2"/>
  <c r="B25" i="2"/>
  <c r="A25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19" i="2"/>
  <c r="F119" i="2"/>
  <c r="D119" i="2"/>
  <c r="B119" i="2"/>
  <c r="A119" i="2"/>
  <c r="H118" i="2"/>
  <c r="B118" i="2"/>
  <c r="F118" i="2"/>
  <c r="D118" i="2"/>
  <c r="A118" i="2"/>
  <c r="H117" i="2"/>
  <c r="F117" i="2"/>
  <c r="D117" i="2"/>
  <c r="B117" i="2"/>
  <c r="A117" i="2"/>
  <c r="H116" i="2"/>
  <c r="F116" i="2"/>
  <c r="D116" i="2"/>
  <c r="B116" i="2"/>
  <c r="A116" i="2"/>
  <c r="H115" i="2"/>
  <c r="F115" i="2"/>
  <c r="D115" i="2"/>
  <c r="B115" i="2"/>
  <c r="A115" i="2"/>
  <c r="H114" i="2"/>
  <c r="B114" i="2"/>
  <c r="D114" i="2"/>
  <c r="A114" i="2"/>
  <c r="H20" i="2"/>
  <c r="B20" i="2"/>
  <c r="D20" i="2"/>
  <c r="A20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9" i="2"/>
  <c r="B19" i="2"/>
  <c r="D19" i="2"/>
  <c r="A19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18" i="2"/>
  <c r="B18" i="2"/>
  <c r="D18" i="2"/>
  <c r="A18" i="2"/>
  <c r="H17" i="2"/>
  <c r="B17" i="2"/>
  <c r="D17" i="2"/>
  <c r="A17" i="2"/>
  <c r="H16" i="2"/>
  <c r="B16" i="2"/>
  <c r="D16" i="2"/>
  <c r="A16" i="2"/>
  <c r="H96" i="2"/>
  <c r="B96" i="2"/>
  <c r="D96" i="2"/>
  <c r="A96" i="2"/>
  <c r="H95" i="2"/>
  <c r="B95" i="2"/>
  <c r="D95" i="2"/>
  <c r="A95" i="2"/>
  <c r="H15" i="2"/>
  <c r="B15" i="2"/>
  <c r="D15" i="2"/>
  <c r="A15" i="2"/>
  <c r="H14" i="2"/>
  <c r="B14" i="2"/>
  <c r="D14" i="2"/>
  <c r="A14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13" i="2"/>
  <c r="B13" i="2"/>
  <c r="D13" i="2"/>
  <c r="A13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" i="2"/>
  <c r="D12" i="2"/>
  <c r="B12" i="2"/>
  <c r="A12" i="2"/>
  <c r="H11" i="2"/>
  <c r="D11" i="2"/>
  <c r="B11" i="2"/>
  <c r="A11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Q177" i="1"/>
  <c r="Q176" i="1"/>
  <c r="Q175" i="1"/>
  <c r="Q174" i="1"/>
  <c r="Q173" i="1"/>
  <c r="Q172" i="1"/>
  <c r="Q171" i="1"/>
  <c r="Q170" i="1"/>
  <c r="Q98" i="1"/>
  <c r="Q168" i="1"/>
  <c r="K169" i="1"/>
  <c r="Q169" i="1"/>
  <c r="F16" i="1"/>
  <c r="F17" i="1" s="1"/>
  <c r="C17" i="1"/>
  <c r="Q167" i="1"/>
  <c r="Q95" i="1"/>
  <c r="Q96" i="1"/>
  <c r="Q97" i="1"/>
  <c r="Q161" i="1"/>
  <c r="Q162" i="1"/>
  <c r="Q166" i="1"/>
  <c r="Q164" i="1"/>
  <c r="Q165" i="1"/>
  <c r="Q88" i="1"/>
  <c r="Q30" i="1"/>
  <c r="Q31" i="1"/>
  <c r="Q40" i="1"/>
  <c r="Q56" i="1"/>
  <c r="Q62" i="1"/>
  <c r="Q63" i="1"/>
  <c r="Q66" i="1"/>
  <c r="Q67" i="1"/>
  <c r="Q160" i="1"/>
  <c r="Q130" i="1"/>
  <c r="Q152" i="1"/>
  <c r="Q158" i="1"/>
  <c r="Q159" i="1"/>
  <c r="Q135" i="1"/>
  <c r="Q125" i="1"/>
  <c r="Q126" i="1"/>
  <c r="Q147" i="1"/>
  <c r="Q148" i="1"/>
  <c r="Q149" i="1"/>
  <c r="Q150" i="1"/>
  <c r="Q151" i="1"/>
  <c r="Q153" i="1"/>
  <c r="Q154" i="1"/>
  <c r="Q155" i="1"/>
  <c r="Q156" i="1"/>
  <c r="Q157" i="1"/>
  <c r="Q136" i="1"/>
  <c r="Q138" i="1"/>
  <c r="Q112" i="1"/>
  <c r="Q113" i="1"/>
  <c r="Q69" i="1"/>
  <c r="Q81" i="1"/>
  <c r="J126" i="1"/>
  <c r="Q68" i="1"/>
  <c r="E107" i="2"/>
  <c r="E33" i="2"/>
  <c r="E103" i="2"/>
  <c r="E50" i="2"/>
  <c r="E130" i="2"/>
  <c r="E48" i="2"/>
  <c r="E58" i="2"/>
  <c r="E41" i="2"/>
  <c r="E80" i="2"/>
  <c r="E98" i="2"/>
  <c r="E138" i="2"/>
  <c r="E84" i="2"/>
  <c r="E102" i="2"/>
  <c r="E42" i="2"/>
  <c r="E112" i="1"/>
  <c r="F112" i="1"/>
  <c r="G112" i="1"/>
  <c r="I112" i="1"/>
  <c r="E62" i="1"/>
  <c r="F62" i="1"/>
  <c r="G62" i="1"/>
  <c r="I62" i="1"/>
  <c r="E132" i="1"/>
  <c r="E50" i="1"/>
  <c r="F50" i="1"/>
  <c r="E103" i="1"/>
  <c r="F103" i="1"/>
  <c r="G103" i="1"/>
  <c r="J103" i="1"/>
  <c r="E57" i="1"/>
  <c r="E71" i="1"/>
  <c r="F71" i="1"/>
  <c r="G71" i="1"/>
  <c r="I71" i="1"/>
  <c r="E79" i="1"/>
  <c r="F79" i="1"/>
  <c r="G79" i="1"/>
  <c r="I79" i="1"/>
  <c r="E89" i="1"/>
  <c r="E101" i="1"/>
  <c r="F101" i="1"/>
  <c r="G101" i="1"/>
  <c r="J101" i="1"/>
  <c r="E109" i="1"/>
  <c r="F109" i="1"/>
  <c r="G109" i="1"/>
  <c r="J109" i="1"/>
  <c r="E119" i="1"/>
  <c r="F119" i="1"/>
  <c r="G119" i="1"/>
  <c r="I119" i="1"/>
  <c r="E129" i="1"/>
  <c r="F129" i="1"/>
  <c r="G129" i="1"/>
  <c r="J129" i="1"/>
  <c r="E141" i="1"/>
  <c r="F141" i="1"/>
  <c r="G141" i="1"/>
  <c r="J141" i="1"/>
  <c r="E40" i="1"/>
  <c r="F40" i="1"/>
  <c r="G40" i="1"/>
  <c r="I40" i="1"/>
  <c r="E152" i="1"/>
  <c r="E98" i="1"/>
  <c r="E153" i="1"/>
  <c r="F153" i="1"/>
  <c r="G153" i="1"/>
  <c r="J153" i="1"/>
  <c r="E165" i="1"/>
  <c r="E138" i="1"/>
  <c r="F138" i="1"/>
  <c r="G138" i="1"/>
  <c r="I138" i="1"/>
  <c r="E51" i="1"/>
  <c r="F51" i="1"/>
  <c r="G51" i="1"/>
  <c r="H51" i="1"/>
  <c r="E60" i="1"/>
  <c r="F60" i="1"/>
  <c r="G60" i="1"/>
  <c r="H60" i="1"/>
  <c r="E74" i="1"/>
  <c r="E83" i="1"/>
  <c r="F83" i="1"/>
  <c r="G83" i="1"/>
  <c r="I83" i="1"/>
  <c r="E92" i="1"/>
  <c r="F92" i="1"/>
  <c r="G92" i="1"/>
  <c r="I92" i="1"/>
  <c r="E104" i="1"/>
  <c r="F104" i="1"/>
  <c r="G104" i="1"/>
  <c r="J104" i="1"/>
  <c r="E114" i="1"/>
  <c r="E122" i="1"/>
  <c r="E133" i="1"/>
  <c r="F133" i="1"/>
  <c r="G133" i="1"/>
  <c r="I133" i="1"/>
  <c r="E144" i="1"/>
  <c r="E63" i="1"/>
  <c r="F63" i="1"/>
  <c r="G63" i="1"/>
  <c r="I63" i="1"/>
  <c r="E135" i="1"/>
  <c r="F135" i="1"/>
  <c r="G135" i="1"/>
  <c r="I135" i="1"/>
  <c r="E147" i="1"/>
  <c r="E156" i="1"/>
  <c r="E170" i="1"/>
  <c r="F170" i="1"/>
  <c r="G170" i="1"/>
  <c r="J170" i="1"/>
  <c r="E171" i="1"/>
  <c r="E174" i="1"/>
  <c r="F174" i="1"/>
  <c r="G174" i="1"/>
  <c r="K174" i="1"/>
  <c r="E113" i="1"/>
  <c r="E54" i="1"/>
  <c r="F54" i="1"/>
  <c r="G54" i="1"/>
  <c r="H54" i="1"/>
  <c r="E65" i="1"/>
  <c r="E77" i="1"/>
  <c r="F77" i="1"/>
  <c r="G77" i="1"/>
  <c r="I77" i="1"/>
  <c r="E86" i="1"/>
  <c r="E99" i="1"/>
  <c r="F99" i="1"/>
  <c r="G99" i="1"/>
  <c r="I99" i="1"/>
  <c r="E107" i="1"/>
  <c r="F107" i="1"/>
  <c r="G107" i="1"/>
  <c r="J107" i="1"/>
  <c r="E117" i="1"/>
  <c r="F117" i="1"/>
  <c r="G117" i="1"/>
  <c r="H117" i="1"/>
  <c r="E127" i="1"/>
  <c r="E139" i="1"/>
  <c r="E163" i="1"/>
  <c r="F163" i="1"/>
  <c r="G163" i="1"/>
  <c r="J163" i="1"/>
  <c r="E30" i="1"/>
  <c r="F30" i="1"/>
  <c r="G30" i="1"/>
  <c r="I30" i="1"/>
  <c r="E160" i="1"/>
  <c r="E96" i="1"/>
  <c r="F96" i="1"/>
  <c r="G96" i="1"/>
  <c r="J96" i="1"/>
  <c r="E150" i="1"/>
  <c r="F150" i="1"/>
  <c r="G150" i="1"/>
  <c r="J150" i="1"/>
  <c r="E162" i="1"/>
  <c r="F162" i="1"/>
  <c r="G162" i="1"/>
  <c r="J162" i="1"/>
  <c r="E49" i="1"/>
  <c r="E58" i="1"/>
  <c r="F58" i="1"/>
  <c r="G58" i="1"/>
  <c r="H58" i="1"/>
  <c r="E72" i="1"/>
  <c r="F72" i="1"/>
  <c r="G72" i="1"/>
  <c r="I72" i="1"/>
  <c r="E80" i="1"/>
  <c r="F80" i="1"/>
  <c r="G80" i="1"/>
  <c r="I80" i="1"/>
  <c r="E90" i="1"/>
  <c r="E102" i="1"/>
  <c r="E110" i="1"/>
  <c r="E120" i="1"/>
  <c r="F120" i="1"/>
  <c r="G120" i="1"/>
  <c r="I120" i="1"/>
  <c r="E131" i="1"/>
  <c r="E142" i="1"/>
  <c r="F142" i="1"/>
  <c r="G142" i="1"/>
  <c r="J142" i="1"/>
  <c r="E56" i="1"/>
  <c r="E158" i="1"/>
  <c r="F158" i="1"/>
  <c r="G158" i="1"/>
  <c r="I158" i="1"/>
  <c r="E125" i="1"/>
  <c r="F125" i="1"/>
  <c r="G125" i="1"/>
  <c r="J125" i="1"/>
  <c r="E154" i="1"/>
  <c r="F154" i="1"/>
  <c r="G154" i="1"/>
  <c r="J154" i="1"/>
  <c r="E166" i="1"/>
  <c r="F166" i="1"/>
  <c r="G166" i="1"/>
  <c r="J166" i="1"/>
  <c r="E168" i="1"/>
  <c r="F168" i="1"/>
  <c r="G168" i="1"/>
  <c r="K168" i="1"/>
  <c r="E175" i="1"/>
  <c r="F175" i="1"/>
  <c r="G175" i="1"/>
  <c r="K175" i="1"/>
  <c r="E25" i="1"/>
  <c r="F25" i="1"/>
  <c r="G25" i="1"/>
  <c r="H25" i="1"/>
  <c r="E35" i="1"/>
  <c r="E44" i="1"/>
  <c r="F44" i="1"/>
  <c r="G44" i="1"/>
  <c r="H44" i="1"/>
  <c r="E52" i="1"/>
  <c r="F52" i="1"/>
  <c r="G52" i="1"/>
  <c r="H52" i="1"/>
  <c r="E61" i="1"/>
  <c r="E75" i="1"/>
  <c r="F75" i="1"/>
  <c r="G75" i="1"/>
  <c r="I75" i="1"/>
  <c r="E84" i="1"/>
  <c r="F84" i="1"/>
  <c r="G84" i="1"/>
  <c r="I84" i="1"/>
  <c r="E93" i="1"/>
  <c r="F93" i="1"/>
  <c r="G93" i="1"/>
  <c r="I93" i="1"/>
  <c r="E105" i="1"/>
  <c r="E115" i="1"/>
  <c r="F115" i="1"/>
  <c r="G115" i="1"/>
  <c r="I115" i="1"/>
  <c r="E123" i="1"/>
  <c r="F123" i="1"/>
  <c r="G123" i="1"/>
  <c r="I123" i="1"/>
  <c r="E134" i="1"/>
  <c r="F134" i="1"/>
  <c r="G134" i="1"/>
  <c r="I134" i="1"/>
  <c r="E145" i="1"/>
  <c r="F145" i="1"/>
  <c r="G145" i="1"/>
  <c r="J145" i="1"/>
  <c r="E66" i="1"/>
  <c r="F66" i="1"/>
  <c r="G66" i="1"/>
  <c r="I66" i="1"/>
  <c r="E68" i="1"/>
  <c r="F68" i="1"/>
  <c r="G68" i="1"/>
  <c r="H68" i="1"/>
  <c r="E148" i="1"/>
  <c r="E157" i="1"/>
  <c r="F157" i="1"/>
  <c r="G157" i="1"/>
  <c r="J157" i="1"/>
  <c r="E177" i="1"/>
  <c r="E172" i="1"/>
  <c r="F172" i="1"/>
  <c r="G172" i="1"/>
  <c r="K172" i="1"/>
  <c r="E69" i="1"/>
  <c r="F69" i="1"/>
  <c r="G69" i="1"/>
  <c r="I69" i="1"/>
  <c r="E28" i="1"/>
  <c r="E38" i="1"/>
  <c r="F38" i="1"/>
  <c r="G38" i="1"/>
  <c r="H38" i="1"/>
  <c r="E47" i="1"/>
  <c r="F47" i="1"/>
  <c r="G47" i="1"/>
  <c r="H47" i="1"/>
  <c r="E55" i="1"/>
  <c r="F55" i="1"/>
  <c r="G55" i="1"/>
  <c r="H55" i="1"/>
  <c r="E70" i="1"/>
  <c r="E78" i="1"/>
  <c r="E87" i="1"/>
  <c r="F87" i="1"/>
  <c r="G87" i="1"/>
  <c r="I87" i="1"/>
  <c r="E100" i="1"/>
  <c r="F100" i="1"/>
  <c r="G100" i="1"/>
  <c r="I100" i="1"/>
  <c r="E108" i="1"/>
  <c r="F108" i="1"/>
  <c r="G108" i="1"/>
  <c r="J108" i="1"/>
  <c r="E118" i="1"/>
  <c r="E128" i="1"/>
  <c r="F128" i="1"/>
  <c r="G128" i="1"/>
  <c r="J128" i="1"/>
  <c r="E140" i="1"/>
  <c r="E31" i="1"/>
  <c r="E130" i="1"/>
  <c r="F130" i="1"/>
  <c r="G130" i="1"/>
  <c r="H130" i="1"/>
  <c r="E97" i="1"/>
  <c r="E151" i="1"/>
  <c r="F151" i="1"/>
  <c r="G151" i="1"/>
  <c r="J151" i="1"/>
  <c r="E164" i="1"/>
  <c r="E136" i="1"/>
  <c r="E176" i="1"/>
  <c r="F176" i="1"/>
  <c r="G176" i="1"/>
  <c r="K176" i="1"/>
  <c r="E21" i="1"/>
  <c r="F21" i="1"/>
  <c r="E26" i="1"/>
  <c r="F26" i="1"/>
  <c r="E36" i="1"/>
  <c r="E45" i="1"/>
  <c r="E53" i="1"/>
  <c r="E64" i="1"/>
  <c r="E76" i="1"/>
  <c r="F76" i="1"/>
  <c r="G76" i="1"/>
  <c r="I76" i="1"/>
  <c r="E85" i="1"/>
  <c r="F85" i="1"/>
  <c r="G85" i="1"/>
  <c r="I85" i="1"/>
  <c r="E94" i="1"/>
  <c r="E106" i="1"/>
  <c r="E116" i="1"/>
  <c r="F116" i="1"/>
  <c r="G116" i="1"/>
  <c r="J116" i="1"/>
  <c r="E124" i="1"/>
  <c r="F124" i="1"/>
  <c r="G124" i="1"/>
  <c r="I124" i="1"/>
  <c r="E137" i="1"/>
  <c r="F137" i="1"/>
  <c r="G137" i="1"/>
  <c r="J137" i="1"/>
  <c r="E146" i="1"/>
  <c r="F146" i="1"/>
  <c r="G146" i="1"/>
  <c r="J146" i="1"/>
  <c r="E88" i="1"/>
  <c r="F88" i="1"/>
  <c r="G88" i="1"/>
  <c r="I88" i="1"/>
  <c r="E67" i="1"/>
  <c r="F67" i="1"/>
  <c r="G67" i="1"/>
  <c r="I67" i="1"/>
  <c r="E95" i="1"/>
  <c r="F95" i="1"/>
  <c r="G95" i="1"/>
  <c r="J95" i="1"/>
  <c r="E149" i="1"/>
  <c r="F149" i="1"/>
  <c r="G149" i="1"/>
  <c r="J149" i="1"/>
  <c r="E161" i="1"/>
  <c r="F161" i="1"/>
  <c r="G161" i="1"/>
  <c r="J161" i="1"/>
  <c r="E173" i="1"/>
  <c r="F173" i="1"/>
  <c r="E81" i="1"/>
  <c r="E121" i="1"/>
  <c r="E42" i="1"/>
  <c r="F42" i="1"/>
  <c r="G42" i="1"/>
  <c r="H42" i="1"/>
  <c r="E179" i="1"/>
  <c r="F179" i="1"/>
  <c r="E167" i="1"/>
  <c r="F167" i="1"/>
  <c r="G167" i="1"/>
  <c r="J167" i="1"/>
  <c r="E91" i="1"/>
  <c r="F91" i="1"/>
  <c r="G91" i="1"/>
  <c r="I91" i="1"/>
  <c r="E159" i="1"/>
  <c r="F159" i="1"/>
  <c r="G159" i="1"/>
  <c r="I159" i="1"/>
  <c r="E143" i="1"/>
  <c r="F143" i="1"/>
  <c r="G143" i="1"/>
  <c r="J143" i="1"/>
  <c r="E59" i="1"/>
  <c r="F59" i="1"/>
  <c r="G59" i="1"/>
  <c r="H59" i="1"/>
  <c r="E33" i="1"/>
  <c r="F33" i="1"/>
  <c r="E155" i="1"/>
  <c r="E82" i="1"/>
  <c r="G173" i="1"/>
  <c r="K173" i="1"/>
  <c r="E41" i="1"/>
  <c r="E32" i="1"/>
  <c r="E22" i="1"/>
  <c r="F22" i="1"/>
  <c r="G22" i="1"/>
  <c r="H22" i="1"/>
  <c r="E46" i="1"/>
  <c r="F46" i="1"/>
  <c r="G46" i="1"/>
  <c r="H46" i="1"/>
  <c r="E37" i="1"/>
  <c r="F37" i="1"/>
  <c r="G37" i="1"/>
  <c r="H37" i="1"/>
  <c r="E27" i="1"/>
  <c r="G179" i="1"/>
  <c r="K179" i="1"/>
  <c r="E43" i="1"/>
  <c r="F43" i="1"/>
  <c r="G43" i="1"/>
  <c r="H43" i="1"/>
  <c r="E34" i="1"/>
  <c r="F34" i="1"/>
  <c r="G34" i="1"/>
  <c r="H34" i="1"/>
  <c r="G26" i="1"/>
  <c r="H26" i="1"/>
  <c r="E24" i="1"/>
  <c r="G21" i="1"/>
  <c r="H21" i="1"/>
  <c r="G50" i="1"/>
  <c r="H50" i="1"/>
  <c r="E48" i="1"/>
  <c r="E39" i="1"/>
  <c r="G33" i="1"/>
  <c r="H33" i="1"/>
  <c r="E29" i="1"/>
  <c r="F29" i="1"/>
  <c r="G29" i="1"/>
  <c r="H29" i="1"/>
  <c r="G23" i="1"/>
  <c r="H23" i="1"/>
  <c r="E178" i="1"/>
  <c r="F178" i="1"/>
  <c r="G178" i="1"/>
  <c r="K178" i="1"/>
  <c r="F155" i="1"/>
  <c r="G155" i="1"/>
  <c r="J155" i="1"/>
  <c r="E39" i="2"/>
  <c r="F136" i="1"/>
  <c r="G136" i="1"/>
  <c r="I136" i="1"/>
  <c r="E29" i="2"/>
  <c r="F110" i="1"/>
  <c r="G110" i="1"/>
  <c r="J110" i="1"/>
  <c r="E131" i="2"/>
  <c r="F171" i="1"/>
  <c r="G171" i="1"/>
  <c r="K171" i="1"/>
  <c r="E53" i="2"/>
  <c r="E52" i="2"/>
  <c r="F122" i="1"/>
  <c r="G122" i="1"/>
  <c r="I122" i="1"/>
  <c r="E141" i="2"/>
  <c r="E128" i="2"/>
  <c r="E76" i="2"/>
  <c r="E124" i="2"/>
  <c r="E72" i="2"/>
  <c r="E66" i="2"/>
  <c r="E51" i="2"/>
  <c r="E34" i="2"/>
  <c r="E158" i="2"/>
  <c r="E17" i="2"/>
  <c r="E28" i="2"/>
  <c r="E99" i="2"/>
  <c r="E134" i="2"/>
  <c r="E145" i="2"/>
  <c r="E56" i="2"/>
  <c r="F121" i="1"/>
  <c r="G121" i="1"/>
  <c r="I121" i="1"/>
  <c r="E140" i="2"/>
  <c r="F118" i="1"/>
  <c r="G118" i="1"/>
  <c r="H118" i="1"/>
  <c r="E137" i="2"/>
  <c r="F39" i="1"/>
  <c r="G39" i="1"/>
  <c r="H39" i="1"/>
  <c r="E74" i="2"/>
  <c r="F41" i="1"/>
  <c r="G41" i="1"/>
  <c r="I41" i="1"/>
  <c r="E75" i="2"/>
  <c r="F64" i="1"/>
  <c r="G64" i="1"/>
  <c r="H64" i="1"/>
  <c r="E95" i="2"/>
  <c r="F164" i="1"/>
  <c r="G164" i="1"/>
  <c r="J164" i="1"/>
  <c r="E46" i="2"/>
  <c r="F28" i="1"/>
  <c r="G28" i="1"/>
  <c r="H28" i="1"/>
  <c r="E65" i="2"/>
  <c r="F61" i="1"/>
  <c r="G61" i="1"/>
  <c r="H61" i="1"/>
  <c r="E94" i="2"/>
  <c r="F102" i="1"/>
  <c r="G102" i="1"/>
  <c r="J102" i="1"/>
  <c r="E123" i="2"/>
  <c r="F114" i="1"/>
  <c r="G114" i="1"/>
  <c r="I114" i="1"/>
  <c r="E133" i="2"/>
  <c r="F165" i="1"/>
  <c r="G165" i="1"/>
  <c r="J165" i="1"/>
  <c r="E47" i="2"/>
  <c r="F132" i="1"/>
  <c r="G132" i="1"/>
  <c r="I132" i="1"/>
  <c r="E148" i="2"/>
  <c r="E120" i="2"/>
  <c r="E11" i="2"/>
  <c r="E21" i="2"/>
  <c r="E68" i="2"/>
  <c r="E86" i="2"/>
  <c r="E45" i="2"/>
  <c r="E136" i="2"/>
  <c r="E27" i="2"/>
  <c r="E92" i="2"/>
  <c r="E143" i="2"/>
  <c r="E15" i="2"/>
  <c r="F90" i="1"/>
  <c r="G90" i="1"/>
  <c r="I90" i="1"/>
  <c r="E115" i="2"/>
  <c r="F160" i="1"/>
  <c r="G160" i="1"/>
  <c r="J160" i="1"/>
  <c r="E44" i="2"/>
  <c r="F86" i="1"/>
  <c r="G86" i="1"/>
  <c r="I86" i="1"/>
  <c r="E112" i="2"/>
  <c r="F156" i="1"/>
  <c r="G156" i="1"/>
  <c r="J156" i="1"/>
  <c r="E40" i="2"/>
  <c r="E116" i="2"/>
  <c r="E63" i="2"/>
  <c r="E113" i="2"/>
  <c r="E59" i="2"/>
  <c r="E49" i="2"/>
  <c r="E35" i="2"/>
  <c r="E135" i="2"/>
  <c r="E85" i="2"/>
  <c r="E139" i="2"/>
  <c r="E89" i="2"/>
  <c r="F27" i="1"/>
  <c r="G27" i="1"/>
  <c r="H27" i="1"/>
  <c r="E64" i="2"/>
  <c r="F32" i="1"/>
  <c r="G32" i="1"/>
  <c r="H32" i="1"/>
  <c r="E67" i="2"/>
  <c r="F81" i="1"/>
  <c r="G81" i="1"/>
  <c r="I81" i="1"/>
  <c r="E19" i="2"/>
  <c r="F53" i="1"/>
  <c r="G53" i="1"/>
  <c r="H53" i="1"/>
  <c r="E87" i="2"/>
  <c r="F48" i="1"/>
  <c r="G48" i="1"/>
  <c r="H48" i="1"/>
  <c r="E82" i="2"/>
  <c r="F45" i="1"/>
  <c r="G45" i="1"/>
  <c r="H45" i="1"/>
  <c r="E79" i="2"/>
  <c r="F97" i="1"/>
  <c r="G97" i="1"/>
  <c r="J97" i="1"/>
  <c r="E23" i="2"/>
  <c r="F147" i="1"/>
  <c r="G147" i="1"/>
  <c r="J147" i="1"/>
  <c r="E31" i="2"/>
  <c r="F98" i="1"/>
  <c r="G98" i="1"/>
  <c r="J98" i="1"/>
  <c r="E24" i="2"/>
  <c r="F89" i="1"/>
  <c r="G89" i="1"/>
  <c r="I89" i="1"/>
  <c r="E114" i="2"/>
  <c r="E109" i="2"/>
  <c r="E37" i="2"/>
  <c r="E106" i="2"/>
  <c r="E160" i="2"/>
  <c r="E151" i="2"/>
  <c r="E159" i="2"/>
  <c r="E122" i="2"/>
  <c r="E129" i="2"/>
  <c r="E77" i="2"/>
  <c r="E25" i="2"/>
  <c r="E81" i="2"/>
  <c r="E154" i="2"/>
  <c r="E118" i="2"/>
  <c r="E121" i="2"/>
  <c r="E54" i="2"/>
  <c r="E125" i="2"/>
  <c r="E73" i="2"/>
  <c r="F78" i="1"/>
  <c r="G78" i="1"/>
  <c r="I78" i="1"/>
  <c r="E105" i="2"/>
  <c r="F177" i="1"/>
  <c r="G177" i="1"/>
  <c r="J177" i="1"/>
  <c r="E57" i="2"/>
  <c r="F35" i="1"/>
  <c r="G35" i="1"/>
  <c r="H35" i="1"/>
  <c r="E70" i="2"/>
  <c r="E156" i="2"/>
  <c r="F106" i="1"/>
  <c r="G106" i="1"/>
  <c r="J106" i="1"/>
  <c r="E127" i="2"/>
  <c r="F31" i="1"/>
  <c r="G31" i="1"/>
  <c r="I31" i="1"/>
  <c r="E12" i="2"/>
  <c r="F105" i="1"/>
  <c r="G105" i="1"/>
  <c r="J105" i="1"/>
  <c r="E126" i="2"/>
  <c r="F139" i="1"/>
  <c r="G139" i="1"/>
  <c r="J139" i="1"/>
  <c r="E152" i="2"/>
  <c r="F74" i="1"/>
  <c r="G74" i="1"/>
  <c r="I74" i="1"/>
  <c r="E101" i="2"/>
  <c r="E150" i="2"/>
  <c r="E16" i="2"/>
  <c r="E30" i="2"/>
  <c r="E14" i="2"/>
  <c r="E155" i="2"/>
  <c r="E93" i="2"/>
  <c r="E18" i="2"/>
  <c r="E111" i="2"/>
  <c r="E117" i="2"/>
  <c r="E43" i="2"/>
  <c r="E22" i="2"/>
  <c r="E69" i="2"/>
  <c r="F36" i="1"/>
  <c r="G36" i="1"/>
  <c r="H36" i="1"/>
  <c r="E71" i="2"/>
  <c r="F56" i="1"/>
  <c r="G56" i="1"/>
  <c r="I56" i="1"/>
  <c r="E13" i="2"/>
  <c r="F65" i="1"/>
  <c r="G65" i="1"/>
  <c r="H65" i="1"/>
  <c r="E96" i="2"/>
  <c r="F152" i="1"/>
  <c r="G152" i="1"/>
  <c r="I152" i="1"/>
  <c r="E36" i="2"/>
  <c r="F70" i="1"/>
  <c r="G70" i="1"/>
  <c r="E97" i="2"/>
  <c r="F24" i="1"/>
  <c r="G24" i="1"/>
  <c r="H24" i="1"/>
  <c r="E61" i="2"/>
  <c r="F82" i="1"/>
  <c r="G82" i="1"/>
  <c r="I82" i="1"/>
  <c r="E108" i="2"/>
  <c r="F94" i="1"/>
  <c r="G94" i="1"/>
  <c r="I94" i="1"/>
  <c r="E119" i="2"/>
  <c r="F140" i="1"/>
  <c r="G140" i="1"/>
  <c r="I140" i="1"/>
  <c r="E153" i="2"/>
  <c r="F148" i="1"/>
  <c r="G148" i="1"/>
  <c r="J148" i="1"/>
  <c r="E32" i="2"/>
  <c r="F131" i="1"/>
  <c r="G131" i="1"/>
  <c r="I131" i="1"/>
  <c r="E147" i="2"/>
  <c r="F49" i="1"/>
  <c r="G49" i="1"/>
  <c r="H49" i="1"/>
  <c r="E83" i="2"/>
  <c r="F127" i="1"/>
  <c r="G127" i="1"/>
  <c r="J127" i="1"/>
  <c r="E144" i="2"/>
  <c r="F113" i="1"/>
  <c r="G113" i="1"/>
  <c r="I113" i="1"/>
  <c r="E26" i="2"/>
  <c r="F144" i="1"/>
  <c r="G144" i="1"/>
  <c r="J144" i="1"/>
  <c r="E157" i="2"/>
  <c r="F57" i="1"/>
  <c r="G57" i="1"/>
  <c r="H57" i="1"/>
  <c r="E90" i="2"/>
  <c r="E146" i="2"/>
  <c r="E91" i="2"/>
  <c r="E142" i="2"/>
  <c r="E88" i="2"/>
  <c r="E149" i="2"/>
  <c r="E78" i="2"/>
  <c r="E55" i="2"/>
  <c r="E104" i="2"/>
  <c r="E110" i="2"/>
  <c r="E38" i="2"/>
  <c r="E20" i="2"/>
  <c r="E62" i="2"/>
  <c r="H70" i="1"/>
  <c r="C12" i="1"/>
  <c r="C11" i="1"/>
  <c r="O181" i="1" l="1"/>
  <c r="O180" i="1"/>
  <c r="O82" i="1"/>
  <c r="O45" i="1"/>
  <c r="O48" i="1"/>
  <c r="O43" i="1"/>
  <c r="O46" i="1"/>
  <c r="O90" i="1"/>
  <c r="O179" i="1"/>
  <c r="O108" i="1"/>
  <c r="O127" i="1"/>
  <c r="O134" i="1"/>
  <c r="O120" i="1"/>
  <c r="O107" i="1"/>
  <c r="O118" i="1"/>
  <c r="O171" i="1"/>
  <c r="O154" i="1"/>
  <c r="O88" i="1"/>
  <c r="O81" i="1"/>
  <c r="O159" i="1"/>
  <c r="O96" i="1"/>
  <c r="O174" i="1"/>
  <c r="O121" i="1"/>
  <c r="O89" i="1"/>
  <c r="O49" i="1"/>
  <c r="O144" i="1"/>
  <c r="O117" i="1"/>
  <c r="O61" i="1"/>
  <c r="O66" i="1"/>
  <c r="O126" i="1"/>
  <c r="O112" i="1"/>
  <c r="O125" i="1"/>
  <c r="O39" i="1"/>
  <c r="O80" i="1"/>
  <c r="O122" i="1"/>
  <c r="O104" i="1"/>
  <c r="O138" i="1"/>
  <c r="O91" i="1"/>
  <c r="O53" i="1"/>
  <c r="O57" i="1"/>
  <c r="O51" i="1"/>
  <c r="O22" i="1"/>
  <c r="O28" i="1"/>
  <c r="O99" i="1"/>
  <c r="O116" i="1"/>
  <c r="O142" i="1"/>
  <c r="O145" i="1"/>
  <c r="O123" i="1"/>
  <c r="O137" i="1"/>
  <c r="O124" i="1"/>
  <c r="C15" i="1"/>
  <c r="O136" i="1"/>
  <c r="O56" i="1"/>
  <c r="O175" i="1"/>
  <c r="O147" i="1"/>
  <c r="O165" i="1"/>
  <c r="O170" i="1"/>
  <c r="O93" i="1"/>
  <c r="O73" i="1"/>
  <c r="O34" i="1"/>
  <c r="O87" i="1"/>
  <c r="O131" i="1"/>
  <c r="O115" i="1"/>
  <c r="O68" i="1"/>
  <c r="O23" i="1"/>
  <c r="O103" i="1"/>
  <c r="O64" i="1"/>
  <c r="O71" i="1"/>
  <c r="O60" i="1"/>
  <c r="O32" i="1"/>
  <c r="O38" i="1"/>
  <c r="O129" i="1"/>
  <c r="O139" i="1"/>
  <c r="O52" i="1"/>
  <c r="O109" i="1"/>
  <c r="O128" i="1"/>
  <c r="O146" i="1"/>
  <c r="O141" i="1"/>
  <c r="O167" i="1"/>
  <c r="O69" i="1"/>
  <c r="O67" i="1"/>
  <c r="O169" i="1"/>
  <c r="O151" i="1"/>
  <c r="O31" i="1"/>
  <c r="O149" i="1"/>
  <c r="O33" i="1"/>
  <c r="O111" i="1"/>
  <c r="O76" i="1"/>
  <c r="O79" i="1"/>
  <c r="O74" i="1"/>
  <c r="O41" i="1"/>
  <c r="O47" i="1"/>
  <c r="O133" i="1"/>
  <c r="O163" i="1"/>
  <c r="O75" i="1"/>
  <c r="O114" i="1"/>
  <c r="O143" i="1"/>
  <c r="O35" i="1"/>
  <c r="O177" i="1"/>
  <c r="O40" i="1"/>
  <c r="O176" i="1"/>
  <c r="O158" i="1"/>
  <c r="O161" i="1"/>
  <c r="O156" i="1"/>
  <c r="O63" i="1"/>
  <c r="O42" i="1"/>
  <c r="O85" i="1"/>
  <c r="O83" i="1"/>
  <c r="O55" i="1"/>
  <c r="O65" i="1"/>
  <c r="O54" i="1"/>
  <c r="O98" i="1"/>
  <c r="O168" i="1"/>
  <c r="O164" i="1"/>
  <c r="O130" i="1"/>
  <c r="O157" i="1"/>
  <c r="O166" i="1"/>
  <c r="O50" i="1"/>
  <c r="O132" i="1"/>
  <c r="O21" i="1"/>
  <c r="O178" i="1"/>
  <c r="O92" i="1"/>
  <c r="O58" i="1"/>
  <c r="O70" i="1"/>
  <c r="O44" i="1"/>
  <c r="O86" i="1"/>
  <c r="O100" i="1"/>
  <c r="O140" i="1"/>
  <c r="O77" i="1"/>
  <c r="O84" i="1"/>
  <c r="O135" i="1"/>
  <c r="O152" i="1"/>
  <c r="O97" i="1"/>
  <c r="O150" i="1"/>
  <c r="O30" i="1"/>
  <c r="O162" i="1"/>
  <c r="O148" i="1"/>
  <c r="O59" i="1"/>
  <c r="O26" i="1"/>
  <c r="O29" i="1"/>
  <c r="O24" i="1"/>
  <c r="O27" i="1"/>
  <c r="O72" i="1"/>
  <c r="O78" i="1"/>
  <c r="O102" i="1"/>
  <c r="O119" i="1"/>
  <c r="O106" i="1"/>
  <c r="O25" i="1"/>
  <c r="O101" i="1"/>
  <c r="O110" i="1"/>
  <c r="O173" i="1"/>
  <c r="O155" i="1"/>
  <c r="O62" i="1"/>
  <c r="O172" i="1"/>
  <c r="O153" i="1"/>
  <c r="O36" i="1"/>
  <c r="O37" i="1"/>
  <c r="O105" i="1"/>
  <c r="O94" i="1"/>
  <c r="O95" i="1"/>
  <c r="O160" i="1"/>
  <c r="O11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<sst xmlns="http://schemas.openxmlformats.org/spreadsheetml/2006/main" count="1670" uniqueCount="598">
  <si>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</si>
  <si>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</si>
  <si>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</si>
  <si>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</si>
  <si>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</si>
  <si>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</si>
  <si>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</si>
  <si>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</si>
  <si>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</si>
  <si>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</si>
  <si>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</si>
  <si>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</si>
  <si>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</si>
  <si>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</si>
  <si>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</si>
  <si>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</si>
  <si>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</si>
  <si>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</si>
  <si>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</si>
  <si>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</si>
  <si>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</si>
  <si>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</si>
  <si>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</si>
  <si>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</si>
  <si>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</si>
  <si>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</si>
  <si>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</si>
  <si>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</si>
  <si>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</si>
  <si>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</si>
  <si>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</si>
  <si>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1063</t>
  </si>
  <si>
    <t>K</t>
  </si>
  <si>
    <t>phe</t>
  </si>
  <si>
    <t>VS 13,149</t>
  </si>
  <si>
    <t>VS 13,151</t>
  </si>
  <si>
    <t>AA 18,314</t>
  </si>
  <si>
    <t>PISMA W A.Z. 2,50</t>
  </si>
  <si>
    <t>phe  V</t>
  </si>
  <si>
    <t>IBVS 2385</t>
  </si>
  <si>
    <t>phe  B</t>
  </si>
  <si>
    <t>v</t>
  </si>
  <si>
    <t>BAAVSS 60,15</t>
  </si>
  <si>
    <t>v         10</t>
  </si>
  <si>
    <t>Paschke A</t>
  </si>
  <si>
    <t>BBSAG Bull.86</t>
  </si>
  <si>
    <t>B</t>
  </si>
  <si>
    <t>OBS. 1086,151</t>
  </si>
  <si>
    <t>IBVS 3998</t>
  </si>
  <si>
    <t>:</t>
  </si>
  <si>
    <t>BAV-M 68</t>
  </si>
  <si>
    <t>AN 318,267</t>
  </si>
  <si>
    <t>IBVS 4633</t>
  </si>
  <si>
    <t>II</t>
  </si>
  <si>
    <t>IBVS 5361</t>
  </si>
  <si>
    <t>I</t>
  </si>
  <si>
    <t>IBVS 4562</t>
  </si>
  <si>
    <t>IBVS 5494</t>
  </si>
  <si>
    <t>IBVS 0668</t>
  </si>
  <si>
    <t># of data points:</t>
  </si>
  <si>
    <t>EB/DM/WR</t>
  </si>
  <si>
    <t>CQ Cep / GSC 03991-01076</t>
  </si>
  <si>
    <t xml:space="preserve">IBVS 5736 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</si>
  <si>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</si>
  <si>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</si>
  <si>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</si>
  <si>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</si>
  <si>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</si>
  <si>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</si>
  <si>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</si>
  <si>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</si>
  <si>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</si>
  <si>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IBVS 6007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</si>
  <si>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</si>
  <si>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</si>
  <si>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</si>
  <si>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</si>
  <si>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</si>
  <si>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</si>
  <si>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</si>
  <si>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</si>
  <si>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</si>
  <si>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</si>
  <si>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</si>
  <si>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</si>
  <si>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</si>
  <si>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2415500.780 </t>
  </si>
  <si>
    <t> 26.04.1901 06:43 </t>
  </si>
  <si>
    <t> -0.145 </t>
  </si>
  <si>
    <t>P </t>
  </si>
  <si>
    <t> S.Gaposchkin </t>
  </si>
  <si>
    <t> APJ 100.242 </t>
  </si>
  <si>
    <t>2415501.647 </t>
  </si>
  <si>
    <t> 27.04.1901 03:31 </t>
  </si>
  <si>
    <t> -0.098 </t>
  </si>
  <si>
    <t>2415612.480 </t>
  </si>
  <si>
    <t> 15.08.1901 23:31 </t>
  </si>
  <si>
    <t> -0.050 </t>
  </si>
  <si>
    <t> N.Kurochkin </t>
  </si>
  <si>
    <t> AC 1063.2 </t>
  </si>
  <si>
    <t>2416500.343 </t>
  </si>
  <si>
    <t> 20.01.1904 20:13 </t>
  </si>
  <si>
    <t> -0.102 </t>
  </si>
  <si>
    <t>2416500.361 </t>
  </si>
  <si>
    <t> 20.01.1904 20:39 </t>
  </si>
  <si>
    <t> -0.084 </t>
  </si>
  <si>
    <t>2416501.197 </t>
  </si>
  <si>
    <t> 21.01.1904 16:43 </t>
  </si>
  <si>
    <t> -0.069 </t>
  </si>
  <si>
    <t>2416501.201 </t>
  </si>
  <si>
    <t> 21.01.1904 16:49 </t>
  </si>
  <si>
    <t> -0.065 </t>
  </si>
  <si>
    <t>2417501.527 </t>
  </si>
  <si>
    <t> 18.10.1906 00:38 </t>
  </si>
  <si>
    <t> -0.080 </t>
  </si>
  <si>
    <t>2417502.391 </t>
  </si>
  <si>
    <t> 18.10.1906 21:23 </t>
  </si>
  <si>
    <t> -0.037 </t>
  </si>
  <si>
    <t>2417562.320 </t>
  </si>
  <si>
    <t> 17.12.1906 19:40 </t>
  </si>
  <si>
    <t> -0.013 </t>
  </si>
  <si>
    <t>2418238.470 </t>
  </si>
  <si>
    <t> 23.10.1908 23:16 </t>
  </si>
  <si>
    <t> -0.058 </t>
  </si>
  <si>
    <t>2418501.107 </t>
  </si>
  <si>
    <t> 13.07.1909 14:34 </t>
  </si>
  <si>
    <t> -0.021 </t>
  </si>
  <si>
    <t>2418501.969 </t>
  </si>
  <si>
    <t> 14.07.1909 11:15 </t>
  </si>
  <si>
    <t> 0.021 </t>
  </si>
  <si>
    <t>2419500.644 </t>
  </si>
  <si>
    <t> 08.04.1912 03:27 </t>
  </si>
  <si>
    <t> -0.004 </t>
  </si>
  <si>
    <t>2419501.512 </t>
  </si>
  <si>
    <t> 09.04.1912 00:17 </t>
  </si>
  <si>
    <t> 0.043 </t>
  </si>
  <si>
    <t>2420500.193 </t>
  </si>
  <si>
    <t> 02.01.1915 16:37 </t>
  </si>
  <si>
    <t> 0.024 </t>
  </si>
  <si>
    <t>2420501.055 </t>
  </si>
  <si>
    <t> 03.01.1915 13:19 </t>
  </si>
  <si>
    <t> 0.065 </t>
  </si>
  <si>
    <t>2421501.366 </t>
  </si>
  <si>
    <t> 29.09.1917 20:47 </t>
  </si>
  <si>
    <t> 0.035 </t>
  </si>
  <si>
    <t>2421502.239 </t>
  </si>
  <si>
    <t> 30.09.1917 17:44 </t>
  </si>
  <si>
    <t> 0.087 </t>
  </si>
  <si>
    <t>2422287.501 </t>
  </si>
  <si>
    <t> 25.11.1919 00:01 </t>
  </si>
  <si>
    <t> 0.012 </t>
  </si>
  <si>
    <t> HA 113.73 </t>
  </si>
  <si>
    <t>2423001.441 </t>
  </si>
  <si>
    <t> 07.11.1921 22:35 </t>
  </si>
  <si>
    <t> 0.008 </t>
  </si>
  <si>
    <t>2423002.296 </t>
  </si>
  <si>
    <t> 08.11.1921 19:06 </t>
  </si>
  <si>
    <t>2424501.585 </t>
  </si>
  <si>
    <t> 17.12.1925 02:02 </t>
  </si>
  <si>
    <t> 0.051 </t>
  </si>
  <si>
    <t>2424502.418 </t>
  </si>
  <si>
    <t> 17.12.1925 22:01 </t>
  </si>
  <si>
    <t> 0.063 </t>
  </si>
  <si>
    <t>2425501.113 </t>
  </si>
  <si>
    <t> 11.09.1928 14:42 </t>
  </si>
  <si>
    <t> 0.058 </t>
  </si>
  <si>
    <t>2425501.933 </t>
  </si>
  <si>
    <t> 12.09.1928 10:23 </t>
  </si>
  <si>
    <t>2426500.631 </t>
  </si>
  <si>
    <t> 08.06.1931 03:08 </t>
  </si>
  <si>
    <t> 0.056 </t>
  </si>
  <si>
    <t>2426501.455 </t>
  </si>
  <si>
    <t> 08.06.1931 22:55 </t>
  </si>
  <si>
    <t> 0.059 </t>
  </si>
  <si>
    <t>2427500.174 </t>
  </si>
  <si>
    <t> 03.03.1934 16:10 </t>
  </si>
  <si>
    <t> 0.078 </t>
  </si>
  <si>
    <t>2427500.993 </t>
  </si>
  <si>
    <t> 04.03.1934 11:49 </t>
  </si>
  <si>
    <t> 0.076 </t>
  </si>
  <si>
    <t>2428501.266 </t>
  </si>
  <si>
    <t> 28.11.1936 18:23 </t>
  </si>
  <si>
    <t>2428502.108 </t>
  </si>
  <si>
    <t> 29.11.1936 14:35 </t>
  </si>
  <si>
    <t> 0.029 </t>
  </si>
  <si>
    <t>2428747.474 </t>
  </si>
  <si>
    <t> 01.08.1937 23:22 </t>
  </si>
  <si>
    <t>2428748.322 </t>
  </si>
  <si>
    <t> 02.08.1937 19:43 </t>
  </si>
  <si>
    <t>2428762.240 </t>
  </si>
  <si>
    <t> 16.08.1937 17:45 </t>
  </si>
  <si>
    <t> 0.023 </t>
  </si>
  <si>
    <t>2429141.367 </t>
  </si>
  <si>
    <t> 30.08.1938 20:48 </t>
  </si>
  <si>
    <t> 0.022 </t>
  </si>
  <si>
    <t>2429142.252 </t>
  </si>
  <si>
    <t> 31.08.1938 18:02 </t>
  </si>
  <si>
    <t> 0.086 </t>
  </si>
  <si>
    <t>2429477.807 </t>
  </si>
  <si>
    <t> 02.08.1939 07:22 </t>
  </si>
  <si>
    <t> 0.006 </t>
  </si>
  <si>
    <t>2429500.814 </t>
  </si>
  <si>
    <t> 25.08.1939 07:32 </t>
  </si>
  <si>
    <t>2429501.675 </t>
  </si>
  <si>
    <t> 26.08.1939 04:12 </t>
  </si>
  <si>
    <t>2429549.260 </t>
  </si>
  <si>
    <t> 12.10.1939 18:14 </t>
  </si>
  <si>
    <t>2429850.370 </t>
  </si>
  <si>
    <t> 08.08.1940 20:52 </t>
  </si>
  <si>
    <t> 0.005 </t>
  </si>
  <si>
    <t>2430500.319 </t>
  </si>
  <si>
    <t> 20.05.1942 19:39 </t>
  </si>
  <si>
    <t> 0.020 </t>
  </si>
  <si>
    <t>2430501.161 </t>
  </si>
  <si>
    <t> 21.05.1942 15:51 </t>
  </si>
  <si>
    <t> 0.041 </t>
  </si>
  <si>
    <t>2430614.300 </t>
  </si>
  <si>
    <t> 11.09.1942 19:12 </t>
  </si>
  <si>
    <t> -0.066 </t>
  </si>
  <si>
    <t>2430674.300 </t>
  </si>
  <si>
    <t> 10.11.1942 19:12 </t>
  </si>
  <si>
    <t> 0.028 </t>
  </si>
  <si>
    <t>2432456.668 </t>
  </si>
  <si>
    <t> 28.09.1947 04:01 </t>
  </si>
  <si>
    <t> 0.000 </t>
  </si>
  <si>
    <t>E </t>
  </si>
  <si>
    <t>?</t>
  </si>
  <si>
    <t> W.Hiltner </t>
  </si>
  <si>
    <t> APJ 112.477 </t>
  </si>
  <si>
    <t>2432457.516 </t>
  </si>
  <si>
    <t> 29.09.1947 00:23 </t>
  </si>
  <si>
    <t> 0.027 </t>
  </si>
  <si>
    <t>2433530.091 </t>
  </si>
  <si>
    <t> 05.09.1950 14:11 </t>
  </si>
  <si>
    <t> 0.046 </t>
  </si>
  <si>
    <t> V.A.Dombrovsky </t>
  </si>
  <si>
    <t> ISAO 28.3 </t>
  </si>
  <si>
    <t>2433530.903 </t>
  </si>
  <si>
    <t> 06.09.1950 09:40 </t>
  </si>
  <si>
    <t> 0.038 </t>
  </si>
  <si>
    <t>2434367.964 </t>
  </si>
  <si>
    <t> 21.12.1952 11:08 </t>
  </si>
  <si>
    <t> 0.062 </t>
  </si>
  <si>
    <t> I.M.Ishchenko </t>
  </si>
  <si>
    <t> TTAO 9.36 </t>
  </si>
  <si>
    <t>2434409.769 </t>
  </si>
  <si>
    <t> 01.02.1953 06:27 </t>
  </si>
  <si>
    <t> 0.015 </t>
  </si>
  <si>
    <t>2434422.906 </t>
  </si>
  <si>
    <t> 14.02.1953 09:44 </t>
  </si>
  <si>
    <t> TTAO 9.104 </t>
  </si>
  <si>
    <t>2434423.743 </t>
  </si>
  <si>
    <t> 15.02.1953 05:49 </t>
  </si>
  <si>
    <t>2434523.026 </t>
  </si>
  <si>
    <t> 25.05.1953 12:37 </t>
  </si>
  <si>
    <t> 0.026 </t>
  </si>
  <si>
    <t> M.A.Svetchnikov </t>
  </si>
  <si>
    <t>2434523.851 </t>
  </si>
  <si>
    <t> 26.05.1953 08:25 </t>
  </si>
  <si>
    <t> 0.030 </t>
  </si>
  <si>
    <t>2434621.507 </t>
  </si>
  <si>
    <t> 01.09.1953 00:10 </t>
  </si>
  <si>
    <t> 0.032 </t>
  </si>
  <si>
    <t>2434622.341 </t>
  </si>
  <si>
    <t> 01.09.1953 20:11 </t>
  </si>
  <si>
    <t> 0.045 </t>
  </si>
  <si>
    <t>2436817.459 </t>
  </si>
  <si>
    <t> 05.09.1959 23:00 </t>
  </si>
  <si>
    <t> -0.008 </t>
  </si>
  <si>
    <t> P.Tchugainow </t>
  </si>
  <si>
    <t> PZ 13.148 </t>
  </si>
  <si>
    <t>2436818.307 </t>
  </si>
  <si>
    <t> 06.09.1959 19:22 </t>
  </si>
  <si>
    <t>2438842.756 </t>
  </si>
  <si>
    <t> 23.03.1965 06:08 </t>
  </si>
  <si>
    <t> -0.012 </t>
  </si>
  <si>
    <t> A.Gusseinzade </t>
  </si>
  <si>
    <t>2438843.593 </t>
  </si>
  <si>
    <t> 24.03.1965 02:13 </t>
  </si>
  <si>
    <t>2439013.452 </t>
  </si>
  <si>
    <t> 09.09.1965 22:50 </t>
  </si>
  <si>
    <t> -0.006 </t>
  </si>
  <si>
    <t> PZ 16.448 </t>
  </si>
  <si>
    <t>2439231.740 </t>
  </si>
  <si>
    <t> 16.04.1966 05:45 </t>
  </si>
  <si>
    <t> T.Kartasheva </t>
  </si>
  <si>
    <t>2439232.581 </t>
  </si>
  <si>
    <t> 17.04.1966 01:56 </t>
  </si>
  <si>
    <t> 0.017 </t>
  </si>
  <si>
    <t>2439699.483 </t>
  </si>
  <si>
    <t> 27.07.1967 23:35 </t>
  </si>
  <si>
    <t> -0.017 </t>
  </si>
  <si>
    <t> I.Semeniuk </t>
  </si>
  <si>
    <t> AA 18.314 </t>
  </si>
  <si>
    <t>2440145.898 </t>
  </si>
  <si>
    <t> 16.10.1968 09:33 </t>
  </si>
  <si>
    <t> -0.022 </t>
  </si>
  <si>
    <t> Kaliullin et al. </t>
  </si>
  <si>
    <t> AC 551.5 </t>
  </si>
  <si>
    <t>2440146.727 </t>
  </si>
  <si>
    <t> 17.10.1968 05:26 </t>
  </si>
  <si>
    <t>2440264.087 </t>
  </si>
  <si>
    <t> 11.02.1969 14:05 </t>
  </si>
  <si>
    <t> -0.002 </t>
  </si>
  <si>
    <t> PZ 18.459 </t>
  </si>
  <si>
    <t>2440265.718 </t>
  </si>
  <si>
    <t> 13.02.1969 05:13 </t>
  </si>
  <si>
    <t>2440266.549 </t>
  </si>
  <si>
    <t> 14.02.1969 01:10 </t>
  </si>
  <si>
    <t>2440362.570 </t>
  </si>
  <si>
    <t> 21.05.1969 01:40 </t>
  </si>
  <si>
    <t>2441193.861 </t>
  </si>
  <si>
    <t> 30.08.1971 08:39 </t>
  </si>
  <si>
    <t> 0.004 </t>
  </si>
  <si>
    <t> A.Meyer </t>
  </si>
  <si>
    <t>IBVS 668 </t>
  </si>
  <si>
    <t>2441207.820 </t>
  </si>
  <si>
    <t> 13.09.1971 07:40 </t>
  </si>
  <si>
    <t>2441216.854 </t>
  </si>
  <si>
    <t> 22.09.1971 08:29 </t>
  </si>
  <si>
    <t> 0.019 </t>
  </si>
  <si>
    <t>2441222.598 </t>
  </si>
  <si>
    <t> 28.09.1971 02:21 </t>
  </si>
  <si>
    <t>2441429.380 </t>
  </si>
  <si>
    <t> 21.04.1972 21:07 </t>
  </si>
  <si>
    <t>2441430.196 </t>
  </si>
  <si>
    <t> 22.04.1972 16:42 </t>
  </si>
  <si>
    <t> -0.001 </t>
  </si>
  <si>
    <t>2441882.3538 </t>
  </si>
  <si>
    <t> 18.07.1973 20:29 </t>
  </si>
  <si>
    <t> -0.0072 </t>
  </si>
  <si>
    <t> D.Chis &amp; V.Pop </t>
  </si>
  <si>
    <t> BAC 34.346 </t>
  </si>
  <si>
    <t>2441900.4097 </t>
  </si>
  <si>
    <t> 05.08.1973 21:49 </t>
  </si>
  <si>
    <t> -0.0050 </t>
  </si>
  <si>
    <t>2441905.3329 </t>
  </si>
  <si>
    <t> 10.08.1973 19:59 </t>
  </si>
  <si>
    <t> -0.0056 </t>
  </si>
  <si>
    <t>2441913.5361 </t>
  </si>
  <si>
    <t> 19.08.1973 00:51 </t>
  </si>
  <si>
    <t> -0.0086 </t>
  </si>
  <si>
    <t>2441914.3550 </t>
  </si>
  <si>
    <t> 19.08.1973 20:31 </t>
  </si>
  <si>
    <t> -0.0104 </t>
  </si>
  <si>
    <t>2441922.5658 </t>
  </si>
  <si>
    <t> 28.08.1973 01:34 </t>
  </si>
  <si>
    <t> -0.0058 </t>
  </si>
  <si>
    <t>2441923.3904 </t>
  </si>
  <si>
    <t> 28.08.1973 21:22 </t>
  </si>
  <si>
    <t> -0.0018 </t>
  </si>
  <si>
    <t>2441941.4408 </t>
  </si>
  <si>
    <t> 15.09.1973 22:34 </t>
  </si>
  <si>
    <t> -0.0052 </t>
  </si>
  <si>
    <t>2442298.4138 </t>
  </si>
  <si>
    <t> 07.09.1974 21:55 </t>
  </si>
  <si>
    <t> -0.0038 </t>
  </si>
  <si>
    <t>2442363.2421 </t>
  </si>
  <si>
    <t> 11.11.1974 17:48 </t>
  </si>
  <si>
    <t> -0.0049 </t>
  </si>
  <si>
    <t>2442616.793 </t>
  </si>
  <si>
    <t> 23.07.1975 07:01 </t>
  </si>
  <si>
    <t> -0.027 </t>
  </si>
  <si>
    <t> T.A.Kartasheva </t>
  </si>
  <si>
    <t>2442706.249 </t>
  </si>
  <si>
    <t> 20.10.1975 17:58 </t>
  </si>
  <si>
    <t> -0.019 </t>
  </si>
  <si>
    <t> BAC 34 </t>
  </si>
  <si>
    <t>2442714.456 </t>
  </si>
  <si>
    <t> 28.10.1975 22:56 </t>
  </si>
  <si>
    <t> -0.018 </t>
  </si>
  <si>
    <t>2443009.871 </t>
  </si>
  <si>
    <t> 19.08.1976 08:54 </t>
  </si>
  <si>
    <t> -0.028 </t>
  </si>
  <si>
    <t> T.A.Karmasheva </t>
  </si>
  <si>
    <t> ISAO 24.35 </t>
  </si>
  <si>
    <t>2443010.667 </t>
  </si>
  <si>
    <t> 20.08.1976 04:00 </t>
  </si>
  <si>
    <t> -0.053 </t>
  </si>
  <si>
    <t>2444173.5065 </t>
  </si>
  <si>
    <t> 27.10.1979 00:09 </t>
  </si>
  <si>
    <t> -0.0381 </t>
  </si>
  <si>
    <t> Kreiner &amp; Tremko </t>
  </si>
  <si>
    <t>2444283.471 </t>
  </si>
  <si>
    <t> 13.02.1980 23:18 </t>
  </si>
  <si>
    <t> D.Stickland et al. </t>
  </si>
  <si>
    <t> AAP 134.45 </t>
  </si>
  <si>
    <t>2444284.275 </t>
  </si>
  <si>
    <t> 14.02.1980 18:36 </t>
  </si>
  <si>
    <t> -0.054 </t>
  </si>
  <si>
    <t>2444523.092 </t>
  </si>
  <si>
    <t> 10.10.1980 14:12 </t>
  </si>
  <si>
    <t> -0.039 </t>
  </si>
  <si>
    <t> E.Antochina et al. </t>
  </si>
  <si>
    <t> AC 59.704 </t>
  </si>
  <si>
    <t>2444523.905 </t>
  </si>
  <si>
    <t> 11.10.1980 09:43 </t>
  </si>
  <si>
    <t> -0.046 </t>
  </si>
  <si>
    <t>2444613.359 </t>
  </si>
  <si>
    <t> 08.01.1981 20:36 </t>
  </si>
  <si>
    <t> -0.040 </t>
  </si>
  <si>
    <t>2444874.3190 </t>
  </si>
  <si>
    <t> 26.09.1981 19:39 </t>
  </si>
  <si>
    <t> -0.0389 </t>
  </si>
  <si>
    <t>2445056.495 </t>
  </si>
  <si>
    <t> 27.03.1982 23:52 </t>
  </si>
  <si>
    <t> -0.042 </t>
  </si>
  <si>
    <t>2445061.433 </t>
  </si>
  <si>
    <t> 01.04.1982 22:23 </t>
  </si>
  <si>
    <t> V.Harvig </t>
  </si>
  <si>
    <t> PTAO 52.318 </t>
  </si>
  <si>
    <t>2445143.4810 </t>
  </si>
  <si>
    <t> 22.06.1982 23:32 </t>
  </si>
  <si>
    <t> -0.0418 </t>
  </si>
  <si>
    <t> Evren &amp; Tümer </t>
  </si>
  <si>
    <t>IBVS 2385 </t>
  </si>
  <si>
    <t>2445220.6248 </t>
  </si>
  <si>
    <t> 08.09.1982 02:59 </t>
  </si>
  <si>
    <t> -0.0367 </t>
  </si>
  <si>
    <t> Walker et al. </t>
  </si>
  <si>
    <t> AAP 128.394 </t>
  </si>
  <si>
    <t>2445225.5568 </t>
  </si>
  <si>
    <t> 13.09.1982 01:21 </t>
  </si>
  <si>
    <t> -0.0284 </t>
  </si>
  <si>
    <t>2445230.4748 </t>
  </si>
  <si>
    <t> 17.09.1982 23:23 </t>
  </si>
  <si>
    <t> -0.0342 </t>
  </si>
  <si>
    <t>2445440.559 </t>
  </si>
  <si>
    <t> 16.04.1983 01:24 </t>
  </si>
  <si>
    <t> -0.030 </t>
  </si>
  <si>
    <t>V </t>
  </si>
  <si>
    <t> T.Brelstaff </t>
  </si>
  <si>
    <t> VSSC 60/73 </t>
  </si>
  <si>
    <t>2445647.348 </t>
  </si>
  <si>
    <t> 08.11.1983 20:21 </t>
  </si>
  <si>
    <t> -0.038 </t>
  </si>
  <si>
    <t> AAOB 58.41 </t>
  </si>
  <si>
    <t>2445711.353 </t>
  </si>
  <si>
    <t> 11.01.1984 20:28 </t>
  </si>
  <si>
    <t>2445916.497 </t>
  </si>
  <si>
    <t> 03.08.1984 23:55 </t>
  </si>
  <si>
    <t>2446264.475 </t>
  </si>
  <si>
    <t> 17.07.1985 23:24 </t>
  </si>
  <si>
    <t> A.Paschke </t>
  </si>
  <si>
    <t> BBS 86 </t>
  </si>
  <si>
    <t>2446684.597 </t>
  </si>
  <si>
    <t> 11.09.1986 02:19 </t>
  </si>
  <si>
    <t> -0.059 </t>
  </si>
  <si>
    <t> OBS 108.151 </t>
  </si>
  <si>
    <t>2447120.3634 </t>
  </si>
  <si>
    <t> 20.11.1987 20:43 </t>
  </si>
  <si>
    <t> -0.0438 </t>
  </si>
  <si>
    <t> J.Ells </t>
  </si>
  <si>
    <t> VSSC 70.19 </t>
  </si>
  <si>
    <t>2447120.365 </t>
  </si>
  <si>
    <t> 20.11.1987 20:45 </t>
  </si>
  <si>
    <t>2447412.4897 </t>
  </si>
  <si>
    <t> 07.09.1988 23:45 </t>
  </si>
  <si>
    <t> -0.0598 </t>
  </si>
  <si>
    <t> VSSC 72.25 </t>
  </si>
  <si>
    <t>2447412.492 </t>
  </si>
  <si>
    <t> 07.09.1988 23:48 </t>
  </si>
  <si>
    <t> P.Frank </t>
  </si>
  <si>
    <t>BAVM 52 </t>
  </si>
  <si>
    <t>2447682.4746 </t>
  </si>
  <si>
    <t> 04.06.1989 23:23 </t>
  </si>
  <si>
    <t> -0.0604 </t>
  </si>
  <si>
    <t> VSSC 73 </t>
  </si>
  <si>
    <t>2447755.4891 </t>
  </si>
  <si>
    <t> 16.08.1989 23:44 </t>
  </si>
  <si>
    <t> -0.0815 </t>
  </si>
  <si>
    <t>2447760.4350 </t>
  </si>
  <si>
    <t> 21.08.1989 22:26 </t>
  </si>
  <si>
    <t> -0.0593 </t>
  </si>
  <si>
    <t>2447805.5552 </t>
  </si>
  <si>
    <t> 06.10.1989 01:19 </t>
  </si>
  <si>
    <t> -0.0734 </t>
  </si>
  <si>
    <t>2447824.4476 </t>
  </si>
  <si>
    <t> 24.10.1989 22:44 </t>
  </si>
  <si>
    <t> -0.0554 </t>
  </si>
  <si>
    <t>2447856.4461 </t>
  </si>
  <si>
    <t> 25.11.1989 22:42 </t>
  </si>
  <si>
    <t> -0.0613 </t>
  </si>
  <si>
    <t>2448437.4352 </t>
  </si>
  <si>
    <t> 29.06.1991 22:26 </t>
  </si>
  <si>
    <t> -0.0743 </t>
  </si>
  <si>
    <t> B.Kilinc </t>
  </si>
  <si>
    <t>IBVS 3998 </t>
  </si>
  <si>
    <t>2448506.3667 </t>
  </si>
  <si>
    <t> 06.09.1991 20:48 </t>
  </si>
  <si>
    <t> -0.0753 </t>
  </si>
  <si>
    <t>2448515.4053 </t>
  </si>
  <si>
    <t> 15.09.1991 21:43 </t>
  </si>
  <si>
    <t> -0.0635 </t>
  </si>
  <si>
    <t>2448524.4189 </t>
  </si>
  <si>
    <t> 24.09.1991 22:03 </t>
  </si>
  <si>
    <t> -0.0768 </t>
  </si>
  <si>
    <t>2448826.4066 </t>
  </si>
  <si>
    <t> 22.07.1992 21:45 </t>
  </si>
  <si>
    <t> -0.0789 </t>
  </si>
  <si>
    <t>2448840.384 </t>
  </si>
  <si>
    <t> 05.08.1992 21:12 </t>
  </si>
  <si>
    <t> -0.052 </t>
  </si>
  <si>
    <t>o</t>
  </si>
  <si>
    <t> F.Agerer </t>
  </si>
  <si>
    <t>BAVM 68 </t>
  </si>
  <si>
    <t>2448844.4651 </t>
  </si>
  <si>
    <t> 09.08.1992 23:09 </t>
  </si>
  <si>
    <t> -0.0742 </t>
  </si>
  <si>
    <t>2448849.3938 </t>
  </si>
  <si>
    <t> 14.08.1992 21:27 </t>
  </si>
  <si>
    <t> -0.0692 </t>
  </si>
  <si>
    <t>2448872.3633 </t>
  </si>
  <si>
    <t> 06.09.1992 20:43 </t>
  </si>
  <si>
    <t> -0.0772 </t>
  </si>
  <si>
    <t>2448876.4868 </t>
  </si>
  <si>
    <t> 10.09.1992 23:40 </t>
  </si>
  <si>
    <t> -0.0568 </t>
  </si>
  <si>
    <t>2448881.4112 </t>
  </si>
  <si>
    <t> 15.09.1992 21:52 </t>
  </si>
  <si>
    <t> -0.0562 </t>
  </si>
  <si>
    <t>2449270.3754 </t>
  </si>
  <si>
    <t> 09.10.1993 21:00 </t>
  </si>
  <si>
    <t> -0.0680 </t>
  </si>
  <si>
    <t>2449270.3761 </t>
  </si>
  <si>
    <t> 09.10.1993 21:01 </t>
  </si>
  <si>
    <t> -0.0673 </t>
  </si>
  <si>
    <t>B;V</t>
  </si>
  <si>
    <t>2450267.4316 </t>
  </si>
  <si>
    <t> 02.07.1996 22:21 </t>
  </si>
  <si>
    <t> -0.0705 </t>
  </si>
  <si>
    <t> O.Demircan et al. </t>
  </si>
  <si>
    <t> AN 318.267 </t>
  </si>
  <si>
    <t>2450344.571 </t>
  </si>
  <si>
    <t> 18.09.1996 01:42 </t>
  </si>
  <si>
    <t> -0.070 </t>
  </si>
  <si>
    <t>BAVM 102 </t>
  </si>
  <si>
    <t>2450948.5431 </t>
  </si>
  <si>
    <t> 15.05.1998 01:02 </t>
  </si>
  <si>
    <t> -0.0774 </t>
  </si>
  <si>
    <t>G</t>
  </si>
  <si>
    <t> I.Biro </t>
  </si>
  <si>
    <t>IBVS 4633/4653 </t>
  </si>
  <si>
    <t>2451013.3843 </t>
  </si>
  <si>
    <t> 18.07.1998 21:13 </t>
  </si>
  <si>
    <t> -0.0655 </t>
  </si>
  <si>
    <t> H.Ak </t>
  </si>
  <si>
    <t>IBVS 5361 </t>
  </si>
  <si>
    <t>2451022.3990 </t>
  </si>
  <si>
    <t> 27.07.1998 21:34 </t>
  </si>
  <si>
    <t> -0.0777 </t>
  </si>
  <si>
    <t>2452858.962 </t>
  </si>
  <si>
    <t> 07.08.2003 11:05 </t>
  </si>
  <si>
    <t> -0.072 </t>
  </si>
  <si>
    <t> Karska &amp; Maciejewski </t>
  </si>
  <si>
    <t>IBVS 5494 </t>
  </si>
  <si>
    <t>2454042.2816 </t>
  </si>
  <si>
    <t> 02.11.2006 18:45 </t>
  </si>
  <si>
    <t> -0.0932 </t>
  </si>
  <si>
    <t> Sz.Csizmadia et al. </t>
  </si>
  <si>
    <t>IBVS 5736 </t>
  </si>
  <si>
    <t>2455075.4572 </t>
  </si>
  <si>
    <t> 31.08.2009 22:58 </t>
  </si>
  <si>
    <t> -0.0839 </t>
  </si>
  <si>
    <t>C </t>
  </si>
  <si>
    <t>R</t>
  </si>
  <si>
    <t> H.Ku?áková </t>
  </si>
  <si>
    <t>OEJV 0137 </t>
  </si>
  <si>
    <t>2455112.3680 </t>
  </si>
  <si>
    <t> 07.10.2009 20:49 </t>
  </si>
  <si>
    <t> -0.1012 </t>
  </si>
  <si>
    <t> M.Vraš?ák </t>
  </si>
  <si>
    <t>2455811.54449 </t>
  </si>
  <si>
    <t> 07.09.2011 01:04 </t>
  </si>
  <si>
    <t> -0.09678 </t>
  </si>
  <si>
    <t> R.Uhlar </t>
  </si>
  <si>
    <t>IBVS 6007 </t>
  </si>
  <si>
    <t>2455816.46914 </t>
  </si>
  <si>
    <t> 11.09.2011 23:15 </t>
  </si>
  <si>
    <t> -0.09588 </t>
  </si>
  <si>
    <t> K.Ho?kova </t>
  </si>
  <si>
    <t>OEJV 0160 </t>
  </si>
  <si>
    <t>2456155.38112 </t>
  </si>
  <si>
    <t> 15.08.2012 21:08 </t>
  </si>
  <si>
    <t> -0.10182 </t>
  </si>
  <si>
    <t> P.Marek </t>
  </si>
  <si>
    <t>2456155.38856 </t>
  </si>
  <si>
    <t> 15.08.2012 21:19 </t>
  </si>
  <si>
    <t> -0.09438 </t>
  </si>
  <si>
    <t>2456155.39366 </t>
  </si>
  <si>
    <t> 15.08.2012 21:26 </t>
  </si>
  <si>
    <t> -0.08928 </t>
  </si>
  <si>
    <t>2456877.5477 </t>
  </si>
  <si>
    <t> 08.08.2014 01:08 </t>
  </si>
  <si>
    <t> -0.0848 </t>
  </si>
  <si>
    <t>-I</t>
  </si>
  <si>
    <t>BAVM 238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</si>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</sst>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5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vertical="top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5" fillId="24" borderId="18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Cep - O-C Diagr.</a:t>
            </a:r>
          </a:p>
        </c:rich>
      </c:tx>
      <c:layout>
        <c:manualLayout>
          <c:xMode val="edge"/>
          <c:yMode val="edge"/>
          <c:x val="0.3586962227547643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69252958613219"/>
          <c:w val="0.7844216776028886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-0.14458100000229024</c:v>
                </c:pt>
                <c:pt idx="1">
                  <c:v>-9.8205500002222834E-2</c:v>
                </c:pt>
                <c:pt idx="2">
                  <c:v>-4.9513000001752516E-2</c:v>
                </c:pt>
                <c:pt idx="3">
                  <c:v>-0.10222200000134762</c:v>
                </c:pt>
                <c:pt idx="4">
                  <c:v>-8.422200000131852E-2</c:v>
                </c:pt>
                <c:pt idx="5">
                  <c:v>-6.8846500002109678E-2</c:v>
                </c:pt>
                <c:pt idx="6">
                  <c:v>-6.4846500001294771E-2</c:v>
                </c:pt>
                <c:pt idx="7">
                  <c:v>-8.0112000003282446E-2</c:v>
                </c:pt>
                <c:pt idx="8">
                  <c:v>-3.6736500002007233E-2</c:v>
                </c:pt>
                <c:pt idx="11">
                  <c:v>-2.0753000000695465E-2</c:v>
                </c:pt>
                <c:pt idx="12">
                  <c:v>2.0622499996534316E-2</c:v>
                </c:pt>
                <c:pt idx="13">
                  <c:v>-4.394000003230758E-3</c:v>
                </c:pt>
                <c:pt idx="14">
                  <c:v>4.2981499998859363E-2</c:v>
                </c:pt>
                <c:pt idx="15">
                  <c:v>2.3964999996678671E-2</c:v>
                </c:pt>
                <c:pt idx="16">
                  <c:v>6.5340499997546431E-2</c:v>
                </c:pt>
                <c:pt idx="17">
                  <c:v>3.5074999999778811E-2</c:v>
                </c:pt>
                <c:pt idx="18">
                  <c:v>8.7450499999249587E-2</c:v>
                </c:pt>
                <c:pt idx="21">
                  <c:v>8.488999999826774E-3</c:v>
                </c:pt>
                <c:pt idx="22">
                  <c:v>4.2864499995630467E-2</c:v>
                </c:pt>
                <c:pt idx="23">
                  <c:v>5.0902999995741993E-2</c:v>
                </c:pt>
                <c:pt idx="24">
                  <c:v>6.3278500001615612E-2</c:v>
                </c:pt>
                <c:pt idx="25">
                  <c:v>5.8261999998649117E-2</c:v>
                </c:pt>
                <c:pt idx="26">
                  <c:v>5.7637499998236308E-2</c:v>
                </c:pt>
                <c:pt idx="27">
                  <c:v>5.5620999999518972E-2</c:v>
                </c:pt>
                <c:pt idx="28">
                  <c:v>5.899649999992107E-2</c:v>
                </c:pt>
                <c:pt idx="29">
                  <c:v>7.797999999820604E-2</c:v>
                </c:pt>
                <c:pt idx="30">
                  <c:v>7.6355499997589504E-2</c:v>
                </c:pt>
                <c:pt idx="31">
                  <c:v>8.0899999993562233E-3</c:v>
                </c:pt>
                <c:pt idx="32">
                  <c:v>2.9465499999787426E-2</c:v>
                </c:pt>
                <c:pt idx="33">
                  <c:v>2.8739999997924315E-2</c:v>
                </c:pt>
                <c:pt idx="34">
                  <c:v>5.6115499999577878E-2</c:v>
                </c:pt>
                <c:pt idx="36">
                  <c:v>2.1979999997711275E-2</c:v>
                </c:pt>
                <c:pt idx="37">
                  <c:v>8.6355499999626772E-2</c:v>
                </c:pt>
                <c:pt idx="38">
                  <c:v>5.9350000010454096E-3</c:v>
                </c:pt>
                <c:pt idx="39">
                  <c:v>3.5448999995423947E-2</c:v>
                </c:pt>
                <c:pt idx="40">
                  <c:v>7.5824499999725958E-2</c:v>
                </c:pt>
                <c:pt idx="43">
                  <c:v>1.9807999997283332E-2</c:v>
                </c:pt>
                <c:pt idx="44">
                  <c:v>4.1183499997714534E-2</c:v>
                </c:pt>
                <c:pt idx="47">
                  <c:v>0</c:v>
                </c:pt>
                <c:pt idx="49">
                  <c:v>2.7375499998015584E-2</c:v>
                </c:pt>
                <c:pt idx="96">
                  <c:v>-3.7294000001566019E-2</c:v>
                </c:pt>
                <c:pt idx="97">
                  <c:v>-5.3918500001600478E-2</c:v>
                </c:pt>
                <c:pt idx="109">
                  <c:v>-0.10783900000387803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F-4394-A7F2-F41540FB50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7">
                    <c:v>5.0000000000000001E-3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2.0000000000000001E-4</c:v>
                  </c:pt>
                  <c:pt idx="145">
                    <c:v>4.0000000000000001E-3</c:v>
                  </c:pt>
                  <c:pt idx="146">
                    <c:v>3.0999999999999999E-3</c:v>
                  </c:pt>
                  <c:pt idx="147">
                    <c:v>1E-4</c:v>
                  </c:pt>
                  <c:pt idx="148">
                    <c:v>5.0000000000000001E-4</c:v>
                  </c:pt>
                  <c:pt idx="149">
                    <c:v>7.2999999999999996E-4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2E-3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7.4999999999999997E-3</c:v>
                  </c:pt>
                  <c:pt idx="157">
                    <c:v>7.0000000000000001E-3</c:v>
                  </c:pt>
                  <c:pt idx="158">
                    <c:v>5.9999999999999995E-4</c:v>
                  </c:pt>
                  <c:pt idx="159">
                    <c:v>2.8999999999999998E-3</c:v>
                  </c:pt>
                  <c:pt idx="160">
                    <c:v>5.1999999999999998E-3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7">
                    <c:v>5.0000000000000001E-3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2.0000000000000001E-4</c:v>
                  </c:pt>
                  <c:pt idx="145">
                    <c:v>4.0000000000000001E-3</c:v>
                  </c:pt>
                  <c:pt idx="146">
                    <c:v>3.0999999999999999E-3</c:v>
                  </c:pt>
                  <c:pt idx="147">
                    <c:v>1E-4</c:v>
                  </c:pt>
                  <c:pt idx="148">
                    <c:v>5.0000000000000001E-4</c:v>
                  </c:pt>
                  <c:pt idx="149">
                    <c:v>7.2999999999999996E-4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2E-3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7.4999999999999997E-3</c:v>
                  </c:pt>
                  <c:pt idx="157">
                    <c:v>7.0000000000000001E-3</c:v>
                  </c:pt>
                  <c:pt idx="158">
                    <c:v>5.9999999999999995E-4</c:v>
                  </c:pt>
                  <c:pt idx="159">
                    <c:v>2.8999999999999998E-3</c:v>
                  </c:pt>
                  <c:pt idx="160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-1.3324999999895226E-2</c:v>
                </c:pt>
                <c:pt idx="10">
                  <c:v>-5.7913000000553438E-2</c:v>
                </c:pt>
                <c:pt idx="19">
                  <c:v>1.0803999997733627E-2</c:v>
                </c:pt>
                <c:pt idx="20">
                  <c:v>1.1803999997937353E-2</c:v>
                </c:pt>
                <c:pt idx="35">
                  <c:v>2.3498999998992076E-2</c:v>
                </c:pt>
                <c:pt idx="41">
                  <c:v>6.4603499995428137E-2</c:v>
                </c:pt>
                <c:pt idx="42">
                  <c:v>5.411999998614192E-3</c:v>
                </c:pt>
                <c:pt idx="45">
                  <c:v>-6.5997500001685694E-2</c:v>
                </c:pt>
                <c:pt idx="46">
                  <c:v>2.8413999996701023E-2</c:v>
                </c:pt>
                <c:pt idx="48">
                  <c:v>0</c:v>
                </c:pt>
                <c:pt idx="50">
                  <c:v>4.6153999996022321E-2</c:v>
                </c:pt>
                <c:pt idx="51">
                  <c:v>3.7529499997617677E-2</c:v>
                </c:pt>
                <c:pt idx="52">
                  <c:v>6.153949999861652E-2</c:v>
                </c:pt>
                <c:pt idx="53">
                  <c:v>1.4689999996335246E-2</c:v>
                </c:pt>
                <c:pt idx="54">
                  <c:v>2.1698000004107598E-2</c:v>
                </c:pt>
                <c:pt idx="55">
                  <c:v>3.8073499999882188E-2</c:v>
                </c:pt>
                <c:pt idx="56">
                  <c:v>2.5508999999146909E-2</c:v>
                </c:pt>
                <c:pt idx="57">
                  <c:v>2.9884499999752734E-2</c:v>
                </c:pt>
                <c:pt idx="58">
                  <c:v>3.1568999998853542E-2</c:v>
                </c:pt>
                <c:pt idx="59">
                  <c:v>4.494449999765493E-2</c:v>
                </c:pt>
                <c:pt idx="60">
                  <c:v>-7.5930000020889565E-3</c:v>
                </c:pt>
                <c:pt idx="61">
                  <c:v>1.9782499999564607E-2</c:v>
                </c:pt>
                <c:pt idx="62">
                  <c:v>-1.1858999998366926E-2</c:v>
                </c:pt>
                <c:pt idx="63">
                  <c:v>4.5164999974076636E-3</c:v>
                </c:pt>
                <c:pt idx="64">
                  <c:v>-5.7550000055925921E-3</c:v>
                </c:pt>
                <c:pt idx="65">
                  <c:v>-3.8720000011380762E-3</c:v>
                </c:pt>
                <c:pt idx="66">
                  <c:v>1.6503499995451421E-2</c:v>
                </c:pt>
                <c:pt idx="67">
                  <c:v>-1.683700000285171E-2</c:v>
                </c:pt>
                <c:pt idx="68">
                  <c:v>-2.1565000002738088E-2</c:v>
                </c:pt>
                <c:pt idx="69">
                  <c:v>-1.3189500001317356E-2</c:v>
                </c:pt>
                <c:pt idx="70">
                  <c:v>-2.4929999999585561E-3</c:v>
                </c:pt>
                <c:pt idx="71">
                  <c:v>-1.2741999998979736E-2</c:v>
                </c:pt>
                <c:pt idx="72">
                  <c:v>-2.3665000044275075E-3</c:v>
                </c:pt>
                <c:pt idx="73">
                  <c:v>5.5670000001555309E-3</c:v>
                </c:pt>
                <c:pt idx="78">
                  <c:v>3.7169999923207797E-3</c:v>
                </c:pt>
                <c:pt idx="79">
                  <c:v>-9.0749999799299985E-4</c:v>
                </c:pt>
                <c:pt idx="90">
                  <c:v>-2.6934500005154405E-2</c:v>
                </c:pt>
                <c:pt idx="91">
                  <c:v>-1.9005000001925509E-2</c:v>
                </c:pt>
                <c:pt idx="92">
                  <c:v>-1.825000000098953E-2</c:v>
                </c:pt>
                <c:pt idx="93">
                  <c:v>-2.8070000000298023E-2</c:v>
                </c:pt>
                <c:pt idx="94">
                  <c:v>-5.2694500001962297E-2</c:v>
                </c:pt>
                <c:pt idx="98">
                  <c:v>-3.8648000001558103E-2</c:v>
                </c:pt>
                <c:pt idx="99">
                  <c:v>-4.6272500003396999E-2</c:v>
                </c:pt>
                <c:pt idx="100">
                  <c:v>-4.0343000000575557E-2</c:v>
                </c:pt>
                <c:pt idx="101">
                  <c:v>-3.8933999996515922E-2</c:v>
                </c:pt>
                <c:pt idx="102">
                  <c:v>-4.1573000002244953E-2</c:v>
                </c:pt>
                <c:pt idx="103">
                  <c:v>-2.7320000001054723E-2</c:v>
                </c:pt>
                <c:pt idx="110">
                  <c:v>-2.9839000002539251E-2</c:v>
                </c:pt>
                <c:pt idx="111">
                  <c:v>-3.8213000007090159E-2</c:v>
                </c:pt>
                <c:pt idx="112">
                  <c:v>-4.1923999997379724E-2</c:v>
                </c:pt>
                <c:pt idx="113">
                  <c:v>-5.4048999998485669E-2</c:v>
                </c:pt>
                <c:pt idx="114">
                  <c:v>-2.0837000003666617E-2</c:v>
                </c:pt>
                <c:pt idx="115">
                  <c:v>-5.8580999997502659E-2</c:v>
                </c:pt>
                <c:pt idx="117">
                  <c:v>-4.219050000392599E-2</c:v>
                </c:pt>
                <c:pt idx="119">
                  <c:v>-5.7512500003213063E-2</c:v>
                </c:pt>
                <c:pt idx="131">
                  <c:v>-5.2142500004265457E-2</c:v>
                </c:pt>
                <c:pt idx="137">
                  <c:v>-6.7980500003613997E-2</c:v>
                </c:pt>
                <c:pt idx="138">
                  <c:v>-6.7280499999469612E-2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F-4394-A7F2-F41540FB50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4">
                  <c:v>3.9484999942942522E-3</c:v>
                </c:pt>
                <c:pt idx="75">
                  <c:v>1.2331999998423271E-2</c:v>
                </c:pt>
                <c:pt idx="76">
                  <c:v>1.9462500000372529E-2</c:v>
                </c:pt>
                <c:pt idx="77">
                  <c:v>1.9090999994659796E-2</c:v>
                </c:pt>
                <c:pt idx="80">
                  <c:v>-7.2070000023813918E-3</c:v>
                </c:pt>
                <c:pt idx="81">
                  <c:v>-5.0460000056773424E-3</c:v>
                </c:pt>
                <c:pt idx="82">
                  <c:v>-5.5930000016815029E-3</c:v>
                </c:pt>
                <c:pt idx="83">
                  <c:v>-8.6379999993368983E-3</c:v>
                </c:pt>
                <c:pt idx="84">
                  <c:v>-1.0362499997427221E-2</c:v>
                </c:pt>
                <c:pt idx="85">
                  <c:v>-5.8075000051758252E-3</c:v>
                </c:pt>
                <c:pt idx="86">
                  <c:v>-1.8320000017411076E-3</c:v>
                </c:pt>
                <c:pt idx="87">
                  <c:v>-5.1710000043385662E-3</c:v>
                </c:pt>
                <c:pt idx="88">
                  <c:v>-3.8284999973257072E-3</c:v>
                </c:pt>
                <c:pt idx="89">
                  <c:v>-4.8640000022714958E-3</c:v>
                </c:pt>
                <c:pt idx="95">
                  <c:v>-3.8111000001663342E-2</c:v>
                </c:pt>
                <c:pt idx="104">
                  <c:v>-4.1770000003452878E-2</c:v>
                </c:pt>
                <c:pt idx="105">
                  <c:v>-4.1070000006584451E-2</c:v>
                </c:pt>
                <c:pt idx="106">
                  <c:v>-3.6673000002338085E-2</c:v>
                </c:pt>
                <c:pt idx="107">
                  <c:v>-2.8420000002370216E-2</c:v>
                </c:pt>
                <c:pt idx="108">
                  <c:v>-3.4166999997978564E-2</c:v>
                </c:pt>
                <c:pt idx="116">
                  <c:v>-4.3790499999886379E-2</c:v>
                </c:pt>
                <c:pt idx="118">
                  <c:v>-5.9812500003317837E-2</c:v>
                </c:pt>
                <c:pt idx="120">
                  <c:v>-6.0373000000254251E-2</c:v>
                </c:pt>
                <c:pt idx="121">
                  <c:v>-8.1453500002680812E-2</c:v>
                </c:pt>
                <c:pt idx="122">
                  <c:v>-5.9300500004610512E-2</c:v>
                </c:pt>
                <c:pt idx="123">
                  <c:v>-7.3447999995551072E-2</c:v>
                </c:pt>
                <c:pt idx="124">
                  <c:v>-5.5411499997717328E-2</c:v>
                </c:pt>
                <c:pt idx="125">
                  <c:v>-6.1266999997314997E-2</c:v>
                </c:pt>
                <c:pt idx="126">
                  <c:v>-7.4312999997346196E-2</c:v>
                </c:pt>
                <c:pt idx="127">
                  <c:v>-7.5271000001521315E-2</c:v>
                </c:pt>
                <c:pt idx="128">
                  <c:v>-6.3540500006638467E-2</c:v>
                </c:pt>
                <c:pt idx="129">
                  <c:v>-7.6810000005934853E-2</c:v>
                </c:pt>
                <c:pt idx="130">
                  <c:v>-7.8926000001956709E-2</c:v>
                </c:pt>
                <c:pt idx="132">
                  <c:v>-7.4164999998174608E-2</c:v>
                </c:pt>
                <c:pt idx="133">
                  <c:v>-6.9212000002153218E-2</c:v>
                </c:pt>
                <c:pt idx="134">
                  <c:v>-7.7197999999043532E-2</c:v>
                </c:pt>
                <c:pt idx="135">
                  <c:v>-5.6820500001776963E-2</c:v>
                </c:pt>
                <c:pt idx="136">
                  <c:v>-5.6167499998991843E-2</c:v>
                </c:pt>
                <c:pt idx="139">
                  <c:v>-7.0547999996051658E-2</c:v>
                </c:pt>
                <c:pt idx="140">
                  <c:v>-6.9851000000198837E-2</c:v>
                </c:pt>
                <c:pt idx="141">
                  <c:v>-7.8383000007306691E-2</c:v>
                </c:pt>
                <c:pt idx="142">
                  <c:v>-7.7383000003464986E-2</c:v>
                </c:pt>
                <c:pt idx="143">
                  <c:v>-6.5518499999598134E-2</c:v>
                </c:pt>
                <c:pt idx="144">
                  <c:v>-7.7688000004854985E-2</c:v>
                </c:pt>
                <c:pt idx="145">
                  <c:v>-7.2318999998969957E-2</c:v>
                </c:pt>
                <c:pt idx="146">
                  <c:v>-9.3247999997402076E-2</c:v>
                </c:pt>
                <c:pt idx="149">
                  <c:v>-9.6779999999853317E-2</c:v>
                </c:pt>
                <c:pt idx="156">
                  <c:v>-8.479549999901792E-2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BF-4394-A7F2-F41540FB50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47">
                  <c:v>-8.3823499997379258E-2</c:v>
                </c:pt>
                <c:pt idx="148">
                  <c:v>-0.10112600000866223</c:v>
                </c:pt>
                <c:pt idx="150">
                  <c:v>-9.5876999999745749E-2</c:v>
                </c:pt>
                <c:pt idx="151">
                  <c:v>-9.5876999999745749E-2</c:v>
                </c:pt>
                <c:pt idx="152">
                  <c:v>-9.5876999999745749E-2</c:v>
                </c:pt>
                <c:pt idx="153">
                  <c:v>-0.10181549999833805</c:v>
                </c:pt>
                <c:pt idx="154">
                  <c:v>-9.4375499997113366E-2</c:v>
                </c:pt>
                <c:pt idx="155">
                  <c:v>-8.9275499994982965E-2</c:v>
                </c:pt>
                <c:pt idx="157">
                  <c:v>-0.10936149999906775</c:v>
                </c:pt>
                <c:pt idx="158">
                  <c:v>-0.13401799999701325</c:v>
                </c:pt>
                <c:pt idx="159">
                  <c:v>-0.1520680000030552</c:v>
                </c:pt>
                <c:pt idx="160">
                  <c:v>-0.11521750000247266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BF-4394-A7F2-F41540FB50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BF-4394-A7F2-F41540FB50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BF-4394-A7F2-F41540FB50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BF-4394-A7F2-F41540FB50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-10331</c:v>
                </c:pt>
                <c:pt idx="1">
                  <c:v>-10330.5</c:v>
                </c:pt>
                <c:pt idx="2">
                  <c:v>-10263</c:v>
                </c:pt>
                <c:pt idx="3">
                  <c:v>-9722</c:v>
                </c:pt>
                <c:pt idx="4">
                  <c:v>-9722</c:v>
                </c:pt>
                <c:pt idx="5">
                  <c:v>-9721.5</c:v>
                </c:pt>
                <c:pt idx="6">
                  <c:v>-9721.5</c:v>
                </c:pt>
                <c:pt idx="7">
                  <c:v>-9112</c:v>
                </c:pt>
                <c:pt idx="8">
                  <c:v>-9111.5</c:v>
                </c:pt>
                <c:pt idx="9">
                  <c:v>-9075</c:v>
                </c:pt>
                <c:pt idx="10">
                  <c:v>-8663</c:v>
                </c:pt>
                <c:pt idx="11">
                  <c:v>-8503</c:v>
                </c:pt>
                <c:pt idx="12">
                  <c:v>-8502.5</c:v>
                </c:pt>
                <c:pt idx="13">
                  <c:v>-7894</c:v>
                </c:pt>
                <c:pt idx="14">
                  <c:v>-7893.5</c:v>
                </c:pt>
                <c:pt idx="15">
                  <c:v>-7285</c:v>
                </c:pt>
                <c:pt idx="16">
                  <c:v>-7284.5</c:v>
                </c:pt>
                <c:pt idx="17">
                  <c:v>-6675</c:v>
                </c:pt>
                <c:pt idx="18">
                  <c:v>-6674.5</c:v>
                </c:pt>
                <c:pt idx="19">
                  <c:v>-6196</c:v>
                </c:pt>
                <c:pt idx="20">
                  <c:v>-6196</c:v>
                </c:pt>
                <c:pt idx="21">
                  <c:v>-5761</c:v>
                </c:pt>
                <c:pt idx="22">
                  <c:v>-5760.5</c:v>
                </c:pt>
                <c:pt idx="23">
                  <c:v>-4847</c:v>
                </c:pt>
                <c:pt idx="24">
                  <c:v>-4846.5</c:v>
                </c:pt>
                <c:pt idx="25">
                  <c:v>-4238</c:v>
                </c:pt>
                <c:pt idx="26">
                  <c:v>-4237.5</c:v>
                </c:pt>
                <c:pt idx="27">
                  <c:v>-3629</c:v>
                </c:pt>
                <c:pt idx="28">
                  <c:v>-3628.5</c:v>
                </c:pt>
                <c:pt idx="29">
                  <c:v>-3020</c:v>
                </c:pt>
                <c:pt idx="30">
                  <c:v>-3019.5</c:v>
                </c:pt>
                <c:pt idx="31">
                  <c:v>-2410</c:v>
                </c:pt>
                <c:pt idx="32">
                  <c:v>-2409.5</c:v>
                </c:pt>
                <c:pt idx="33">
                  <c:v>-2260</c:v>
                </c:pt>
                <c:pt idx="34">
                  <c:v>-2259.5</c:v>
                </c:pt>
                <c:pt idx="35">
                  <c:v>-2251</c:v>
                </c:pt>
                <c:pt idx="36">
                  <c:v>-2020</c:v>
                </c:pt>
                <c:pt idx="37">
                  <c:v>-2019.5</c:v>
                </c:pt>
                <c:pt idx="38">
                  <c:v>-1815</c:v>
                </c:pt>
                <c:pt idx="39">
                  <c:v>-1801</c:v>
                </c:pt>
                <c:pt idx="40">
                  <c:v>-1800.5</c:v>
                </c:pt>
                <c:pt idx="41">
                  <c:v>-1771.5</c:v>
                </c:pt>
                <c:pt idx="42">
                  <c:v>-1588</c:v>
                </c:pt>
                <c:pt idx="43">
                  <c:v>-1192</c:v>
                </c:pt>
                <c:pt idx="44">
                  <c:v>-1191.5</c:v>
                </c:pt>
                <c:pt idx="45">
                  <c:v>-1122.5</c:v>
                </c:pt>
                <c:pt idx="46">
                  <c:v>-1086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654</c:v>
                </c:pt>
                <c:pt idx="51">
                  <c:v>654.5</c:v>
                </c:pt>
                <c:pt idx="52">
                  <c:v>1164.5</c:v>
                </c:pt>
                <c:pt idx="53">
                  <c:v>1190</c:v>
                </c:pt>
                <c:pt idx="54">
                  <c:v>1198</c:v>
                </c:pt>
                <c:pt idx="55">
                  <c:v>1198.5</c:v>
                </c:pt>
                <c:pt idx="56">
                  <c:v>1259</c:v>
                </c:pt>
                <c:pt idx="57">
                  <c:v>1259.5</c:v>
                </c:pt>
                <c:pt idx="58">
                  <c:v>1319</c:v>
                </c:pt>
                <c:pt idx="59">
                  <c:v>1319.5</c:v>
                </c:pt>
                <c:pt idx="60">
                  <c:v>2657</c:v>
                </c:pt>
                <c:pt idx="61">
                  <c:v>2657.5</c:v>
                </c:pt>
                <c:pt idx="62">
                  <c:v>3891</c:v>
                </c:pt>
                <c:pt idx="63">
                  <c:v>3891.5</c:v>
                </c:pt>
                <c:pt idx="64">
                  <c:v>3995</c:v>
                </c:pt>
                <c:pt idx="65">
                  <c:v>4128</c:v>
                </c:pt>
                <c:pt idx="66">
                  <c:v>4128.5</c:v>
                </c:pt>
                <c:pt idx="67">
                  <c:v>4413</c:v>
                </c:pt>
                <c:pt idx="68">
                  <c:v>4685</c:v>
                </c:pt>
                <c:pt idx="69">
                  <c:v>4685.5</c:v>
                </c:pt>
                <c:pt idx="70">
                  <c:v>4757</c:v>
                </c:pt>
                <c:pt idx="71">
                  <c:v>4758</c:v>
                </c:pt>
                <c:pt idx="72">
                  <c:v>4758.5</c:v>
                </c:pt>
                <c:pt idx="73">
                  <c:v>4817</c:v>
                </c:pt>
                <c:pt idx="74">
                  <c:v>5323.5</c:v>
                </c:pt>
                <c:pt idx="75">
                  <c:v>5332</c:v>
                </c:pt>
                <c:pt idx="76">
                  <c:v>5337.5</c:v>
                </c:pt>
                <c:pt idx="77">
                  <c:v>5341</c:v>
                </c:pt>
                <c:pt idx="78">
                  <c:v>5467</c:v>
                </c:pt>
                <c:pt idx="79">
                  <c:v>5467.5</c:v>
                </c:pt>
                <c:pt idx="80">
                  <c:v>5743</c:v>
                </c:pt>
                <c:pt idx="81">
                  <c:v>5754</c:v>
                </c:pt>
                <c:pt idx="82">
                  <c:v>5757</c:v>
                </c:pt>
                <c:pt idx="83">
                  <c:v>5762</c:v>
                </c:pt>
                <c:pt idx="84">
                  <c:v>5762.5</c:v>
                </c:pt>
                <c:pt idx="85">
                  <c:v>5767.5</c:v>
                </c:pt>
                <c:pt idx="86">
                  <c:v>5768</c:v>
                </c:pt>
                <c:pt idx="87">
                  <c:v>5779</c:v>
                </c:pt>
                <c:pt idx="88">
                  <c:v>5996.5</c:v>
                </c:pt>
                <c:pt idx="89">
                  <c:v>6036</c:v>
                </c:pt>
                <c:pt idx="90">
                  <c:v>6190.5</c:v>
                </c:pt>
                <c:pt idx="91">
                  <c:v>6245</c:v>
                </c:pt>
                <c:pt idx="92">
                  <c:v>6250</c:v>
                </c:pt>
                <c:pt idx="93">
                  <c:v>6430</c:v>
                </c:pt>
                <c:pt idx="94">
                  <c:v>6430.5</c:v>
                </c:pt>
                <c:pt idx="95">
                  <c:v>7139</c:v>
                </c:pt>
                <c:pt idx="96">
                  <c:v>7206</c:v>
                </c:pt>
                <c:pt idx="97">
                  <c:v>7206.5</c:v>
                </c:pt>
                <c:pt idx="98">
                  <c:v>7352</c:v>
                </c:pt>
                <c:pt idx="99">
                  <c:v>7352.5</c:v>
                </c:pt>
                <c:pt idx="100">
                  <c:v>7407</c:v>
                </c:pt>
                <c:pt idx="101">
                  <c:v>7566</c:v>
                </c:pt>
                <c:pt idx="102">
                  <c:v>7677</c:v>
                </c:pt>
                <c:pt idx="103">
                  <c:v>7680</c:v>
                </c:pt>
                <c:pt idx="104">
                  <c:v>7730</c:v>
                </c:pt>
                <c:pt idx="105">
                  <c:v>7730</c:v>
                </c:pt>
                <c:pt idx="106">
                  <c:v>7777</c:v>
                </c:pt>
                <c:pt idx="107">
                  <c:v>7780</c:v>
                </c:pt>
                <c:pt idx="108">
                  <c:v>7783</c:v>
                </c:pt>
                <c:pt idx="109">
                  <c:v>7911</c:v>
                </c:pt>
                <c:pt idx="110">
                  <c:v>7911</c:v>
                </c:pt>
                <c:pt idx="111">
                  <c:v>8037</c:v>
                </c:pt>
                <c:pt idx="112">
                  <c:v>8076</c:v>
                </c:pt>
                <c:pt idx="113">
                  <c:v>8201</c:v>
                </c:pt>
                <c:pt idx="114">
                  <c:v>8413</c:v>
                </c:pt>
                <c:pt idx="115">
                  <c:v>8669</c:v>
                </c:pt>
                <c:pt idx="116">
                  <c:v>8934.5</c:v>
                </c:pt>
                <c:pt idx="117">
                  <c:v>8934.5</c:v>
                </c:pt>
                <c:pt idx="118">
                  <c:v>9112.5</c:v>
                </c:pt>
                <c:pt idx="119">
                  <c:v>9112.5</c:v>
                </c:pt>
                <c:pt idx="120">
                  <c:v>9277</c:v>
                </c:pt>
                <c:pt idx="121">
                  <c:v>9321.5</c:v>
                </c:pt>
                <c:pt idx="122">
                  <c:v>9324.5</c:v>
                </c:pt>
                <c:pt idx="123">
                  <c:v>9352</c:v>
                </c:pt>
                <c:pt idx="124">
                  <c:v>9363.5</c:v>
                </c:pt>
                <c:pt idx="125">
                  <c:v>9383</c:v>
                </c:pt>
                <c:pt idx="126">
                  <c:v>9737</c:v>
                </c:pt>
                <c:pt idx="127">
                  <c:v>9779</c:v>
                </c:pt>
                <c:pt idx="128">
                  <c:v>9784.5</c:v>
                </c:pt>
                <c:pt idx="129">
                  <c:v>9790</c:v>
                </c:pt>
                <c:pt idx="130">
                  <c:v>9974</c:v>
                </c:pt>
                <c:pt idx="131">
                  <c:v>9982.5</c:v>
                </c:pt>
                <c:pt idx="132">
                  <c:v>9985</c:v>
                </c:pt>
                <c:pt idx="133">
                  <c:v>9988</c:v>
                </c:pt>
                <c:pt idx="134">
                  <c:v>10002</c:v>
                </c:pt>
                <c:pt idx="135">
                  <c:v>10004.5</c:v>
                </c:pt>
                <c:pt idx="136">
                  <c:v>10007.5</c:v>
                </c:pt>
                <c:pt idx="137">
                  <c:v>10244.5</c:v>
                </c:pt>
                <c:pt idx="138">
                  <c:v>10244.5</c:v>
                </c:pt>
                <c:pt idx="139">
                  <c:v>10852</c:v>
                </c:pt>
                <c:pt idx="140">
                  <c:v>10899</c:v>
                </c:pt>
                <c:pt idx="141">
                  <c:v>11267</c:v>
                </c:pt>
                <c:pt idx="142">
                  <c:v>11267</c:v>
                </c:pt>
                <c:pt idx="143">
                  <c:v>11306.5</c:v>
                </c:pt>
                <c:pt idx="144">
                  <c:v>11312</c:v>
                </c:pt>
                <c:pt idx="145">
                  <c:v>12431</c:v>
                </c:pt>
                <c:pt idx="146">
                  <c:v>13152</c:v>
                </c:pt>
                <c:pt idx="147">
                  <c:v>13781.5</c:v>
                </c:pt>
                <c:pt idx="148">
                  <c:v>13804</c:v>
                </c:pt>
                <c:pt idx="149">
                  <c:v>14230</c:v>
                </c:pt>
                <c:pt idx="150">
                  <c:v>14233</c:v>
                </c:pt>
                <c:pt idx="151">
                  <c:v>14233</c:v>
                </c:pt>
                <c:pt idx="152">
                  <c:v>14233</c:v>
                </c:pt>
                <c:pt idx="153">
                  <c:v>14439.5</c:v>
                </c:pt>
                <c:pt idx="154">
                  <c:v>14439.5</c:v>
                </c:pt>
                <c:pt idx="155">
                  <c:v>14439.5</c:v>
                </c:pt>
                <c:pt idx="156">
                  <c:v>14879.5</c:v>
                </c:pt>
                <c:pt idx="157">
                  <c:v>15113.5</c:v>
                </c:pt>
                <c:pt idx="158">
                  <c:v>15782</c:v>
                </c:pt>
                <c:pt idx="159">
                  <c:v>16432</c:v>
                </c:pt>
                <c:pt idx="160">
                  <c:v>16457.5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0.14413810029810792</c:v>
                </c:pt>
                <c:pt idx="1">
                  <c:v>0.14413306074631968</c:v>
                </c:pt>
                <c:pt idx="2">
                  <c:v>0.14345272125490785</c:v>
                </c:pt>
                <c:pt idx="3">
                  <c:v>0.13799992622003676</c:v>
                </c:pt>
                <c:pt idx="4">
                  <c:v>0.13799992622003676</c:v>
                </c:pt>
                <c:pt idx="5">
                  <c:v>0.1379948866682485</c:v>
                </c:pt>
                <c:pt idx="6">
                  <c:v>0.1379948866682485</c:v>
                </c:pt>
                <c:pt idx="7">
                  <c:v>0.1318516730383891</c:v>
                </c:pt>
                <c:pt idx="8">
                  <c:v>0.13184663348660086</c:v>
                </c:pt>
                <c:pt idx="9">
                  <c:v>0.13147874620605965</c:v>
                </c:pt>
                <c:pt idx="10">
                  <c:v>0.12732615553255339</c:v>
                </c:pt>
                <c:pt idx="11">
                  <c:v>0.12571349896031792</c:v>
                </c:pt>
                <c:pt idx="12">
                  <c:v>0.12570845940852968</c:v>
                </c:pt>
                <c:pt idx="13">
                  <c:v>0.11957532488224674</c:v>
                </c:pt>
                <c:pt idx="14">
                  <c:v>0.11957028533045851</c:v>
                </c:pt>
                <c:pt idx="15">
                  <c:v>0.11343715080417556</c:v>
                </c:pt>
                <c:pt idx="16">
                  <c:v>0.11343211125238734</c:v>
                </c:pt>
                <c:pt idx="17">
                  <c:v>0.10728889762252791</c:v>
                </c:pt>
                <c:pt idx="18">
                  <c:v>0.10728385807073969</c:v>
                </c:pt>
                <c:pt idx="19">
                  <c:v>0.10246100700939804</c:v>
                </c:pt>
                <c:pt idx="20">
                  <c:v>0.10246100700939804</c:v>
                </c:pt>
                <c:pt idx="21">
                  <c:v>9.8076596953632911E-2</c:v>
                </c:pt>
                <c:pt idx="22">
                  <c:v>9.8071557401844672E-2</c:v>
                </c:pt>
                <c:pt idx="23">
                  <c:v>8.8864296284737909E-2</c:v>
                </c:pt>
                <c:pt idx="24">
                  <c:v>8.8859256732949685E-2</c:v>
                </c:pt>
                <c:pt idx="25">
                  <c:v>8.2726122206666752E-2</c:v>
                </c:pt>
                <c:pt idx="26">
                  <c:v>8.2721082654878514E-2</c:v>
                </c:pt>
                <c:pt idx="27">
                  <c:v>7.6587948128595568E-2</c:v>
                </c:pt>
                <c:pt idx="28">
                  <c:v>7.6582908576807329E-2</c:v>
                </c:pt>
                <c:pt idx="29">
                  <c:v>7.0449774050524383E-2</c:v>
                </c:pt>
                <c:pt idx="30">
                  <c:v>7.0444734498736158E-2</c:v>
                </c:pt>
                <c:pt idx="31">
                  <c:v>6.4301520868876749E-2</c:v>
                </c:pt>
                <c:pt idx="32">
                  <c:v>6.4296481317088511E-2</c:v>
                </c:pt>
                <c:pt idx="33">
                  <c:v>6.2789655332406005E-2</c:v>
                </c:pt>
                <c:pt idx="34">
                  <c:v>6.2784615780617781E-2</c:v>
                </c:pt>
                <c:pt idx="35">
                  <c:v>6.2698943400217769E-2</c:v>
                </c:pt>
                <c:pt idx="36">
                  <c:v>6.037067047405284E-2</c:v>
                </c:pt>
                <c:pt idx="37">
                  <c:v>6.0365630922264601E-2</c:v>
                </c:pt>
                <c:pt idx="38">
                  <c:v>5.8304454240876172E-2</c:v>
                </c:pt>
                <c:pt idx="39">
                  <c:v>5.8163346790805565E-2</c:v>
                </c:pt>
                <c:pt idx="40">
                  <c:v>5.8158307239017326E-2</c:v>
                </c:pt>
                <c:pt idx="41">
                  <c:v>5.7866013235299656E-2</c:v>
                </c:pt>
                <c:pt idx="42">
                  <c:v>5.6016497729017123E-2</c:v>
                </c:pt>
                <c:pt idx="43">
                  <c:v>5.2025172712734394E-2</c:v>
                </c:pt>
                <c:pt idx="44">
                  <c:v>5.2020133160946155E-2</c:v>
                </c:pt>
                <c:pt idx="45">
                  <c:v>5.1324675014169617E-2</c:v>
                </c:pt>
                <c:pt idx="46">
                  <c:v>5.0956787733628404E-2</c:v>
                </c:pt>
                <c:pt idx="47">
                  <c:v>4.0010881249580299E-2</c:v>
                </c:pt>
                <c:pt idx="48">
                  <c:v>4.0010881249580299E-2</c:v>
                </c:pt>
                <c:pt idx="49">
                  <c:v>4.0005841697792061E-2</c:v>
                </c:pt>
                <c:pt idx="50">
                  <c:v>3.3419147510567904E-2</c:v>
                </c:pt>
                <c:pt idx="51">
                  <c:v>3.3414107958779665E-2</c:v>
                </c:pt>
                <c:pt idx="52">
                  <c:v>2.8273765134779173E-2</c:v>
                </c:pt>
                <c:pt idx="53">
                  <c:v>2.8016747993579151E-2</c:v>
                </c:pt>
                <c:pt idx="54">
                  <c:v>2.7936115164967378E-2</c:v>
                </c:pt>
                <c:pt idx="55">
                  <c:v>2.7931075613179143E-2</c:v>
                </c:pt>
                <c:pt idx="56">
                  <c:v>2.7321289846802613E-2</c:v>
                </c:pt>
                <c:pt idx="57">
                  <c:v>2.7316250295014378E-2</c:v>
                </c:pt>
                <c:pt idx="58">
                  <c:v>2.6716543632214318E-2</c:v>
                </c:pt>
                <c:pt idx="59">
                  <c:v>2.6711504080426086E-2</c:v>
                </c:pt>
                <c:pt idx="60">
                  <c:v>1.323070304689538E-2</c:v>
                </c:pt>
                <c:pt idx="61">
                  <c:v>1.3225663495107145E-2</c:v>
                </c:pt>
                <c:pt idx="62">
                  <c:v>7.9308923352948424E-4</c:v>
                </c:pt>
                <c:pt idx="63">
                  <c:v>7.8804968174124579E-4</c:v>
                </c:pt>
                <c:pt idx="64">
                  <c:v>-2.5513753842355824E-4</c:v>
                </c:pt>
                <c:pt idx="65">
                  <c:v>-1.5956583140942712E-3</c:v>
                </c:pt>
                <c:pt idx="66">
                  <c:v>-1.6006978658825097E-3</c:v>
                </c:pt>
                <c:pt idx="67">
                  <c:v>-4.4682028333886681E-3</c:v>
                </c:pt>
                <c:pt idx="68">
                  <c:v>-7.2097190061889277E-3</c:v>
                </c:pt>
                <c:pt idx="69">
                  <c:v>-7.2147585579771661E-3</c:v>
                </c:pt>
                <c:pt idx="70">
                  <c:v>-7.9354144636948828E-3</c:v>
                </c:pt>
                <c:pt idx="71">
                  <c:v>-7.9454935672713528E-3</c:v>
                </c:pt>
                <c:pt idx="72">
                  <c:v>-7.9505331190595913E-3</c:v>
                </c:pt>
                <c:pt idx="73">
                  <c:v>-8.5401606782831707E-3</c:v>
                </c:pt>
                <c:pt idx="74">
                  <c:v>-1.3645226639766014E-2</c:v>
                </c:pt>
                <c:pt idx="75">
                  <c:v>-1.3730899020166026E-2</c:v>
                </c:pt>
                <c:pt idx="76">
                  <c:v>-1.3786334089836615E-2</c:v>
                </c:pt>
                <c:pt idx="77">
                  <c:v>-1.382161095235427E-2</c:v>
                </c:pt>
                <c:pt idx="78">
                  <c:v>-1.5091578002989686E-2</c:v>
                </c:pt>
                <c:pt idx="79">
                  <c:v>-1.5096617554777918E-2</c:v>
                </c:pt>
                <c:pt idx="80">
                  <c:v>-1.7873410590095833E-2</c:v>
                </c:pt>
                <c:pt idx="81">
                  <c:v>-1.7984280729437016E-2</c:v>
                </c:pt>
                <c:pt idx="82">
                  <c:v>-1.8014518040166433E-2</c:v>
                </c:pt>
                <c:pt idx="83">
                  <c:v>-1.806491355804879E-2</c:v>
                </c:pt>
                <c:pt idx="84">
                  <c:v>-1.8069953109837028E-2</c:v>
                </c:pt>
                <c:pt idx="85">
                  <c:v>-1.8120348627719385E-2</c:v>
                </c:pt>
                <c:pt idx="86">
                  <c:v>-1.8125388179507623E-2</c:v>
                </c:pt>
                <c:pt idx="87">
                  <c:v>-1.8236258318848807E-2</c:v>
                </c:pt>
                <c:pt idx="88">
                  <c:v>-2.0428463346731374E-2</c:v>
                </c:pt>
                <c:pt idx="89">
                  <c:v>-2.0826587938001996E-2</c:v>
                </c:pt>
                <c:pt idx="90">
                  <c:v>-2.2383809440566851E-2</c:v>
                </c:pt>
                <c:pt idx="91">
                  <c:v>-2.2933120585484551E-2</c:v>
                </c:pt>
                <c:pt idx="92">
                  <c:v>-2.2983516103366908E-2</c:v>
                </c:pt>
                <c:pt idx="93">
                  <c:v>-2.4797754747131792E-2</c:v>
                </c:pt>
                <c:pt idx="94">
                  <c:v>-2.4802794298920031E-2</c:v>
                </c:pt>
                <c:pt idx="95">
                  <c:v>-3.1943839182850126E-2</c:v>
                </c:pt>
                <c:pt idx="96">
                  <c:v>-3.2619139122473717E-2</c:v>
                </c:pt>
                <c:pt idx="97">
                  <c:v>-3.2624178674261956E-2</c:v>
                </c:pt>
                <c:pt idx="98">
                  <c:v>-3.4090688244638567E-2</c:v>
                </c:pt>
                <c:pt idx="99">
                  <c:v>-3.4095727796426792E-2</c:v>
                </c:pt>
                <c:pt idx="100">
                  <c:v>-3.4645038941344491E-2</c:v>
                </c:pt>
                <c:pt idx="101">
                  <c:v>-3.6247616410003472E-2</c:v>
                </c:pt>
                <c:pt idx="102">
                  <c:v>-3.7366396906991811E-2</c:v>
                </c:pt>
                <c:pt idx="103">
                  <c:v>-3.7396634217721228E-2</c:v>
                </c:pt>
                <c:pt idx="104">
                  <c:v>-3.7900589396544809E-2</c:v>
                </c:pt>
                <c:pt idx="105">
                  <c:v>-3.7900589396544809E-2</c:v>
                </c:pt>
                <c:pt idx="106">
                  <c:v>-3.8374307264638974E-2</c:v>
                </c:pt>
                <c:pt idx="107">
                  <c:v>-3.8404544575368391E-2</c:v>
                </c:pt>
                <c:pt idx="108">
                  <c:v>-3.8434781886097807E-2</c:v>
                </c:pt>
                <c:pt idx="109">
                  <c:v>-3.9724907143886157E-2</c:v>
                </c:pt>
                <c:pt idx="110">
                  <c:v>-3.9724907143886157E-2</c:v>
                </c:pt>
                <c:pt idx="111">
                  <c:v>-4.099487419452158E-2</c:v>
                </c:pt>
                <c:pt idx="112">
                  <c:v>-4.1387959234003971E-2</c:v>
                </c:pt>
                <c:pt idx="113">
                  <c:v>-4.2647847181062917E-2</c:v>
                </c:pt>
                <c:pt idx="114">
                  <c:v>-4.4784617139274882E-2</c:v>
                </c:pt>
                <c:pt idx="115">
                  <c:v>-4.7364867654851595E-2</c:v>
                </c:pt>
                <c:pt idx="116">
                  <c:v>-5.0040869654404796E-2</c:v>
                </c:pt>
                <c:pt idx="117">
                  <c:v>-5.0040869654404796E-2</c:v>
                </c:pt>
                <c:pt idx="118">
                  <c:v>-5.1834950091016727E-2</c:v>
                </c:pt>
                <c:pt idx="119">
                  <c:v>-5.1834950091016727E-2</c:v>
                </c:pt>
                <c:pt idx="120">
                  <c:v>-5.3492962629346302E-2</c:v>
                </c:pt>
                <c:pt idx="121">
                  <c:v>-5.3941482738499288E-2</c:v>
                </c:pt>
                <c:pt idx="122">
                  <c:v>-5.3971720049228705E-2</c:v>
                </c:pt>
                <c:pt idx="123">
                  <c:v>-5.4248895397581667E-2</c:v>
                </c:pt>
                <c:pt idx="124">
                  <c:v>-5.4364805088711096E-2</c:v>
                </c:pt>
                <c:pt idx="125">
                  <c:v>-5.4561347608452285E-2</c:v>
                </c:pt>
                <c:pt idx="126">
                  <c:v>-5.812935027452322E-2</c:v>
                </c:pt>
                <c:pt idx="127">
                  <c:v>-5.8552672624735028E-2</c:v>
                </c:pt>
                <c:pt idx="128">
                  <c:v>-5.8608107694405609E-2</c:v>
                </c:pt>
                <c:pt idx="129">
                  <c:v>-5.8663542764076204E-2</c:v>
                </c:pt>
                <c:pt idx="130">
                  <c:v>-6.0518097822146968E-2</c:v>
                </c:pt>
                <c:pt idx="131">
                  <c:v>-6.060377020254698E-2</c:v>
                </c:pt>
                <c:pt idx="132">
                  <c:v>-6.0628967961488159E-2</c:v>
                </c:pt>
                <c:pt idx="133">
                  <c:v>-6.0659205272217576E-2</c:v>
                </c:pt>
                <c:pt idx="134">
                  <c:v>-6.0800312722288183E-2</c:v>
                </c:pt>
                <c:pt idx="135">
                  <c:v>-6.0825510481229361E-2</c:v>
                </c:pt>
                <c:pt idx="136">
                  <c:v>-6.0855747791958778E-2</c:v>
                </c:pt>
                <c:pt idx="137">
                  <c:v>-6.3244495339582527E-2</c:v>
                </c:pt>
                <c:pt idx="138">
                  <c:v>-6.3244495339582527E-2</c:v>
                </c:pt>
                <c:pt idx="139">
                  <c:v>-6.9367550762288996E-2</c:v>
                </c:pt>
                <c:pt idx="140">
                  <c:v>-6.984126863038316E-2</c:v>
                </c:pt>
                <c:pt idx="141">
                  <c:v>-7.3550378746524689E-2</c:v>
                </c:pt>
                <c:pt idx="142">
                  <c:v>-7.3550378746524689E-2</c:v>
                </c:pt>
                <c:pt idx="143">
                  <c:v>-7.3948503337795318E-2</c:v>
                </c:pt>
                <c:pt idx="144">
                  <c:v>-7.4003938407465913E-2</c:v>
                </c:pt>
                <c:pt idx="145">
                  <c:v>-8.5282455309537569E-2</c:v>
                </c:pt>
                <c:pt idx="146">
                  <c:v>-9.2549488988173584E-2</c:v>
                </c:pt>
                <c:pt idx="147">
                  <c:v>-9.8894284689562406E-2</c:v>
                </c:pt>
                <c:pt idx="148">
                  <c:v>-9.9121064520033025E-2</c:v>
                </c:pt>
                <c:pt idx="149">
                  <c:v>-0.10341476264360991</c:v>
                </c:pt>
                <c:pt idx="150">
                  <c:v>-0.10344499995433931</c:v>
                </c:pt>
                <c:pt idx="151">
                  <c:v>-0.10344499995433931</c:v>
                </c:pt>
                <c:pt idx="152">
                  <c:v>-0.10344499995433931</c:v>
                </c:pt>
                <c:pt idx="153">
                  <c:v>-0.10552633484288071</c:v>
                </c:pt>
                <c:pt idx="154">
                  <c:v>-0.10552633484288071</c:v>
                </c:pt>
                <c:pt idx="155">
                  <c:v>-0.10552633484288071</c:v>
                </c:pt>
                <c:pt idx="156">
                  <c:v>-0.10996114041652819</c:v>
                </c:pt>
                <c:pt idx="157">
                  <c:v>-0.11231965065342253</c:v>
                </c:pt>
                <c:pt idx="158">
                  <c:v>-0.11905753139429376</c:v>
                </c:pt>
                <c:pt idx="159">
                  <c:v>-0.12560894871900027</c:v>
                </c:pt>
                <c:pt idx="160">
                  <c:v>-0.1258659658602003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BF-4394-A7F2-F41540FB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822000"/>
        <c:axId val="1"/>
      </c:scatterChart>
      <c:valAx>
        <c:axId val="68382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400814028680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822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91342386549505"/>
          <c:y val="0.92000129214617399"/>
          <c:w val="0.7572477081669138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15</xdr:col>
      <xdr:colOff>238125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DDD433-F408-FCD5-ECA7-E498F600F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998" TargetMode="External"/><Relationship Id="rId13" Type="http://schemas.openxmlformats.org/officeDocument/2006/relationships/hyperlink" Target="http://www.konkoly.hu/cgi-bin/IBVS?3998" TargetMode="External"/><Relationship Id="rId18" Type="http://schemas.openxmlformats.org/officeDocument/2006/relationships/hyperlink" Target="http://www.bav-astro.de/sfs/BAVM_link.php?BAVMnr=68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668" TargetMode="External"/><Relationship Id="rId21" Type="http://schemas.openxmlformats.org/officeDocument/2006/relationships/hyperlink" Target="http://www.konkoly.hu/cgi-bin/IBVS?4633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998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3998" TargetMode="External"/><Relationship Id="rId25" Type="http://schemas.openxmlformats.org/officeDocument/2006/relationships/hyperlink" Target="http://www.konkoly.hu/cgi-bin/IBVS?5736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668" TargetMode="External"/><Relationship Id="rId16" Type="http://schemas.openxmlformats.org/officeDocument/2006/relationships/hyperlink" Target="http://www.konkoly.hu/cgi-bin/IBVS?3998" TargetMode="External"/><Relationship Id="rId20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668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konkoly.hu/cgi-bin/IBVS?3998" TargetMode="External"/><Relationship Id="rId24" Type="http://schemas.openxmlformats.org/officeDocument/2006/relationships/hyperlink" Target="http://www.konkoly.hu/cgi-bin/IBVS?5494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385" TargetMode="External"/><Relationship Id="rId15" Type="http://schemas.openxmlformats.org/officeDocument/2006/relationships/hyperlink" Target="http://www.konkoly.hu/cgi-bin/IBVS?3998" TargetMode="External"/><Relationship Id="rId23" Type="http://schemas.openxmlformats.org/officeDocument/2006/relationships/hyperlink" Target="http://www.konkoly.hu/cgi-bin/IBVS?5361" TargetMode="External"/><Relationship Id="rId28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3998" TargetMode="External"/><Relationship Id="rId19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68" TargetMode="External"/><Relationship Id="rId9" Type="http://schemas.openxmlformats.org/officeDocument/2006/relationships/hyperlink" Target="http://www.konkoly.hu/cgi-bin/IBVS?3998" TargetMode="External"/><Relationship Id="rId14" Type="http://schemas.openxmlformats.org/officeDocument/2006/relationships/hyperlink" Target="http://www.konkoly.hu/cgi-bin/IBVS?3998" TargetMode="External"/><Relationship Id="rId22" Type="http://schemas.openxmlformats.org/officeDocument/2006/relationships/hyperlink" Target="http://www.konkoly.hu/cgi-bin/IBVS?5361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8"/>
  <sheetViews>
    <sheetView tabSelected="1" workbookViewId="0">
      <pane xSplit="14" ySplit="22" topLeftCell="O17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</row>
    <row r="2" spans="1:6" x14ac:dyDescent="0.2">
      <c r="A2" t="s">
        <v>26</v>
      </c>
      <c r="B2" s="12" t="s">
        <v>60</v>
      </c>
    </row>
    <row r="4" spans="1:6" ht="14.25" thickTop="1" thickBot="1" x14ac:dyDescent="0.25">
      <c r="A4" s="6" t="s">
        <v>2</v>
      </c>
      <c r="C4" s="2">
        <v>32456.668000000001</v>
      </c>
      <c r="D4" s="3">
        <v>1.641249</v>
      </c>
    </row>
    <row r="5" spans="1:6" ht="13.5" thickTop="1" x14ac:dyDescent="0.2">
      <c r="A5" s="14" t="s">
        <v>63</v>
      </c>
      <c r="B5" s="13"/>
      <c r="C5" s="15">
        <v>-9.5</v>
      </c>
      <c r="D5" s="13" t="s">
        <v>64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32456.668000000001</v>
      </c>
    </row>
    <row r="8" spans="1:6" x14ac:dyDescent="0.2">
      <c r="A8" t="s">
        <v>5</v>
      </c>
      <c r="C8">
        <f>+D4</f>
        <v>1.641249</v>
      </c>
    </row>
    <row r="9" spans="1:6" x14ac:dyDescent="0.2">
      <c r="A9" s="28" t="s">
        <v>68</v>
      </c>
      <c r="B9" s="29">
        <v>68</v>
      </c>
      <c r="C9" s="17" t="str">
        <f>"F"&amp;B9</f>
        <v>F68</v>
      </c>
      <c r="D9" s="18" t="str">
        <f>"G"&amp;B9</f>
        <v>G68</v>
      </c>
    </row>
    <row r="10" spans="1:6" ht="13.5" thickBot="1" x14ac:dyDescent="0.25">
      <c r="A10" s="13"/>
      <c r="B10" s="13"/>
      <c r="C10" s="5" t="s">
        <v>22</v>
      </c>
      <c r="D10" s="5" t="s">
        <v>23</v>
      </c>
      <c r="E10" s="13"/>
    </row>
    <row r="11" spans="1:6" x14ac:dyDescent="0.2">
      <c r="A11" s="13" t="s">
        <v>18</v>
      </c>
      <c r="B11" s="13"/>
      <c r="C11" s="16">
        <f ca="1">INTERCEPT(INDIRECT($D$9):G989,INDIRECT($C$9):F989)</f>
        <v>4.0010881249580299E-2</v>
      </c>
      <c r="D11" s="4"/>
      <c r="E11" s="13"/>
    </row>
    <row r="12" spans="1:6" x14ac:dyDescent="0.2">
      <c r="A12" s="13" t="s">
        <v>19</v>
      </c>
      <c r="B12" s="13"/>
      <c r="C12" s="16">
        <f ca="1">SLOPE(INDIRECT($D$9):G989,INDIRECT($C$9):F989)</f>
        <v>-1.0079103576471553E-5</v>
      </c>
      <c r="D12" s="4"/>
      <c r="E12" s="13"/>
    </row>
    <row r="13" spans="1:6" x14ac:dyDescent="0.2">
      <c r="A13" s="13" t="s">
        <v>21</v>
      </c>
      <c r="B13" s="13"/>
      <c r="C13" s="4" t="s">
        <v>16</v>
      </c>
    </row>
    <row r="14" spans="1:6" x14ac:dyDescent="0.2">
      <c r="A14" s="13"/>
      <c r="B14" s="13"/>
      <c r="C14" s="13"/>
    </row>
    <row r="15" spans="1:6" x14ac:dyDescent="0.2">
      <c r="A15" s="19" t="s">
        <v>20</v>
      </c>
      <c r="B15" s="13"/>
      <c r="C15" s="20">
        <f ca="1">(C7+C11)+(C8+C12)*INT(MAX(F21:F3530))</f>
        <v>59466.576932073694</v>
      </c>
      <c r="E15" s="21" t="s">
        <v>69</v>
      </c>
      <c r="F15" s="15">
        <v>1</v>
      </c>
    </row>
    <row r="16" spans="1:6" x14ac:dyDescent="0.2">
      <c r="A16" s="23" t="s">
        <v>6</v>
      </c>
      <c r="B16" s="13"/>
      <c r="C16" s="24">
        <f ca="1">+C8+C12</f>
        <v>1.6412389208964235</v>
      </c>
      <c r="E16" s="21" t="s">
        <v>65</v>
      </c>
      <c r="F16" s="22">
        <f ca="1">NOW()+15018.5+$C$5/24</f>
        <v>59951.768224537038</v>
      </c>
    </row>
    <row r="17" spans="1:31" ht="13.5" thickBot="1" x14ac:dyDescent="0.25">
      <c r="A17" s="21" t="s">
        <v>59</v>
      </c>
      <c r="B17" s="13"/>
      <c r="C17" s="13">
        <f>COUNT(C21:C2188)</f>
        <v>161</v>
      </c>
      <c r="E17" s="21" t="s">
        <v>70</v>
      </c>
      <c r="F17" s="22">
        <f ca="1">ROUND(2*(F16-$C$7)/$C$8,0)/2+F15</f>
        <v>16753.5</v>
      </c>
    </row>
    <row r="18" spans="1:31" ht="14.25" thickTop="1" thickBot="1" x14ac:dyDescent="0.25">
      <c r="A18" s="23" t="s">
        <v>7</v>
      </c>
      <c r="B18" s="13"/>
      <c r="C18" s="26">
        <f ca="1">+C15</f>
        <v>59466.576932073694</v>
      </c>
      <c r="D18" s="27">
        <f ca="1">+C16</f>
        <v>1.6412389208964235</v>
      </c>
      <c r="E18" s="21" t="s">
        <v>66</v>
      </c>
      <c r="F18" s="18">
        <f ca="1">ROUND(2*(F16-$C$15)/$C$16,0)/2+F15</f>
        <v>296.5</v>
      </c>
    </row>
    <row r="19" spans="1:31" ht="13.5" thickTop="1" x14ac:dyDescent="0.2">
      <c r="E19" s="21" t="s">
        <v>67</v>
      </c>
      <c r="F19" s="25">
        <f ca="1">+$C$15+$C$16*F18-15018.5-$C$5/24</f>
        <v>44935.100105452817</v>
      </c>
    </row>
    <row r="20" spans="1:3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30</v>
      </c>
      <c r="I20" s="8" t="s">
        <v>84</v>
      </c>
      <c r="J20" s="8" t="s">
        <v>79</v>
      </c>
      <c r="K20" s="8" t="s">
        <v>77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31" x14ac:dyDescent="0.2">
      <c r="A21" s="59" t="s">
        <v>91</v>
      </c>
      <c r="B21" s="58" t="s">
        <v>55</v>
      </c>
      <c r="C21" s="59">
        <v>15500.78</v>
      </c>
      <c r="D21" s="59" t="s">
        <v>84</v>
      </c>
      <c r="E21" s="30">
        <f t="shared" ref="E21:E52" si="0">+(C21-C$7)/C$8</f>
        <v>-10331.08809205672</v>
      </c>
      <c r="F21" s="30">
        <f t="shared" ref="F21:F52" si="1">ROUND(2*E21,0)/2</f>
        <v>-10331</v>
      </c>
      <c r="G21" s="30">
        <f t="shared" ref="G21:G52" si="2">+C21-(C$7+F21*C$8)</f>
        <v>-0.14458100000229024</v>
      </c>
      <c r="H21" s="30">
        <f t="shared" ref="H21:H29" si="3">G21</f>
        <v>-0.14458100000229024</v>
      </c>
      <c r="I21" s="30"/>
      <c r="K21" s="30"/>
      <c r="L21" s="30"/>
      <c r="M21" s="30"/>
      <c r="N21" s="30"/>
      <c r="O21" s="30">
        <f t="shared" ref="O21:O52" ca="1" si="4">+C$11+C$12*F21</f>
        <v>0.14413810029810792</v>
      </c>
      <c r="P21" s="30"/>
      <c r="Q21" s="32">
        <f t="shared" ref="Q21:Q52" si="5">+C21-15018.5</f>
        <v>482.28000000000065</v>
      </c>
      <c r="R21" s="30"/>
    </row>
    <row r="22" spans="1:31" x14ac:dyDescent="0.2">
      <c r="A22" s="59" t="s">
        <v>91</v>
      </c>
      <c r="B22" s="58" t="s">
        <v>53</v>
      </c>
      <c r="C22" s="59">
        <v>15501.647000000001</v>
      </c>
      <c r="D22" s="59" t="s">
        <v>84</v>
      </c>
      <c r="E22" s="30">
        <f t="shared" si="0"/>
        <v>-10330.559835832346</v>
      </c>
      <c r="F22" s="30">
        <f t="shared" si="1"/>
        <v>-10330.5</v>
      </c>
      <c r="G22" s="30">
        <f t="shared" si="2"/>
        <v>-9.8205500002222834E-2</v>
      </c>
      <c r="H22" s="30">
        <f t="shared" si="3"/>
        <v>-9.8205500002222834E-2</v>
      </c>
      <c r="I22" s="30"/>
      <c r="K22" s="30"/>
      <c r="L22" s="30"/>
      <c r="M22" s="30"/>
      <c r="N22" s="30"/>
      <c r="O22" s="30">
        <f t="shared" ca="1" si="4"/>
        <v>0.14413306074631968</v>
      </c>
      <c r="P22" s="30"/>
      <c r="Q22" s="32">
        <f t="shared" si="5"/>
        <v>483.14700000000084</v>
      </c>
      <c r="R22" s="30"/>
    </row>
    <row r="23" spans="1:31" x14ac:dyDescent="0.2">
      <c r="A23" s="59" t="s">
        <v>99</v>
      </c>
      <c r="B23" s="58" t="s">
        <v>55</v>
      </c>
      <c r="C23" s="59">
        <v>15612.48</v>
      </c>
      <c r="D23" s="59" t="s">
        <v>84</v>
      </c>
      <c r="E23" s="30">
        <f t="shared" si="0"/>
        <v>-10263.030167878245</v>
      </c>
      <c r="F23" s="30">
        <f t="shared" si="1"/>
        <v>-10263</v>
      </c>
      <c r="G23" s="30">
        <f t="shared" si="2"/>
        <v>-4.9513000001752516E-2</v>
      </c>
      <c r="H23" s="30">
        <f t="shared" si="3"/>
        <v>-4.9513000001752516E-2</v>
      </c>
      <c r="I23" s="30"/>
      <c r="K23" s="30"/>
      <c r="L23" s="30"/>
      <c r="M23" s="30"/>
      <c r="N23" s="30"/>
      <c r="O23" s="30">
        <f t="shared" ca="1" si="4"/>
        <v>0.14345272125490785</v>
      </c>
      <c r="P23" s="30"/>
      <c r="Q23" s="32">
        <f t="shared" si="5"/>
        <v>593.97999999999956</v>
      </c>
      <c r="R23" s="30"/>
    </row>
    <row r="24" spans="1:31" x14ac:dyDescent="0.2">
      <c r="A24" s="59" t="s">
        <v>99</v>
      </c>
      <c r="B24" s="58" t="s">
        <v>55</v>
      </c>
      <c r="C24" s="59">
        <v>16500.343000000001</v>
      </c>
      <c r="D24" s="59" t="s">
        <v>84</v>
      </c>
      <c r="E24" s="30">
        <f t="shared" si="0"/>
        <v>-9722.0622830539432</v>
      </c>
      <c r="F24" s="30">
        <f t="shared" si="1"/>
        <v>-9722</v>
      </c>
      <c r="G24" s="30">
        <f t="shared" si="2"/>
        <v>-0.10222200000134762</v>
      </c>
      <c r="H24" s="30">
        <f t="shared" si="3"/>
        <v>-0.10222200000134762</v>
      </c>
      <c r="I24" s="30"/>
      <c r="K24" s="30"/>
      <c r="L24" s="30"/>
      <c r="M24" s="30"/>
      <c r="N24" s="30"/>
      <c r="O24" s="30">
        <f t="shared" ca="1" si="4"/>
        <v>0.13799992622003676</v>
      </c>
      <c r="P24" s="30"/>
      <c r="Q24" s="32">
        <f t="shared" si="5"/>
        <v>1481.8430000000008</v>
      </c>
      <c r="R24" s="30"/>
    </row>
    <row r="25" spans="1:31" x14ac:dyDescent="0.2">
      <c r="A25" s="59" t="s">
        <v>91</v>
      </c>
      <c r="B25" s="58" t="s">
        <v>55</v>
      </c>
      <c r="C25" s="59">
        <v>16500.361000000001</v>
      </c>
      <c r="D25" s="59" t="s">
        <v>84</v>
      </c>
      <c r="E25" s="30">
        <f t="shared" si="0"/>
        <v>-9722.0513157966889</v>
      </c>
      <c r="F25" s="30">
        <f t="shared" si="1"/>
        <v>-9722</v>
      </c>
      <c r="G25" s="30">
        <f t="shared" si="2"/>
        <v>-8.422200000131852E-2</v>
      </c>
      <c r="H25" s="30">
        <f t="shared" si="3"/>
        <v>-8.422200000131852E-2</v>
      </c>
      <c r="I25" s="30"/>
      <c r="K25" s="30"/>
      <c r="L25" s="30"/>
      <c r="M25" s="30"/>
      <c r="N25" s="30"/>
      <c r="O25" s="30">
        <f t="shared" ca="1" si="4"/>
        <v>0.13799992622003676</v>
      </c>
      <c r="P25" s="30"/>
      <c r="Q25" s="32">
        <f t="shared" si="5"/>
        <v>1481.8610000000008</v>
      </c>
      <c r="R25" s="30"/>
    </row>
    <row r="26" spans="1:31" x14ac:dyDescent="0.2">
      <c r="A26" s="59" t="s">
        <v>99</v>
      </c>
      <c r="B26" s="58" t="s">
        <v>53</v>
      </c>
      <c r="C26" s="59">
        <v>16501.197</v>
      </c>
      <c r="D26" s="59" t="s">
        <v>84</v>
      </c>
      <c r="E26" s="30">
        <f t="shared" si="0"/>
        <v>-9721.5419476264742</v>
      </c>
      <c r="F26" s="30">
        <f t="shared" si="1"/>
        <v>-9721.5</v>
      </c>
      <c r="G26" s="30">
        <f t="shared" si="2"/>
        <v>-6.8846500002109678E-2</v>
      </c>
      <c r="H26" s="30">
        <f t="shared" si="3"/>
        <v>-6.8846500002109678E-2</v>
      </c>
      <c r="I26" s="30"/>
      <c r="K26" s="30"/>
      <c r="L26" s="30"/>
      <c r="M26" s="30"/>
      <c r="N26" s="30"/>
      <c r="O26" s="30">
        <f t="shared" ca="1" si="4"/>
        <v>0.1379948866682485</v>
      </c>
      <c r="P26" s="30"/>
      <c r="Q26" s="32">
        <f t="shared" si="5"/>
        <v>1482.6970000000001</v>
      </c>
      <c r="R26" s="30"/>
    </row>
    <row r="27" spans="1:31" x14ac:dyDescent="0.2">
      <c r="A27" s="59" t="s">
        <v>91</v>
      </c>
      <c r="B27" s="58" t="s">
        <v>53</v>
      </c>
      <c r="C27" s="59">
        <v>16501.201000000001</v>
      </c>
      <c r="D27" s="59" t="s">
        <v>84</v>
      </c>
      <c r="E27" s="30">
        <f t="shared" si="0"/>
        <v>-9721.5395104581949</v>
      </c>
      <c r="F27" s="30">
        <f t="shared" si="1"/>
        <v>-9721.5</v>
      </c>
      <c r="G27" s="30">
        <f t="shared" si="2"/>
        <v>-6.4846500001294771E-2</v>
      </c>
      <c r="H27" s="30">
        <f t="shared" si="3"/>
        <v>-6.4846500001294771E-2</v>
      </c>
      <c r="I27" s="30"/>
      <c r="K27" s="30"/>
      <c r="L27" s="30"/>
      <c r="M27" s="30"/>
      <c r="N27" s="30"/>
      <c r="O27" s="30">
        <f t="shared" ca="1" si="4"/>
        <v>0.1379948866682485</v>
      </c>
      <c r="P27" s="30"/>
      <c r="Q27" s="32">
        <f t="shared" si="5"/>
        <v>1482.7010000000009</v>
      </c>
      <c r="R27" s="30"/>
    </row>
    <row r="28" spans="1:31" x14ac:dyDescent="0.2">
      <c r="A28" s="59" t="s">
        <v>91</v>
      </c>
      <c r="B28" s="58" t="s">
        <v>55</v>
      </c>
      <c r="C28" s="59">
        <v>17501.526999999998</v>
      </c>
      <c r="D28" s="59" t="s">
        <v>84</v>
      </c>
      <c r="E28" s="30">
        <f t="shared" si="0"/>
        <v>-9112.0488116062843</v>
      </c>
      <c r="F28" s="30">
        <f t="shared" si="1"/>
        <v>-9112</v>
      </c>
      <c r="G28" s="30">
        <f t="shared" si="2"/>
        <v>-8.0112000003282446E-2</v>
      </c>
      <c r="H28" s="30">
        <f t="shared" si="3"/>
        <v>-8.0112000003282446E-2</v>
      </c>
      <c r="I28" s="30"/>
      <c r="K28" s="30"/>
      <c r="L28" s="30"/>
      <c r="M28" s="30"/>
      <c r="N28" s="30"/>
      <c r="O28" s="30">
        <f t="shared" ca="1" si="4"/>
        <v>0.1318516730383891</v>
      </c>
      <c r="P28" s="30"/>
      <c r="Q28" s="32">
        <f t="shared" si="5"/>
        <v>2483.0269999999982</v>
      </c>
      <c r="R28" s="30"/>
    </row>
    <row r="29" spans="1:31" x14ac:dyDescent="0.2">
      <c r="A29" s="59" t="s">
        <v>91</v>
      </c>
      <c r="B29" s="58" t="s">
        <v>53</v>
      </c>
      <c r="C29" s="59">
        <v>17502.391</v>
      </c>
      <c r="D29" s="59" t="s">
        <v>84</v>
      </c>
      <c r="E29" s="30">
        <f t="shared" si="0"/>
        <v>-9111.5223832581178</v>
      </c>
      <c r="F29" s="30">
        <f t="shared" si="1"/>
        <v>-9111.5</v>
      </c>
      <c r="G29" s="30">
        <f t="shared" si="2"/>
        <v>-3.6736500002007233E-2</v>
      </c>
      <c r="H29" s="30">
        <f t="shared" si="3"/>
        <v>-3.6736500002007233E-2</v>
      </c>
      <c r="I29" s="30"/>
      <c r="K29" s="30"/>
      <c r="L29" s="30"/>
      <c r="M29" s="30"/>
      <c r="N29" s="30"/>
      <c r="O29" s="30">
        <f t="shared" ca="1" si="4"/>
        <v>0.13184663348660086</v>
      </c>
      <c r="P29" s="30"/>
      <c r="Q29" s="32">
        <f t="shared" si="5"/>
        <v>2483.8909999999996</v>
      </c>
      <c r="R29" s="30"/>
    </row>
    <row r="30" spans="1:31" x14ac:dyDescent="0.2">
      <c r="A30" s="30" t="s">
        <v>31</v>
      </c>
      <c r="B30" s="31"/>
      <c r="C30" s="38">
        <v>17562.32</v>
      </c>
      <c r="D30" s="38"/>
      <c r="E30" s="30">
        <f t="shared" si="0"/>
        <v>-9075.0081188168297</v>
      </c>
      <c r="F30" s="30">
        <f t="shared" si="1"/>
        <v>-9075</v>
      </c>
      <c r="G30" s="30">
        <f t="shared" si="2"/>
        <v>-1.3324999999895226E-2</v>
      </c>
      <c r="H30" s="30"/>
      <c r="I30" s="30">
        <f>+G30</f>
        <v>-1.3324999999895226E-2</v>
      </c>
      <c r="J30" s="30"/>
      <c r="K30" s="30"/>
      <c r="L30" s="30"/>
      <c r="M30" s="30"/>
      <c r="O30" s="30">
        <f t="shared" ca="1" si="4"/>
        <v>0.13147874620605965</v>
      </c>
      <c r="P30" s="30"/>
      <c r="Q30" s="32">
        <f t="shared" si="5"/>
        <v>2543.8199999999997</v>
      </c>
      <c r="R30" s="30"/>
      <c r="AA30" t="s">
        <v>30</v>
      </c>
      <c r="AE30" t="s">
        <v>32</v>
      </c>
    </row>
    <row r="31" spans="1:31" x14ac:dyDescent="0.2">
      <c r="A31" s="30" t="s">
        <v>31</v>
      </c>
      <c r="B31" s="31"/>
      <c r="C31" s="38">
        <v>18238.47</v>
      </c>
      <c r="D31" s="38"/>
      <c r="E31" s="30">
        <f t="shared" si="0"/>
        <v>-8663.0352859316299</v>
      </c>
      <c r="F31" s="30">
        <f t="shared" si="1"/>
        <v>-8663</v>
      </c>
      <c r="G31" s="30">
        <f t="shared" si="2"/>
        <v>-5.7913000000553438E-2</v>
      </c>
      <c r="H31" s="30"/>
      <c r="I31" s="30">
        <f>+G31</f>
        <v>-5.7913000000553438E-2</v>
      </c>
      <c r="J31" s="30"/>
      <c r="K31" s="30"/>
      <c r="L31" s="30"/>
      <c r="M31" s="30"/>
      <c r="O31" s="30">
        <f t="shared" ca="1" si="4"/>
        <v>0.12732615553255339</v>
      </c>
      <c r="P31" s="30"/>
      <c r="Q31" s="32">
        <f t="shared" si="5"/>
        <v>3219.9700000000012</v>
      </c>
      <c r="R31" s="30"/>
      <c r="AA31" t="s">
        <v>30</v>
      </c>
      <c r="AE31" t="s">
        <v>32</v>
      </c>
    </row>
    <row r="32" spans="1:31" x14ac:dyDescent="0.2">
      <c r="A32" s="59" t="s">
        <v>91</v>
      </c>
      <c r="B32" s="58" t="s">
        <v>55</v>
      </c>
      <c r="C32" s="59">
        <v>18501.107</v>
      </c>
      <c r="D32" s="59" t="s">
        <v>84</v>
      </c>
      <c r="E32" s="30">
        <f t="shared" si="0"/>
        <v>-8503.0126446383219</v>
      </c>
      <c r="F32" s="30">
        <f t="shared" si="1"/>
        <v>-8503</v>
      </c>
      <c r="G32" s="30">
        <f t="shared" si="2"/>
        <v>-2.0753000000695465E-2</v>
      </c>
      <c r="H32" s="30">
        <f t="shared" ref="H32:H39" si="6">G32</f>
        <v>-2.0753000000695465E-2</v>
      </c>
      <c r="I32" s="30"/>
      <c r="K32" s="30"/>
      <c r="L32" s="30"/>
      <c r="M32" s="30"/>
      <c r="N32" s="30"/>
      <c r="O32" s="30">
        <f t="shared" ca="1" si="4"/>
        <v>0.12571349896031792</v>
      </c>
      <c r="P32" s="30"/>
      <c r="Q32" s="32">
        <f t="shared" si="5"/>
        <v>3482.607</v>
      </c>
      <c r="R32" s="30"/>
    </row>
    <row r="33" spans="1:31" x14ac:dyDescent="0.2">
      <c r="A33" s="59" t="s">
        <v>91</v>
      </c>
      <c r="B33" s="58" t="s">
        <v>53</v>
      </c>
      <c r="C33" s="59">
        <v>18501.969000000001</v>
      </c>
      <c r="D33" s="59" t="s">
        <v>84</v>
      </c>
      <c r="E33" s="30">
        <f t="shared" si="0"/>
        <v>-8502.4874348742942</v>
      </c>
      <c r="F33" s="30">
        <f t="shared" si="1"/>
        <v>-8502.5</v>
      </c>
      <c r="G33" s="30">
        <f t="shared" si="2"/>
        <v>2.0622499996534316E-2</v>
      </c>
      <c r="H33" s="30">
        <f t="shared" si="6"/>
        <v>2.0622499996534316E-2</v>
      </c>
      <c r="I33" s="30"/>
      <c r="K33" s="30"/>
      <c r="L33" s="30"/>
      <c r="M33" s="30"/>
      <c r="N33" s="30"/>
      <c r="O33" s="30">
        <f t="shared" ca="1" si="4"/>
        <v>0.12570845940852968</v>
      </c>
      <c r="P33" s="30"/>
      <c r="Q33" s="32">
        <f t="shared" si="5"/>
        <v>3483.469000000001</v>
      </c>
      <c r="R33" s="30"/>
    </row>
    <row r="34" spans="1:31" x14ac:dyDescent="0.2">
      <c r="A34" s="59" t="s">
        <v>91</v>
      </c>
      <c r="B34" s="58" t="s">
        <v>55</v>
      </c>
      <c r="C34" s="59">
        <v>19500.644</v>
      </c>
      <c r="D34" s="59" t="s">
        <v>84</v>
      </c>
      <c r="E34" s="30">
        <f t="shared" si="0"/>
        <v>-7894.002677229355</v>
      </c>
      <c r="F34" s="30">
        <f t="shared" si="1"/>
        <v>-7894</v>
      </c>
      <c r="G34" s="30">
        <f t="shared" si="2"/>
        <v>-4.394000003230758E-3</v>
      </c>
      <c r="H34" s="30">
        <f t="shared" si="6"/>
        <v>-4.394000003230758E-3</v>
      </c>
      <c r="I34" s="30"/>
      <c r="K34" s="30"/>
      <c r="L34" s="30"/>
      <c r="M34" s="30"/>
      <c r="N34" s="30"/>
      <c r="O34" s="30">
        <f t="shared" ca="1" si="4"/>
        <v>0.11957532488224674</v>
      </c>
      <c r="P34" s="30"/>
      <c r="Q34" s="32">
        <f t="shared" si="5"/>
        <v>4482.1440000000002</v>
      </c>
      <c r="R34" s="30"/>
    </row>
    <row r="35" spans="1:31" x14ac:dyDescent="0.2">
      <c r="A35" s="59" t="s">
        <v>91</v>
      </c>
      <c r="B35" s="58" t="s">
        <v>53</v>
      </c>
      <c r="C35" s="59">
        <v>19501.511999999999</v>
      </c>
      <c r="D35" s="59" t="s">
        <v>84</v>
      </c>
      <c r="E35" s="30">
        <f t="shared" si="0"/>
        <v>-7893.4738117129109</v>
      </c>
      <c r="F35" s="30">
        <f t="shared" si="1"/>
        <v>-7893.5</v>
      </c>
      <c r="G35" s="30">
        <f t="shared" si="2"/>
        <v>4.2981499998859363E-2</v>
      </c>
      <c r="H35" s="30">
        <f t="shared" si="6"/>
        <v>4.2981499998859363E-2</v>
      </c>
      <c r="I35" s="30"/>
      <c r="K35" s="30"/>
      <c r="L35" s="30"/>
      <c r="M35" s="30"/>
      <c r="N35" s="30"/>
      <c r="O35" s="30">
        <f t="shared" ca="1" si="4"/>
        <v>0.11957028533045851</v>
      </c>
      <c r="P35" s="30"/>
      <c r="Q35" s="32">
        <f t="shared" si="5"/>
        <v>4483.0119999999988</v>
      </c>
      <c r="R35" s="30"/>
    </row>
    <row r="36" spans="1:31" x14ac:dyDescent="0.2">
      <c r="A36" s="59" t="s">
        <v>91</v>
      </c>
      <c r="B36" s="58" t="s">
        <v>55</v>
      </c>
      <c r="C36" s="59">
        <v>20500.192999999999</v>
      </c>
      <c r="D36" s="59" t="s">
        <v>84</v>
      </c>
      <c r="E36" s="30">
        <f t="shared" si="0"/>
        <v>-7284.9853983155526</v>
      </c>
      <c r="F36" s="30">
        <f t="shared" si="1"/>
        <v>-7285</v>
      </c>
      <c r="G36" s="30">
        <f t="shared" si="2"/>
        <v>2.3964999996678671E-2</v>
      </c>
      <c r="H36" s="30">
        <f t="shared" si="6"/>
        <v>2.3964999996678671E-2</v>
      </c>
      <c r="I36" s="30"/>
      <c r="K36" s="30"/>
      <c r="L36" s="30"/>
      <c r="M36" s="30"/>
      <c r="N36" s="30"/>
      <c r="O36" s="30">
        <f t="shared" ca="1" si="4"/>
        <v>0.11343715080417556</v>
      </c>
      <c r="P36" s="30"/>
      <c r="Q36" s="32">
        <f t="shared" si="5"/>
        <v>5481.6929999999993</v>
      </c>
      <c r="R36" s="30"/>
    </row>
    <row r="37" spans="1:31" x14ac:dyDescent="0.2">
      <c r="A37" s="59" t="s">
        <v>91</v>
      </c>
      <c r="B37" s="58" t="s">
        <v>53</v>
      </c>
      <c r="C37" s="59">
        <v>20501.055</v>
      </c>
      <c r="D37" s="59" t="s">
        <v>84</v>
      </c>
      <c r="E37" s="30">
        <f t="shared" si="0"/>
        <v>-7284.4601885515249</v>
      </c>
      <c r="F37" s="30">
        <f t="shared" si="1"/>
        <v>-7284.5</v>
      </c>
      <c r="G37" s="30">
        <f t="shared" si="2"/>
        <v>6.5340499997546431E-2</v>
      </c>
      <c r="H37" s="30">
        <f t="shared" si="6"/>
        <v>6.5340499997546431E-2</v>
      </c>
      <c r="I37" s="30"/>
      <c r="K37" s="30"/>
      <c r="L37" s="30"/>
      <c r="M37" s="30"/>
      <c r="N37" s="30"/>
      <c r="O37" s="30">
        <f t="shared" ca="1" si="4"/>
        <v>0.11343211125238734</v>
      </c>
      <c r="P37" s="30"/>
      <c r="Q37" s="32">
        <f t="shared" si="5"/>
        <v>5482.5550000000003</v>
      </c>
      <c r="R37" s="30"/>
    </row>
    <row r="38" spans="1:31" x14ac:dyDescent="0.2">
      <c r="A38" s="59" t="s">
        <v>91</v>
      </c>
      <c r="B38" s="58" t="s">
        <v>55</v>
      </c>
      <c r="C38" s="59">
        <v>21501.366000000002</v>
      </c>
      <c r="D38" s="59" t="s">
        <v>84</v>
      </c>
      <c r="E38" s="30">
        <f t="shared" si="0"/>
        <v>-6674.9786290806578</v>
      </c>
      <c r="F38" s="30">
        <f t="shared" si="1"/>
        <v>-6675</v>
      </c>
      <c r="G38" s="30">
        <f t="shared" si="2"/>
        <v>3.5074999999778811E-2</v>
      </c>
      <c r="H38" s="30">
        <f t="shared" si="6"/>
        <v>3.5074999999778811E-2</v>
      </c>
      <c r="I38" s="30"/>
      <c r="K38" s="30"/>
      <c r="L38" s="30"/>
      <c r="M38" s="30"/>
      <c r="N38" s="30"/>
      <c r="O38" s="30">
        <f t="shared" ca="1" si="4"/>
        <v>0.10728889762252791</v>
      </c>
      <c r="P38" s="30"/>
      <c r="Q38" s="32">
        <f t="shared" si="5"/>
        <v>6482.8660000000018</v>
      </c>
      <c r="R38" s="30"/>
    </row>
    <row r="39" spans="1:31" x14ac:dyDescent="0.2">
      <c r="A39" s="59" t="s">
        <v>91</v>
      </c>
      <c r="B39" s="58" t="s">
        <v>53</v>
      </c>
      <c r="C39" s="59">
        <v>21502.239000000001</v>
      </c>
      <c r="D39" s="59" t="s">
        <v>84</v>
      </c>
      <c r="E39" s="30">
        <f t="shared" si="0"/>
        <v>-6674.4467171038641</v>
      </c>
      <c r="F39" s="30">
        <f t="shared" si="1"/>
        <v>-6674.5</v>
      </c>
      <c r="G39" s="30">
        <f t="shared" si="2"/>
        <v>8.7450499999249587E-2</v>
      </c>
      <c r="H39" s="30">
        <f t="shared" si="6"/>
        <v>8.7450499999249587E-2</v>
      </c>
      <c r="I39" s="30"/>
      <c r="K39" s="30"/>
      <c r="L39" s="30"/>
      <c r="M39" s="30"/>
      <c r="N39" s="30"/>
      <c r="O39" s="30">
        <f t="shared" ca="1" si="4"/>
        <v>0.10728385807073969</v>
      </c>
      <c r="P39" s="30"/>
      <c r="Q39" s="32">
        <f t="shared" si="5"/>
        <v>6483.7390000000014</v>
      </c>
      <c r="R39" s="30"/>
    </row>
    <row r="40" spans="1:31" x14ac:dyDescent="0.2">
      <c r="A40" s="33" t="s">
        <v>31</v>
      </c>
      <c r="B40" s="31"/>
      <c r="C40" s="38">
        <v>22287.5</v>
      </c>
      <c r="D40" s="38"/>
      <c r="E40" s="30">
        <f t="shared" si="0"/>
        <v>-6195.9934172084804</v>
      </c>
      <c r="F40" s="30">
        <f t="shared" si="1"/>
        <v>-6196</v>
      </c>
      <c r="G40" s="30">
        <f t="shared" si="2"/>
        <v>1.0803999997733627E-2</v>
      </c>
      <c r="H40" s="30"/>
      <c r="I40" s="30">
        <f>+G40</f>
        <v>1.0803999997733627E-2</v>
      </c>
      <c r="J40" s="30"/>
      <c r="K40" s="30"/>
      <c r="L40" s="30"/>
      <c r="M40" s="30"/>
      <c r="O40" s="30">
        <f t="shared" ca="1" si="4"/>
        <v>0.10246100700939804</v>
      </c>
      <c r="P40" s="30"/>
      <c r="Q40" s="32">
        <f t="shared" si="5"/>
        <v>7269</v>
      </c>
      <c r="R40" s="30"/>
      <c r="AA40" t="s">
        <v>30</v>
      </c>
      <c r="AE40" t="s">
        <v>32</v>
      </c>
    </row>
    <row r="41" spans="1:31" x14ac:dyDescent="0.2">
      <c r="A41" s="59" t="s">
        <v>151</v>
      </c>
      <c r="B41" s="58" t="s">
        <v>55</v>
      </c>
      <c r="C41" s="59">
        <v>22287.501</v>
      </c>
      <c r="D41" s="59" t="s">
        <v>84</v>
      </c>
      <c r="E41" s="30">
        <f t="shared" si="0"/>
        <v>-6195.992807916411</v>
      </c>
      <c r="F41" s="30">
        <f t="shared" si="1"/>
        <v>-6196</v>
      </c>
      <c r="G41" s="30">
        <f t="shared" si="2"/>
        <v>1.1803999997937353E-2</v>
      </c>
      <c r="H41" s="34"/>
      <c r="I41" s="30">
        <f>G41</f>
        <v>1.1803999997937353E-2</v>
      </c>
      <c r="K41" s="30"/>
      <c r="L41" s="30"/>
      <c r="M41" s="30"/>
      <c r="N41" s="30"/>
      <c r="O41" s="30">
        <f t="shared" ca="1" si="4"/>
        <v>0.10246100700939804</v>
      </c>
      <c r="P41" s="30"/>
      <c r="Q41" s="32">
        <f t="shared" si="5"/>
        <v>7269.0010000000002</v>
      </c>
      <c r="R41" s="30"/>
    </row>
    <row r="42" spans="1:31" x14ac:dyDescent="0.2">
      <c r="A42" s="59" t="s">
        <v>91</v>
      </c>
      <c r="B42" s="58" t="s">
        <v>55</v>
      </c>
      <c r="C42" s="59">
        <v>23001.440999999999</v>
      </c>
      <c r="D42" s="59" t="s">
        <v>84</v>
      </c>
      <c r="E42" s="30">
        <f t="shared" si="0"/>
        <v>-5760.9948277196227</v>
      </c>
      <c r="F42" s="30">
        <f t="shared" si="1"/>
        <v>-5761</v>
      </c>
      <c r="G42" s="30">
        <f t="shared" si="2"/>
        <v>8.488999999826774E-3</v>
      </c>
      <c r="H42" s="30">
        <f t="shared" ref="H42:H55" si="7">G42</f>
        <v>8.488999999826774E-3</v>
      </c>
      <c r="I42" s="30"/>
      <c r="K42" s="30"/>
      <c r="L42" s="30"/>
      <c r="M42" s="30"/>
      <c r="N42" s="30"/>
      <c r="O42" s="30">
        <f t="shared" ca="1" si="4"/>
        <v>9.8076596953632911E-2</v>
      </c>
      <c r="P42" s="30"/>
      <c r="Q42" s="32">
        <f t="shared" si="5"/>
        <v>7982.9409999999989</v>
      </c>
      <c r="R42" s="30"/>
    </row>
    <row r="43" spans="1:31" x14ac:dyDescent="0.2">
      <c r="A43" s="59" t="s">
        <v>91</v>
      </c>
      <c r="B43" s="58" t="s">
        <v>53</v>
      </c>
      <c r="C43" s="59">
        <v>23002.295999999998</v>
      </c>
      <c r="D43" s="59" t="s">
        <v>84</v>
      </c>
      <c r="E43" s="30">
        <f t="shared" si="0"/>
        <v>-5760.4738830000833</v>
      </c>
      <c r="F43" s="30">
        <f t="shared" si="1"/>
        <v>-5760.5</v>
      </c>
      <c r="G43" s="30">
        <f t="shared" si="2"/>
        <v>4.2864499995630467E-2</v>
      </c>
      <c r="H43" s="30">
        <f t="shared" si="7"/>
        <v>4.2864499995630467E-2</v>
      </c>
      <c r="I43" s="30"/>
      <c r="K43" s="30"/>
      <c r="L43" s="30"/>
      <c r="M43" s="30"/>
      <c r="N43" s="30"/>
      <c r="O43" s="30">
        <f t="shared" ca="1" si="4"/>
        <v>9.8071557401844672E-2</v>
      </c>
      <c r="P43" s="30"/>
      <c r="Q43" s="32">
        <f t="shared" si="5"/>
        <v>7983.7959999999985</v>
      </c>
      <c r="R43" s="30"/>
    </row>
    <row r="44" spans="1:31" x14ac:dyDescent="0.2">
      <c r="A44" s="59" t="s">
        <v>91</v>
      </c>
      <c r="B44" s="58" t="s">
        <v>55</v>
      </c>
      <c r="C44" s="59">
        <v>24501.584999999999</v>
      </c>
      <c r="D44" s="59" t="s">
        <v>84</v>
      </c>
      <c r="E44" s="30">
        <f t="shared" si="0"/>
        <v>-4846.9689852057809</v>
      </c>
      <c r="F44" s="30">
        <f t="shared" si="1"/>
        <v>-4847</v>
      </c>
      <c r="G44" s="30">
        <f t="shared" si="2"/>
        <v>5.0902999995741993E-2</v>
      </c>
      <c r="H44" s="30">
        <f t="shared" si="7"/>
        <v>5.0902999995741993E-2</v>
      </c>
      <c r="I44" s="30"/>
      <c r="K44" s="30"/>
      <c r="L44" s="30"/>
      <c r="M44" s="30"/>
      <c r="N44" s="30"/>
      <c r="O44" s="30">
        <f t="shared" ca="1" si="4"/>
        <v>8.8864296284737909E-2</v>
      </c>
      <c r="P44" s="30"/>
      <c r="Q44" s="32">
        <f t="shared" si="5"/>
        <v>9483.0849999999991</v>
      </c>
      <c r="R44" s="30"/>
    </row>
    <row r="45" spans="1:31" x14ac:dyDescent="0.2">
      <c r="A45" s="59" t="s">
        <v>91</v>
      </c>
      <c r="B45" s="58" t="s">
        <v>53</v>
      </c>
      <c r="C45" s="59">
        <v>24502.418000000001</v>
      </c>
      <c r="D45" s="59" t="s">
        <v>84</v>
      </c>
      <c r="E45" s="30">
        <f t="shared" si="0"/>
        <v>-4846.4614449117717</v>
      </c>
      <c r="F45" s="30">
        <f t="shared" si="1"/>
        <v>-4846.5</v>
      </c>
      <c r="G45" s="30">
        <f t="shared" si="2"/>
        <v>6.3278500001615612E-2</v>
      </c>
      <c r="H45" s="30">
        <f t="shared" si="7"/>
        <v>6.3278500001615612E-2</v>
      </c>
      <c r="I45" s="30"/>
      <c r="K45" s="30"/>
      <c r="L45" s="30"/>
      <c r="M45" s="30"/>
      <c r="N45" s="30"/>
      <c r="O45" s="30">
        <f t="shared" ca="1" si="4"/>
        <v>8.8859256732949685E-2</v>
      </c>
      <c r="P45" s="30"/>
      <c r="Q45" s="32">
        <f t="shared" si="5"/>
        <v>9483.9180000000015</v>
      </c>
      <c r="R45" s="30"/>
    </row>
    <row r="46" spans="1:31" x14ac:dyDescent="0.2">
      <c r="A46" s="59" t="s">
        <v>91</v>
      </c>
      <c r="B46" s="58" t="s">
        <v>55</v>
      </c>
      <c r="C46" s="59">
        <v>25501.113000000001</v>
      </c>
      <c r="D46" s="59" t="s">
        <v>84</v>
      </c>
      <c r="E46" s="30">
        <f t="shared" si="0"/>
        <v>-4237.9645014254393</v>
      </c>
      <c r="F46" s="30">
        <f t="shared" si="1"/>
        <v>-4238</v>
      </c>
      <c r="G46" s="30">
        <f t="shared" si="2"/>
        <v>5.8261999998649117E-2</v>
      </c>
      <c r="H46" s="30">
        <f t="shared" si="7"/>
        <v>5.8261999998649117E-2</v>
      </c>
      <c r="I46" s="30"/>
      <c r="K46" s="30"/>
      <c r="L46" s="30"/>
      <c r="M46" s="30"/>
      <c r="N46" s="30"/>
      <c r="O46" s="30">
        <f t="shared" ca="1" si="4"/>
        <v>8.2726122206666752E-2</v>
      </c>
      <c r="P46" s="30"/>
      <c r="Q46" s="32">
        <f t="shared" si="5"/>
        <v>10482.613000000001</v>
      </c>
      <c r="R46" s="30"/>
    </row>
    <row r="47" spans="1:31" x14ac:dyDescent="0.2">
      <c r="A47" s="59" t="s">
        <v>91</v>
      </c>
      <c r="B47" s="58" t="s">
        <v>53</v>
      </c>
      <c r="C47" s="59">
        <v>25501.933000000001</v>
      </c>
      <c r="D47" s="59" t="s">
        <v>84</v>
      </c>
      <c r="E47" s="30">
        <f t="shared" si="0"/>
        <v>-4237.4648819283366</v>
      </c>
      <c r="F47" s="30">
        <f t="shared" si="1"/>
        <v>-4237.5</v>
      </c>
      <c r="G47" s="30">
        <f t="shared" si="2"/>
        <v>5.7637499998236308E-2</v>
      </c>
      <c r="H47" s="30">
        <f t="shared" si="7"/>
        <v>5.7637499998236308E-2</v>
      </c>
      <c r="I47" s="30"/>
      <c r="K47" s="30"/>
      <c r="L47" s="30"/>
      <c r="M47" s="30"/>
      <c r="N47" s="30"/>
      <c r="O47" s="30">
        <f t="shared" ca="1" si="4"/>
        <v>8.2721082654878514E-2</v>
      </c>
      <c r="P47" s="30"/>
      <c r="Q47" s="32">
        <f t="shared" si="5"/>
        <v>10483.433000000001</v>
      </c>
      <c r="R47" s="30"/>
    </row>
    <row r="48" spans="1:31" x14ac:dyDescent="0.2">
      <c r="A48" s="59" t="s">
        <v>91</v>
      </c>
      <c r="B48" s="58" t="s">
        <v>55</v>
      </c>
      <c r="C48" s="59">
        <v>26500.631000000001</v>
      </c>
      <c r="D48" s="59" t="s">
        <v>84</v>
      </c>
      <c r="E48" s="30">
        <f t="shared" si="0"/>
        <v>-3628.9661105657951</v>
      </c>
      <c r="F48" s="30">
        <f t="shared" si="1"/>
        <v>-3629</v>
      </c>
      <c r="G48" s="30">
        <f t="shared" si="2"/>
        <v>5.5620999999518972E-2</v>
      </c>
      <c r="H48" s="30">
        <f t="shared" si="7"/>
        <v>5.5620999999518972E-2</v>
      </c>
      <c r="I48" s="30"/>
      <c r="K48" s="30"/>
      <c r="L48" s="30"/>
      <c r="M48" s="30"/>
      <c r="N48" s="30"/>
      <c r="O48" s="30">
        <f t="shared" ca="1" si="4"/>
        <v>7.6587948128595568E-2</v>
      </c>
      <c r="P48" s="30"/>
      <c r="Q48" s="32">
        <f t="shared" si="5"/>
        <v>11482.131000000001</v>
      </c>
      <c r="R48" s="30"/>
    </row>
    <row r="49" spans="1:31" x14ac:dyDescent="0.2">
      <c r="A49" s="59" t="s">
        <v>91</v>
      </c>
      <c r="B49" s="58" t="s">
        <v>53</v>
      </c>
      <c r="C49" s="59">
        <v>26501.455000000002</v>
      </c>
      <c r="D49" s="59" t="s">
        <v>84</v>
      </c>
      <c r="E49" s="30">
        <f t="shared" si="0"/>
        <v>-3628.4640539004135</v>
      </c>
      <c r="F49" s="30">
        <f t="shared" si="1"/>
        <v>-3628.5</v>
      </c>
      <c r="G49" s="30">
        <f t="shared" si="2"/>
        <v>5.899649999992107E-2</v>
      </c>
      <c r="H49" s="30">
        <f t="shared" si="7"/>
        <v>5.899649999992107E-2</v>
      </c>
      <c r="I49" s="30"/>
      <c r="K49" s="30"/>
      <c r="L49" s="30"/>
      <c r="M49" s="30"/>
      <c r="N49" s="30"/>
      <c r="O49" s="30">
        <f t="shared" ca="1" si="4"/>
        <v>7.6582908576807329E-2</v>
      </c>
      <c r="P49" s="30"/>
      <c r="Q49" s="32">
        <f t="shared" si="5"/>
        <v>11482.955000000002</v>
      </c>
      <c r="R49" s="30"/>
    </row>
    <row r="50" spans="1:31" x14ac:dyDescent="0.2">
      <c r="A50" s="59" t="s">
        <v>91</v>
      </c>
      <c r="B50" s="58" t="s">
        <v>55</v>
      </c>
      <c r="C50" s="59">
        <v>27500.173999999999</v>
      </c>
      <c r="D50" s="59" t="s">
        <v>84</v>
      </c>
      <c r="E50" s="30">
        <f t="shared" si="0"/>
        <v>-3019.9524874044114</v>
      </c>
      <c r="F50" s="30">
        <f t="shared" si="1"/>
        <v>-3020</v>
      </c>
      <c r="G50" s="30">
        <f t="shared" si="2"/>
        <v>7.797999999820604E-2</v>
      </c>
      <c r="H50" s="30">
        <f t="shared" si="7"/>
        <v>7.797999999820604E-2</v>
      </c>
      <c r="I50" s="30"/>
      <c r="K50" s="30"/>
      <c r="L50" s="30"/>
      <c r="M50" s="30"/>
      <c r="N50" s="30"/>
      <c r="O50" s="30">
        <f t="shared" ca="1" si="4"/>
        <v>7.0449774050524383E-2</v>
      </c>
      <c r="P50" s="30"/>
      <c r="Q50" s="32">
        <f t="shared" si="5"/>
        <v>12481.673999999999</v>
      </c>
      <c r="R50" s="30"/>
    </row>
    <row r="51" spans="1:31" x14ac:dyDescent="0.2">
      <c r="A51" s="59" t="s">
        <v>91</v>
      </c>
      <c r="B51" s="58" t="s">
        <v>53</v>
      </c>
      <c r="C51" s="59">
        <v>27500.992999999999</v>
      </c>
      <c r="D51" s="59" t="s">
        <v>84</v>
      </c>
      <c r="E51" s="30">
        <f t="shared" si="0"/>
        <v>-3019.4534771993785</v>
      </c>
      <c r="F51" s="30">
        <f t="shared" si="1"/>
        <v>-3019.5</v>
      </c>
      <c r="G51" s="30">
        <f t="shared" si="2"/>
        <v>7.6355499997589504E-2</v>
      </c>
      <c r="H51" s="30">
        <f t="shared" si="7"/>
        <v>7.6355499997589504E-2</v>
      </c>
      <c r="I51" s="30"/>
      <c r="K51" s="30"/>
      <c r="L51" s="30"/>
      <c r="M51" s="30"/>
      <c r="N51" s="30"/>
      <c r="O51" s="30">
        <f t="shared" ca="1" si="4"/>
        <v>7.0444734498736158E-2</v>
      </c>
      <c r="P51" s="30"/>
      <c r="Q51" s="32">
        <f t="shared" si="5"/>
        <v>12482.492999999999</v>
      </c>
      <c r="R51" s="30"/>
    </row>
    <row r="52" spans="1:31" x14ac:dyDescent="0.2">
      <c r="A52" s="59" t="s">
        <v>91</v>
      </c>
      <c r="B52" s="58" t="s">
        <v>55</v>
      </c>
      <c r="C52" s="59">
        <v>28501.266</v>
      </c>
      <c r="D52" s="59" t="s">
        <v>84</v>
      </c>
      <c r="E52" s="30">
        <f t="shared" si="0"/>
        <v>-2409.9950708271576</v>
      </c>
      <c r="F52" s="30">
        <f t="shared" si="1"/>
        <v>-2410</v>
      </c>
      <c r="G52" s="30">
        <f t="shared" si="2"/>
        <v>8.0899999993562233E-3</v>
      </c>
      <c r="H52" s="30">
        <f t="shared" si="7"/>
        <v>8.0899999993562233E-3</v>
      </c>
      <c r="I52" s="30"/>
      <c r="K52" s="30"/>
      <c r="L52" s="30"/>
      <c r="M52" s="30"/>
      <c r="N52" s="30"/>
      <c r="O52" s="30">
        <f t="shared" ca="1" si="4"/>
        <v>6.4301520868876749E-2</v>
      </c>
      <c r="P52" s="30"/>
      <c r="Q52" s="32">
        <f t="shared" si="5"/>
        <v>13482.766</v>
      </c>
      <c r="R52" s="30"/>
    </row>
    <row r="53" spans="1:31" x14ac:dyDescent="0.2">
      <c r="A53" s="59" t="s">
        <v>91</v>
      </c>
      <c r="B53" s="58" t="s">
        <v>53</v>
      </c>
      <c r="C53" s="59">
        <v>28502.108</v>
      </c>
      <c r="D53" s="59" t="s">
        <v>84</v>
      </c>
      <c r="E53" s="30">
        <f t="shared" ref="E53:E84" si="8">+(C53-C$7)/C$8</f>
        <v>-2409.482046904523</v>
      </c>
      <c r="F53" s="30">
        <f t="shared" ref="F53:F84" si="9">ROUND(2*E53,0)/2</f>
        <v>-2409.5</v>
      </c>
      <c r="G53" s="30">
        <f t="shared" ref="G53:G84" si="10">+C53-(C$7+F53*C$8)</f>
        <v>2.9465499999787426E-2</v>
      </c>
      <c r="H53" s="30">
        <f t="shared" si="7"/>
        <v>2.9465499999787426E-2</v>
      </c>
      <c r="I53" s="30"/>
      <c r="K53" s="30"/>
      <c r="L53" s="30"/>
      <c r="M53" s="30"/>
      <c r="N53" s="30"/>
      <c r="O53" s="30">
        <f t="shared" ref="O53:O84" ca="1" si="11">+C$11+C$12*F53</f>
        <v>6.4296481317088511E-2</v>
      </c>
      <c r="P53" s="30"/>
      <c r="Q53" s="32">
        <f t="shared" ref="Q53:Q84" si="12">+C53-15018.5</f>
        <v>13483.608</v>
      </c>
      <c r="R53" s="30"/>
    </row>
    <row r="54" spans="1:31" x14ac:dyDescent="0.2">
      <c r="A54" s="59" t="s">
        <v>99</v>
      </c>
      <c r="B54" s="58" t="s">
        <v>55</v>
      </c>
      <c r="C54" s="59">
        <v>28747.473999999998</v>
      </c>
      <c r="D54" s="59" t="s">
        <v>84</v>
      </c>
      <c r="E54" s="30">
        <f t="shared" si="8"/>
        <v>-2259.9824889459205</v>
      </c>
      <c r="F54" s="30">
        <f t="shared" si="9"/>
        <v>-2260</v>
      </c>
      <c r="G54" s="30">
        <f t="shared" si="10"/>
        <v>2.8739999997924315E-2</v>
      </c>
      <c r="H54" s="30">
        <f t="shared" si="7"/>
        <v>2.8739999997924315E-2</v>
      </c>
      <c r="I54" s="30"/>
      <c r="K54" s="30"/>
      <c r="L54" s="30"/>
      <c r="M54" s="30"/>
      <c r="N54" s="30"/>
      <c r="O54" s="30">
        <f t="shared" ca="1" si="11"/>
        <v>6.2789655332406005E-2</v>
      </c>
      <c r="P54" s="30"/>
      <c r="Q54" s="32">
        <f t="shared" si="12"/>
        <v>13728.973999999998</v>
      </c>
      <c r="R54" s="30"/>
    </row>
    <row r="55" spans="1:31" x14ac:dyDescent="0.2">
      <c r="A55" s="59" t="s">
        <v>99</v>
      </c>
      <c r="B55" s="58" t="s">
        <v>53</v>
      </c>
      <c r="C55" s="59">
        <v>28748.322</v>
      </c>
      <c r="D55" s="59" t="s">
        <v>84</v>
      </c>
      <c r="E55" s="30">
        <f t="shared" si="8"/>
        <v>-2259.4658092708673</v>
      </c>
      <c r="F55" s="30">
        <f t="shared" si="9"/>
        <v>-2259.5</v>
      </c>
      <c r="G55" s="30">
        <f t="shared" si="10"/>
        <v>5.6115499999577878E-2</v>
      </c>
      <c r="H55" s="30">
        <f t="shared" si="7"/>
        <v>5.6115499999577878E-2</v>
      </c>
      <c r="I55" s="30"/>
      <c r="K55" s="30"/>
      <c r="L55" s="30"/>
      <c r="M55" s="30"/>
      <c r="N55" s="30"/>
      <c r="O55" s="30">
        <f t="shared" ca="1" si="11"/>
        <v>6.2784615780617781E-2</v>
      </c>
      <c r="P55" s="30"/>
      <c r="Q55" s="32">
        <f t="shared" si="12"/>
        <v>13729.822</v>
      </c>
      <c r="R55" s="30"/>
    </row>
    <row r="56" spans="1:31" x14ac:dyDescent="0.2">
      <c r="A56" s="33" t="s">
        <v>31</v>
      </c>
      <c r="B56" s="31"/>
      <c r="C56" s="38">
        <v>28762.240000000002</v>
      </c>
      <c r="D56" s="38"/>
      <c r="E56" s="30">
        <f t="shared" si="8"/>
        <v>-2250.9856822456554</v>
      </c>
      <c r="F56" s="30">
        <f t="shared" si="9"/>
        <v>-2251</v>
      </c>
      <c r="G56" s="30">
        <f t="shared" si="10"/>
        <v>2.3498999998992076E-2</v>
      </c>
      <c r="H56" s="30"/>
      <c r="I56" s="30">
        <f>+G56</f>
        <v>2.3498999998992076E-2</v>
      </c>
      <c r="J56" s="30"/>
      <c r="K56" s="30"/>
      <c r="L56" s="30"/>
      <c r="M56" s="30"/>
      <c r="O56" s="30">
        <f t="shared" ca="1" si="11"/>
        <v>6.2698943400217769E-2</v>
      </c>
      <c r="P56" s="30"/>
      <c r="Q56" s="32">
        <f t="shared" si="12"/>
        <v>13743.740000000002</v>
      </c>
      <c r="R56" s="30"/>
      <c r="AA56" t="s">
        <v>30</v>
      </c>
      <c r="AE56" t="s">
        <v>32</v>
      </c>
    </row>
    <row r="57" spans="1:31" x14ac:dyDescent="0.2">
      <c r="A57" s="59" t="s">
        <v>99</v>
      </c>
      <c r="B57" s="58" t="s">
        <v>55</v>
      </c>
      <c r="C57" s="59">
        <v>29141.366999999998</v>
      </c>
      <c r="D57" s="59" t="s">
        <v>84</v>
      </c>
      <c r="E57" s="30">
        <f t="shared" si="8"/>
        <v>-2019.9866077603112</v>
      </c>
      <c r="F57" s="30">
        <f t="shared" si="9"/>
        <v>-2020</v>
      </c>
      <c r="G57" s="30">
        <f t="shared" si="10"/>
        <v>2.1979999997711275E-2</v>
      </c>
      <c r="H57" s="30">
        <f>G57</f>
        <v>2.1979999997711275E-2</v>
      </c>
      <c r="I57" s="30"/>
      <c r="K57" s="30"/>
      <c r="L57" s="30"/>
      <c r="M57" s="30"/>
      <c r="N57" s="30"/>
      <c r="O57" s="30">
        <f t="shared" ca="1" si="11"/>
        <v>6.037067047405284E-2</v>
      </c>
      <c r="P57" s="30"/>
      <c r="Q57" s="32">
        <f t="shared" si="12"/>
        <v>14122.866999999998</v>
      </c>
      <c r="R57" s="30"/>
    </row>
    <row r="58" spans="1:31" x14ac:dyDescent="0.2">
      <c r="A58" s="59" t="s">
        <v>99</v>
      </c>
      <c r="B58" s="58" t="s">
        <v>53</v>
      </c>
      <c r="C58" s="59">
        <v>29142.252</v>
      </c>
      <c r="D58" s="59" t="s">
        <v>84</v>
      </c>
      <c r="E58" s="30">
        <f t="shared" si="8"/>
        <v>-2019.4473842786811</v>
      </c>
      <c r="F58" s="30">
        <f t="shared" si="9"/>
        <v>-2019.5</v>
      </c>
      <c r="G58" s="30">
        <f t="shared" si="10"/>
        <v>8.6355499999626772E-2</v>
      </c>
      <c r="H58" s="30">
        <f>G58</f>
        <v>8.6355499999626772E-2</v>
      </c>
      <c r="I58" s="30"/>
      <c r="K58" s="30"/>
      <c r="L58" s="30"/>
      <c r="M58" s="30"/>
      <c r="N58" s="30"/>
      <c r="O58" s="30">
        <f t="shared" ca="1" si="11"/>
        <v>6.0365630922264601E-2</v>
      </c>
      <c r="P58" s="30"/>
      <c r="Q58" s="32">
        <f t="shared" si="12"/>
        <v>14123.752</v>
      </c>
      <c r="R58" s="30"/>
    </row>
    <row r="59" spans="1:31" x14ac:dyDescent="0.2">
      <c r="A59" s="59" t="s">
        <v>99</v>
      </c>
      <c r="B59" s="58" t="s">
        <v>55</v>
      </c>
      <c r="C59" s="59">
        <v>29477.807000000001</v>
      </c>
      <c r="D59" s="59" t="s">
        <v>84</v>
      </c>
      <c r="E59" s="30">
        <f t="shared" si="8"/>
        <v>-1814.9963838515673</v>
      </c>
      <c r="F59" s="30">
        <f t="shared" si="9"/>
        <v>-1815</v>
      </c>
      <c r="G59" s="30">
        <f t="shared" si="10"/>
        <v>5.9350000010454096E-3</v>
      </c>
      <c r="H59" s="30">
        <f>G59</f>
        <v>5.9350000010454096E-3</v>
      </c>
      <c r="I59" s="30"/>
      <c r="K59" s="30"/>
      <c r="L59" s="30"/>
      <c r="M59" s="30"/>
      <c r="N59" s="30"/>
      <c r="O59" s="30">
        <f t="shared" ca="1" si="11"/>
        <v>5.8304454240876172E-2</v>
      </c>
      <c r="P59" s="30"/>
      <c r="Q59" s="32">
        <f t="shared" si="12"/>
        <v>14459.307000000001</v>
      </c>
      <c r="R59" s="30"/>
    </row>
    <row r="60" spans="1:31" x14ac:dyDescent="0.2">
      <c r="A60" s="59" t="s">
        <v>91</v>
      </c>
      <c r="B60" s="58" t="s">
        <v>55</v>
      </c>
      <c r="C60" s="59">
        <v>29500.813999999998</v>
      </c>
      <c r="D60" s="59" t="s">
        <v>84</v>
      </c>
      <c r="E60" s="30">
        <f t="shared" si="8"/>
        <v>-1800.9784012054254</v>
      </c>
      <c r="F60" s="30">
        <f t="shared" si="9"/>
        <v>-1801</v>
      </c>
      <c r="G60" s="30">
        <f t="shared" si="10"/>
        <v>3.5448999995423947E-2</v>
      </c>
      <c r="H60" s="30">
        <f>G60</f>
        <v>3.5448999995423947E-2</v>
      </c>
      <c r="I60" s="30"/>
      <c r="K60" s="30"/>
      <c r="L60" s="30"/>
      <c r="M60" s="30"/>
      <c r="N60" s="30"/>
      <c r="O60" s="30">
        <f t="shared" ca="1" si="11"/>
        <v>5.8163346790805565E-2</v>
      </c>
      <c r="P60" s="30"/>
      <c r="Q60" s="32">
        <f t="shared" si="12"/>
        <v>14482.313999999998</v>
      </c>
      <c r="R60" s="30"/>
    </row>
    <row r="61" spans="1:31" x14ac:dyDescent="0.2">
      <c r="A61" s="59" t="s">
        <v>91</v>
      </c>
      <c r="B61" s="58" t="s">
        <v>53</v>
      </c>
      <c r="C61" s="59">
        <v>29501.674999999999</v>
      </c>
      <c r="D61" s="59" t="s">
        <v>84</v>
      </c>
      <c r="E61" s="30">
        <f t="shared" si="8"/>
        <v>-1800.4538007334672</v>
      </c>
      <c r="F61" s="30">
        <f t="shared" si="9"/>
        <v>-1800.5</v>
      </c>
      <c r="G61" s="30">
        <f t="shared" si="10"/>
        <v>7.5824499999725958E-2</v>
      </c>
      <c r="H61" s="30">
        <f>G61</f>
        <v>7.5824499999725958E-2</v>
      </c>
      <c r="I61" s="30"/>
      <c r="K61" s="30"/>
      <c r="L61" s="30"/>
      <c r="M61" s="30"/>
      <c r="N61" s="30"/>
      <c r="O61" s="30">
        <f t="shared" ca="1" si="11"/>
        <v>5.8158307239017326E-2</v>
      </c>
      <c r="P61" s="30"/>
      <c r="Q61" s="32">
        <f t="shared" si="12"/>
        <v>14483.174999999999</v>
      </c>
      <c r="R61" s="30"/>
    </row>
    <row r="62" spans="1:31" x14ac:dyDescent="0.2">
      <c r="A62" s="33" t="s">
        <v>31</v>
      </c>
      <c r="B62" s="31" t="s">
        <v>53</v>
      </c>
      <c r="C62" s="38">
        <v>29549.26</v>
      </c>
      <c r="D62" s="38"/>
      <c r="E62" s="30">
        <f t="shared" si="8"/>
        <v>-1771.4606375997812</v>
      </c>
      <c r="F62" s="30">
        <f t="shared" si="9"/>
        <v>-1771.5</v>
      </c>
      <c r="G62" s="30">
        <f t="shared" si="10"/>
        <v>6.4603499995428137E-2</v>
      </c>
      <c r="H62" s="30"/>
      <c r="I62" s="30">
        <f>+G62</f>
        <v>6.4603499995428137E-2</v>
      </c>
      <c r="J62" s="30"/>
      <c r="K62" s="30"/>
      <c r="L62" s="30"/>
      <c r="M62" s="30"/>
      <c r="O62" s="30">
        <f t="shared" ca="1" si="11"/>
        <v>5.7866013235299656E-2</v>
      </c>
      <c r="P62" s="30"/>
      <c r="Q62" s="32">
        <f t="shared" si="12"/>
        <v>14530.759999999998</v>
      </c>
      <c r="R62" s="30"/>
      <c r="AA62" t="s">
        <v>30</v>
      </c>
      <c r="AE62" t="s">
        <v>32</v>
      </c>
    </row>
    <row r="63" spans="1:31" x14ac:dyDescent="0.2">
      <c r="A63" s="33" t="s">
        <v>31</v>
      </c>
      <c r="B63" s="31"/>
      <c r="C63" s="38">
        <v>29850.37</v>
      </c>
      <c r="D63" s="38"/>
      <c r="E63" s="30">
        <f t="shared" si="8"/>
        <v>-1587.9967025113208</v>
      </c>
      <c r="F63" s="30">
        <f t="shared" si="9"/>
        <v>-1588</v>
      </c>
      <c r="G63" s="30">
        <f t="shared" si="10"/>
        <v>5.411999998614192E-3</v>
      </c>
      <c r="H63" s="30"/>
      <c r="I63" s="30">
        <f>+G63</f>
        <v>5.411999998614192E-3</v>
      </c>
      <c r="J63" s="30"/>
      <c r="K63" s="30"/>
      <c r="L63" s="30"/>
      <c r="M63" s="30"/>
      <c r="O63" s="30">
        <f t="shared" ca="1" si="11"/>
        <v>5.6016497729017123E-2</v>
      </c>
      <c r="P63" s="30"/>
      <c r="Q63" s="32">
        <f t="shared" si="12"/>
        <v>14831.869999999999</v>
      </c>
      <c r="R63" s="30"/>
      <c r="AA63" t="s">
        <v>30</v>
      </c>
      <c r="AE63" t="s">
        <v>32</v>
      </c>
    </row>
    <row r="64" spans="1:31" x14ac:dyDescent="0.2">
      <c r="A64" s="59" t="s">
        <v>91</v>
      </c>
      <c r="B64" s="58" t="s">
        <v>55</v>
      </c>
      <c r="C64" s="59">
        <v>30500.319</v>
      </c>
      <c r="D64" s="59" t="s">
        <v>84</v>
      </c>
      <c r="E64" s="30">
        <f t="shared" si="8"/>
        <v>-1191.987931142686</v>
      </c>
      <c r="F64" s="30">
        <f t="shared" si="9"/>
        <v>-1192</v>
      </c>
      <c r="G64" s="30">
        <f t="shared" si="10"/>
        <v>1.9807999997283332E-2</v>
      </c>
      <c r="H64" s="30">
        <f>G64</f>
        <v>1.9807999997283332E-2</v>
      </c>
      <c r="I64" s="30"/>
      <c r="K64" s="30"/>
      <c r="L64" s="30"/>
      <c r="M64" s="30"/>
      <c r="N64" s="30"/>
      <c r="O64" s="30">
        <f t="shared" ca="1" si="11"/>
        <v>5.2025172712734394E-2</v>
      </c>
      <c r="P64" s="30"/>
      <c r="Q64" s="32">
        <f t="shared" si="12"/>
        <v>15481.819</v>
      </c>
      <c r="R64" s="30"/>
    </row>
    <row r="65" spans="1:31" x14ac:dyDescent="0.2">
      <c r="A65" s="59" t="s">
        <v>91</v>
      </c>
      <c r="B65" s="58" t="s">
        <v>53</v>
      </c>
      <c r="C65" s="59">
        <v>30501.161</v>
      </c>
      <c r="D65" s="59" t="s">
        <v>84</v>
      </c>
      <c r="E65" s="30">
        <f t="shared" si="8"/>
        <v>-1191.4749072200509</v>
      </c>
      <c r="F65" s="30">
        <f t="shared" si="9"/>
        <v>-1191.5</v>
      </c>
      <c r="G65" s="30">
        <f t="shared" si="10"/>
        <v>4.1183499997714534E-2</v>
      </c>
      <c r="H65" s="30">
        <f>G65</f>
        <v>4.1183499997714534E-2</v>
      </c>
      <c r="I65" s="30"/>
      <c r="K65" s="30"/>
      <c r="L65" s="30"/>
      <c r="M65" s="30"/>
      <c r="N65" s="30"/>
      <c r="O65" s="30">
        <f t="shared" ca="1" si="11"/>
        <v>5.2020133160946155E-2</v>
      </c>
      <c r="P65" s="30"/>
      <c r="Q65" s="32">
        <f t="shared" si="12"/>
        <v>15482.661</v>
      </c>
      <c r="R65" s="30"/>
    </row>
    <row r="66" spans="1:31" x14ac:dyDescent="0.2">
      <c r="A66" s="33" t="s">
        <v>31</v>
      </c>
      <c r="B66" s="31" t="s">
        <v>53</v>
      </c>
      <c r="C66" s="38">
        <v>30614.3</v>
      </c>
      <c r="D66" s="38"/>
      <c r="E66" s="30">
        <f t="shared" si="8"/>
        <v>-1122.5402117533672</v>
      </c>
      <c r="F66" s="30">
        <f t="shared" si="9"/>
        <v>-1122.5</v>
      </c>
      <c r="G66" s="30">
        <f t="shared" si="10"/>
        <v>-6.5997500001685694E-2</v>
      </c>
      <c r="H66" s="30"/>
      <c r="I66" s="30">
        <f>+G66</f>
        <v>-6.5997500001685694E-2</v>
      </c>
      <c r="J66" s="30"/>
      <c r="K66" s="30"/>
      <c r="L66" s="30"/>
      <c r="M66" s="30"/>
      <c r="O66" s="30">
        <f t="shared" ca="1" si="11"/>
        <v>5.1324675014169617E-2</v>
      </c>
      <c r="P66" s="30"/>
      <c r="Q66" s="32">
        <f t="shared" si="12"/>
        <v>15595.8</v>
      </c>
      <c r="R66" s="30"/>
      <c r="AA66" t="s">
        <v>30</v>
      </c>
      <c r="AE66" t="s">
        <v>32</v>
      </c>
    </row>
    <row r="67" spans="1:31" x14ac:dyDescent="0.2">
      <c r="A67" s="33" t="s">
        <v>31</v>
      </c>
      <c r="B67" s="31"/>
      <c r="C67" s="38">
        <v>30674.3</v>
      </c>
      <c r="D67" s="38"/>
      <c r="E67" s="30">
        <f t="shared" si="8"/>
        <v>-1085.9826875751346</v>
      </c>
      <c r="F67" s="30">
        <f t="shared" si="9"/>
        <v>-1086</v>
      </c>
      <c r="G67" s="30">
        <f t="shared" si="10"/>
        <v>2.8413999996701023E-2</v>
      </c>
      <c r="H67" s="30"/>
      <c r="I67" s="30">
        <f>+G67</f>
        <v>2.8413999996701023E-2</v>
      </c>
      <c r="J67" s="30"/>
      <c r="K67" s="30"/>
      <c r="L67" s="30"/>
      <c r="M67" s="30"/>
      <c r="O67" s="30">
        <f t="shared" ca="1" si="11"/>
        <v>5.0956787733628404E-2</v>
      </c>
      <c r="P67" s="30"/>
      <c r="Q67" s="32">
        <f t="shared" si="12"/>
        <v>15655.8</v>
      </c>
      <c r="R67" s="30"/>
      <c r="AA67" t="s">
        <v>30</v>
      </c>
      <c r="AE67" t="s">
        <v>32</v>
      </c>
    </row>
    <row r="68" spans="1:31" x14ac:dyDescent="0.2">
      <c r="A68" s="33" t="s">
        <v>14</v>
      </c>
      <c r="B68" s="31"/>
      <c r="C68" s="38">
        <v>32456.668000000001</v>
      </c>
      <c r="D68" s="38" t="s">
        <v>16</v>
      </c>
      <c r="E68" s="30">
        <f t="shared" si="8"/>
        <v>0</v>
      </c>
      <c r="F68" s="30">
        <f t="shared" si="9"/>
        <v>0</v>
      </c>
      <c r="G68" s="30">
        <f t="shared" si="10"/>
        <v>0</v>
      </c>
      <c r="H68" s="30">
        <f>+G68</f>
        <v>0</v>
      </c>
      <c r="I68" s="30"/>
      <c r="J68" s="30"/>
      <c r="K68" s="30"/>
      <c r="L68" s="30"/>
      <c r="M68" s="30"/>
      <c r="N68" s="30"/>
      <c r="O68" s="30">
        <f t="shared" ca="1" si="11"/>
        <v>4.0010881249580299E-2</v>
      </c>
      <c r="P68" s="30"/>
      <c r="Q68" s="32">
        <f t="shared" si="12"/>
        <v>17438.168000000001</v>
      </c>
      <c r="R68" s="30"/>
    </row>
    <row r="69" spans="1:31" x14ac:dyDescent="0.2">
      <c r="A69" s="33" t="s">
        <v>34</v>
      </c>
      <c r="B69" s="31"/>
      <c r="C69" s="38">
        <v>32456.668000000001</v>
      </c>
      <c r="D69" s="38"/>
      <c r="E69" s="30">
        <f t="shared" si="8"/>
        <v>0</v>
      </c>
      <c r="F69" s="30">
        <f t="shared" si="9"/>
        <v>0</v>
      </c>
      <c r="G69" s="30">
        <f t="shared" si="10"/>
        <v>0</v>
      </c>
      <c r="H69" s="30"/>
      <c r="I69" s="30">
        <f>+G69</f>
        <v>0</v>
      </c>
      <c r="J69" s="30"/>
      <c r="K69" s="30"/>
      <c r="L69" s="30"/>
      <c r="M69" s="30"/>
      <c r="O69" s="30">
        <f t="shared" ca="1" si="11"/>
        <v>4.0010881249580299E-2</v>
      </c>
      <c r="P69" s="30"/>
      <c r="Q69" s="32">
        <f t="shared" si="12"/>
        <v>17438.168000000001</v>
      </c>
      <c r="R69" s="30"/>
      <c r="AA69" t="s">
        <v>33</v>
      </c>
      <c r="AE69" t="s">
        <v>32</v>
      </c>
    </row>
    <row r="70" spans="1:31" x14ac:dyDescent="0.2">
      <c r="A70" s="59" t="s">
        <v>228</v>
      </c>
      <c r="B70" s="58" t="s">
        <v>53</v>
      </c>
      <c r="C70" s="59">
        <v>32457.516</v>
      </c>
      <c r="D70" s="59" t="s">
        <v>84</v>
      </c>
      <c r="E70" s="30">
        <f t="shared" si="8"/>
        <v>0.51667967505121859</v>
      </c>
      <c r="F70" s="30">
        <f t="shared" si="9"/>
        <v>0.5</v>
      </c>
      <c r="G70" s="30">
        <f t="shared" si="10"/>
        <v>2.7375499998015584E-2</v>
      </c>
      <c r="H70" s="30">
        <f>G70</f>
        <v>2.7375499998015584E-2</v>
      </c>
      <c r="I70" s="30"/>
      <c r="K70" s="30"/>
      <c r="L70" s="30"/>
      <c r="M70" s="30"/>
      <c r="N70" s="30"/>
      <c r="O70" s="30">
        <f t="shared" ca="1" si="11"/>
        <v>4.0005841697792061E-2</v>
      </c>
      <c r="P70" s="30"/>
      <c r="Q70" s="32">
        <f t="shared" si="12"/>
        <v>17439.016</v>
      </c>
      <c r="R70" s="30"/>
    </row>
    <row r="71" spans="1:31" x14ac:dyDescent="0.2">
      <c r="A71" s="59" t="s">
        <v>236</v>
      </c>
      <c r="B71" s="58" t="s">
        <v>55</v>
      </c>
      <c r="C71" s="59">
        <v>33530.091</v>
      </c>
      <c r="D71" s="59" t="s">
        <v>84</v>
      </c>
      <c r="E71" s="30">
        <f t="shared" si="8"/>
        <v>654.02812126618142</v>
      </c>
      <c r="F71" s="30">
        <f t="shared" si="9"/>
        <v>654</v>
      </c>
      <c r="G71" s="30">
        <f t="shared" si="10"/>
        <v>4.6153999996022321E-2</v>
      </c>
      <c r="H71" s="34"/>
      <c r="I71" s="30">
        <f t="shared" ref="I71:I80" si="13">G71</f>
        <v>4.6153999996022321E-2</v>
      </c>
      <c r="K71" s="30"/>
      <c r="L71" s="30"/>
      <c r="M71" s="30"/>
      <c r="N71" s="30"/>
      <c r="O71" s="30">
        <f t="shared" ca="1" si="11"/>
        <v>3.3419147510567904E-2</v>
      </c>
      <c r="P71" s="30"/>
      <c r="Q71" s="32">
        <f t="shared" si="12"/>
        <v>18511.591</v>
      </c>
      <c r="R71" s="30"/>
    </row>
    <row r="72" spans="1:31" x14ac:dyDescent="0.2">
      <c r="A72" s="59" t="s">
        <v>236</v>
      </c>
      <c r="B72" s="58" t="s">
        <v>53</v>
      </c>
      <c r="C72" s="59">
        <v>33530.902999999998</v>
      </c>
      <c r="D72" s="59" t="s">
        <v>84</v>
      </c>
      <c r="E72" s="30">
        <f t="shared" si="8"/>
        <v>654.52286642672561</v>
      </c>
      <c r="F72" s="30">
        <f t="shared" si="9"/>
        <v>654.5</v>
      </c>
      <c r="G72" s="30">
        <f t="shared" si="10"/>
        <v>3.7529499997617677E-2</v>
      </c>
      <c r="H72" s="34"/>
      <c r="I72" s="30">
        <f t="shared" si="13"/>
        <v>3.7529499997617677E-2</v>
      </c>
      <c r="K72" s="30"/>
      <c r="L72" s="30"/>
      <c r="M72" s="30"/>
      <c r="N72" s="30"/>
      <c r="O72" s="30">
        <f t="shared" ca="1" si="11"/>
        <v>3.3414107958779665E-2</v>
      </c>
      <c r="P72" s="30"/>
      <c r="Q72" s="32">
        <f t="shared" si="12"/>
        <v>18512.402999999998</v>
      </c>
      <c r="R72" s="30"/>
    </row>
    <row r="73" spans="1:31" x14ac:dyDescent="0.2">
      <c r="A73" s="59" t="s">
        <v>244</v>
      </c>
      <c r="B73" s="58" t="s">
        <v>53</v>
      </c>
      <c r="C73" s="59">
        <v>34367.964</v>
      </c>
      <c r="D73" s="59" t="s">
        <v>84</v>
      </c>
      <c r="E73" s="30">
        <f t="shared" si="8"/>
        <v>1164.5374955293184</v>
      </c>
      <c r="F73" s="30">
        <f t="shared" si="9"/>
        <v>1164.5</v>
      </c>
      <c r="G73" s="30">
        <f t="shared" si="10"/>
        <v>6.153949999861652E-2</v>
      </c>
      <c r="H73" s="34"/>
      <c r="I73" s="30">
        <f t="shared" si="13"/>
        <v>6.153949999861652E-2</v>
      </c>
      <c r="K73" s="30"/>
      <c r="L73" s="30"/>
      <c r="M73" s="30"/>
      <c r="N73" s="30"/>
      <c r="O73" s="30">
        <f t="shared" ca="1" si="11"/>
        <v>2.8273765134779173E-2</v>
      </c>
      <c r="P73" s="30"/>
      <c r="Q73" s="32">
        <f t="shared" si="12"/>
        <v>19349.464</v>
      </c>
      <c r="R73" s="30"/>
    </row>
    <row r="74" spans="1:31" x14ac:dyDescent="0.2">
      <c r="A74" s="59" t="s">
        <v>244</v>
      </c>
      <c r="B74" s="58" t="s">
        <v>55</v>
      </c>
      <c r="C74" s="59">
        <v>34409.769</v>
      </c>
      <c r="D74" s="59" t="s">
        <v>84</v>
      </c>
      <c r="E74" s="30">
        <f t="shared" si="8"/>
        <v>1190.0089505005024</v>
      </c>
      <c r="F74" s="30">
        <f t="shared" si="9"/>
        <v>1190</v>
      </c>
      <c r="G74" s="30">
        <f t="shared" si="10"/>
        <v>1.4689999996335246E-2</v>
      </c>
      <c r="H74" s="34"/>
      <c r="I74" s="30">
        <f t="shared" si="13"/>
        <v>1.4689999996335246E-2</v>
      </c>
      <c r="K74" s="30"/>
      <c r="L74" s="30"/>
      <c r="M74" s="30"/>
      <c r="N74" s="30"/>
      <c r="O74" s="30">
        <f t="shared" ca="1" si="11"/>
        <v>2.8016747993579151E-2</v>
      </c>
      <c r="P74" s="30"/>
      <c r="Q74" s="32">
        <f t="shared" si="12"/>
        <v>19391.269</v>
      </c>
      <c r="R74" s="30"/>
    </row>
    <row r="75" spans="1:31" x14ac:dyDescent="0.2">
      <c r="A75" s="59" t="s">
        <v>250</v>
      </c>
      <c r="B75" s="58" t="s">
        <v>55</v>
      </c>
      <c r="C75" s="59">
        <v>34422.906000000003</v>
      </c>
      <c r="D75" s="59" t="s">
        <v>84</v>
      </c>
      <c r="E75" s="30">
        <f t="shared" si="8"/>
        <v>1198.0132204193278</v>
      </c>
      <c r="F75" s="30">
        <f t="shared" si="9"/>
        <v>1198</v>
      </c>
      <c r="G75" s="30">
        <f t="shared" si="10"/>
        <v>2.1698000004107598E-2</v>
      </c>
      <c r="H75" s="34"/>
      <c r="I75" s="30">
        <f t="shared" si="13"/>
        <v>2.1698000004107598E-2</v>
      </c>
      <c r="K75" s="30"/>
      <c r="L75" s="30"/>
      <c r="M75" s="30"/>
      <c r="N75" s="30"/>
      <c r="O75" s="30">
        <f t="shared" ca="1" si="11"/>
        <v>2.7936115164967378E-2</v>
      </c>
      <c r="P75" s="30"/>
      <c r="Q75" s="32">
        <f t="shared" si="12"/>
        <v>19404.406000000003</v>
      </c>
      <c r="R75" s="30"/>
    </row>
    <row r="76" spans="1:31" x14ac:dyDescent="0.2">
      <c r="A76" s="59" t="s">
        <v>250</v>
      </c>
      <c r="B76" s="58" t="s">
        <v>53</v>
      </c>
      <c r="C76" s="59">
        <v>34423.743000000002</v>
      </c>
      <c r="D76" s="59" t="s">
        <v>84</v>
      </c>
      <c r="E76" s="30">
        <f t="shared" si="8"/>
        <v>1198.5231978816139</v>
      </c>
      <c r="F76" s="30">
        <f t="shared" si="9"/>
        <v>1198.5</v>
      </c>
      <c r="G76" s="30">
        <f t="shared" si="10"/>
        <v>3.8073499999882188E-2</v>
      </c>
      <c r="H76" s="34"/>
      <c r="I76" s="30">
        <f t="shared" si="13"/>
        <v>3.8073499999882188E-2</v>
      </c>
      <c r="K76" s="30"/>
      <c r="L76" s="30"/>
      <c r="M76" s="30"/>
      <c r="N76" s="30"/>
      <c r="O76" s="30">
        <f t="shared" ca="1" si="11"/>
        <v>2.7931075613179143E-2</v>
      </c>
      <c r="P76" s="30"/>
      <c r="Q76" s="32">
        <f t="shared" si="12"/>
        <v>19405.243000000002</v>
      </c>
      <c r="R76" s="30"/>
    </row>
    <row r="77" spans="1:31" x14ac:dyDescent="0.2">
      <c r="A77" s="59" t="s">
        <v>236</v>
      </c>
      <c r="B77" s="58" t="s">
        <v>55</v>
      </c>
      <c r="C77" s="59">
        <v>34523.025999999998</v>
      </c>
      <c r="D77" s="59" t="s">
        <v>84</v>
      </c>
      <c r="E77" s="30">
        <f t="shared" si="8"/>
        <v>1259.0155424314023</v>
      </c>
      <c r="F77" s="30">
        <f t="shared" si="9"/>
        <v>1259</v>
      </c>
      <c r="G77" s="30">
        <f t="shared" si="10"/>
        <v>2.5508999999146909E-2</v>
      </c>
      <c r="H77" s="34"/>
      <c r="I77" s="30">
        <f t="shared" si="13"/>
        <v>2.5508999999146909E-2</v>
      </c>
      <c r="K77" s="30"/>
      <c r="L77" s="30"/>
      <c r="M77" s="30"/>
      <c r="N77" s="30"/>
      <c r="O77" s="30">
        <f t="shared" ca="1" si="11"/>
        <v>2.7321289846802613E-2</v>
      </c>
      <c r="P77" s="30"/>
      <c r="Q77" s="32">
        <f t="shared" si="12"/>
        <v>19504.525999999998</v>
      </c>
      <c r="R77" s="30"/>
    </row>
    <row r="78" spans="1:31" x14ac:dyDescent="0.2">
      <c r="A78" s="59" t="s">
        <v>236</v>
      </c>
      <c r="B78" s="58" t="s">
        <v>53</v>
      </c>
      <c r="C78" s="59">
        <v>34523.851000000002</v>
      </c>
      <c r="D78" s="59" t="s">
        <v>84</v>
      </c>
      <c r="E78" s="30">
        <f t="shared" si="8"/>
        <v>1259.5182083888556</v>
      </c>
      <c r="F78" s="30">
        <f t="shared" si="9"/>
        <v>1259.5</v>
      </c>
      <c r="G78" s="30">
        <f t="shared" si="10"/>
        <v>2.9884499999752734E-2</v>
      </c>
      <c r="H78" s="34"/>
      <c r="I78" s="30">
        <f t="shared" si="13"/>
        <v>2.9884499999752734E-2</v>
      </c>
      <c r="K78" s="30"/>
      <c r="L78" s="30"/>
      <c r="M78" s="30"/>
      <c r="N78" s="30"/>
      <c r="O78" s="30">
        <f t="shared" ca="1" si="11"/>
        <v>2.7316250295014378E-2</v>
      </c>
      <c r="P78" s="30"/>
      <c r="Q78" s="32">
        <f t="shared" si="12"/>
        <v>19505.351000000002</v>
      </c>
      <c r="R78" s="30"/>
    </row>
    <row r="79" spans="1:31" x14ac:dyDescent="0.2">
      <c r="A79" s="59" t="s">
        <v>236</v>
      </c>
      <c r="B79" s="58" t="s">
        <v>55</v>
      </c>
      <c r="C79" s="59">
        <v>34621.506999999998</v>
      </c>
      <c r="D79" s="59" t="s">
        <v>84</v>
      </c>
      <c r="E79" s="30">
        <f t="shared" si="8"/>
        <v>1319.0192347413442</v>
      </c>
      <c r="F79" s="30">
        <f t="shared" si="9"/>
        <v>1319</v>
      </c>
      <c r="G79" s="30">
        <f t="shared" si="10"/>
        <v>3.1568999998853542E-2</v>
      </c>
      <c r="H79" s="34"/>
      <c r="I79" s="30">
        <f t="shared" si="13"/>
        <v>3.1568999998853542E-2</v>
      </c>
      <c r="K79" s="30"/>
      <c r="L79" s="30"/>
      <c r="M79" s="30"/>
      <c r="N79" s="30"/>
      <c r="O79" s="30">
        <f t="shared" ca="1" si="11"/>
        <v>2.6716543632214318E-2</v>
      </c>
      <c r="P79" s="30"/>
      <c r="Q79" s="32">
        <f t="shared" si="12"/>
        <v>19603.006999999998</v>
      </c>
      <c r="R79" s="30"/>
    </row>
    <row r="80" spans="1:31" x14ac:dyDescent="0.2">
      <c r="A80" s="59" t="s">
        <v>236</v>
      </c>
      <c r="B80" s="58" t="s">
        <v>53</v>
      </c>
      <c r="C80" s="59">
        <v>34622.341</v>
      </c>
      <c r="D80" s="59" t="s">
        <v>84</v>
      </c>
      <c r="E80" s="30">
        <f t="shared" si="8"/>
        <v>1319.5273843274231</v>
      </c>
      <c r="F80" s="30">
        <f t="shared" si="9"/>
        <v>1319.5</v>
      </c>
      <c r="G80" s="30">
        <f t="shared" si="10"/>
        <v>4.494449999765493E-2</v>
      </c>
      <c r="H80" s="34"/>
      <c r="I80" s="30">
        <f t="shared" si="13"/>
        <v>4.494449999765493E-2</v>
      </c>
      <c r="K80" s="30"/>
      <c r="L80" s="30"/>
      <c r="M80" s="30"/>
      <c r="N80" s="30"/>
      <c r="O80" s="30">
        <f t="shared" ca="1" si="11"/>
        <v>2.6711504080426086E-2</v>
      </c>
      <c r="P80" s="30"/>
      <c r="Q80" s="32">
        <f t="shared" si="12"/>
        <v>19603.841</v>
      </c>
      <c r="R80" s="30"/>
    </row>
    <row r="81" spans="1:31" x14ac:dyDescent="0.2">
      <c r="A81" s="33" t="s">
        <v>35</v>
      </c>
      <c r="B81" s="31"/>
      <c r="C81" s="38">
        <v>36817.459000000003</v>
      </c>
      <c r="D81" s="38"/>
      <c r="E81" s="30">
        <f t="shared" si="8"/>
        <v>2656.9953736453158</v>
      </c>
      <c r="F81" s="30">
        <f t="shared" si="9"/>
        <v>2657</v>
      </c>
      <c r="G81" s="30">
        <f t="shared" si="10"/>
        <v>-7.5930000020889565E-3</v>
      </c>
      <c r="H81" s="30"/>
      <c r="I81" s="30">
        <f>+G81</f>
        <v>-7.5930000020889565E-3</v>
      </c>
      <c r="J81" s="30"/>
      <c r="K81" s="30"/>
      <c r="L81" s="30"/>
      <c r="M81" s="30"/>
      <c r="O81" s="30">
        <f t="shared" ca="1" si="11"/>
        <v>1.323070304689538E-2</v>
      </c>
      <c r="P81" s="30"/>
      <c r="Q81" s="32">
        <f t="shared" si="12"/>
        <v>21798.959000000003</v>
      </c>
      <c r="R81" s="30"/>
      <c r="AA81" t="s">
        <v>33</v>
      </c>
      <c r="AE81" t="s">
        <v>32</v>
      </c>
    </row>
    <row r="82" spans="1:31" x14ac:dyDescent="0.2">
      <c r="A82" s="59" t="s">
        <v>270</v>
      </c>
      <c r="B82" s="58" t="s">
        <v>53</v>
      </c>
      <c r="C82" s="59">
        <v>36818.307000000001</v>
      </c>
      <c r="D82" s="59" t="s">
        <v>84</v>
      </c>
      <c r="E82" s="30">
        <f t="shared" si="8"/>
        <v>2657.5120533203672</v>
      </c>
      <c r="F82" s="30">
        <f t="shared" si="9"/>
        <v>2657.5</v>
      </c>
      <c r="G82" s="30">
        <f t="shared" si="10"/>
        <v>1.9782499999564607E-2</v>
      </c>
      <c r="H82" s="34"/>
      <c r="I82" s="30">
        <f t="shared" ref="I82:I87" si="14">G82</f>
        <v>1.9782499999564607E-2</v>
      </c>
      <c r="K82" s="30"/>
      <c r="L82" s="30"/>
      <c r="M82" s="30"/>
      <c r="N82" s="30"/>
      <c r="O82" s="30">
        <f t="shared" ca="1" si="11"/>
        <v>1.3225663495107145E-2</v>
      </c>
      <c r="P82" s="30"/>
      <c r="Q82" s="32">
        <f t="shared" si="12"/>
        <v>21799.807000000001</v>
      </c>
      <c r="R82" s="30"/>
    </row>
    <row r="83" spans="1:31" x14ac:dyDescent="0.2">
      <c r="A83" s="59" t="s">
        <v>236</v>
      </c>
      <c r="B83" s="58" t="s">
        <v>55</v>
      </c>
      <c r="C83" s="59">
        <v>38842.756000000001</v>
      </c>
      <c r="D83" s="59" t="s">
        <v>84</v>
      </c>
      <c r="E83" s="30">
        <f t="shared" si="8"/>
        <v>3890.9927744053462</v>
      </c>
      <c r="F83" s="30">
        <f t="shared" si="9"/>
        <v>3891</v>
      </c>
      <c r="G83" s="30">
        <f t="shared" si="10"/>
        <v>-1.1858999998366926E-2</v>
      </c>
      <c r="H83" s="34"/>
      <c r="I83" s="30">
        <f t="shared" si="14"/>
        <v>-1.1858999998366926E-2</v>
      </c>
      <c r="K83" s="30"/>
      <c r="L83" s="30"/>
      <c r="M83" s="30"/>
      <c r="N83" s="30"/>
      <c r="O83" s="30">
        <f t="shared" ca="1" si="11"/>
        <v>7.9308923352948424E-4</v>
      </c>
      <c r="P83" s="30"/>
      <c r="Q83" s="32">
        <f t="shared" si="12"/>
        <v>23824.256000000001</v>
      </c>
      <c r="R83" s="30"/>
    </row>
    <row r="84" spans="1:31" x14ac:dyDescent="0.2">
      <c r="A84" s="59" t="s">
        <v>236</v>
      </c>
      <c r="B84" s="58" t="s">
        <v>53</v>
      </c>
      <c r="C84" s="59">
        <v>38843.593000000001</v>
      </c>
      <c r="D84" s="59" t="s">
        <v>84</v>
      </c>
      <c r="E84" s="30">
        <f t="shared" si="8"/>
        <v>3891.502751867632</v>
      </c>
      <c r="F84" s="30">
        <f t="shared" si="9"/>
        <v>3891.5</v>
      </c>
      <c r="G84" s="30">
        <f t="shared" si="10"/>
        <v>4.5164999974076636E-3</v>
      </c>
      <c r="H84" s="34"/>
      <c r="I84" s="30">
        <f t="shared" si="14"/>
        <v>4.5164999974076636E-3</v>
      </c>
      <c r="K84" s="30"/>
      <c r="L84" s="30"/>
      <c r="M84" s="30"/>
      <c r="N84" s="30"/>
      <c r="O84" s="30">
        <f t="shared" ca="1" si="11"/>
        <v>7.8804968174124579E-4</v>
      </c>
      <c r="P84" s="30"/>
      <c r="Q84" s="32">
        <f t="shared" si="12"/>
        <v>23825.093000000001</v>
      </c>
      <c r="R84" s="30"/>
    </row>
    <row r="85" spans="1:31" x14ac:dyDescent="0.2">
      <c r="A85" s="59" t="s">
        <v>282</v>
      </c>
      <c r="B85" s="58" t="s">
        <v>55</v>
      </c>
      <c r="C85" s="59">
        <v>39013.451999999997</v>
      </c>
      <c r="D85" s="59" t="s">
        <v>84</v>
      </c>
      <c r="E85" s="30">
        <f t="shared" ref="E85:E116" si="15">+(C85-C$7)/C$8</f>
        <v>3994.9964935241369</v>
      </c>
      <c r="F85" s="30">
        <f t="shared" ref="F85:F116" si="16">ROUND(2*E85,0)/2</f>
        <v>3995</v>
      </c>
      <c r="G85" s="30">
        <f t="shared" ref="G85:G116" si="17">+C85-(C$7+F85*C$8)</f>
        <v>-5.7550000055925921E-3</v>
      </c>
      <c r="H85" s="34"/>
      <c r="I85" s="30">
        <f t="shared" si="14"/>
        <v>-5.7550000055925921E-3</v>
      </c>
      <c r="K85" s="30"/>
      <c r="L85" s="30"/>
      <c r="M85" s="30"/>
      <c r="N85" s="30"/>
      <c r="O85" s="30">
        <f t="shared" ref="O85:O116" ca="1" si="18">+C$11+C$12*F85</f>
        <v>-2.5513753842355824E-4</v>
      </c>
      <c r="P85" s="30"/>
      <c r="Q85" s="32">
        <f t="shared" ref="Q85:Q116" si="19">+C85-15018.5</f>
        <v>23994.951999999997</v>
      </c>
      <c r="R85" s="30"/>
    </row>
    <row r="86" spans="1:31" x14ac:dyDescent="0.2">
      <c r="A86" s="59" t="s">
        <v>236</v>
      </c>
      <c r="B86" s="58" t="s">
        <v>55</v>
      </c>
      <c r="C86" s="59">
        <v>39231.74</v>
      </c>
      <c r="D86" s="59" t="s">
        <v>84</v>
      </c>
      <c r="E86" s="30">
        <f t="shared" si="15"/>
        <v>4127.9976408211041</v>
      </c>
      <c r="F86" s="30">
        <f t="shared" si="16"/>
        <v>4128</v>
      </c>
      <c r="G86" s="30">
        <f t="shared" si="17"/>
        <v>-3.8720000011380762E-3</v>
      </c>
      <c r="H86" s="34"/>
      <c r="I86" s="30">
        <f t="shared" si="14"/>
        <v>-3.8720000011380762E-3</v>
      </c>
      <c r="K86" s="30"/>
      <c r="L86" s="30"/>
      <c r="M86" s="30"/>
      <c r="N86" s="30"/>
      <c r="O86" s="30">
        <f t="shared" ca="1" si="18"/>
        <v>-1.5956583140942712E-3</v>
      </c>
      <c r="P86" s="30"/>
      <c r="Q86" s="32">
        <f t="shared" si="19"/>
        <v>24213.239999999998</v>
      </c>
      <c r="R86" s="30"/>
    </row>
    <row r="87" spans="1:31" x14ac:dyDescent="0.2">
      <c r="A87" s="59" t="s">
        <v>236</v>
      </c>
      <c r="B87" s="58" t="s">
        <v>53</v>
      </c>
      <c r="C87" s="59">
        <v>39232.580999999998</v>
      </c>
      <c r="D87" s="59" t="s">
        <v>84</v>
      </c>
      <c r="E87" s="30">
        <f t="shared" si="15"/>
        <v>4128.5100554516694</v>
      </c>
      <c r="F87" s="30">
        <f t="shared" si="16"/>
        <v>4128.5</v>
      </c>
      <c r="G87" s="30">
        <f t="shared" si="17"/>
        <v>1.6503499995451421E-2</v>
      </c>
      <c r="H87" s="34"/>
      <c r="I87" s="30">
        <f t="shared" si="14"/>
        <v>1.6503499995451421E-2</v>
      </c>
      <c r="K87" s="30"/>
      <c r="L87" s="30"/>
      <c r="M87" s="30"/>
      <c r="N87" s="30"/>
      <c r="O87" s="30">
        <f t="shared" ca="1" si="18"/>
        <v>-1.6006978658825097E-3</v>
      </c>
      <c r="P87" s="30"/>
      <c r="Q87" s="32">
        <f t="shared" si="19"/>
        <v>24214.080999999998</v>
      </c>
      <c r="R87" s="30"/>
    </row>
    <row r="88" spans="1:31" x14ac:dyDescent="0.2">
      <c r="A88" s="30" t="s">
        <v>36</v>
      </c>
      <c r="B88" s="31"/>
      <c r="C88" s="38">
        <v>39699.483</v>
      </c>
      <c r="D88" s="38"/>
      <c r="E88" s="30">
        <f t="shared" si="15"/>
        <v>4412.9897413494227</v>
      </c>
      <c r="F88" s="30">
        <f t="shared" si="16"/>
        <v>4413</v>
      </c>
      <c r="G88" s="30">
        <f t="shared" si="17"/>
        <v>-1.683700000285171E-2</v>
      </c>
      <c r="H88" s="30"/>
      <c r="I88" s="30">
        <f>+G88</f>
        <v>-1.683700000285171E-2</v>
      </c>
      <c r="J88" s="30"/>
      <c r="K88" s="30"/>
      <c r="L88" s="30"/>
      <c r="M88" s="30"/>
      <c r="O88" s="30">
        <f t="shared" ca="1" si="18"/>
        <v>-4.4682028333886681E-3</v>
      </c>
      <c r="P88" s="30"/>
      <c r="Q88" s="32">
        <f t="shared" si="19"/>
        <v>24680.983</v>
      </c>
      <c r="R88" s="30"/>
      <c r="AA88" t="s">
        <v>33</v>
      </c>
      <c r="AE88" t="s">
        <v>32</v>
      </c>
    </row>
    <row r="89" spans="1:31" x14ac:dyDescent="0.2">
      <c r="A89" s="59" t="s">
        <v>298</v>
      </c>
      <c r="B89" s="58" t="s">
        <v>55</v>
      </c>
      <c r="C89" s="59">
        <v>40145.898000000001</v>
      </c>
      <c r="D89" s="59" t="s">
        <v>84</v>
      </c>
      <c r="E89" s="30">
        <f t="shared" si="15"/>
        <v>4684.9868606165182</v>
      </c>
      <c r="F89" s="30">
        <f t="shared" si="16"/>
        <v>4685</v>
      </c>
      <c r="G89" s="30">
        <f t="shared" si="17"/>
        <v>-2.1565000002738088E-2</v>
      </c>
      <c r="I89" s="30">
        <f t="shared" ref="I89:I94" si="20">G89</f>
        <v>-2.1565000002738088E-2</v>
      </c>
      <c r="K89" s="30"/>
      <c r="L89" s="30"/>
      <c r="M89" s="30"/>
      <c r="N89" s="30"/>
      <c r="O89" s="30">
        <f t="shared" ca="1" si="18"/>
        <v>-7.2097190061889277E-3</v>
      </c>
      <c r="P89" s="30"/>
      <c r="Q89" s="32">
        <f t="shared" si="19"/>
        <v>25127.398000000001</v>
      </c>
      <c r="R89" s="30"/>
    </row>
    <row r="90" spans="1:31" x14ac:dyDescent="0.2">
      <c r="A90" s="59" t="s">
        <v>298</v>
      </c>
      <c r="B90" s="58" t="s">
        <v>53</v>
      </c>
      <c r="C90" s="59">
        <v>40146.726999999999</v>
      </c>
      <c r="D90" s="59" t="s">
        <v>79</v>
      </c>
      <c r="E90" s="30">
        <f t="shared" si="15"/>
        <v>4685.4919637422463</v>
      </c>
      <c r="F90" s="30">
        <f t="shared" si="16"/>
        <v>4685.5</v>
      </c>
      <c r="G90" s="30">
        <f t="shared" si="17"/>
        <v>-1.3189500001317356E-2</v>
      </c>
      <c r="I90" s="30">
        <f t="shared" si="20"/>
        <v>-1.3189500001317356E-2</v>
      </c>
      <c r="K90" s="30"/>
      <c r="L90" s="30"/>
      <c r="M90" s="30"/>
      <c r="N90" s="30"/>
      <c r="O90" s="30">
        <f t="shared" ca="1" si="18"/>
        <v>-7.2147585579771661E-3</v>
      </c>
      <c r="P90" s="30"/>
      <c r="Q90" s="32">
        <f t="shared" si="19"/>
        <v>25128.226999999999</v>
      </c>
      <c r="R90" s="30"/>
    </row>
    <row r="91" spans="1:31" x14ac:dyDescent="0.2">
      <c r="A91" s="59" t="s">
        <v>304</v>
      </c>
      <c r="B91" s="58" t="s">
        <v>55</v>
      </c>
      <c r="C91" s="59">
        <v>40264.087</v>
      </c>
      <c r="D91" s="59" t="s">
        <v>79</v>
      </c>
      <c r="E91" s="30">
        <f t="shared" si="15"/>
        <v>4756.9984810348697</v>
      </c>
      <c r="F91" s="30">
        <f t="shared" si="16"/>
        <v>4757</v>
      </c>
      <c r="G91" s="30">
        <f t="shared" si="17"/>
        <v>-2.4929999999585561E-3</v>
      </c>
      <c r="H91" s="34"/>
      <c r="I91" s="30">
        <f t="shared" si="20"/>
        <v>-2.4929999999585561E-3</v>
      </c>
      <c r="K91" s="30"/>
      <c r="L91" s="30"/>
      <c r="M91" s="30"/>
      <c r="N91" s="30"/>
      <c r="O91" s="30">
        <f t="shared" ca="1" si="18"/>
        <v>-7.9354144636948828E-3</v>
      </c>
      <c r="P91" s="30"/>
      <c r="Q91" s="32">
        <f t="shared" si="19"/>
        <v>25245.587</v>
      </c>
      <c r="R91" s="30"/>
    </row>
    <row r="92" spans="1:31" x14ac:dyDescent="0.2">
      <c r="A92" s="59" t="s">
        <v>304</v>
      </c>
      <c r="B92" s="58" t="s">
        <v>55</v>
      </c>
      <c r="C92" s="59">
        <v>40265.718000000001</v>
      </c>
      <c r="D92" s="59" t="s">
        <v>79</v>
      </c>
      <c r="E92" s="30">
        <f t="shared" si="15"/>
        <v>4757.9922364004487</v>
      </c>
      <c r="F92" s="30">
        <f t="shared" si="16"/>
        <v>4758</v>
      </c>
      <c r="G92" s="30">
        <f t="shared" si="17"/>
        <v>-1.2741999998979736E-2</v>
      </c>
      <c r="H92" s="34"/>
      <c r="I92" s="30">
        <f t="shared" si="20"/>
        <v>-1.2741999998979736E-2</v>
      </c>
      <c r="K92" s="30"/>
      <c r="L92" s="30"/>
      <c r="M92" s="30"/>
      <c r="N92" s="30"/>
      <c r="O92" s="30">
        <f t="shared" ca="1" si="18"/>
        <v>-7.9454935672713528E-3</v>
      </c>
      <c r="P92" s="30"/>
      <c r="Q92" s="32">
        <f t="shared" si="19"/>
        <v>25247.218000000001</v>
      </c>
      <c r="R92" s="30"/>
    </row>
    <row r="93" spans="1:31" x14ac:dyDescent="0.2">
      <c r="A93" s="59" t="s">
        <v>304</v>
      </c>
      <c r="B93" s="58" t="s">
        <v>53</v>
      </c>
      <c r="C93" s="59">
        <v>40266.548999999999</v>
      </c>
      <c r="D93" s="59" t="s">
        <v>79</v>
      </c>
      <c r="E93" s="30">
        <f t="shared" si="15"/>
        <v>4758.4985581103156</v>
      </c>
      <c r="F93" s="30">
        <f t="shared" si="16"/>
        <v>4758.5</v>
      </c>
      <c r="G93" s="30">
        <f t="shared" si="17"/>
        <v>-2.3665000044275075E-3</v>
      </c>
      <c r="H93" s="34"/>
      <c r="I93" s="30">
        <f t="shared" si="20"/>
        <v>-2.3665000044275075E-3</v>
      </c>
      <c r="K93" s="30"/>
      <c r="L93" s="30"/>
      <c r="M93" s="30"/>
      <c r="N93" s="30"/>
      <c r="O93" s="30">
        <f t="shared" ca="1" si="18"/>
        <v>-7.9505331190595913E-3</v>
      </c>
      <c r="P93" s="30"/>
      <c r="Q93" s="32">
        <f t="shared" si="19"/>
        <v>25248.048999999999</v>
      </c>
      <c r="R93" s="30"/>
    </row>
    <row r="94" spans="1:31" x14ac:dyDescent="0.2">
      <c r="A94" s="59" t="s">
        <v>304</v>
      </c>
      <c r="B94" s="58" t="s">
        <v>55</v>
      </c>
      <c r="C94" s="59">
        <v>40362.57</v>
      </c>
      <c r="D94" s="59" t="s">
        <v>79</v>
      </c>
      <c r="E94" s="30">
        <f t="shared" si="15"/>
        <v>4817.0033919289508</v>
      </c>
      <c r="F94" s="30">
        <f t="shared" si="16"/>
        <v>4817</v>
      </c>
      <c r="G94" s="30">
        <f t="shared" si="17"/>
        <v>5.5670000001555309E-3</v>
      </c>
      <c r="H94" s="34"/>
      <c r="I94" s="30">
        <f t="shared" si="20"/>
        <v>5.5670000001555309E-3</v>
      </c>
      <c r="K94" s="30"/>
      <c r="L94" s="30"/>
      <c r="M94" s="30"/>
      <c r="N94" s="30"/>
      <c r="O94" s="30">
        <f t="shared" ca="1" si="18"/>
        <v>-8.5401606782831707E-3</v>
      </c>
      <c r="P94" s="30"/>
      <c r="Q94" s="32">
        <f t="shared" si="19"/>
        <v>25344.07</v>
      </c>
      <c r="R94" s="30"/>
    </row>
    <row r="95" spans="1:31" x14ac:dyDescent="0.2">
      <c r="A95" s="9" t="s">
        <v>58</v>
      </c>
      <c r="B95" s="10"/>
      <c r="C95" s="9">
        <v>41193.860999999997</v>
      </c>
      <c r="D95" s="39"/>
      <c r="E95" s="30">
        <f t="shared" si="15"/>
        <v>5323.5024057897344</v>
      </c>
      <c r="F95" s="30">
        <f t="shared" si="16"/>
        <v>5323.5</v>
      </c>
      <c r="G95" s="30">
        <f t="shared" si="17"/>
        <v>3.9484999942942522E-3</v>
      </c>
      <c r="H95" s="34"/>
      <c r="I95" s="30"/>
      <c r="J95" s="30">
        <f>G95</f>
        <v>3.9484999942942522E-3</v>
      </c>
      <c r="K95" s="30"/>
      <c r="L95" s="30"/>
      <c r="M95" s="30"/>
      <c r="N95" s="30"/>
      <c r="O95" s="30">
        <f t="shared" ca="1" si="18"/>
        <v>-1.3645226639766014E-2</v>
      </c>
      <c r="P95" s="30"/>
      <c r="Q95" s="32">
        <f t="shared" si="19"/>
        <v>26175.360999999997</v>
      </c>
      <c r="R95" s="30"/>
    </row>
    <row r="96" spans="1:31" x14ac:dyDescent="0.2">
      <c r="A96" s="9" t="s">
        <v>58</v>
      </c>
      <c r="B96" s="10"/>
      <c r="C96" s="9">
        <v>41207.82</v>
      </c>
      <c r="D96" s="39"/>
      <c r="E96" s="30">
        <f t="shared" si="15"/>
        <v>5332.007513789802</v>
      </c>
      <c r="F96" s="30">
        <f t="shared" si="16"/>
        <v>5332</v>
      </c>
      <c r="G96" s="30">
        <f t="shared" si="17"/>
        <v>1.2331999998423271E-2</v>
      </c>
      <c r="H96" s="34"/>
      <c r="I96" s="30"/>
      <c r="J96" s="30">
        <f>G96</f>
        <v>1.2331999998423271E-2</v>
      </c>
      <c r="K96" s="30"/>
      <c r="L96" s="30"/>
      <c r="M96" s="30"/>
      <c r="N96" s="30"/>
      <c r="O96" s="30">
        <f t="shared" ca="1" si="18"/>
        <v>-1.3730899020166026E-2</v>
      </c>
      <c r="P96" s="30"/>
      <c r="Q96" s="32">
        <f t="shared" si="19"/>
        <v>26189.32</v>
      </c>
      <c r="R96" s="30"/>
    </row>
    <row r="97" spans="1:31" x14ac:dyDescent="0.2">
      <c r="A97" s="9" t="s">
        <v>58</v>
      </c>
      <c r="B97" s="31" t="s">
        <v>53</v>
      </c>
      <c r="C97" s="9">
        <v>41216.853999999999</v>
      </c>
      <c r="D97" s="39"/>
      <c r="E97" s="30">
        <f t="shared" si="15"/>
        <v>5337.5118583469039</v>
      </c>
      <c r="F97" s="30">
        <f t="shared" si="16"/>
        <v>5337.5</v>
      </c>
      <c r="G97" s="30">
        <f t="shared" si="17"/>
        <v>1.9462500000372529E-2</v>
      </c>
      <c r="H97" s="34"/>
      <c r="I97" s="30"/>
      <c r="J97" s="30">
        <f>G97</f>
        <v>1.9462500000372529E-2</v>
      </c>
      <c r="K97" s="30"/>
      <c r="L97" s="30"/>
      <c r="M97" s="30"/>
      <c r="N97" s="30"/>
      <c r="O97" s="30">
        <f t="shared" ca="1" si="18"/>
        <v>-1.3786334089836615E-2</v>
      </c>
      <c r="P97" s="30"/>
      <c r="Q97" s="32">
        <f t="shared" si="19"/>
        <v>26198.353999999999</v>
      </c>
      <c r="R97" s="30"/>
    </row>
    <row r="98" spans="1:31" x14ac:dyDescent="0.2">
      <c r="A98" s="9" t="s">
        <v>58</v>
      </c>
      <c r="B98" s="10" t="s">
        <v>16</v>
      </c>
      <c r="C98" s="9">
        <v>41222.597999999998</v>
      </c>
      <c r="D98" s="9">
        <v>5.0000000000000001E-3</v>
      </c>
      <c r="E98" s="30">
        <f t="shared" si="15"/>
        <v>5341.0116319948993</v>
      </c>
      <c r="F98" s="30">
        <f t="shared" si="16"/>
        <v>5341</v>
      </c>
      <c r="G98" s="30">
        <f t="shared" si="17"/>
        <v>1.9090999994659796E-2</v>
      </c>
      <c r="H98" s="34"/>
      <c r="I98" s="30"/>
      <c r="J98" s="30">
        <f>G98</f>
        <v>1.9090999994659796E-2</v>
      </c>
      <c r="K98" s="30"/>
      <c r="L98" s="30"/>
      <c r="M98" s="30"/>
      <c r="N98" s="30"/>
      <c r="O98" s="30">
        <f t="shared" ca="1" si="18"/>
        <v>-1.382161095235427E-2</v>
      </c>
      <c r="P98" s="30"/>
      <c r="Q98" s="32">
        <f t="shared" si="19"/>
        <v>26204.097999999998</v>
      </c>
      <c r="R98" s="30"/>
    </row>
    <row r="99" spans="1:31" x14ac:dyDescent="0.2">
      <c r="A99" s="59" t="s">
        <v>236</v>
      </c>
      <c r="B99" s="58" t="s">
        <v>55</v>
      </c>
      <c r="C99" s="59">
        <v>41429.379999999997</v>
      </c>
      <c r="D99" s="59" t="s">
        <v>84</v>
      </c>
      <c r="E99" s="30">
        <f t="shared" si="15"/>
        <v>5467.0022647386204</v>
      </c>
      <c r="F99" s="30">
        <f t="shared" si="16"/>
        <v>5467</v>
      </c>
      <c r="G99" s="30">
        <f t="shared" si="17"/>
        <v>3.7169999923207797E-3</v>
      </c>
      <c r="H99" s="34"/>
      <c r="I99" s="30">
        <f>G99</f>
        <v>3.7169999923207797E-3</v>
      </c>
      <c r="K99" s="30"/>
      <c r="L99" s="30"/>
      <c r="M99" s="30"/>
      <c r="N99" s="30"/>
      <c r="O99" s="30">
        <f t="shared" ca="1" si="18"/>
        <v>-1.5091578002989686E-2</v>
      </c>
      <c r="P99" s="30"/>
      <c r="Q99" s="32">
        <f t="shared" si="19"/>
        <v>26410.879999999997</v>
      </c>
      <c r="R99" s="30"/>
    </row>
    <row r="100" spans="1:31" x14ac:dyDescent="0.2">
      <c r="A100" s="59" t="s">
        <v>236</v>
      </c>
      <c r="B100" s="58" t="s">
        <v>53</v>
      </c>
      <c r="C100" s="59">
        <v>41430.196000000004</v>
      </c>
      <c r="D100" s="59" t="s">
        <v>84</v>
      </c>
      <c r="E100" s="30">
        <f t="shared" si="15"/>
        <v>5467.4994470674483</v>
      </c>
      <c r="F100" s="30">
        <f t="shared" si="16"/>
        <v>5467.5</v>
      </c>
      <c r="G100" s="30">
        <f t="shared" si="17"/>
        <v>-9.0749999799299985E-4</v>
      </c>
      <c r="H100" s="34"/>
      <c r="I100" s="30">
        <f>G100</f>
        <v>-9.0749999799299985E-4</v>
      </c>
      <c r="K100" s="30"/>
      <c r="L100" s="30"/>
      <c r="M100" s="30"/>
      <c r="N100" s="30"/>
      <c r="O100" s="30">
        <f t="shared" ca="1" si="18"/>
        <v>-1.5096617554777918E-2</v>
      </c>
      <c r="P100" s="30"/>
      <c r="Q100" s="32">
        <f t="shared" si="19"/>
        <v>26411.696000000004</v>
      </c>
      <c r="R100" s="30"/>
    </row>
    <row r="101" spans="1:31" x14ac:dyDescent="0.2">
      <c r="A101" s="59" t="s">
        <v>332</v>
      </c>
      <c r="B101" s="58" t="s">
        <v>55</v>
      </c>
      <c r="C101" s="59">
        <v>41882.353799999997</v>
      </c>
      <c r="D101" s="59" t="s">
        <v>84</v>
      </c>
      <c r="E101" s="30">
        <f t="shared" si="15"/>
        <v>5742.9956088320514</v>
      </c>
      <c r="F101" s="30">
        <f t="shared" si="16"/>
        <v>5743</v>
      </c>
      <c r="G101" s="30">
        <f t="shared" si="17"/>
        <v>-7.2070000023813918E-3</v>
      </c>
      <c r="H101" s="34"/>
      <c r="I101" s="30"/>
      <c r="J101" s="30">
        <f t="shared" ref="J101:J110" si="21">G101</f>
        <v>-7.2070000023813918E-3</v>
      </c>
      <c r="K101" s="30"/>
      <c r="L101" s="30"/>
      <c r="M101" s="30"/>
      <c r="N101" s="30"/>
      <c r="O101" s="30">
        <f t="shared" ca="1" si="18"/>
        <v>-1.7873410590095833E-2</v>
      </c>
      <c r="P101" s="30"/>
      <c r="Q101" s="32">
        <f t="shared" si="19"/>
        <v>26863.853799999997</v>
      </c>
      <c r="R101" s="30"/>
    </row>
    <row r="102" spans="1:31" x14ac:dyDescent="0.2">
      <c r="A102" s="59" t="s">
        <v>332</v>
      </c>
      <c r="B102" s="58" t="s">
        <v>55</v>
      </c>
      <c r="C102" s="59">
        <v>41900.409699999997</v>
      </c>
      <c r="D102" s="59" t="s">
        <v>84</v>
      </c>
      <c r="E102" s="30">
        <f t="shared" si="15"/>
        <v>5753.9969255122141</v>
      </c>
      <c r="F102" s="30">
        <f t="shared" si="16"/>
        <v>5754</v>
      </c>
      <c r="G102" s="30">
        <f t="shared" si="17"/>
        <v>-5.0460000056773424E-3</v>
      </c>
      <c r="H102" s="34"/>
      <c r="I102" s="30"/>
      <c r="J102" s="30">
        <f t="shared" si="21"/>
        <v>-5.0460000056773424E-3</v>
      </c>
      <c r="K102" s="30"/>
      <c r="L102" s="30"/>
      <c r="M102" s="30"/>
      <c r="N102" s="30"/>
      <c r="O102" s="30">
        <f t="shared" ca="1" si="18"/>
        <v>-1.7984280729437016E-2</v>
      </c>
      <c r="P102" s="30"/>
      <c r="Q102" s="32">
        <f t="shared" si="19"/>
        <v>26881.909699999997</v>
      </c>
      <c r="R102" s="30"/>
    </row>
    <row r="103" spans="1:31" x14ac:dyDescent="0.2">
      <c r="A103" s="59" t="s">
        <v>332</v>
      </c>
      <c r="B103" s="58" t="s">
        <v>55</v>
      </c>
      <c r="C103" s="59">
        <v>41905.332900000001</v>
      </c>
      <c r="D103" s="59" t="s">
        <v>84</v>
      </c>
      <c r="E103" s="30">
        <f t="shared" si="15"/>
        <v>5756.9965922294541</v>
      </c>
      <c r="F103" s="30">
        <f t="shared" si="16"/>
        <v>5757</v>
      </c>
      <c r="G103" s="30">
        <f t="shared" si="17"/>
        <v>-5.5930000016815029E-3</v>
      </c>
      <c r="H103" s="34"/>
      <c r="I103" s="30"/>
      <c r="J103" s="30">
        <f t="shared" si="21"/>
        <v>-5.5930000016815029E-3</v>
      </c>
      <c r="K103" s="30"/>
      <c r="L103" s="30"/>
      <c r="M103" s="30"/>
      <c r="N103" s="30"/>
      <c r="O103" s="30">
        <f t="shared" ca="1" si="18"/>
        <v>-1.8014518040166433E-2</v>
      </c>
      <c r="P103" s="30"/>
      <c r="Q103" s="32">
        <f t="shared" si="19"/>
        <v>26886.832900000001</v>
      </c>
      <c r="R103" s="30"/>
    </row>
    <row r="104" spans="1:31" x14ac:dyDescent="0.2">
      <c r="A104" s="59" t="s">
        <v>332</v>
      </c>
      <c r="B104" s="58" t="s">
        <v>55</v>
      </c>
      <c r="C104" s="59">
        <v>41913.536099999998</v>
      </c>
      <c r="D104" s="59" t="s">
        <v>84</v>
      </c>
      <c r="E104" s="30">
        <f t="shared" si="15"/>
        <v>5761.9947369351003</v>
      </c>
      <c r="F104" s="30">
        <f t="shared" si="16"/>
        <v>5762</v>
      </c>
      <c r="G104" s="30">
        <f t="shared" si="17"/>
        <v>-8.6379999993368983E-3</v>
      </c>
      <c r="H104" s="34"/>
      <c r="I104" s="30"/>
      <c r="J104" s="30">
        <f t="shared" si="21"/>
        <v>-8.6379999993368983E-3</v>
      </c>
      <c r="K104" s="30"/>
      <c r="L104" s="30"/>
      <c r="M104" s="30"/>
      <c r="N104" s="30"/>
      <c r="O104" s="30">
        <f t="shared" ca="1" si="18"/>
        <v>-1.806491355804879E-2</v>
      </c>
      <c r="P104" s="30"/>
      <c r="Q104" s="32">
        <f t="shared" si="19"/>
        <v>26895.036099999998</v>
      </c>
      <c r="R104" s="30"/>
    </row>
    <row r="105" spans="1:31" x14ac:dyDescent="0.2">
      <c r="A105" s="59" t="s">
        <v>332</v>
      </c>
      <c r="B105" s="58" t="s">
        <v>53</v>
      </c>
      <c r="C105" s="59">
        <v>41914.355000000003</v>
      </c>
      <c r="D105" s="59" t="s">
        <v>84</v>
      </c>
      <c r="E105" s="30">
        <f t="shared" si="15"/>
        <v>5762.4936862109298</v>
      </c>
      <c r="F105" s="30">
        <f t="shared" si="16"/>
        <v>5762.5</v>
      </c>
      <c r="G105" s="30">
        <f t="shared" si="17"/>
        <v>-1.0362499997427221E-2</v>
      </c>
      <c r="H105" s="34"/>
      <c r="I105" s="30"/>
      <c r="J105" s="30">
        <f t="shared" si="21"/>
        <v>-1.0362499997427221E-2</v>
      </c>
      <c r="K105" s="30"/>
      <c r="L105" s="30"/>
      <c r="M105" s="30"/>
      <c r="N105" s="30"/>
      <c r="O105" s="30">
        <f t="shared" ca="1" si="18"/>
        <v>-1.8069953109837028E-2</v>
      </c>
      <c r="P105" s="30"/>
      <c r="Q105" s="32">
        <f t="shared" si="19"/>
        <v>26895.855000000003</v>
      </c>
      <c r="R105" s="30"/>
    </row>
    <row r="106" spans="1:31" x14ac:dyDescent="0.2">
      <c r="A106" s="59" t="s">
        <v>332</v>
      </c>
      <c r="B106" s="58" t="s">
        <v>53</v>
      </c>
      <c r="C106" s="59">
        <v>41922.565799999997</v>
      </c>
      <c r="D106" s="59" t="s">
        <v>84</v>
      </c>
      <c r="E106" s="30">
        <f t="shared" si="15"/>
        <v>5767.4964615363024</v>
      </c>
      <c r="F106" s="30">
        <f t="shared" si="16"/>
        <v>5767.5</v>
      </c>
      <c r="G106" s="30">
        <f t="shared" si="17"/>
        <v>-5.8075000051758252E-3</v>
      </c>
      <c r="H106" s="34"/>
      <c r="I106" s="30"/>
      <c r="J106" s="30">
        <f t="shared" si="21"/>
        <v>-5.8075000051758252E-3</v>
      </c>
      <c r="K106" s="30"/>
      <c r="L106" s="30"/>
      <c r="M106" s="30"/>
      <c r="N106" s="30"/>
      <c r="O106" s="30">
        <f t="shared" ca="1" si="18"/>
        <v>-1.8120348627719385E-2</v>
      </c>
      <c r="P106" s="30"/>
      <c r="Q106" s="32">
        <f t="shared" si="19"/>
        <v>26904.065799999997</v>
      </c>
      <c r="R106" s="30"/>
    </row>
    <row r="107" spans="1:31" x14ac:dyDescent="0.2">
      <c r="A107" s="59" t="s">
        <v>332</v>
      </c>
      <c r="B107" s="58" t="s">
        <v>55</v>
      </c>
      <c r="C107" s="59">
        <v>41923.390399999997</v>
      </c>
      <c r="D107" s="59" t="s">
        <v>84</v>
      </c>
      <c r="E107" s="30">
        <f t="shared" si="15"/>
        <v>5767.9988837769251</v>
      </c>
      <c r="F107" s="30">
        <f t="shared" si="16"/>
        <v>5768</v>
      </c>
      <c r="G107" s="30">
        <f t="shared" si="17"/>
        <v>-1.8320000017411076E-3</v>
      </c>
      <c r="H107" s="34"/>
      <c r="I107" s="30"/>
      <c r="J107" s="30">
        <f t="shared" si="21"/>
        <v>-1.8320000017411076E-3</v>
      </c>
      <c r="K107" s="30"/>
      <c r="L107" s="30"/>
      <c r="M107" s="30"/>
      <c r="N107" s="30"/>
      <c r="O107" s="30">
        <f t="shared" ca="1" si="18"/>
        <v>-1.8125388179507623E-2</v>
      </c>
      <c r="P107" s="30"/>
      <c r="Q107" s="32">
        <f t="shared" si="19"/>
        <v>26904.890399999997</v>
      </c>
      <c r="R107" s="30"/>
    </row>
    <row r="108" spans="1:31" x14ac:dyDescent="0.2">
      <c r="A108" s="59" t="s">
        <v>332</v>
      </c>
      <c r="B108" s="58" t="s">
        <v>55</v>
      </c>
      <c r="C108" s="59">
        <v>41941.440799999997</v>
      </c>
      <c r="D108" s="59" t="s">
        <v>84</v>
      </c>
      <c r="E108" s="30">
        <f t="shared" si="15"/>
        <v>5778.9968493507049</v>
      </c>
      <c r="F108" s="30">
        <f t="shared" si="16"/>
        <v>5779</v>
      </c>
      <c r="G108" s="30">
        <f t="shared" si="17"/>
        <v>-5.1710000043385662E-3</v>
      </c>
      <c r="H108" s="34"/>
      <c r="I108" s="30"/>
      <c r="J108" s="30">
        <f t="shared" si="21"/>
        <v>-5.1710000043385662E-3</v>
      </c>
      <c r="K108" s="30"/>
      <c r="L108" s="30"/>
      <c r="M108" s="30"/>
      <c r="N108" s="30"/>
      <c r="O108" s="30">
        <f t="shared" ca="1" si="18"/>
        <v>-1.8236258318848807E-2</v>
      </c>
      <c r="P108" s="30"/>
      <c r="Q108" s="32">
        <f t="shared" si="19"/>
        <v>26922.940799999997</v>
      </c>
      <c r="R108" s="30"/>
    </row>
    <row r="109" spans="1:31" x14ac:dyDescent="0.2">
      <c r="A109" s="59" t="s">
        <v>332</v>
      </c>
      <c r="B109" s="58" t="s">
        <v>53</v>
      </c>
      <c r="C109" s="59">
        <v>42298.413800000002</v>
      </c>
      <c r="D109" s="59" t="s">
        <v>84</v>
      </c>
      <c r="E109" s="30">
        <f t="shared" si="15"/>
        <v>5996.4976673253122</v>
      </c>
      <c r="F109" s="30">
        <f t="shared" si="16"/>
        <v>5996.5</v>
      </c>
      <c r="G109" s="30">
        <f t="shared" si="17"/>
        <v>-3.8284999973257072E-3</v>
      </c>
      <c r="H109" s="34"/>
      <c r="I109" s="30"/>
      <c r="J109" s="30">
        <f t="shared" si="21"/>
        <v>-3.8284999973257072E-3</v>
      </c>
      <c r="K109" s="30"/>
      <c r="L109" s="30"/>
      <c r="M109" s="30"/>
      <c r="N109" s="30"/>
      <c r="O109" s="30">
        <f t="shared" ca="1" si="18"/>
        <v>-2.0428463346731374E-2</v>
      </c>
      <c r="P109" s="30"/>
      <c r="Q109" s="32">
        <f t="shared" si="19"/>
        <v>27279.913800000002</v>
      </c>
      <c r="R109" s="30"/>
    </row>
    <row r="110" spans="1:31" x14ac:dyDescent="0.2">
      <c r="A110" s="59" t="s">
        <v>332</v>
      </c>
      <c r="B110" s="58" t="s">
        <v>55</v>
      </c>
      <c r="C110" s="59">
        <v>42363.242100000003</v>
      </c>
      <c r="D110" s="59" t="s">
        <v>84</v>
      </c>
      <c r="E110" s="30">
        <f t="shared" si="15"/>
        <v>6035.9970364033743</v>
      </c>
      <c r="F110" s="30">
        <f t="shared" si="16"/>
        <v>6036</v>
      </c>
      <c r="G110" s="30">
        <f t="shared" si="17"/>
        <v>-4.8640000022714958E-3</v>
      </c>
      <c r="H110" s="34"/>
      <c r="I110" s="30"/>
      <c r="J110" s="30">
        <f t="shared" si="21"/>
        <v>-4.8640000022714958E-3</v>
      </c>
      <c r="K110" s="30"/>
      <c r="L110" s="30"/>
      <c r="M110" s="30"/>
      <c r="N110" s="30"/>
      <c r="O110" s="30">
        <f t="shared" ca="1" si="18"/>
        <v>-2.0826587938001996E-2</v>
      </c>
      <c r="P110" s="30"/>
      <c r="Q110" s="32">
        <f t="shared" si="19"/>
        <v>27344.742100000003</v>
      </c>
      <c r="R110" s="30"/>
    </row>
    <row r="111" spans="1:31" x14ac:dyDescent="0.2">
      <c r="A111" s="59" t="s">
        <v>236</v>
      </c>
      <c r="B111" s="58" t="s">
        <v>53</v>
      </c>
      <c r="C111" s="59">
        <v>42616.792999999998</v>
      </c>
      <c r="D111" s="59" t="s">
        <v>84</v>
      </c>
      <c r="E111" s="30">
        <f t="shared" si="15"/>
        <v>6190.4835890227487</v>
      </c>
      <c r="F111" s="30">
        <f t="shared" si="16"/>
        <v>6190.5</v>
      </c>
      <c r="G111" s="30">
        <f t="shared" si="17"/>
        <v>-2.6934500005154405E-2</v>
      </c>
      <c r="H111" s="34"/>
      <c r="I111" s="30">
        <f>G111</f>
        <v>-2.6934500005154405E-2</v>
      </c>
      <c r="K111" s="30"/>
      <c r="L111" s="30"/>
      <c r="M111" s="30"/>
      <c r="N111" s="30"/>
      <c r="O111" s="30">
        <f t="shared" ca="1" si="18"/>
        <v>-2.2383809440566851E-2</v>
      </c>
      <c r="P111" s="30"/>
      <c r="Q111" s="32">
        <f t="shared" si="19"/>
        <v>27598.292999999998</v>
      </c>
      <c r="R111" s="30"/>
    </row>
    <row r="112" spans="1:31" x14ac:dyDescent="0.2">
      <c r="A112" s="30" t="s">
        <v>37</v>
      </c>
      <c r="B112" s="31"/>
      <c r="C112" s="38">
        <v>42706.249000000003</v>
      </c>
      <c r="D112" s="38"/>
      <c r="E112" s="30">
        <f t="shared" si="15"/>
        <v>6244.9884204042182</v>
      </c>
      <c r="F112" s="30">
        <f t="shared" si="16"/>
        <v>6245</v>
      </c>
      <c r="G112" s="30">
        <f t="shared" si="17"/>
        <v>-1.9005000001925509E-2</v>
      </c>
      <c r="H112" s="30"/>
      <c r="I112" s="30">
        <f>+G112</f>
        <v>-1.9005000001925509E-2</v>
      </c>
      <c r="J112" s="30"/>
      <c r="K112" s="30"/>
      <c r="L112" s="30"/>
      <c r="M112" s="30"/>
      <c r="O112" s="30">
        <f t="shared" ca="1" si="18"/>
        <v>-2.2933120585484551E-2</v>
      </c>
      <c r="P112" s="30"/>
      <c r="Q112" s="32">
        <f t="shared" si="19"/>
        <v>27687.749000000003</v>
      </c>
      <c r="R112" s="30"/>
      <c r="AA112" t="s">
        <v>33</v>
      </c>
      <c r="AE112" t="s">
        <v>32</v>
      </c>
    </row>
    <row r="113" spans="1:31" x14ac:dyDescent="0.2">
      <c r="A113" s="30" t="s">
        <v>37</v>
      </c>
      <c r="B113" s="31"/>
      <c r="C113" s="38">
        <v>42714.455999999998</v>
      </c>
      <c r="D113" s="38"/>
      <c r="E113" s="30">
        <f t="shared" si="15"/>
        <v>6249.9888804197271</v>
      </c>
      <c r="F113" s="30">
        <f t="shared" si="16"/>
        <v>6250</v>
      </c>
      <c r="G113" s="30">
        <f t="shared" si="17"/>
        <v>-1.825000000098953E-2</v>
      </c>
      <c r="H113" s="30"/>
      <c r="I113" s="30">
        <f>+G113</f>
        <v>-1.825000000098953E-2</v>
      </c>
      <c r="J113" s="30"/>
      <c r="K113" s="30"/>
      <c r="L113" s="30"/>
      <c r="M113" s="30"/>
      <c r="O113" s="30">
        <f t="shared" ca="1" si="18"/>
        <v>-2.2983516103366908E-2</v>
      </c>
      <c r="P113" s="30"/>
      <c r="Q113" s="32">
        <f t="shared" si="19"/>
        <v>27695.955999999998</v>
      </c>
      <c r="R113" s="30"/>
      <c r="AA113" t="s">
        <v>33</v>
      </c>
      <c r="AE113" t="s">
        <v>32</v>
      </c>
    </row>
    <row r="114" spans="1:31" x14ac:dyDescent="0.2">
      <c r="A114" s="59" t="s">
        <v>375</v>
      </c>
      <c r="B114" s="58" t="s">
        <v>55</v>
      </c>
      <c r="C114" s="59">
        <v>43009.870999999999</v>
      </c>
      <c r="D114" s="59" t="s">
        <v>84</v>
      </c>
      <c r="E114" s="30">
        <f t="shared" si="15"/>
        <v>6429.9828971716042</v>
      </c>
      <c r="F114" s="30">
        <f t="shared" si="16"/>
        <v>6430</v>
      </c>
      <c r="G114" s="30">
        <f t="shared" si="17"/>
        <v>-2.8070000000298023E-2</v>
      </c>
      <c r="H114" s="34"/>
      <c r="I114" s="30">
        <f>G114</f>
        <v>-2.8070000000298023E-2</v>
      </c>
      <c r="K114" s="30"/>
      <c r="L114" s="30"/>
      <c r="M114" s="30"/>
      <c r="N114" s="30"/>
      <c r="O114" s="30">
        <f t="shared" ca="1" si="18"/>
        <v>-2.4797754747131792E-2</v>
      </c>
      <c r="P114" s="30"/>
      <c r="Q114" s="32">
        <f t="shared" si="19"/>
        <v>27991.370999999999</v>
      </c>
      <c r="R114" s="30"/>
    </row>
    <row r="115" spans="1:31" x14ac:dyDescent="0.2">
      <c r="A115" s="59" t="s">
        <v>375</v>
      </c>
      <c r="B115" s="58" t="s">
        <v>53</v>
      </c>
      <c r="C115" s="59">
        <v>43010.667000000001</v>
      </c>
      <c r="D115" s="59" t="s">
        <v>84</v>
      </c>
      <c r="E115" s="30">
        <f t="shared" si="15"/>
        <v>6430.4678936590362</v>
      </c>
      <c r="F115" s="30">
        <f t="shared" si="16"/>
        <v>6430.5</v>
      </c>
      <c r="G115" s="30">
        <f t="shared" si="17"/>
        <v>-5.2694500001962297E-2</v>
      </c>
      <c r="H115" s="34"/>
      <c r="I115" s="30">
        <f>G115</f>
        <v>-5.2694500001962297E-2</v>
      </c>
      <c r="K115" s="30"/>
      <c r="L115" s="30"/>
      <c r="M115" s="30"/>
      <c r="N115" s="30"/>
      <c r="O115" s="30">
        <f t="shared" ca="1" si="18"/>
        <v>-2.4802794298920031E-2</v>
      </c>
      <c r="P115" s="30"/>
      <c r="Q115" s="32">
        <f t="shared" si="19"/>
        <v>27992.167000000001</v>
      </c>
      <c r="R115" s="30"/>
    </row>
    <row r="116" spans="1:31" x14ac:dyDescent="0.2">
      <c r="A116" s="59" t="s">
        <v>332</v>
      </c>
      <c r="B116" s="58" t="s">
        <v>55</v>
      </c>
      <c r="C116" s="59">
        <v>44173.506500000003</v>
      </c>
      <c r="D116" s="59" t="s">
        <v>84</v>
      </c>
      <c r="E116" s="30">
        <f t="shared" si="15"/>
        <v>7138.9767792699349</v>
      </c>
      <c r="F116" s="30">
        <f t="shared" si="16"/>
        <v>7139</v>
      </c>
      <c r="G116" s="30">
        <f t="shared" si="17"/>
        <v>-3.8111000001663342E-2</v>
      </c>
      <c r="H116" s="34"/>
      <c r="I116" s="30"/>
      <c r="J116" s="30">
        <f>G116</f>
        <v>-3.8111000001663342E-2</v>
      </c>
      <c r="K116" s="30"/>
      <c r="L116" s="30"/>
      <c r="M116" s="30"/>
      <c r="N116" s="30"/>
      <c r="O116" s="30">
        <f t="shared" ca="1" si="18"/>
        <v>-3.1943839182850126E-2</v>
      </c>
      <c r="P116" s="30"/>
      <c r="Q116" s="32">
        <f t="shared" si="19"/>
        <v>29155.006500000003</v>
      </c>
      <c r="R116" s="30"/>
    </row>
    <row r="117" spans="1:31" x14ac:dyDescent="0.2">
      <c r="A117" s="59" t="s">
        <v>386</v>
      </c>
      <c r="B117" s="58" t="s">
        <v>55</v>
      </c>
      <c r="C117" s="59">
        <v>44283.470999999998</v>
      </c>
      <c r="D117" s="59" t="s">
        <v>84</v>
      </c>
      <c r="E117" s="30">
        <f t="shared" ref="E117:E148" si="22">+(C117-C$7)/C$8</f>
        <v>7205.9772770615527</v>
      </c>
      <c r="F117" s="30">
        <f t="shared" ref="F117:F148" si="23">ROUND(2*E117,0)/2</f>
        <v>7206</v>
      </c>
      <c r="G117" s="30">
        <f t="shared" ref="G117:G148" si="24">+C117-(C$7+F117*C$8)</f>
        <v>-3.7294000001566019E-2</v>
      </c>
      <c r="H117" s="30">
        <f>G117</f>
        <v>-3.7294000001566019E-2</v>
      </c>
      <c r="I117" s="30"/>
      <c r="K117" s="30"/>
      <c r="L117" s="30"/>
      <c r="M117" s="30"/>
      <c r="N117" s="30"/>
      <c r="O117" s="30">
        <f t="shared" ref="O117:O148" ca="1" si="25">+C$11+C$12*F117</f>
        <v>-3.2619139122473717E-2</v>
      </c>
      <c r="P117" s="30"/>
      <c r="Q117" s="32">
        <f t="shared" ref="Q117:Q148" si="26">+C117-15018.5</f>
        <v>29264.970999999998</v>
      </c>
      <c r="R117" s="30"/>
    </row>
    <row r="118" spans="1:31" x14ac:dyDescent="0.2">
      <c r="A118" s="59" t="s">
        <v>386</v>
      </c>
      <c r="B118" s="58" t="s">
        <v>53</v>
      </c>
      <c r="C118" s="59">
        <v>44284.275000000001</v>
      </c>
      <c r="D118" s="59" t="s">
        <v>84</v>
      </c>
      <c r="E118" s="30">
        <f t="shared" si="22"/>
        <v>7206.4671478855435</v>
      </c>
      <c r="F118" s="30">
        <f t="shared" si="23"/>
        <v>7206.5</v>
      </c>
      <c r="G118" s="30">
        <f t="shared" si="24"/>
        <v>-5.3918500001600478E-2</v>
      </c>
      <c r="H118" s="30">
        <f>G118</f>
        <v>-5.3918500001600478E-2</v>
      </c>
      <c r="I118" s="30"/>
      <c r="K118" s="30"/>
      <c r="L118" s="30"/>
      <c r="M118" s="30"/>
      <c r="N118" s="30"/>
      <c r="O118" s="30">
        <f t="shared" ca="1" si="25"/>
        <v>-3.2624178674261956E-2</v>
      </c>
      <c r="P118" s="30"/>
      <c r="Q118" s="32">
        <f t="shared" si="26"/>
        <v>29265.775000000001</v>
      </c>
      <c r="R118" s="30"/>
    </row>
    <row r="119" spans="1:31" x14ac:dyDescent="0.2">
      <c r="A119" s="59" t="s">
        <v>394</v>
      </c>
      <c r="B119" s="58" t="s">
        <v>55</v>
      </c>
      <c r="C119" s="59">
        <v>44523.091999999997</v>
      </c>
      <c r="D119" s="59" t="s">
        <v>84</v>
      </c>
      <c r="E119" s="30">
        <f t="shared" si="22"/>
        <v>7351.97645208009</v>
      </c>
      <c r="F119" s="30">
        <f t="shared" si="23"/>
        <v>7352</v>
      </c>
      <c r="G119" s="30">
        <f t="shared" si="24"/>
        <v>-3.8648000001558103E-2</v>
      </c>
      <c r="I119" s="30">
        <f t="shared" ref="I119:I124" si="27">G119</f>
        <v>-3.8648000001558103E-2</v>
      </c>
      <c r="K119" s="30"/>
      <c r="L119" s="30"/>
      <c r="M119" s="30"/>
      <c r="N119" s="30"/>
      <c r="O119" s="30">
        <f t="shared" ca="1" si="25"/>
        <v>-3.4090688244638567E-2</v>
      </c>
      <c r="P119" s="30"/>
      <c r="Q119" s="32">
        <f t="shared" si="26"/>
        <v>29504.591999999997</v>
      </c>
      <c r="R119" s="30"/>
    </row>
    <row r="120" spans="1:31" x14ac:dyDescent="0.2">
      <c r="A120" s="59" t="s">
        <v>394</v>
      </c>
      <c r="B120" s="58" t="s">
        <v>53</v>
      </c>
      <c r="C120" s="59">
        <v>44523.904999999999</v>
      </c>
      <c r="D120" s="59" t="s">
        <v>84</v>
      </c>
      <c r="E120" s="30">
        <f t="shared" si="22"/>
        <v>7352.4718065327061</v>
      </c>
      <c r="F120" s="30">
        <f t="shared" si="23"/>
        <v>7352.5</v>
      </c>
      <c r="G120" s="30">
        <f t="shared" si="24"/>
        <v>-4.6272500003396999E-2</v>
      </c>
      <c r="I120" s="30">
        <f t="shared" si="27"/>
        <v>-4.6272500003396999E-2</v>
      </c>
      <c r="K120" s="30"/>
      <c r="L120" s="30"/>
      <c r="M120" s="30"/>
      <c r="N120" s="30"/>
      <c r="O120" s="30">
        <f t="shared" ca="1" si="25"/>
        <v>-3.4095727796426792E-2</v>
      </c>
      <c r="P120" s="30"/>
      <c r="Q120" s="32">
        <f t="shared" si="26"/>
        <v>29505.404999999999</v>
      </c>
      <c r="R120" s="30"/>
    </row>
    <row r="121" spans="1:31" x14ac:dyDescent="0.2">
      <c r="A121" s="59" t="s">
        <v>332</v>
      </c>
      <c r="B121" s="58" t="s">
        <v>55</v>
      </c>
      <c r="C121" s="59">
        <v>44613.358999999997</v>
      </c>
      <c r="D121" s="59" t="s">
        <v>84</v>
      </c>
      <c r="E121" s="30">
        <f t="shared" si="22"/>
        <v>7406.9754193300323</v>
      </c>
      <c r="F121" s="30">
        <f t="shared" si="23"/>
        <v>7407</v>
      </c>
      <c r="G121" s="30">
        <f t="shared" si="24"/>
        <v>-4.0343000000575557E-2</v>
      </c>
      <c r="H121" s="34"/>
      <c r="I121" s="30">
        <f t="shared" si="27"/>
        <v>-4.0343000000575557E-2</v>
      </c>
      <c r="K121" s="30"/>
      <c r="L121" s="30"/>
      <c r="M121" s="30"/>
      <c r="N121" s="30"/>
      <c r="O121" s="30">
        <f t="shared" ca="1" si="25"/>
        <v>-3.4645038941344491E-2</v>
      </c>
      <c r="P121" s="30"/>
      <c r="Q121" s="32">
        <f t="shared" si="26"/>
        <v>29594.858999999997</v>
      </c>
      <c r="R121" s="30"/>
    </row>
    <row r="122" spans="1:31" x14ac:dyDescent="0.2">
      <c r="A122" s="59" t="s">
        <v>332</v>
      </c>
      <c r="B122" s="58" t="s">
        <v>55</v>
      </c>
      <c r="C122" s="59">
        <v>44874.319000000003</v>
      </c>
      <c r="D122" s="59" t="s">
        <v>84</v>
      </c>
      <c r="E122" s="30">
        <f t="shared" si="22"/>
        <v>7565.9762778225622</v>
      </c>
      <c r="F122" s="30">
        <f t="shared" si="23"/>
        <v>7566</v>
      </c>
      <c r="G122" s="30">
        <f t="shared" si="24"/>
        <v>-3.8933999996515922E-2</v>
      </c>
      <c r="H122" s="34"/>
      <c r="I122" s="30">
        <f t="shared" si="27"/>
        <v>-3.8933999996515922E-2</v>
      </c>
      <c r="K122" s="30"/>
      <c r="L122" s="30"/>
      <c r="M122" s="30"/>
      <c r="N122" s="30"/>
      <c r="O122" s="30">
        <f t="shared" ca="1" si="25"/>
        <v>-3.6247616410003472E-2</v>
      </c>
      <c r="P122" s="30"/>
      <c r="Q122" s="32">
        <f t="shared" si="26"/>
        <v>29855.819000000003</v>
      </c>
      <c r="R122" s="30"/>
    </row>
    <row r="123" spans="1:31" x14ac:dyDescent="0.2">
      <c r="A123" s="59" t="s">
        <v>332</v>
      </c>
      <c r="B123" s="58" t="s">
        <v>55</v>
      </c>
      <c r="C123" s="59">
        <v>45056.495000000003</v>
      </c>
      <c r="D123" s="59" t="s">
        <v>84</v>
      </c>
      <c r="E123" s="30">
        <f t="shared" si="22"/>
        <v>7676.9746699007901</v>
      </c>
      <c r="F123" s="30">
        <f t="shared" si="23"/>
        <v>7677</v>
      </c>
      <c r="G123" s="30">
        <f t="shared" si="24"/>
        <v>-4.1573000002244953E-2</v>
      </c>
      <c r="H123" s="34"/>
      <c r="I123" s="30">
        <f t="shared" si="27"/>
        <v>-4.1573000002244953E-2</v>
      </c>
      <c r="K123" s="30"/>
      <c r="L123" s="30"/>
      <c r="M123" s="30"/>
      <c r="N123" s="30"/>
      <c r="O123" s="30">
        <f t="shared" ca="1" si="25"/>
        <v>-3.7366396906991811E-2</v>
      </c>
      <c r="P123" s="30"/>
      <c r="Q123" s="32">
        <f t="shared" si="26"/>
        <v>30037.995000000003</v>
      </c>
      <c r="R123" s="30"/>
    </row>
    <row r="124" spans="1:31" x14ac:dyDescent="0.2">
      <c r="A124" s="59" t="s">
        <v>410</v>
      </c>
      <c r="B124" s="58" t="s">
        <v>55</v>
      </c>
      <c r="C124" s="59">
        <v>45061.432999999997</v>
      </c>
      <c r="D124" s="59" t="s">
        <v>84</v>
      </c>
      <c r="E124" s="30">
        <f t="shared" si="22"/>
        <v>7679.9833541406551</v>
      </c>
      <c r="F124" s="30">
        <f t="shared" si="23"/>
        <v>7680</v>
      </c>
      <c r="G124" s="30">
        <f t="shared" si="24"/>
        <v>-2.7320000001054723E-2</v>
      </c>
      <c r="H124" s="34"/>
      <c r="I124" s="30">
        <f t="shared" si="27"/>
        <v>-2.7320000001054723E-2</v>
      </c>
      <c r="K124" s="30"/>
      <c r="L124" s="30"/>
      <c r="M124" s="30"/>
      <c r="N124" s="30"/>
      <c r="O124" s="30">
        <f t="shared" ca="1" si="25"/>
        <v>-3.7396634217721228E-2</v>
      </c>
      <c r="P124" s="30"/>
      <c r="Q124" s="32">
        <f t="shared" si="26"/>
        <v>30042.932999999997</v>
      </c>
      <c r="R124" s="30"/>
    </row>
    <row r="125" spans="1:31" x14ac:dyDescent="0.2">
      <c r="A125" s="30" t="s">
        <v>39</v>
      </c>
      <c r="B125" s="31"/>
      <c r="C125" s="38">
        <v>45143.481</v>
      </c>
      <c r="D125" s="38"/>
      <c r="E125" s="30">
        <f t="shared" si="22"/>
        <v>7729.9745498702505</v>
      </c>
      <c r="F125" s="30">
        <f t="shared" si="23"/>
        <v>7730</v>
      </c>
      <c r="G125" s="30">
        <f t="shared" si="24"/>
        <v>-4.1770000003452878E-2</v>
      </c>
      <c r="H125" s="30"/>
      <c r="I125" s="30"/>
      <c r="J125" s="30">
        <f>+G125</f>
        <v>-4.1770000003452878E-2</v>
      </c>
      <c r="K125" s="30"/>
      <c r="L125" s="30"/>
      <c r="M125" s="30"/>
      <c r="N125" s="30"/>
      <c r="O125" s="30">
        <f t="shared" ca="1" si="25"/>
        <v>-3.7900589396544809E-2</v>
      </c>
      <c r="P125" s="30"/>
      <c r="Q125" s="32">
        <f t="shared" si="26"/>
        <v>30124.981</v>
      </c>
      <c r="R125" s="30"/>
      <c r="AA125" t="s">
        <v>38</v>
      </c>
      <c r="AE125" t="s">
        <v>32</v>
      </c>
    </row>
    <row r="126" spans="1:31" x14ac:dyDescent="0.2">
      <c r="A126" s="30" t="s">
        <v>39</v>
      </c>
      <c r="B126" s="31"/>
      <c r="C126" s="38">
        <v>45143.481699999997</v>
      </c>
      <c r="D126" s="38"/>
      <c r="E126" s="30">
        <f t="shared" si="22"/>
        <v>7729.9749763746977</v>
      </c>
      <c r="F126" s="30">
        <f t="shared" si="23"/>
        <v>7730</v>
      </c>
      <c r="G126" s="30">
        <f t="shared" si="24"/>
        <v>-4.1070000006584451E-2</v>
      </c>
      <c r="H126" s="30"/>
      <c r="I126" s="30"/>
      <c r="J126" s="30">
        <f>+G126</f>
        <v>-4.1070000006584451E-2</v>
      </c>
      <c r="K126" s="30"/>
      <c r="L126" s="30"/>
      <c r="M126" s="30"/>
      <c r="N126" s="30"/>
      <c r="O126" s="30">
        <f t="shared" ca="1" si="25"/>
        <v>-3.7900589396544809E-2</v>
      </c>
      <c r="P126" s="30"/>
      <c r="Q126" s="32">
        <f t="shared" si="26"/>
        <v>30124.981699999997</v>
      </c>
      <c r="R126" s="30"/>
      <c r="AA126" t="s">
        <v>40</v>
      </c>
      <c r="AE126" t="s">
        <v>32</v>
      </c>
    </row>
    <row r="127" spans="1:31" x14ac:dyDescent="0.2">
      <c r="A127" s="59" t="s">
        <v>420</v>
      </c>
      <c r="B127" s="58" t="s">
        <v>55</v>
      </c>
      <c r="C127" s="59">
        <v>45220.624799999998</v>
      </c>
      <c r="D127" s="59" t="s">
        <v>84</v>
      </c>
      <c r="E127" s="30">
        <f t="shared" si="22"/>
        <v>7776.9776554319278</v>
      </c>
      <c r="F127" s="30">
        <f t="shared" si="23"/>
        <v>7777</v>
      </c>
      <c r="G127" s="30">
        <f t="shared" si="24"/>
        <v>-3.6673000002338085E-2</v>
      </c>
      <c r="H127" s="34"/>
      <c r="I127" s="30"/>
      <c r="J127" s="30">
        <f>G127</f>
        <v>-3.6673000002338085E-2</v>
      </c>
      <c r="K127" s="30"/>
      <c r="L127" s="30"/>
      <c r="M127" s="30"/>
      <c r="N127" s="30"/>
      <c r="O127" s="30">
        <f t="shared" ca="1" si="25"/>
        <v>-3.8374307264638974E-2</v>
      </c>
      <c r="P127" s="30"/>
      <c r="Q127" s="32">
        <f t="shared" si="26"/>
        <v>30202.124799999998</v>
      </c>
      <c r="R127" s="30"/>
    </row>
    <row r="128" spans="1:31" x14ac:dyDescent="0.2">
      <c r="A128" s="59" t="s">
        <v>420</v>
      </c>
      <c r="B128" s="58" t="s">
        <v>55</v>
      </c>
      <c r="C128" s="59">
        <v>45225.556799999998</v>
      </c>
      <c r="D128" s="59" t="s">
        <v>84</v>
      </c>
      <c r="E128" s="30">
        <f t="shared" si="22"/>
        <v>7779.9826839193793</v>
      </c>
      <c r="F128" s="30">
        <f t="shared" si="23"/>
        <v>7780</v>
      </c>
      <c r="G128" s="30">
        <f t="shared" si="24"/>
        <v>-2.8420000002370216E-2</v>
      </c>
      <c r="H128" s="34"/>
      <c r="I128" s="30"/>
      <c r="J128" s="30">
        <f>G128</f>
        <v>-2.8420000002370216E-2</v>
      </c>
      <c r="K128" s="30"/>
      <c r="L128" s="30"/>
      <c r="M128" s="30"/>
      <c r="N128" s="30"/>
      <c r="O128" s="30">
        <f t="shared" ca="1" si="25"/>
        <v>-3.8404544575368391E-2</v>
      </c>
      <c r="P128" s="30"/>
      <c r="Q128" s="32">
        <f t="shared" si="26"/>
        <v>30207.056799999998</v>
      </c>
      <c r="R128" s="30"/>
    </row>
    <row r="129" spans="1:31" x14ac:dyDescent="0.2">
      <c r="A129" s="59" t="s">
        <v>420</v>
      </c>
      <c r="B129" s="58" t="s">
        <v>55</v>
      </c>
      <c r="C129" s="59">
        <v>45230.474800000004</v>
      </c>
      <c r="D129" s="59" t="s">
        <v>84</v>
      </c>
      <c r="E129" s="30">
        <f t="shared" si="22"/>
        <v>7782.9791823178584</v>
      </c>
      <c r="F129" s="30">
        <f t="shared" si="23"/>
        <v>7783</v>
      </c>
      <c r="G129" s="30">
        <f t="shared" si="24"/>
        <v>-3.4166999997978564E-2</v>
      </c>
      <c r="H129" s="34"/>
      <c r="I129" s="30"/>
      <c r="J129" s="30">
        <f>G129</f>
        <v>-3.4166999997978564E-2</v>
      </c>
      <c r="K129" s="30"/>
      <c r="L129" s="30"/>
      <c r="M129" s="30"/>
      <c r="N129" s="30"/>
      <c r="O129" s="30">
        <f t="shared" ca="1" si="25"/>
        <v>-3.8434781886097807E-2</v>
      </c>
      <c r="P129" s="30"/>
      <c r="Q129" s="32">
        <f t="shared" si="26"/>
        <v>30211.974800000004</v>
      </c>
      <c r="R129" s="30"/>
    </row>
    <row r="130" spans="1:31" x14ac:dyDescent="0.2">
      <c r="A130" s="30" t="s">
        <v>42</v>
      </c>
      <c r="B130" s="31"/>
      <c r="C130" s="38">
        <v>45440.481</v>
      </c>
      <c r="D130" s="38"/>
      <c r="E130" s="30">
        <f t="shared" si="22"/>
        <v>7910.9342945525013</v>
      </c>
      <c r="F130" s="30">
        <f t="shared" si="23"/>
        <v>7911</v>
      </c>
      <c r="G130" s="30">
        <f t="shared" si="24"/>
        <v>-0.10783900000387803</v>
      </c>
      <c r="H130" s="30">
        <f>+G130</f>
        <v>-0.10783900000387803</v>
      </c>
      <c r="I130" s="30"/>
      <c r="J130" s="30"/>
      <c r="K130" s="30"/>
      <c r="L130" s="30"/>
      <c r="M130" s="30"/>
      <c r="O130" s="30">
        <f t="shared" ca="1" si="25"/>
        <v>-3.9724907143886157E-2</v>
      </c>
      <c r="P130" s="30"/>
      <c r="Q130" s="32">
        <f t="shared" si="26"/>
        <v>30421.981</v>
      </c>
      <c r="R130" s="30"/>
      <c r="AA130" t="s">
        <v>41</v>
      </c>
      <c r="AE130" t="s">
        <v>32</v>
      </c>
    </row>
    <row r="131" spans="1:31" x14ac:dyDescent="0.2">
      <c r="A131" s="59" t="s">
        <v>432</v>
      </c>
      <c r="B131" s="58" t="s">
        <v>55</v>
      </c>
      <c r="C131" s="59">
        <v>45440.559000000001</v>
      </c>
      <c r="D131" s="59" t="s">
        <v>84</v>
      </c>
      <c r="E131" s="30">
        <f t="shared" si="22"/>
        <v>7910.9818193339343</v>
      </c>
      <c r="F131" s="30">
        <f t="shared" si="23"/>
        <v>7911</v>
      </c>
      <c r="G131" s="30">
        <f t="shared" si="24"/>
        <v>-2.9839000002539251E-2</v>
      </c>
      <c r="H131" s="34"/>
      <c r="I131" s="30">
        <f>G131</f>
        <v>-2.9839000002539251E-2</v>
      </c>
      <c r="K131" s="30"/>
      <c r="L131" s="30"/>
      <c r="M131" s="30"/>
      <c r="N131" s="30"/>
      <c r="O131" s="30">
        <f t="shared" ca="1" si="25"/>
        <v>-3.9724907143886157E-2</v>
      </c>
      <c r="P131" s="30"/>
      <c r="Q131" s="32">
        <f t="shared" si="26"/>
        <v>30422.059000000001</v>
      </c>
      <c r="R131" s="30"/>
    </row>
    <row r="132" spans="1:31" x14ac:dyDescent="0.2">
      <c r="A132" s="59" t="s">
        <v>436</v>
      </c>
      <c r="B132" s="58" t="s">
        <v>55</v>
      </c>
      <c r="C132" s="59">
        <v>45647.347999999998</v>
      </c>
      <c r="D132" s="59" t="s">
        <v>84</v>
      </c>
      <c r="E132" s="30">
        <f t="shared" si="22"/>
        <v>8036.9767171221411</v>
      </c>
      <c r="F132" s="30">
        <f t="shared" si="23"/>
        <v>8037</v>
      </c>
      <c r="G132" s="30">
        <f t="shared" si="24"/>
        <v>-3.8213000007090159E-2</v>
      </c>
      <c r="H132" s="34"/>
      <c r="I132" s="30">
        <f>G132</f>
        <v>-3.8213000007090159E-2</v>
      </c>
      <c r="K132" s="30"/>
      <c r="L132" s="30"/>
      <c r="M132" s="30"/>
      <c r="N132" s="30"/>
      <c r="O132" s="30">
        <f t="shared" ca="1" si="25"/>
        <v>-4.099487419452158E-2</v>
      </c>
      <c r="P132" s="30"/>
      <c r="Q132" s="32">
        <f t="shared" si="26"/>
        <v>30628.847999999998</v>
      </c>
      <c r="R132" s="30"/>
    </row>
    <row r="133" spans="1:31" x14ac:dyDescent="0.2">
      <c r="A133" s="59" t="s">
        <v>436</v>
      </c>
      <c r="B133" s="58" t="s">
        <v>55</v>
      </c>
      <c r="C133" s="59">
        <v>45711.353000000003</v>
      </c>
      <c r="D133" s="59" t="s">
        <v>84</v>
      </c>
      <c r="E133" s="30">
        <f t="shared" si="22"/>
        <v>8075.9744560392737</v>
      </c>
      <c r="F133" s="30">
        <f t="shared" si="23"/>
        <v>8076</v>
      </c>
      <c r="G133" s="30">
        <f t="shared" si="24"/>
        <v>-4.1923999997379724E-2</v>
      </c>
      <c r="H133" s="34"/>
      <c r="I133" s="30">
        <f>G133</f>
        <v>-4.1923999997379724E-2</v>
      </c>
      <c r="K133" s="30"/>
      <c r="L133" s="30"/>
      <c r="M133" s="30"/>
      <c r="N133" s="30"/>
      <c r="O133" s="30">
        <f t="shared" ca="1" si="25"/>
        <v>-4.1387959234003971E-2</v>
      </c>
      <c r="P133" s="30"/>
      <c r="Q133" s="32">
        <f t="shared" si="26"/>
        <v>30692.853000000003</v>
      </c>
      <c r="R133" s="30"/>
    </row>
    <row r="134" spans="1:31" x14ac:dyDescent="0.2">
      <c r="A134" s="59" t="s">
        <v>436</v>
      </c>
      <c r="B134" s="58" t="s">
        <v>55</v>
      </c>
      <c r="C134" s="59">
        <v>45916.497000000003</v>
      </c>
      <c r="D134" s="59" t="s">
        <v>84</v>
      </c>
      <c r="E134" s="30">
        <f t="shared" si="22"/>
        <v>8200.9670683729291</v>
      </c>
      <c r="F134" s="30">
        <f t="shared" si="23"/>
        <v>8201</v>
      </c>
      <c r="G134" s="30">
        <f t="shared" si="24"/>
        <v>-5.4048999998485669E-2</v>
      </c>
      <c r="H134" s="34"/>
      <c r="I134" s="30">
        <f>G134</f>
        <v>-5.4048999998485669E-2</v>
      </c>
      <c r="K134" s="30"/>
      <c r="L134" s="30"/>
      <c r="M134" s="30"/>
      <c r="N134" s="30"/>
      <c r="O134" s="30">
        <f t="shared" ca="1" si="25"/>
        <v>-4.2647847181062917E-2</v>
      </c>
      <c r="P134" s="30"/>
      <c r="Q134" s="32">
        <f t="shared" si="26"/>
        <v>30897.997000000003</v>
      </c>
      <c r="R134" s="30"/>
    </row>
    <row r="135" spans="1:31" x14ac:dyDescent="0.2">
      <c r="A135" s="30" t="s">
        <v>45</v>
      </c>
      <c r="B135" s="31"/>
      <c r="C135" s="38">
        <v>46264.474999999999</v>
      </c>
      <c r="D135" s="38"/>
      <c r="E135" s="30">
        <f t="shared" si="22"/>
        <v>8412.9873041811443</v>
      </c>
      <c r="F135" s="30">
        <f t="shared" si="23"/>
        <v>8413</v>
      </c>
      <c r="G135" s="30">
        <f t="shared" si="24"/>
        <v>-2.0837000003666617E-2</v>
      </c>
      <c r="H135" s="30"/>
      <c r="I135" s="30">
        <f>+G135</f>
        <v>-2.0837000003666617E-2</v>
      </c>
      <c r="J135" s="30"/>
      <c r="K135" s="30"/>
      <c r="L135" s="30"/>
      <c r="M135" s="30"/>
      <c r="O135" s="30">
        <f t="shared" ca="1" si="25"/>
        <v>-4.4784617139274882E-2</v>
      </c>
      <c r="P135" s="30"/>
      <c r="Q135" s="32">
        <f t="shared" si="26"/>
        <v>31245.974999999999</v>
      </c>
      <c r="R135" s="30"/>
      <c r="AA135" t="s">
        <v>43</v>
      </c>
      <c r="AC135" t="s">
        <v>44</v>
      </c>
      <c r="AE135" t="s">
        <v>46</v>
      </c>
    </row>
    <row r="136" spans="1:31" x14ac:dyDescent="0.2">
      <c r="A136" s="30" t="s">
        <v>47</v>
      </c>
      <c r="B136" s="31"/>
      <c r="C136" s="38">
        <v>46684.597000000002</v>
      </c>
      <c r="D136" s="38"/>
      <c r="E136" s="30">
        <f t="shared" si="22"/>
        <v>8668.9643070612692</v>
      </c>
      <c r="F136" s="30">
        <f t="shared" si="23"/>
        <v>8669</v>
      </c>
      <c r="G136" s="30">
        <f t="shared" si="24"/>
        <v>-5.8580999997502659E-2</v>
      </c>
      <c r="H136" s="30"/>
      <c r="I136" s="30">
        <f>+G136</f>
        <v>-5.8580999997502659E-2</v>
      </c>
      <c r="J136" s="30"/>
      <c r="K136" s="30"/>
      <c r="L136" s="30"/>
      <c r="M136" s="30"/>
      <c r="O136" s="30">
        <f t="shared" ca="1" si="25"/>
        <v>-4.7364867654851595E-2</v>
      </c>
      <c r="P136" s="30"/>
      <c r="Q136" s="32">
        <f t="shared" si="26"/>
        <v>31666.097000000002</v>
      </c>
      <c r="R136" s="30"/>
      <c r="AA136" t="s">
        <v>41</v>
      </c>
      <c r="AE136" t="s">
        <v>32</v>
      </c>
    </row>
    <row r="137" spans="1:31" x14ac:dyDescent="0.2">
      <c r="A137" s="59" t="s">
        <v>453</v>
      </c>
      <c r="B137" s="58" t="s">
        <v>53</v>
      </c>
      <c r="C137" s="59">
        <v>47120.363400000002</v>
      </c>
      <c r="D137" s="59" t="s">
        <v>84</v>
      </c>
      <c r="E137" s="30">
        <f t="shared" si="22"/>
        <v>8934.4733187956244</v>
      </c>
      <c r="F137" s="30">
        <f t="shared" si="23"/>
        <v>8934.5</v>
      </c>
      <c r="G137" s="30">
        <f t="shared" si="24"/>
        <v>-4.3790499999886379E-2</v>
      </c>
      <c r="H137" s="34"/>
      <c r="I137" s="30"/>
      <c r="J137" s="30">
        <f>G137</f>
        <v>-4.3790499999886379E-2</v>
      </c>
      <c r="K137" s="30"/>
      <c r="L137" s="30"/>
      <c r="M137" s="30"/>
      <c r="N137" s="30"/>
      <c r="O137" s="30">
        <f t="shared" ca="1" si="25"/>
        <v>-5.0040869654404796E-2</v>
      </c>
      <c r="P137" s="30"/>
      <c r="Q137" s="32">
        <f t="shared" si="26"/>
        <v>32101.863400000002</v>
      </c>
      <c r="R137" s="30"/>
    </row>
    <row r="138" spans="1:31" x14ac:dyDescent="0.2">
      <c r="A138" s="30" t="s">
        <v>47</v>
      </c>
      <c r="B138" s="31" t="s">
        <v>53</v>
      </c>
      <c r="C138" s="38">
        <v>47120.364999999998</v>
      </c>
      <c r="D138" s="38"/>
      <c r="E138" s="30">
        <f t="shared" si="22"/>
        <v>8934.4742936629336</v>
      </c>
      <c r="F138" s="30">
        <f t="shared" si="23"/>
        <v>8934.5</v>
      </c>
      <c r="G138" s="30">
        <f t="shared" si="24"/>
        <v>-4.219050000392599E-2</v>
      </c>
      <c r="H138" s="30"/>
      <c r="I138" s="30">
        <f>+G138</f>
        <v>-4.219050000392599E-2</v>
      </c>
      <c r="J138" s="30"/>
      <c r="K138" s="30"/>
      <c r="L138" s="30"/>
      <c r="M138" s="30"/>
      <c r="O138" s="30">
        <f t="shared" ca="1" si="25"/>
        <v>-5.0040869654404796E-2</v>
      </c>
      <c r="P138" s="30"/>
      <c r="Q138" s="32">
        <f t="shared" si="26"/>
        <v>32101.864999999998</v>
      </c>
      <c r="R138" s="30"/>
      <c r="AA138" t="s">
        <v>41</v>
      </c>
      <c r="AE138" t="s">
        <v>32</v>
      </c>
    </row>
    <row r="139" spans="1:31" x14ac:dyDescent="0.2">
      <c r="A139" s="59" t="s">
        <v>459</v>
      </c>
      <c r="B139" s="58" t="s">
        <v>53</v>
      </c>
      <c r="C139" s="59">
        <v>47412.489699999998</v>
      </c>
      <c r="D139" s="59" t="s">
        <v>84</v>
      </c>
      <c r="E139" s="30">
        <f t="shared" si="22"/>
        <v>9112.4635567180831</v>
      </c>
      <c r="F139" s="30">
        <f t="shared" si="23"/>
        <v>9112.5</v>
      </c>
      <c r="G139" s="30">
        <f t="shared" si="24"/>
        <v>-5.9812500003317837E-2</v>
      </c>
      <c r="H139" s="34"/>
      <c r="I139" s="30"/>
      <c r="J139" s="30">
        <f>G139</f>
        <v>-5.9812500003317837E-2</v>
      </c>
      <c r="K139" s="30"/>
      <c r="L139" s="30"/>
      <c r="M139" s="30"/>
      <c r="N139" s="30"/>
      <c r="O139" s="30">
        <f t="shared" ca="1" si="25"/>
        <v>-5.1834950091016727E-2</v>
      </c>
      <c r="P139" s="30"/>
      <c r="Q139" s="32">
        <f t="shared" si="26"/>
        <v>32393.989699999998</v>
      </c>
      <c r="R139" s="30"/>
    </row>
    <row r="140" spans="1:31" x14ac:dyDescent="0.2">
      <c r="A140" s="59" t="s">
        <v>463</v>
      </c>
      <c r="B140" s="58" t="s">
        <v>53</v>
      </c>
      <c r="C140" s="59">
        <v>47412.491999999998</v>
      </c>
      <c r="D140" s="59" t="s">
        <v>84</v>
      </c>
      <c r="E140" s="30">
        <f t="shared" si="22"/>
        <v>9112.464958089844</v>
      </c>
      <c r="F140" s="30">
        <f t="shared" si="23"/>
        <v>9112.5</v>
      </c>
      <c r="G140" s="30">
        <f t="shared" si="24"/>
        <v>-5.7512500003213063E-2</v>
      </c>
      <c r="H140" s="34"/>
      <c r="I140" s="30">
        <f>G140</f>
        <v>-5.7512500003213063E-2</v>
      </c>
      <c r="K140" s="30"/>
      <c r="L140" s="30"/>
      <c r="M140" s="30"/>
      <c r="N140" s="30"/>
      <c r="O140" s="30">
        <f t="shared" ca="1" si="25"/>
        <v>-5.1834950091016727E-2</v>
      </c>
      <c r="P140" s="30"/>
      <c r="Q140" s="32">
        <f t="shared" si="26"/>
        <v>32393.991999999998</v>
      </c>
      <c r="R140" s="30"/>
    </row>
    <row r="141" spans="1:31" x14ac:dyDescent="0.2">
      <c r="A141" s="59" t="s">
        <v>467</v>
      </c>
      <c r="B141" s="58" t="s">
        <v>55</v>
      </c>
      <c r="C141" s="59">
        <v>47682.474600000001</v>
      </c>
      <c r="D141" s="59" t="s">
        <v>84</v>
      </c>
      <c r="E141" s="30">
        <f t="shared" si="22"/>
        <v>9276.9632152098802</v>
      </c>
      <c r="F141" s="30">
        <f t="shared" si="23"/>
        <v>9277</v>
      </c>
      <c r="G141" s="30">
        <f t="shared" si="24"/>
        <v>-6.0373000000254251E-2</v>
      </c>
      <c r="H141" s="34"/>
      <c r="I141" s="30"/>
      <c r="J141" s="30">
        <f t="shared" ref="J141:J146" si="28">G141</f>
        <v>-6.0373000000254251E-2</v>
      </c>
      <c r="K141" s="30"/>
      <c r="L141" s="30"/>
      <c r="M141" s="30"/>
      <c r="N141" s="30"/>
      <c r="O141" s="30">
        <f t="shared" ca="1" si="25"/>
        <v>-5.3492962629346302E-2</v>
      </c>
      <c r="P141" s="30"/>
      <c r="Q141" s="32">
        <f t="shared" si="26"/>
        <v>32663.974600000001</v>
      </c>
      <c r="R141" s="30"/>
    </row>
    <row r="142" spans="1:31" x14ac:dyDescent="0.2">
      <c r="A142" s="59" t="s">
        <v>467</v>
      </c>
      <c r="B142" s="58" t="s">
        <v>53</v>
      </c>
      <c r="C142" s="59">
        <v>47755.489099999999</v>
      </c>
      <c r="D142" s="59" t="s">
        <v>84</v>
      </c>
      <c r="E142" s="30">
        <f t="shared" si="22"/>
        <v>9321.4503710284043</v>
      </c>
      <c r="F142" s="30">
        <f t="shared" si="23"/>
        <v>9321.5</v>
      </c>
      <c r="G142" s="30">
        <f t="shared" si="24"/>
        <v>-8.1453500002680812E-2</v>
      </c>
      <c r="H142" s="34"/>
      <c r="I142" s="30"/>
      <c r="J142" s="30">
        <f t="shared" si="28"/>
        <v>-8.1453500002680812E-2</v>
      </c>
      <c r="K142" s="30"/>
      <c r="L142" s="30"/>
      <c r="M142" s="30"/>
      <c r="N142" s="30"/>
      <c r="O142" s="30">
        <f t="shared" ca="1" si="25"/>
        <v>-5.3941482738499288E-2</v>
      </c>
      <c r="P142" s="30"/>
      <c r="Q142" s="32">
        <f t="shared" si="26"/>
        <v>32736.989099999999</v>
      </c>
      <c r="R142" s="30"/>
    </row>
    <row r="143" spans="1:31" x14ac:dyDescent="0.2">
      <c r="A143" s="59" t="s">
        <v>467</v>
      </c>
      <c r="B143" s="58" t="s">
        <v>53</v>
      </c>
      <c r="C143" s="59">
        <v>47760.434999999998</v>
      </c>
      <c r="D143" s="59" t="s">
        <v>84</v>
      </c>
      <c r="E143" s="30">
        <f t="shared" si="22"/>
        <v>9324.4638686756225</v>
      </c>
      <c r="F143" s="30">
        <f t="shared" si="23"/>
        <v>9324.5</v>
      </c>
      <c r="G143" s="30">
        <f t="shared" si="24"/>
        <v>-5.9300500004610512E-2</v>
      </c>
      <c r="H143" s="34"/>
      <c r="I143" s="30"/>
      <c r="J143" s="30">
        <f t="shared" si="28"/>
        <v>-5.9300500004610512E-2</v>
      </c>
      <c r="K143" s="30"/>
      <c r="L143" s="30"/>
      <c r="M143" s="30"/>
      <c r="N143" s="30"/>
      <c r="O143" s="30">
        <f t="shared" ca="1" si="25"/>
        <v>-5.3971720049228705E-2</v>
      </c>
      <c r="P143" s="30"/>
      <c r="Q143" s="32">
        <f t="shared" si="26"/>
        <v>32741.934999999998</v>
      </c>
      <c r="R143" s="30"/>
    </row>
    <row r="144" spans="1:31" x14ac:dyDescent="0.2">
      <c r="A144" s="59" t="s">
        <v>467</v>
      </c>
      <c r="B144" s="58" t="s">
        <v>55</v>
      </c>
      <c r="C144" s="59">
        <v>47805.555200000003</v>
      </c>
      <c r="D144" s="59" t="s">
        <v>84</v>
      </c>
      <c r="E144" s="30">
        <f t="shared" si="22"/>
        <v>9351.9552487160709</v>
      </c>
      <c r="F144" s="30">
        <f t="shared" si="23"/>
        <v>9352</v>
      </c>
      <c r="G144" s="30">
        <f t="shared" si="24"/>
        <v>-7.3447999995551072E-2</v>
      </c>
      <c r="H144" s="34"/>
      <c r="I144" s="30"/>
      <c r="J144" s="30">
        <f t="shared" si="28"/>
        <v>-7.3447999995551072E-2</v>
      </c>
      <c r="K144" s="30"/>
      <c r="L144" s="30"/>
      <c r="M144" s="30"/>
      <c r="N144" s="30"/>
      <c r="O144" s="30">
        <f t="shared" ca="1" si="25"/>
        <v>-5.4248895397581667E-2</v>
      </c>
      <c r="P144" s="30"/>
      <c r="Q144" s="32">
        <f t="shared" si="26"/>
        <v>32787.055200000003</v>
      </c>
      <c r="R144" s="30"/>
    </row>
    <row r="145" spans="1:31" x14ac:dyDescent="0.2">
      <c r="A145" s="59" t="s">
        <v>467</v>
      </c>
      <c r="B145" s="58" t="s">
        <v>53</v>
      </c>
      <c r="C145" s="59">
        <v>47824.4476</v>
      </c>
      <c r="D145" s="59" t="s">
        <v>84</v>
      </c>
      <c r="E145" s="30">
        <f t="shared" si="22"/>
        <v>9363.4662382124825</v>
      </c>
      <c r="F145" s="30">
        <f t="shared" si="23"/>
        <v>9363.5</v>
      </c>
      <c r="G145" s="30">
        <f t="shared" si="24"/>
        <v>-5.5411499997717328E-2</v>
      </c>
      <c r="H145" s="34"/>
      <c r="I145" s="30"/>
      <c r="J145" s="30">
        <f t="shared" si="28"/>
        <v>-5.5411499997717328E-2</v>
      </c>
      <c r="K145" s="30"/>
      <c r="L145" s="30"/>
      <c r="M145" s="30"/>
      <c r="N145" s="30"/>
      <c r="O145" s="30">
        <f t="shared" ca="1" si="25"/>
        <v>-5.4364805088711096E-2</v>
      </c>
      <c r="P145" s="30"/>
      <c r="Q145" s="32">
        <f t="shared" si="26"/>
        <v>32805.9476</v>
      </c>
      <c r="R145" s="30"/>
    </row>
    <row r="146" spans="1:31" x14ac:dyDescent="0.2">
      <c r="A146" s="59" t="s">
        <v>467</v>
      </c>
      <c r="B146" s="58" t="s">
        <v>55</v>
      </c>
      <c r="C146" s="59">
        <v>47856.446100000001</v>
      </c>
      <c r="D146" s="59" t="s">
        <v>84</v>
      </c>
      <c r="E146" s="30">
        <f t="shared" si="22"/>
        <v>9382.9626705027695</v>
      </c>
      <c r="F146" s="30">
        <f t="shared" si="23"/>
        <v>9383</v>
      </c>
      <c r="G146" s="30">
        <f t="shared" si="24"/>
        <v>-6.1266999997314997E-2</v>
      </c>
      <c r="H146" s="34"/>
      <c r="I146" s="30"/>
      <c r="J146" s="30">
        <f t="shared" si="28"/>
        <v>-6.1266999997314997E-2</v>
      </c>
      <c r="K146" s="30"/>
      <c r="L146" s="30"/>
      <c r="M146" s="30"/>
      <c r="N146" s="30"/>
      <c r="O146" s="30">
        <f t="shared" ca="1" si="25"/>
        <v>-5.4561347608452285E-2</v>
      </c>
      <c r="P146" s="30"/>
      <c r="Q146" s="32">
        <f t="shared" si="26"/>
        <v>32837.946100000001</v>
      </c>
      <c r="R146" s="30"/>
    </row>
    <row r="147" spans="1:31" x14ac:dyDescent="0.2">
      <c r="A147" s="30" t="s">
        <v>48</v>
      </c>
      <c r="B147" s="31"/>
      <c r="C147" s="38">
        <v>48437.4352</v>
      </c>
      <c r="D147" s="38"/>
      <c r="E147" s="30">
        <f t="shared" si="22"/>
        <v>9736.9547216784285</v>
      </c>
      <c r="F147" s="30">
        <f t="shared" si="23"/>
        <v>9737</v>
      </c>
      <c r="G147" s="30">
        <f t="shared" si="24"/>
        <v>-7.4312999997346196E-2</v>
      </c>
      <c r="H147" s="30"/>
      <c r="I147" s="30"/>
      <c r="J147" s="30">
        <f>+G147</f>
        <v>-7.4312999997346196E-2</v>
      </c>
      <c r="K147" s="30"/>
      <c r="L147" s="30"/>
      <c r="M147" s="30"/>
      <c r="N147" s="30"/>
      <c r="O147" s="30">
        <f t="shared" ca="1" si="25"/>
        <v>-5.812935027452322E-2</v>
      </c>
      <c r="P147" s="30"/>
      <c r="Q147" s="32">
        <f t="shared" si="26"/>
        <v>33418.9352</v>
      </c>
      <c r="R147" s="30"/>
      <c r="AA147" t="s">
        <v>33</v>
      </c>
      <c r="AE147" t="s">
        <v>32</v>
      </c>
    </row>
    <row r="148" spans="1:31" x14ac:dyDescent="0.2">
      <c r="A148" s="30" t="s">
        <v>48</v>
      </c>
      <c r="B148" s="31"/>
      <c r="C148" s="38">
        <v>48506.366699999999</v>
      </c>
      <c r="D148" s="38"/>
      <c r="E148" s="30">
        <f t="shared" si="22"/>
        <v>9778.9541379766251</v>
      </c>
      <c r="F148" s="30">
        <f t="shared" si="23"/>
        <v>9779</v>
      </c>
      <c r="G148" s="30">
        <f t="shared" si="24"/>
        <v>-7.5271000001521315E-2</v>
      </c>
      <c r="H148" s="30"/>
      <c r="I148" s="30"/>
      <c r="J148" s="30">
        <f>+G148</f>
        <v>-7.5271000001521315E-2</v>
      </c>
      <c r="K148" s="30"/>
      <c r="L148" s="30"/>
      <c r="M148" s="30"/>
      <c r="N148" s="30"/>
      <c r="O148" s="30">
        <f t="shared" ca="1" si="25"/>
        <v>-5.8552672624735028E-2</v>
      </c>
      <c r="P148" s="30"/>
      <c r="Q148" s="32">
        <f t="shared" si="26"/>
        <v>33487.866699999999</v>
      </c>
      <c r="R148" s="30"/>
      <c r="AA148" t="s">
        <v>33</v>
      </c>
      <c r="AE148" t="s">
        <v>32</v>
      </c>
    </row>
    <row r="149" spans="1:31" x14ac:dyDescent="0.2">
      <c r="A149" s="30" t="s">
        <v>48</v>
      </c>
      <c r="B149" s="31" t="s">
        <v>53</v>
      </c>
      <c r="C149" s="38">
        <v>48515.405299999999</v>
      </c>
      <c r="D149" s="38"/>
      <c r="E149" s="30">
        <f t="shared" ref="E149:E177" si="29">+(C149-C$7)/C$8</f>
        <v>9784.461285277248</v>
      </c>
      <c r="F149" s="30">
        <f t="shared" ref="F149:F179" si="30">ROUND(2*E149,0)/2</f>
        <v>9784.5</v>
      </c>
      <c r="G149" s="30">
        <f t="shared" ref="G149:G177" si="31">+C149-(C$7+F149*C$8)</f>
        <v>-6.3540500006638467E-2</v>
      </c>
      <c r="H149" s="30"/>
      <c r="I149" s="30"/>
      <c r="J149" s="30">
        <f>+G149</f>
        <v>-6.3540500006638467E-2</v>
      </c>
      <c r="K149" s="30"/>
      <c r="L149" s="30"/>
      <c r="M149" s="30"/>
      <c r="N149" s="30"/>
      <c r="O149" s="30">
        <f t="shared" ref="O149:O177" ca="1" si="32">+C$11+C$12*F149</f>
        <v>-5.8608107694405609E-2</v>
      </c>
      <c r="P149" s="30"/>
      <c r="Q149" s="32">
        <f t="shared" ref="Q149:Q177" si="33">+C149-15018.5</f>
        <v>33496.905299999999</v>
      </c>
      <c r="R149" s="30"/>
      <c r="AA149" t="s">
        <v>33</v>
      </c>
      <c r="AE149" t="s">
        <v>32</v>
      </c>
    </row>
    <row r="150" spans="1:31" x14ac:dyDescent="0.2">
      <c r="A150" s="30" t="s">
        <v>48</v>
      </c>
      <c r="B150" s="31"/>
      <c r="C150" s="38">
        <v>48524.418899999997</v>
      </c>
      <c r="D150" s="38"/>
      <c r="E150" s="30">
        <f t="shared" si="29"/>
        <v>9789.953200276128</v>
      </c>
      <c r="F150" s="30">
        <f t="shared" si="30"/>
        <v>9790</v>
      </c>
      <c r="G150" s="30">
        <f t="shared" si="31"/>
        <v>-7.6810000005934853E-2</v>
      </c>
      <c r="H150" s="30"/>
      <c r="I150" s="30"/>
      <c r="J150" s="30">
        <f>+G150</f>
        <v>-7.6810000005934853E-2</v>
      </c>
      <c r="K150" s="30"/>
      <c r="L150" s="30"/>
      <c r="M150" s="30"/>
      <c r="N150" s="30"/>
      <c r="O150" s="30">
        <f t="shared" ca="1" si="32"/>
        <v>-5.8663542764076204E-2</v>
      </c>
      <c r="P150" s="30"/>
      <c r="Q150" s="32">
        <f t="shared" si="33"/>
        <v>33505.918899999997</v>
      </c>
      <c r="R150" s="30"/>
      <c r="AA150" t="s">
        <v>33</v>
      </c>
      <c r="AE150" t="s">
        <v>32</v>
      </c>
    </row>
    <row r="151" spans="1:31" x14ac:dyDescent="0.2">
      <c r="A151" s="30" t="s">
        <v>48</v>
      </c>
      <c r="B151" s="31"/>
      <c r="C151" s="38">
        <v>48826.406600000002</v>
      </c>
      <c r="D151" s="38"/>
      <c r="E151" s="30">
        <f t="shared" si="29"/>
        <v>9973.9519110141118</v>
      </c>
      <c r="F151" s="30">
        <f t="shared" si="30"/>
        <v>9974</v>
      </c>
      <c r="G151" s="30">
        <f t="shared" si="31"/>
        <v>-7.8926000001956709E-2</v>
      </c>
      <c r="H151" s="30"/>
      <c r="I151" s="30"/>
      <c r="J151" s="30">
        <f>+G151</f>
        <v>-7.8926000001956709E-2</v>
      </c>
      <c r="K151" s="30"/>
      <c r="L151" s="30"/>
      <c r="M151" s="30"/>
      <c r="N151" s="30"/>
      <c r="O151" s="30">
        <f t="shared" ca="1" si="32"/>
        <v>-6.0518097822146968E-2</v>
      </c>
      <c r="P151" s="30"/>
      <c r="Q151" s="32">
        <f t="shared" si="33"/>
        <v>33807.906600000002</v>
      </c>
      <c r="R151" s="30"/>
      <c r="AA151" t="s">
        <v>33</v>
      </c>
      <c r="AE151" t="s">
        <v>32</v>
      </c>
    </row>
    <row r="152" spans="1:31" x14ac:dyDescent="0.2">
      <c r="A152" s="30" t="s">
        <v>50</v>
      </c>
      <c r="B152" s="31" t="s">
        <v>53</v>
      </c>
      <c r="C152" s="38">
        <v>48840.383999999998</v>
      </c>
      <c r="D152" s="38" t="s">
        <v>49</v>
      </c>
      <c r="E152" s="30">
        <f t="shared" si="29"/>
        <v>9982.468229988257</v>
      </c>
      <c r="F152" s="30">
        <f t="shared" si="30"/>
        <v>9982.5</v>
      </c>
      <c r="G152" s="30">
        <f t="shared" si="31"/>
        <v>-5.2142500004265457E-2</v>
      </c>
      <c r="H152" s="30"/>
      <c r="I152" s="30">
        <f>+G152</f>
        <v>-5.2142500004265457E-2</v>
      </c>
      <c r="J152" s="30"/>
      <c r="K152" s="30"/>
      <c r="L152" s="30"/>
      <c r="M152" s="30"/>
      <c r="N152" s="30"/>
      <c r="O152" s="30">
        <f t="shared" ca="1" si="32"/>
        <v>-6.060377020254698E-2</v>
      </c>
      <c r="P152" s="30"/>
      <c r="Q152" s="32">
        <f t="shared" si="33"/>
        <v>33821.883999999998</v>
      </c>
      <c r="R152" s="30"/>
      <c r="AA152" t="s">
        <v>33</v>
      </c>
      <c r="AE152" t="s">
        <v>32</v>
      </c>
    </row>
    <row r="153" spans="1:31" x14ac:dyDescent="0.2">
      <c r="A153" s="30" t="s">
        <v>48</v>
      </c>
      <c r="B153" s="31"/>
      <c r="C153" s="38">
        <v>48844.465100000001</v>
      </c>
      <c r="D153" s="38"/>
      <c r="E153" s="30">
        <f t="shared" si="29"/>
        <v>9984.954811853655</v>
      </c>
      <c r="F153" s="30">
        <f t="shared" si="30"/>
        <v>9985</v>
      </c>
      <c r="G153" s="30">
        <f t="shared" si="31"/>
        <v>-7.4164999998174608E-2</v>
      </c>
      <c r="H153" s="30"/>
      <c r="I153" s="30"/>
      <c r="J153" s="30">
        <f>+G153</f>
        <v>-7.4164999998174608E-2</v>
      </c>
      <c r="K153" s="30"/>
      <c r="L153" s="30"/>
      <c r="M153" s="30"/>
      <c r="N153" s="30"/>
      <c r="O153" s="30">
        <f t="shared" ca="1" si="32"/>
        <v>-6.0628967961488159E-2</v>
      </c>
      <c r="P153" s="30"/>
      <c r="Q153" s="32">
        <f t="shared" si="33"/>
        <v>33825.965100000001</v>
      </c>
      <c r="R153" s="30"/>
      <c r="AA153" t="s">
        <v>33</v>
      </c>
      <c r="AE153" t="s">
        <v>32</v>
      </c>
    </row>
    <row r="154" spans="1:31" x14ac:dyDescent="0.2">
      <c r="A154" s="30" t="s">
        <v>48</v>
      </c>
      <c r="B154" s="31"/>
      <c r="C154" s="38">
        <v>48849.393799999998</v>
      </c>
      <c r="D154" s="38"/>
      <c r="E154" s="30">
        <f t="shared" si="29"/>
        <v>9987.9578296772743</v>
      </c>
      <c r="F154" s="30">
        <f t="shared" si="30"/>
        <v>9988</v>
      </c>
      <c r="G154" s="30">
        <f t="shared" si="31"/>
        <v>-6.9212000002153218E-2</v>
      </c>
      <c r="H154" s="30"/>
      <c r="I154" s="30"/>
      <c r="J154" s="30">
        <f>+G154</f>
        <v>-6.9212000002153218E-2</v>
      </c>
      <c r="K154" s="30"/>
      <c r="L154" s="30"/>
      <c r="M154" s="30"/>
      <c r="N154" s="30"/>
      <c r="O154" s="30">
        <f t="shared" ca="1" si="32"/>
        <v>-6.0659205272217576E-2</v>
      </c>
      <c r="P154" s="30"/>
      <c r="Q154" s="32">
        <f t="shared" si="33"/>
        <v>33830.893799999998</v>
      </c>
      <c r="R154" s="30"/>
      <c r="AA154" t="s">
        <v>33</v>
      </c>
      <c r="AE154" t="s">
        <v>32</v>
      </c>
    </row>
    <row r="155" spans="1:31" x14ac:dyDescent="0.2">
      <c r="A155" s="30" t="s">
        <v>48</v>
      </c>
      <c r="B155" s="31"/>
      <c r="C155" s="38">
        <v>48872.363299999997</v>
      </c>
      <c r="D155" s="38"/>
      <c r="E155" s="30">
        <f t="shared" si="29"/>
        <v>10001.952963870806</v>
      </c>
      <c r="F155" s="30">
        <f t="shared" si="30"/>
        <v>10002</v>
      </c>
      <c r="G155" s="30">
        <f t="shared" si="31"/>
        <v>-7.7197999999043532E-2</v>
      </c>
      <c r="H155" s="30"/>
      <c r="I155" s="30"/>
      <c r="J155" s="30">
        <f>+G155</f>
        <v>-7.7197999999043532E-2</v>
      </c>
      <c r="K155" s="30"/>
      <c r="L155" s="30"/>
      <c r="M155" s="30"/>
      <c r="N155" s="30"/>
      <c r="O155" s="30">
        <f t="shared" ca="1" si="32"/>
        <v>-6.0800312722288183E-2</v>
      </c>
      <c r="P155" s="30"/>
      <c r="Q155" s="32">
        <f t="shared" si="33"/>
        <v>33853.863299999997</v>
      </c>
      <c r="R155" s="30"/>
      <c r="AA155" t="s">
        <v>33</v>
      </c>
      <c r="AE155" t="s">
        <v>32</v>
      </c>
    </row>
    <row r="156" spans="1:31" x14ac:dyDescent="0.2">
      <c r="A156" s="30" t="s">
        <v>48</v>
      </c>
      <c r="B156" s="31" t="s">
        <v>53</v>
      </c>
      <c r="C156" s="38">
        <v>48876.486799999999</v>
      </c>
      <c r="D156" s="38"/>
      <c r="E156" s="30">
        <f t="shared" si="29"/>
        <v>10004.465379719955</v>
      </c>
      <c r="F156" s="30">
        <f t="shared" si="30"/>
        <v>10004.5</v>
      </c>
      <c r="G156" s="30">
        <f t="shared" si="31"/>
        <v>-5.6820500001776963E-2</v>
      </c>
      <c r="H156" s="30"/>
      <c r="I156" s="30"/>
      <c r="J156" s="30">
        <f>+G156</f>
        <v>-5.6820500001776963E-2</v>
      </c>
      <c r="K156" s="30"/>
      <c r="L156" s="30"/>
      <c r="M156" s="30"/>
      <c r="N156" s="30"/>
      <c r="O156" s="30">
        <f t="shared" ca="1" si="32"/>
        <v>-6.0825510481229361E-2</v>
      </c>
      <c r="P156" s="30"/>
      <c r="Q156" s="32">
        <f t="shared" si="33"/>
        <v>33857.986799999999</v>
      </c>
      <c r="R156" s="30"/>
      <c r="AA156" t="s">
        <v>33</v>
      </c>
      <c r="AE156" t="s">
        <v>32</v>
      </c>
    </row>
    <row r="157" spans="1:31" x14ac:dyDescent="0.2">
      <c r="A157" s="30" t="s">
        <v>48</v>
      </c>
      <c r="B157" s="31" t="s">
        <v>53</v>
      </c>
      <c r="C157" s="38">
        <v>48881.411200000002</v>
      </c>
      <c r="D157" s="38"/>
      <c r="E157" s="30">
        <f t="shared" si="29"/>
        <v>10007.465777587679</v>
      </c>
      <c r="F157" s="30">
        <f t="shared" si="30"/>
        <v>10007.5</v>
      </c>
      <c r="G157" s="30">
        <f t="shared" si="31"/>
        <v>-5.6167499998991843E-2</v>
      </c>
      <c r="H157" s="30"/>
      <c r="I157" s="30"/>
      <c r="J157" s="30">
        <f>+G157</f>
        <v>-5.6167499998991843E-2</v>
      </c>
      <c r="K157" s="30"/>
      <c r="L157" s="30"/>
      <c r="M157" s="30"/>
      <c r="N157" s="30"/>
      <c r="O157" s="30">
        <f t="shared" ca="1" si="32"/>
        <v>-6.0855747791958778E-2</v>
      </c>
      <c r="P157" s="30"/>
      <c r="Q157" s="32">
        <f t="shared" si="33"/>
        <v>33862.911200000002</v>
      </c>
      <c r="R157" s="30"/>
      <c r="AA157" t="s">
        <v>33</v>
      </c>
      <c r="AE157" t="s">
        <v>32</v>
      </c>
    </row>
    <row r="158" spans="1:31" x14ac:dyDescent="0.2">
      <c r="A158" s="30" t="s">
        <v>50</v>
      </c>
      <c r="B158" s="31" t="s">
        <v>53</v>
      </c>
      <c r="C158" s="38">
        <v>49270.375399999997</v>
      </c>
      <c r="D158" s="38"/>
      <c r="E158" s="30">
        <f t="shared" si="29"/>
        <v>10244.458580020457</v>
      </c>
      <c r="F158" s="30">
        <f t="shared" si="30"/>
        <v>10244.5</v>
      </c>
      <c r="G158" s="30">
        <f t="shared" si="31"/>
        <v>-6.7980500003613997E-2</v>
      </c>
      <c r="H158" s="30"/>
      <c r="I158" s="30">
        <f>+G158</f>
        <v>-6.7980500003613997E-2</v>
      </c>
      <c r="J158" s="30"/>
      <c r="K158" s="30"/>
      <c r="L158" s="30"/>
      <c r="M158" s="30"/>
      <c r="N158" s="30"/>
      <c r="O158" s="30">
        <f t="shared" ca="1" si="32"/>
        <v>-6.3244495339582527E-2</v>
      </c>
      <c r="P158" s="30"/>
      <c r="Q158" s="32">
        <f t="shared" si="33"/>
        <v>34251.875399999997</v>
      </c>
      <c r="R158" s="30"/>
      <c r="AA158" t="s">
        <v>40</v>
      </c>
      <c r="AE158" t="s">
        <v>32</v>
      </c>
    </row>
    <row r="159" spans="1:31" x14ac:dyDescent="0.2">
      <c r="A159" s="30" t="s">
        <v>50</v>
      </c>
      <c r="B159" s="31" t="s">
        <v>53</v>
      </c>
      <c r="C159" s="38">
        <v>49270.376100000001</v>
      </c>
      <c r="D159" s="38"/>
      <c r="E159" s="30">
        <f t="shared" si="29"/>
        <v>10244.459006524909</v>
      </c>
      <c r="F159" s="30">
        <f t="shared" si="30"/>
        <v>10244.5</v>
      </c>
      <c r="G159" s="30">
        <f t="shared" si="31"/>
        <v>-6.7280499999469612E-2</v>
      </c>
      <c r="H159" s="30"/>
      <c r="I159" s="30">
        <f>+G159</f>
        <v>-6.7280499999469612E-2</v>
      </c>
      <c r="J159" s="30"/>
      <c r="K159" s="30"/>
      <c r="L159" s="30"/>
      <c r="M159" s="30"/>
      <c r="N159" s="30"/>
      <c r="O159" s="30">
        <f t="shared" ca="1" si="32"/>
        <v>-6.3244495339582527E-2</v>
      </c>
      <c r="P159" s="30"/>
      <c r="Q159" s="32">
        <f t="shared" si="33"/>
        <v>34251.876100000001</v>
      </c>
      <c r="R159" s="30"/>
      <c r="AA159" t="s">
        <v>38</v>
      </c>
      <c r="AE159" t="s">
        <v>32</v>
      </c>
    </row>
    <row r="160" spans="1:31" x14ac:dyDescent="0.2">
      <c r="A160" s="30" t="s">
        <v>51</v>
      </c>
      <c r="B160" s="31"/>
      <c r="C160" s="38">
        <v>50267.431600000004</v>
      </c>
      <c r="D160" s="38"/>
      <c r="E160" s="30">
        <f t="shared" si="29"/>
        <v>10851.957015663073</v>
      </c>
      <c r="F160" s="30">
        <f t="shared" si="30"/>
        <v>10852</v>
      </c>
      <c r="G160" s="30">
        <f t="shared" si="31"/>
        <v>-7.0547999996051658E-2</v>
      </c>
      <c r="H160" s="30"/>
      <c r="I160" s="30"/>
      <c r="J160" s="30">
        <f>+G160</f>
        <v>-7.0547999996051658E-2</v>
      </c>
      <c r="K160" s="30"/>
      <c r="L160" s="30"/>
      <c r="M160" s="30"/>
      <c r="O160" s="30">
        <f t="shared" ca="1" si="32"/>
        <v>-6.9367550762288996E-2</v>
      </c>
      <c r="P160" s="30"/>
      <c r="Q160" s="32">
        <f t="shared" si="33"/>
        <v>35248.931600000004</v>
      </c>
      <c r="R160" s="30"/>
      <c r="AA160" t="s">
        <v>33</v>
      </c>
      <c r="AE160" t="s">
        <v>32</v>
      </c>
    </row>
    <row r="161" spans="1:18" x14ac:dyDescent="0.2">
      <c r="A161" s="40" t="s">
        <v>56</v>
      </c>
      <c r="B161" s="11"/>
      <c r="C161" s="40">
        <v>50344.571000000004</v>
      </c>
      <c r="D161" s="40">
        <v>1E-3</v>
      </c>
      <c r="E161" s="30">
        <f t="shared" si="29"/>
        <v>10898.957440339645</v>
      </c>
      <c r="F161" s="30">
        <f t="shared" si="30"/>
        <v>10899</v>
      </c>
      <c r="G161" s="30">
        <f t="shared" si="31"/>
        <v>-6.9851000000198837E-2</v>
      </c>
      <c r="H161" s="34"/>
      <c r="I161" s="30"/>
      <c r="J161" s="30">
        <f t="shared" ref="J161:J167" si="34">G161</f>
        <v>-6.9851000000198837E-2</v>
      </c>
      <c r="K161" s="30"/>
      <c r="L161" s="30"/>
      <c r="M161" s="30"/>
      <c r="N161" s="30"/>
      <c r="O161" s="30">
        <f t="shared" ca="1" si="32"/>
        <v>-6.984126863038316E-2</v>
      </c>
      <c r="P161" s="30"/>
      <c r="Q161" s="32">
        <f t="shared" si="33"/>
        <v>35326.071000000004</v>
      </c>
      <c r="R161" s="30"/>
    </row>
    <row r="162" spans="1:18" x14ac:dyDescent="0.2">
      <c r="A162" s="9" t="s">
        <v>52</v>
      </c>
      <c r="B162" s="10" t="s">
        <v>55</v>
      </c>
      <c r="C162" s="9">
        <v>50948.542099999999</v>
      </c>
      <c r="D162" s="9">
        <v>5.9999999999999995E-4</v>
      </c>
      <c r="E162" s="30">
        <f t="shared" si="29"/>
        <v>11266.952241859704</v>
      </c>
      <c r="F162" s="30">
        <f t="shared" si="30"/>
        <v>11267</v>
      </c>
      <c r="G162" s="30">
        <f t="shared" si="31"/>
        <v>-7.8383000007306691E-2</v>
      </c>
      <c r="H162" s="34"/>
      <c r="I162" s="30"/>
      <c r="J162" s="30">
        <f t="shared" si="34"/>
        <v>-7.8383000007306691E-2</v>
      </c>
      <c r="K162" s="30"/>
      <c r="L162" s="30"/>
      <c r="M162" s="30"/>
      <c r="N162" s="30"/>
      <c r="O162" s="30">
        <f t="shared" ca="1" si="32"/>
        <v>-7.3550378746524689E-2</v>
      </c>
      <c r="P162" s="30"/>
      <c r="Q162" s="32">
        <f t="shared" si="33"/>
        <v>35930.042099999999</v>
      </c>
      <c r="R162" s="30"/>
    </row>
    <row r="163" spans="1:18" x14ac:dyDescent="0.2">
      <c r="A163" s="59" t="s">
        <v>52</v>
      </c>
      <c r="B163" s="58" t="s">
        <v>55</v>
      </c>
      <c r="C163" s="59">
        <v>50948.543100000003</v>
      </c>
      <c r="D163" s="59" t="s">
        <v>84</v>
      </c>
      <c r="E163" s="30">
        <f t="shared" si="29"/>
        <v>11266.952851151776</v>
      </c>
      <c r="F163" s="30">
        <f t="shared" si="30"/>
        <v>11267</v>
      </c>
      <c r="G163" s="30">
        <f t="shared" si="31"/>
        <v>-7.7383000003464986E-2</v>
      </c>
      <c r="H163" s="34"/>
      <c r="I163" s="30"/>
      <c r="J163" s="30">
        <f t="shared" si="34"/>
        <v>-7.7383000003464986E-2</v>
      </c>
      <c r="K163" s="30"/>
      <c r="L163" s="30"/>
      <c r="M163" s="30"/>
      <c r="N163" s="30"/>
      <c r="O163" s="30">
        <f t="shared" ca="1" si="32"/>
        <v>-7.3550378746524689E-2</v>
      </c>
      <c r="P163" s="30"/>
      <c r="Q163" s="32">
        <f t="shared" si="33"/>
        <v>35930.043100000003</v>
      </c>
      <c r="R163" s="30"/>
    </row>
    <row r="164" spans="1:18" x14ac:dyDescent="0.2">
      <c r="A164" s="30" t="s">
        <v>54</v>
      </c>
      <c r="B164" s="35" t="s">
        <v>53</v>
      </c>
      <c r="C164" s="41">
        <v>51013.384299999998</v>
      </c>
      <c r="D164" s="41">
        <v>2.9999999999999997E-4</v>
      </c>
      <c r="E164" s="30">
        <f t="shared" si="29"/>
        <v>11306.460080097533</v>
      </c>
      <c r="F164" s="30">
        <f t="shared" si="30"/>
        <v>11306.5</v>
      </c>
      <c r="G164" s="30">
        <f t="shared" si="31"/>
        <v>-6.5518499999598134E-2</v>
      </c>
      <c r="H164" s="34"/>
      <c r="I164" s="30"/>
      <c r="J164" s="30">
        <f t="shared" si="34"/>
        <v>-6.5518499999598134E-2</v>
      </c>
      <c r="K164" s="30"/>
      <c r="L164" s="30"/>
      <c r="M164" s="30"/>
      <c r="N164" s="30"/>
      <c r="O164" s="30">
        <f t="shared" ca="1" si="32"/>
        <v>-7.3948503337795318E-2</v>
      </c>
      <c r="P164" s="30"/>
      <c r="Q164" s="32">
        <f t="shared" si="33"/>
        <v>35994.884299999998</v>
      </c>
      <c r="R164" s="30"/>
    </row>
    <row r="165" spans="1:18" x14ac:dyDescent="0.2">
      <c r="A165" s="30" t="s">
        <v>54</v>
      </c>
      <c r="B165" s="35" t="s">
        <v>55</v>
      </c>
      <c r="C165" s="41">
        <v>51022.398999999998</v>
      </c>
      <c r="D165" s="41">
        <v>2.0000000000000001E-4</v>
      </c>
      <c r="E165" s="30">
        <f t="shared" si="29"/>
        <v>11311.952665317693</v>
      </c>
      <c r="F165" s="30">
        <f t="shared" si="30"/>
        <v>11312</v>
      </c>
      <c r="G165" s="30">
        <f t="shared" si="31"/>
        <v>-7.7688000004854985E-2</v>
      </c>
      <c r="H165" s="34"/>
      <c r="I165" s="30"/>
      <c r="J165" s="30">
        <f t="shared" si="34"/>
        <v>-7.7688000004854985E-2</v>
      </c>
      <c r="K165" s="30"/>
      <c r="L165" s="30"/>
      <c r="M165" s="30"/>
      <c r="N165" s="30"/>
      <c r="O165" s="30">
        <f t="shared" ca="1" si="32"/>
        <v>-7.4003938407465913E-2</v>
      </c>
      <c r="P165" s="30"/>
      <c r="Q165" s="32">
        <f t="shared" si="33"/>
        <v>36003.898999999998</v>
      </c>
      <c r="R165" s="30"/>
    </row>
    <row r="166" spans="1:18" x14ac:dyDescent="0.2">
      <c r="A166" s="38" t="s">
        <v>57</v>
      </c>
      <c r="B166" s="35" t="s">
        <v>55</v>
      </c>
      <c r="C166" s="41">
        <v>52858.962</v>
      </c>
      <c r="D166" s="42">
        <v>4.0000000000000001E-3</v>
      </c>
      <c r="E166" s="30">
        <f t="shared" si="29"/>
        <v>12430.955936606815</v>
      </c>
      <c r="F166" s="30">
        <f t="shared" si="30"/>
        <v>12431</v>
      </c>
      <c r="G166" s="30">
        <f t="shared" si="31"/>
        <v>-7.2318999998969957E-2</v>
      </c>
      <c r="H166" s="34"/>
      <c r="I166" s="30"/>
      <c r="J166" s="30">
        <f t="shared" si="34"/>
        <v>-7.2318999998969957E-2</v>
      </c>
      <c r="K166" s="30"/>
      <c r="L166" s="30"/>
      <c r="M166" s="30"/>
      <c r="N166" s="30"/>
      <c r="O166" s="30">
        <f t="shared" ca="1" si="32"/>
        <v>-8.5282455309537569E-2</v>
      </c>
      <c r="P166" s="30"/>
      <c r="Q166" s="32">
        <f t="shared" si="33"/>
        <v>37840.462</v>
      </c>
      <c r="R166" s="30"/>
    </row>
    <row r="167" spans="1:18" x14ac:dyDescent="0.2">
      <c r="A167" s="36" t="s">
        <v>62</v>
      </c>
      <c r="B167" s="35" t="s">
        <v>55</v>
      </c>
      <c r="C167" s="41">
        <v>54042.281600000002</v>
      </c>
      <c r="D167" s="37">
        <v>3.0999999999999999E-3</v>
      </c>
      <c r="E167" s="30">
        <f t="shared" si="29"/>
        <v>13151.943184733091</v>
      </c>
      <c r="F167" s="30">
        <f t="shared" si="30"/>
        <v>13152</v>
      </c>
      <c r="G167" s="30">
        <f t="shared" si="31"/>
        <v>-9.3247999997402076E-2</v>
      </c>
      <c r="H167" s="34"/>
      <c r="I167" s="30"/>
      <c r="J167" s="30">
        <f t="shared" si="34"/>
        <v>-9.3247999997402076E-2</v>
      </c>
      <c r="K167" s="30"/>
      <c r="L167" s="30"/>
      <c r="M167" s="30"/>
      <c r="N167" s="30"/>
      <c r="O167" s="30">
        <f t="shared" ca="1" si="32"/>
        <v>-9.2549488988173584E-2</v>
      </c>
      <c r="P167" s="30"/>
      <c r="Q167" s="32">
        <f t="shared" si="33"/>
        <v>39023.781600000002</v>
      </c>
      <c r="R167" s="30"/>
    </row>
    <row r="168" spans="1:18" x14ac:dyDescent="0.2">
      <c r="A168" s="36" t="s">
        <v>71</v>
      </c>
      <c r="B168" s="31" t="s">
        <v>53</v>
      </c>
      <c r="C168" s="38">
        <v>55075.457269999999</v>
      </c>
      <c r="D168" s="38">
        <v>1E-4</v>
      </c>
      <c r="E168" s="30">
        <f t="shared" si="29"/>
        <v>13781.4489270062</v>
      </c>
      <c r="F168" s="30">
        <f t="shared" si="30"/>
        <v>13781.5</v>
      </c>
      <c r="G168" s="30">
        <f t="shared" si="31"/>
        <v>-8.3823499997379258E-2</v>
      </c>
      <c r="H168" s="34"/>
      <c r="I168" s="30"/>
      <c r="K168" s="30">
        <f>G168</f>
        <v>-8.3823499997379258E-2</v>
      </c>
      <c r="L168" s="30"/>
      <c r="M168" s="30"/>
      <c r="O168" s="30">
        <f t="shared" ca="1" si="32"/>
        <v>-9.8894284689562406E-2</v>
      </c>
      <c r="P168" s="30"/>
      <c r="Q168" s="32">
        <f t="shared" si="33"/>
        <v>40056.957269999999</v>
      </c>
      <c r="R168" s="30"/>
    </row>
    <row r="169" spans="1:18" x14ac:dyDescent="0.2">
      <c r="A169" s="36" t="s">
        <v>71</v>
      </c>
      <c r="B169" s="31" t="s">
        <v>55</v>
      </c>
      <c r="C169" s="38">
        <v>55112.368069999997</v>
      </c>
      <c r="D169" s="38">
        <v>5.0000000000000001E-4</v>
      </c>
      <c r="E169" s="30">
        <f t="shared" si="29"/>
        <v>13803.938384730163</v>
      </c>
      <c r="F169" s="30">
        <f t="shared" si="30"/>
        <v>13804</v>
      </c>
      <c r="G169" s="30">
        <f t="shared" si="31"/>
        <v>-0.10112600000866223</v>
      </c>
      <c r="H169" s="34"/>
      <c r="I169" s="30"/>
      <c r="K169" s="30">
        <f>G169</f>
        <v>-0.10112600000866223</v>
      </c>
      <c r="L169" s="30"/>
      <c r="M169" s="30"/>
      <c r="O169" s="30">
        <f t="shared" ca="1" si="32"/>
        <v>-9.9121064520033025E-2</v>
      </c>
      <c r="P169" s="30"/>
      <c r="Q169" s="32">
        <f t="shared" si="33"/>
        <v>40093.868069999997</v>
      </c>
      <c r="R169" s="30"/>
    </row>
    <row r="170" spans="1:18" x14ac:dyDescent="0.2">
      <c r="A170" s="9" t="s">
        <v>72</v>
      </c>
      <c r="B170" s="10" t="s">
        <v>55</v>
      </c>
      <c r="C170" s="9">
        <v>55811.54449</v>
      </c>
      <c r="D170" s="9">
        <v>7.2999999999999996E-4</v>
      </c>
      <c r="E170" s="30">
        <f t="shared" si="29"/>
        <v>14229.941032713499</v>
      </c>
      <c r="F170" s="30">
        <f t="shared" si="30"/>
        <v>14230</v>
      </c>
      <c r="G170" s="30">
        <f t="shared" si="31"/>
        <v>-9.6779999999853317E-2</v>
      </c>
      <c r="H170" s="34"/>
      <c r="I170" s="30"/>
      <c r="J170" s="30">
        <f>G170</f>
        <v>-9.6779999999853317E-2</v>
      </c>
      <c r="K170" s="30"/>
      <c r="L170" s="30"/>
      <c r="M170" s="30"/>
      <c r="N170" s="30"/>
      <c r="O170" s="30">
        <f t="shared" ca="1" si="32"/>
        <v>-0.10341476264360991</v>
      </c>
      <c r="P170" s="30"/>
      <c r="Q170" s="32">
        <f t="shared" si="33"/>
        <v>40793.04449</v>
      </c>
      <c r="R170" s="30"/>
    </row>
    <row r="171" spans="1:18" x14ac:dyDescent="0.2">
      <c r="A171" s="60" t="s">
        <v>73</v>
      </c>
      <c r="B171" s="61" t="s">
        <v>55</v>
      </c>
      <c r="C171" s="62">
        <v>55816.469140000001</v>
      </c>
      <c r="D171" s="62">
        <v>5.0000000000000001E-4</v>
      </c>
      <c r="E171" s="30">
        <f t="shared" si="29"/>
        <v>14232.941582904239</v>
      </c>
      <c r="F171" s="30">
        <f t="shared" si="30"/>
        <v>14233</v>
      </c>
      <c r="G171" s="30">
        <f t="shared" si="31"/>
        <v>-9.5876999999745749E-2</v>
      </c>
      <c r="H171" s="34"/>
      <c r="I171" s="30"/>
      <c r="K171" s="30">
        <f t="shared" ref="K171:K176" si="35">G171</f>
        <v>-9.5876999999745749E-2</v>
      </c>
      <c r="L171" s="30"/>
      <c r="M171" s="30"/>
      <c r="O171" s="30">
        <f t="shared" ca="1" si="32"/>
        <v>-0.10344499995433931</v>
      </c>
      <c r="P171" s="30"/>
      <c r="Q171" s="32">
        <f t="shared" si="33"/>
        <v>40797.969140000001</v>
      </c>
      <c r="R171" s="30"/>
    </row>
    <row r="172" spans="1:18" x14ac:dyDescent="0.2">
      <c r="A172" s="60" t="s">
        <v>73</v>
      </c>
      <c r="B172" s="61" t="s">
        <v>55</v>
      </c>
      <c r="C172" s="62">
        <v>55816.469140000001</v>
      </c>
      <c r="D172" s="62">
        <v>5.0000000000000001E-4</v>
      </c>
      <c r="E172" s="30">
        <f t="shared" si="29"/>
        <v>14232.941582904239</v>
      </c>
      <c r="F172" s="30">
        <f t="shared" si="30"/>
        <v>14233</v>
      </c>
      <c r="G172" s="30">
        <f t="shared" si="31"/>
        <v>-9.5876999999745749E-2</v>
      </c>
      <c r="H172" s="34"/>
      <c r="I172" s="30"/>
      <c r="K172" s="30">
        <f t="shared" si="35"/>
        <v>-9.5876999999745749E-2</v>
      </c>
      <c r="L172" s="30"/>
      <c r="M172" s="30"/>
      <c r="O172" s="30">
        <f t="shared" ca="1" si="32"/>
        <v>-0.10344499995433931</v>
      </c>
      <c r="P172" s="30"/>
      <c r="Q172" s="32">
        <f t="shared" si="33"/>
        <v>40797.969140000001</v>
      </c>
      <c r="R172" s="30"/>
    </row>
    <row r="173" spans="1:18" x14ac:dyDescent="0.2">
      <c r="A173" s="60" t="s">
        <v>73</v>
      </c>
      <c r="B173" s="61" t="s">
        <v>55</v>
      </c>
      <c r="C173" s="62">
        <v>55816.469140000001</v>
      </c>
      <c r="D173" s="62">
        <v>5.0000000000000001E-4</v>
      </c>
      <c r="E173" s="30">
        <f t="shared" si="29"/>
        <v>14232.941582904239</v>
      </c>
      <c r="F173" s="30">
        <f t="shared" si="30"/>
        <v>14233</v>
      </c>
      <c r="G173" s="30">
        <f t="shared" si="31"/>
        <v>-9.5876999999745749E-2</v>
      </c>
      <c r="H173" s="34"/>
      <c r="I173" s="30"/>
      <c r="K173" s="30">
        <f t="shared" si="35"/>
        <v>-9.5876999999745749E-2</v>
      </c>
      <c r="L173" s="30"/>
      <c r="M173" s="30"/>
      <c r="O173" s="30">
        <f t="shared" ca="1" si="32"/>
        <v>-0.10344499995433931</v>
      </c>
      <c r="P173" s="30"/>
      <c r="Q173" s="32">
        <f t="shared" si="33"/>
        <v>40797.969140000001</v>
      </c>
      <c r="R173" s="30"/>
    </row>
    <row r="174" spans="1:18" x14ac:dyDescent="0.2">
      <c r="A174" s="60" t="s">
        <v>73</v>
      </c>
      <c r="B174" s="61" t="s">
        <v>53</v>
      </c>
      <c r="C174" s="62">
        <v>56155.381119999998</v>
      </c>
      <c r="D174" s="62">
        <v>2E-3</v>
      </c>
      <c r="E174" s="30">
        <f t="shared" si="29"/>
        <v>14439.437964623283</v>
      </c>
      <c r="F174" s="30">
        <f t="shared" si="30"/>
        <v>14439.5</v>
      </c>
      <c r="G174" s="30">
        <f t="shared" si="31"/>
        <v>-0.10181549999833805</v>
      </c>
      <c r="H174" s="34"/>
      <c r="I174" s="30"/>
      <c r="K174" s="30">
        <f t="shared" si="35"/>
        <v>-0.10181549999833805</v>
      </c>
      <c r="L174" s="30"/>
      <c r="M174" s="30"/>
      <c r="O174" s="30">
        <f t="shared" ca="1" si="32"/>
        <v>-0.10552633484288071</v>
      </c>
      <c r="P174" s="30"/>
      <c r="Q174" s="32">
        <f t="shared" si="33"/>
        <v>41136.881119999998</v>
      </c>
      <c r="R174" s="30"/>
    </row>
    <row r="175" spans="1:18" x14ac:dyDescent="0.2">
      <c r="A175" s="60" t="s">
        <v>73</v>
      </c>
      <c r="B175" s="61" t="s">
        <v>53</v>
      </c>
      <c r="C175" s="62">
        <v>56155.388559999999</v>
      </c>
      <c r="D175" s="62">
        <v>1E-3</v>
      </c>
      <c r="E175" s="30">
        <f t="shared" si="29"/>
        <v>14439.442497756281</v>
      </c>
      <c r="F175" s="30">
        <f t="shared" si="30"/>
        <v>14439.5</v>
      </c>
      <c r="G175" s="30">
        <f t="shared" si="31"/>
        <v>-9.4375499997113366E-2</v>
      </c>
      <c r="H175" s="34"/>
      <c r="I175" s="30"/>
      <c r="K175" s="30">
        <f t="shared" si="35"/>
        <v>-9.4375499997113366E-2</v>
      </c>
      <c r="L175" s="30"/>
      <c r="M175" s="30"/>
      <c r="O175" s="30">
        <f t="shared" ca="1" si="32"/>
        <v>-0.10552633484288071</v>
      </c>
      <c r="P175" s="30"/>
      <c r="Q175" s="32">
        <f t="shared" si="33"/>
        <v>41136.888559999999</v>
      </c>
      <c r="R175" s="30"/>
    </row>
    <row r="176" spans="1:18" x14ac:dyDescent="0.2">
      <c r="A176" s="60" t="s">
        <v>73</v>
      </c>
      <c r="B176" s="61" t="s">
        <v>53</v>
      </c>
      <c r="C176" s="62">
        <v>56155.393660000002</v>
      </c>
      <c r="D176" s="62">
        <v>1E-3</v>
      </c>
      <c r="E176" s="30">
        <f t="shared" si="29"/>
        <v>14439.445605145838</v>
      </c>
      <c r="F176" s="30">
        <f t="shared" si="30"/>
        <v>14439.5</v>
      </c>
      <c r="G176" s="30">
        <f t="shared" si="31"/>
        <v>-8.9275499994982965E-2</v>
      </c>
      <c r="H176" s="34"/>
      <c r="I176" s="30"/>
      <c r="K176" s="30">
        <f t="shared" si="35"/>
        <v>-8.9275499994982965E-2</v>
      </c>
      <c r="L176" s="30"/>
      <c r="M176" s="30"/>
      <c r="O176" s="30">
        <f t="shared" ca="1" si="32"/>
        <v>-0.10552633484288071</v>
      </c>
      <c r="P176" s="30"/>
      <c r="Q176" s="32">
        <f t="shared" si="33"/>
        <v>41136.893660000002</v>
      </c>
      <c r="R176" s="30"/>
    </row>
    <row r="177" spans="1:18" x14ac:dyDescent="0.2">
      <c r="A177" s="63" t="s">
        <v>74</v>
      </c>
      <c r="B177" s="64" t="s">
        <v>55</v>
      </c>
      <c r="C177" s="63">
        <v>56877.547700000003</v>
      </c>
      <c r="D177" s="63">
        <v>7.4999999999999997E-3</v>
      </c>
      <c r="E177" s="30">
        <f t="shared" si="29"/>
        <v>14879.44833477431</v>
      </c>
      <c r="F177" s="30">
        <f t="shared" si="30"/>
        <v>14879.5</v>
      </c>
      <c r="G177" s="30">
        <f t="shared" si="31"/>
        <v>-8.479549999901792E-2</v>
      </c>
      <c r="H177" s="34"/>
      <c r="I177" s="30"/>
      <c r="J177" s="30">
        <f>G177</f>
        <v>-8.479549999901792E-2</v>
      </c>
      <c r="K177" s="30"/>
      <c r="L177" s="30"/>
      <c r="M177" s="30"/>
      <c r="N177" s="30"/>
      <c r="O177" s="30">
        <f t="shared" ca="1" si="32"/>
        <v>-0.10996114041652819</v>
      </c>
      <c r="P177" s="30"/>
      <c r="Q177" s="32">
        <f t="shared" si="33"/>
        <v>41859.047700000003</v>
      </c>
      <c r="R177" s="30"/>
    </row>
    <row r="178" spans="1:18" x14ac:dyDescent="0.2">
      <c r="A178" s="65" t="s">
        <v>1</v>
      </c>
      <c r="B178" s="66" t="s">
        <v>55</v>
      </c>
      <c r="C178" s="67">
        <v>57261.575400000002</v>
      </c>
      <c r="D178" s="67">
        <v>7.0000000000000001E-3</v>
      </c>
      <c r="E178" s="30">
        <f>+(C178-C$7)/C$8</f>
        <v>15113.433366905327</v>
      </c>
      <c r="F178" s="30">
        <f t="shared" si="30"/>
        <v>15113.5</v>
      </c>
      <c r="G178" s="30">
        <f>+C178-(C$7+F178*C$8)</f>
        <v>-0.10936149999906775</v>
      </c>
      <c r="H178" s="34"/>
      <c r="I178" s="30"/>
      <c r="K178" s="30">
        <f>G178</f>
        <v>-0.10936149999906775</v>
      </c>
      <c r="L178" s="30"/>
      <c r="M178" s="30"/>
      <c r="N178" s="30"/>
      <c r="O178" s="30">
        <f ca="1">+C$11+C$12*F178</f>
        <v>-0.11231965065342253</v>
      </c>
      <c r="P178" s="30"/>
      <c r="Q178" s="32">
        <f>+C178-15018.5</f>
        <v>42243.075400000002</v>
      </c>
      <c r="R178" s="30"/>
    </row>
    <row r="179" spans="1:18" x14ac:dyDescent="0.2">
      <c r="A179" s="68" t="s">
        <v>0</v>
      </c>
      <c r="B179" s="69" t="s">
        <v>55</v>
      </c>
      <c r="C179" s="68">
        <v>58358.725700000003</v>
      </c>
      <c r="D179" s="68">
        <v>5.9999999999999995E-4</v>
      </c>
      <c r="E179" s="30">
        <f>+(C179-C$7)/C$8</f>
        <v>15781.918343895413</v>
      </c>
      <c r="F179" s="30">
        <f t="shared" si="30"/>
        <v>15782</v>
      </c>
      <c r="G179" s="30">
        <f>+C179-(C$7+F179*C$8)</f>
        <v>-0.13401799999701325</v>
      </c>
      <c r="H179" s="34"/>
      <c r="I179" s="30"/>
      <c r="K179" s="30">
        <f>G179</f>
        <v>-0.13401799999701325</v>
      </c>
      <c r="L179" s="30"/>
      <c r="M179" s="30"/>
      <c r="N179" s="30"/>
      <c r="O179" s="30">
        <f ca="1">+C$11+C$12*F179</f>
        <v>-0.11905753139429376</v>
      </c>
      <c r="P179" s="30"/>
      <c r="Q179" s="32">
        <f>+C179-15018.5</f>
        <v>43340.225700000003</v>
      </c>
      <c r="R179" s="30"/>
    </row>
    <row r="180" spans="1:18" x14ac:dyDescent="0.2">
      <c r="A180" s="70" t="s">
        <v>597</v>
      </c>
      <c r="B180" s="71" t="s">
        <v>55</v>
      </c>
      <c r="C180" s="72">
        <v>59425.519500000002</v>
      </c>
      <c r="D180" s="70">
        <v>2.8999999999999998E-3</v>
      </c>
      <c r="E180" s="30">
        <f t="shared" ref="E180:E181" si="36">+(C180-C$7)/C$8</f>
        <v>16431.907346173557</v>
      </c>
      <c r="F180" s="30">
        <f t="shared" ref="F180:F181" si="37">ROUND(2*E180,0)/2</f>
        <v>16432</v>
      </c>
      <c r="G180" s="30">
        <f t="shared" ref="G180:G181" si="38">+C180-(C$7+F180*C$8)</f>
        <v>-0.1520680000030552</v>
      </c>
      <c r="H180" s="34"/>
      <c r="I180" s="30"/>
      <c r="K180" s="30">
        <f t="shared" ref="K180:K181" si="39">G180</f>
        <v>-0.1520680000030552</v>
      </c>
      <c r="L180" s="30"/>
      <c r="M180" s="30"/>
      <c r="N180" s="30"/>
      <c r="O180" s="30">
        <f t="shared" ref="O180:O181" ca="1" si="40">+C$11+C$12*F180</f>
        <v>-0.12560894871900027</v>
      </c>
      <c r="P180" s="30"/>
      <c r="Q180" s="32">
        <f t="shared" ref="Q180:Q181" si="41">+C180-15018.5</f>
        <v>44407.019500000002</v>
      </c>
      <c r="R180" s="30"/>
    </row>
    <row r="181" spans="1:18" x14ac:dyDescent="0.2">
      <c r="A181" s="70" t="s">
        <v>597</v>
      </c>
      <c r="B181" s="71" t="s">
        <v>55</v>
      </c>
      <c r="C181" s="72">
        <v>59467.408199999998</v>
      </c>
      <c r="D181" s="70">
        <v>5.1999999999999998E-3</v>
      </c>
      <c r="E181" s="30">
        <f t="shared" si="36"/>
        <v>16457.429798890964</v>
      </c>
      <c r="F181" s="30">
        <f t="shared" si="37"/>
        <v>16457.5</v>
      </c>
      <c r="G181" s="30">
        <f t="shared" si="38"/>
        <v>-0.11521750000247266</v>
      </c>
      <c r="H181" s="34"/>
      <c r="I181" s="30"/>
      <c r="K181" s="30">
        <f t="shared" si="39"/>
        <v>-0.11521750000247266</v>
      </c>
      <c r="L181" s="30"/>
      <c r="M181" s="30"/>
      <c r="N181" s="30"/>
      <c r="O181" s="30">
        <f t="shared" ca="1" si="40"/>
        <v>-0.1258659658602003</v>
      </c>
      <c r="P181" s="30"/>
      <c r="Q181" s="32">
        <f t="shared" si="41"/>
        <v>44448.908199999998</v>
      </c>
      <c r="R181" s="30"/>
    </row>
    <row r="182" spans="1:18" x14ac:dyDescent="0.2">
      <c r="A182" s="59"/>
      <c r="B182" s="58"/>
      <c r="C182" s="59"/>
      <c r="D182" s="59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</row>
    <row r="183" spans="1:18" x14ac:dyDescent="0.2">
      <c r="A183" s="59"/>
      <c r="B183" s="58"/>
      <c r="C183" s="59"/>
      <c r="D183" s="59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spans="1:18" x14ac:dyDescent="0.2">
      <c r="A184" s="59"/>
      <c r="B184" s="58"/>
      <c r="C184" s="59"/>
      <c r="D184" s="59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spans="1:18" x14ac:dyDescent="0.2">
      <c r="A185" s="59"/>
      <c r="B185" s="58"/>
      <c r="C185" s="59"/>
      <c r="D185" s="59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spans="1:18" x14ac:dyDescent="0.2">
      <c r="A186" s="59"/>
      <c r="B186" s="58"/>
      <c r="C186" s="59"/>
      <c r="D186" s="59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spans="1:18" x14ac:dyDescent="0.2">
      <c r="A187" s="59"/>
      <c r="B187" s="58"/>
      <c r="C187" s="59"/>
      <c r="D187" s="59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spans="1:18" x14ac:dyDescent="0.2">
      <c r="A188" s="59"/>
      <c r="B188" s="58"/>
      <c r="C188" s="59"/>
      <c r="D188" s="59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spans="1:18" x14ac:dyDescent="0.2">
      <c r="A189" s="59"/>
      <c r="B189" s="58"/>
      <c r="C189" s="59"/>
      <c r="D189" s="59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spans="1:18" x14ac:dyDescent="0.2">
      <c r="A190" s="59"/>
      <c r="B190" s="58"/>
      <c r="C190" s="59"/>
      <c r="D190" s="59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spans="1:18" x14ac:dyDescent="0.2">
      <c r="A191" s="59"/>
      <c r="B191" s="58"/>
      <c r="C191" s="59"/>
      <c r="D191" s="59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1:18" x14ac:dyDescent="0.2">
      <c r="A192" s="59"/>
      <c r="B192" s="58"/>
      <c r="C192" s="59"/>
      <c r="D192" s="59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spans="1:18" x14ac:dyDescent="0.2">
      <c r="A193" s="59"/>
      <c r="B193" s="58"/>
      <c r="C193" s="59"/>
      <c r="D193" s="59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spans="1:18" x14ac:dyDescent="0.2">
      <c r="A194" s="59"/>
      <c r="B194" s="58"/>
      <c r="C194" s="59"/>
      <c r="D194" s="59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spans="1:18" x14ac:dyDescent="0.2">
      <c r="A195" s="59"/>
      <c r="B195" s="58"/>
      <c r="C195" s="59"/>
      <c r="D195" s="59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1:18" x14ac:dyDescent="0.2">
      <c r="A196" s="59"/>
      <c r="B196" s="58"/>
      <c r="C196" s="59"/>
      <c r="D196" s="59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spans="1:18" x14ac:dyDescent="0.2">
      <c r="A197" s="59"/>
      <c r="B197" s="58"/>
      <c r="C197" s="59"/>
      <c r="D197" s="59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spans="1:18" x14ac:dyDescent="0.2">
      <c r="A198" s="59"/>
      <c r="B198" s="58"/>
      <c r="C198" s="59"/>
      <c r="D198" s="59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1:18" x14ac:dyDescent="0.2">
      <c r="A199" s="59"/>
      <c r="B199" s="58"/>
      <c r="C199" s="59"/>
      <c r="D199" s="59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1:18" x14ac:dyDescent="0.2">
      <c r="A200" s="59"/>
      <c r="B200" s="58"/>
      <c r="C200" s="59"/>
      <c r="D200" s="59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1:18" x14ac:dyDescent="0.2">
      <c r="A201" s="59"/>
      <c r="B201" s="58"/>
      <c r="C201" s="59"/>
      <c r="D201" s="59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spans="1:18" x14ac:dyDescent="0.2">
      <c r="A202" s="59"/>
      <c r="B202" s="58"/>
      <c r="C202" s="59"/>
      <c r="D202" s="59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spans="1:18" x14ac:dyDescent="0.2">
      <c r="A203" s="30"/>
      <c r="B203" s="31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spans="1:18" x14ac:dyDescent="0.2">
      <c r="A204" s="30"/>
      <c r="B204" s="31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spans="1:18" x14ac:dyDescent="0.2">
      <c r="A205" s="30"/>
      <c r="B205" s="31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1:18" x14ac:dyDescent="0.2">
      <c r="A206" s="30"/>
      <c r="B206" s="31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spans="1:18" x14ac:dyDescent="0.2">
      <c r="A207" s="30"/>
      <c r="B207" s="31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spans="1:18" x14ac:dyDescent="0.2">
      <c r="A208" s="30"/>
      <c r="B208" s="31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spans="1:18" x14ac:dyDescent="0.2">
      <c r="A209" s="30"/>
      <c r="B209" s="31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spans="1:18" x14ac:dyDescent="0.2">
      <c r="A210" s="30"/>
      <c r="B210" s="31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spans="1:18" x14ac:dyDescent="0.2">
      <c r="A211" s="30"/>
      <c r="B211" s="31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spans="1:18" x14ac:dyDescent="0.2">
      <c r="A212" s="30"/>
      <c r="B212" s="31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1:18" x14ac:dyDescent="0.2">
      <c r="A213" s="30"/>
      <c r="B213" s="31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spans="1:18" x14ac:dyDescent="0.2">
      <c r="A214" s="30"/>
      <c r="B214" s="31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spans="1:18" x14ac:dyDescent="0.2">
      <c r="A215" s="30"/>
      <c r="B215" s="31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spans="1:18" x14ac:dyDescent="0.2">
      <c r="A216" s="30"/>
      <c r="B216" s="31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spans="1:18" x14ac:dyDescent="0.2">
      <c r="A217" s="30"/>
      <c r="B217" s="31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1:18" x14ac:dyDescent="0.2">
      <c r="A218" s="30"/>
      <c r="B218" s="31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</sheetData>
  <phoneticPr fontId="8" type="noConversion"/>
  <hyperlinks>
    <hyperlink ref="H2157" r:id="rId1" display="http://vsolj.cetus-net.org/bulletin.html"/>
    <hyperlink ref="H64794" r:id="rId2" display="http://vsolj.cetus-net.org/bulletin.html"/>
    <hyperlink ref="H64787" r:id="rId3" display="https://www.aavso.org/ejaavso"/>
    <hyperlink ref="I64794" r:id="rId4" display="http://vsolj.cetus-net.org/bulletin.html"/>
    <hyperlink ref="AQ58445" r:id="rId5" display="http://cdsbib.u-strasbg.fr/cgi-bin/cdsbib?1990RMxAA..21..381G"/>
    <hyperlink ref="H64791" r:id="rId6" display="https://www.aavso.org/ejaavso"/>
    <hyperlink ref="AP5809" r:id="rId7" display="http://cdsbib.u-strasbg.fr/cgi-bin/cdsbib?1990RMxAA..21..381G"/>
    <hyperlink ref="AP5812" r:id="rId8" display="http://cdsbib.u-strasbg.fr/cgi-bin/cdsbib?1990RMxAA..21..381G"/>
    <hyperlink ref="AP5810" r:id="rId9" display="http://cdsbib.u-strasbg.fr/cgi-bin/cdsbib?1990RMxAA..21..381G"/>
    <hyperlink ref="AP5794" r:id="rId10" display="http://cdsbib.u-strasbg.fr/cgi-bin/cdsbib?1990RMxAA..21..381G"/>
    <hyperlink ref="AQ6023" r:id="rId11" display="http://cdsbib.u-strasbg.fr/cgi-bin/cdsbib?1990RMxAA..21..381G"/>
    <hyperlink ref="AQ6027" r:id="rId12" display="http://cdsbib.u-strasbg.fr/cgi-bin/cdsbib?1990RMxAA..21..381G"/>
    <hyperlink ref="AQ171" r:id="rId13" display="http://cdsbib.u-strasbg.fr/cgi-bin/cdsbib?1990RMxAA..21..381G"/>
    <hyperlink ref="I2915" r:id="rId14" display="http://vsolj.cetus-net.org/bulletin.html"/>
    <hyperlink ref="H2915" r:id="rId15" display="http://vsolj.cetus-net.org/bulletin.html"/>
    <hyperlink ref="AQ832" r:id="rId16" display="http://cdsbib.u-strasbg.fr/cgi-bin/cdsbib?1990RMxAA..21..381G"/>
    <hyperlink ref="AQ831" r:id="rId17" display="http://cdsbib.u-strasbg.fr/cgi-bin/cdsbib?1990RMxAA..21..381G"/>
    <hyperlink ref="AP4085" r:id="rId18" display="http://cdsbib.u-strasbg.fr/cgi-bin/cdsbib?1990RMxAA..21..381G"/>
    <hyperlink ref="AP4103" r:id="rId19" display="http://cdsbib.u-strasbg.fr/cgi-bin/cdsbib?1990RMxAA..21..381G"/>
    <hyperlink ref="AP4104" r:id="rId20" display="http://cdsbib.u-strasbg.fr/cgi-bin/cdsbib?1990RMxAA..21..381G"/>
    <hyperlink ref="AP4100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6"/>
  <sheetViews>
    <sheetView topLeftCell="A142" workbookViewId="0">
      <selection activeCell="A58" sqref="A58:D187"/>
    </sheetView>
  </sheetViews>
  <sheetFormatPr defaultRowHeight="12.75" x14ac:dyDescent="0.2"/>
  <cols>
    <col min="1" max="1" width="19.7109375" style="44" customWidth="1"/>
    <col min="2" max="2" width="4.42578125" style="13" customWidth="1"/>
    <col min="3" max="3" width="12.7109375" style="4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3" t="s">
        <v>75</v>
      </c>
      <c r="I1" s="45" t="s">
        <v>76</v>
      </c>
      <c r="J1" s="46" t="s">
        <v>77</v>
      </c>
    </row>
    <row r="2" spans="1:16" x14ac:dyDescent="0.2">
      <c r="I2" s="47" t="s">
        <v>78</v>
      </c>
      <c r="J2" s="48" t="s">
        <v>79</v>
      </c>
    </row>
    <row r="3" spans="1:16" x14ac:dyDescent="0.2">
      <c r="A3" s="49" t="s">
        <v>80</v>
      </c>
      <c r="I3" s="47" t="s">
        <v>81</v>
      </c>
      <c r="J3" s="48" t="s">
        <v>30</v>
      </c>
    </row>
    <row r="4" spans="1:16" x14ac:dyDescent="0.2">
      <c r="I4" s="47" t="s">
        <v>82</v>
      </c>
      <c r="J4" s="48" t="s">
        <v>30</v>
      </c>
    </row>
    <row r="5" spans="1:16" ht="13.5" thickBot="1" x14ac:dyDescent="0.25">
      <c r="I5" s="50" t="s">
        <v>83</v>
      </c>
      <c r="J5" s="51" t="s">
        <v>84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AC 1063.2 </v>
      </c>
      <c r="B11" s="4" t="str">
        <f t="shared" ref="B11:B42" si="1">IF(H11=INT(H11),"I","II")</f>
        <v>I</v>
      </c>
      <c r="C11" s="44">
        <f t="shared" ref="C11:C42" si="2">1*G11</f>
        <v>17562.32</v>
      </c>
      <c r="D11" s="13" t="str">
        <f t="shared" ref="D11:D42" si="3">VLOOKUP(F11,I$1:J$5,2,FALSE)</f>
        <v>vis</v>
      </c>
      <c r="E11" s="52">
        <f>VLOOKUP(C11,Active!C$21:E$971,3,FALSE)</f>
        <v>-9075.0081188168297</v>
      </c>
      <c r="F11" s="4" t="s">
        <v>83</v>
      </c>
      <c r="G11" s="13" t="str">
        <f t="shared" ref="G11:G42" si="4">MID(I11,3,LEN(I11)-3)</f>
        <v>17562.320</v>
      </c>
      <c r="H11" s="44">
        <f t="shared" ref="H11:H42" si="5">1*K11</f>
        <v>-9075</v>
      </c>
      <c r="I11" s="53" t="s">
        <v>118</v>
      </c>
      <c r="J11" s="54" t="s">
        <v>119</v>
      </c>
      <c r="K11" s="53">
        <v>-9075</v>
      </c>
      <c r="L11" s="53" t="s">
        <v>120</v>
      </c>
      <c r="M11" s="54" t="s">
        <v>89</v>
      </c>
      <c r="N11" s="54"/>
      <c r="O11" s="55" t="s">
        <v>98</v>
      </c>
      <c r="P11" s="55" t="s">
        <v>99</v>
      </c>
    </row>
    <row r="12" spans="1:16" ht="12.75" customHeight="1" thickBot="1" x14ac:dyDescent="0.25">
      <c r="A12" s="44" t="str">
        <f t="shared" si="0"/>
        <v> AC 1063.2 </v>
      </c>
      <c r="B12" s="4" t="str">
        <f t="shared" si="1"/>
        <v>I</v>
      </c>
      <c r="C12" s="44">
        <f t="shared" si="2"/>
        <v>18238.47</v>
      </c>
      <c r="D12" s="13" t="str">
        <f t="shared" si="3"/>
        <v>vis</v>
      </c>
      <c r="E12" s="52">
        <f>VLOOKUP(C12,Active!C$21:E$971,3,FALSE)</f>
        <v>-8663.0352859316299</v>
      </c>
      <c r="F12" s="4" t="s">
        <v>83</v>
      </c>
      <c r="G12" s="13" t="str">
        <f t="shared" si="4"/>
        <v>18238.470</v>
      </c>
      <c r="H12" s="44">
        <f t="shared" si="5"/>
        <v>-8663</v>
      </c>
      <c r="I12" s="53" t="s">
        <v>121</v>
      </c>
      <c r="J12" s="54" t="s">
        <v>122</v>
      </c>
      <c r="K12" s="53">
        <v>-8663</v>
      </c>
      <c r="L12" s="53" t="s">
        <v>123</v>
      </c>
      <c r="M12" s="54" t="s">
        <v>89</v>
      </c>
      <c r="N12" s="54"/>
      <c r="O12" s="55" t="s">
        <v>98</v>
      </c>
      <c r="P12" s="55" t="s">
        <v>99</v>
      </c>
    </row>
    <row r="13" spans="1:16" ht="12.75" customHeight="1" thickBot="1" x14ac:dyDescent="0.25">
      <c r="A13" s="44" t="str">
        <f t="shared" si="0"/>
        <v> AC 1063.2 </v>
      </c>
      <c r="B13" s="4" t="str">
        <f t="shared" si="1"/>
        <v>I</v>
      </c>
      <c r="C13" s="44">
        <f t="shared" si="2"/>
        <v>28762.240000000002</v>
      </c>
      <c r="D13" s="13" t="str">
        <f t="shared" si="3"/>
        <v>vis</v>
      </c>
      <c r="E13" s="52">
        <f>VLOOKUP(C13,Active!C$21:E$971,3,FALSE)</f>
        <v>-2250.9856822456554</v>
      </c>
      <c r="F13" s="4" t="s">
        <v>83</v>
      </c>
      <c r="G13" s="13" t="str">
        <f t="shared" si="4"/>
        <v>28762.240</v>
      </c>
      <c r="H13" s="44">
        <f t="shared" si="5"/>
        <v>-2251</v>
      </c>
      <c r="I13" s="53" t="s">
        <v>189</v>
      </c>
      <c r="J13" s="54" t="s">
        <v>190</v>
      </c>
      <c r="K13" s="53">
        <v>-2251</v>
      </c>
      <c r="L13" s="53" t="s">
        <v>191</v>
      </c>
      <c r="M13" s="54" t="s">
        <v>89</v>
      </c>
      <c r="N13" s="54"/>
      <c r="O13" s="55" t="s">
        <v>98</v>
      </c>
      <c r="P13" s="55" t="s">
        <v>99</v>
      </c>
    </row>
    <row r="14" spans="1:16" ht="12.75" customHeight="1" thickBot="1" x14ac:dyDescent="0.25">
      <c r="A14" s="44" t="str">
        <f t="shared" si="0"/>
        <v> AC 1063.2 </v>
      </c>
      <c r="B14" s="4" t="str">
        <f t="shared" si="1"/>
        <v>II</v>
      </c>
      <c r="C14" s="44">
        <f t="shared" si="2"/>
        <v>29549.26</v>
      </c>
      <c r="D14" s="13" t="str">
        <f t="shared" si="3"/>
        <v>vis</v>
      </c>
      <c r="E14" s="52">
        <f>VLOOKUP(C14,Active!C$21:E$971,3,FALSE)</f>
        <v>-1771.4606375997812</v>
      </c>
      <c r="F14" s="4" t="s">
        <v>83</v>
      </c>
      <c r="G14" s="13" t="str">
        <f t="shared" si="4"/>
        <v>29549.260</v>
      </c>
      <c r="H14" s="44">
        <f t="shared" si="5"/>
        <v>-1771.5</v>
      </c>
      <c r="I14" s="53" t="s">
        <v>205</v>
      </c>
      <c r="J14" s="54" t="s">
        <v>206</v>
      </c>
      <c r="K14" s="53">
        <v>-1771.5</v>
      </c>
      <c r="L14" s="53" t="s">
        <v>141</v>
      </c>
      <c r="M14" s="54" t="s">
        <v>89</v>
      </c>
      <c r="N14" s="54"/>
      <c r="O14" s="55" t="s">
        <v>98</v>
      </c>
      <c r="P14" s="55" t="s">
        <v>99</v>
      </c>
    </row>
    <row r="15" spans="1:16" ht="12.75" customHeight="1" thickBot="1" x14ac:dyDescent="0.25">
      <c r="A15" s="44" t="str">
        <f t="shared" si="0"/>
        <v> AC 1063.2 </v>
      </c>
      <c r="B15" s="4" t="str">
        <f t="shared" si="1"/>
        <v>I</v>
      </c>
      <c r="C15" s="44">
        <f t="shared" si="2"/>
        <v>29850.37</v>
      </c>
      <c r="D15" s="13" t="str">
        <f t="shared" si="3"/>
        <v>vis</v>
      </c>
      <c r="E15" s="52">
        <f>VLOOKUP(C15,Active!C$21:E$971,3,FALSE)</f>
        <v>-1587.9967025113208</v>
      </c>
      <c r="F15" s="4" t="s">
        <v>83</v>
      </c>
      <c r="G15" s="13" t="str">
        <f t="shared" si="4"/>
        <v>29850.370</v>
      </c>
      <c r="H15" s="44">
        <f t="shared" si="5"/>
        <v>-1588</v>
      </c>
      <c r="I15" s="53" t="s">
        <v>207</v>
      </c>
      <c r="J15" s="54" t="s">
        <v>208</v>
      </c>
      <c r="K15" s="53">
        <v>-1588</v>
      </c>
      <c r="L15" s="53" t="s">
        <v>209</v>
      </c>
      <c r="M15" s="54" t="s">
        <v>89</v>
      </c>
      <c r="N15" s="54"/>
      <c r="O15" s="55" t="s">
        <v>98</v>
      </c>
      <c r="P15" s="55" t="s">
        <v>99</v>
      </c>
    </row>
    <row r="16" spans="1:16" ht="12.75" customHeight="1" thickBot="1" x14ac:dyDescent="0.25">
      <c r="A16" s="44" t="str">
        <f t="shared" si="0"/>
        <v> AC 1063.2 </v>
      </c>
      <c r="B16" s="4" t="str">
        <f t="shared" si="1"/>
        <v>II</v>
      </c>
      <c r="C16" s="44">
        <f t="shared" si="2"/>
        <v>30614.3</v>
      </c>
      <c r="D16" s="13" t="str">
        <f t="shared" si="3"/>
        <v>vis</v>
      </c>
      <c r="E16" s="52">
        <f>VLOOKUP(C16,Active!C$21:E$971,3,FALSE)</f>
        <v>-1122.5402117533672</v>
      </c>
      <c r="F16" s="4" t="s">
        <v>83</v>
      </c>
      <c r="G16" s="13" t="str">
        <f t="shared" si="4"/>
        <v>30614.300</v>
      </c>
      <c r="H16" s="44">
        <f t="shared" si="5"/>
        <v>-1122.5</v>
      </c>
      <c r="I16" s="53" t="s">
        <v>216</v>
      </c>
      <c r="J16" s="54" t="s">
        <v>217</v>
      </c>
      <c r="K16" s="53">
        <v>-1122.5</v>
      </c>
      <c r="L16" s="53" t="s">
        <v>218</v>
      </c>
      <c r="M16" s="54" t="s">
        <v>89</v>
      </c>
      <c r="N16" s="54"/>
      <c r="O16" s="55" t="s">
        <v>98</v>
      </c>
      <c r="P16" s="55" t="s">
        <v>99</v>
      </c>
    </row>
    <row r="17" spans="1:16" ht="12.75" customHeight="1" thickBot="1" x14ac:dyDescent="0.25">
      <c r="A17" s="44" t="str">
        <f t="shared" si="0"/>
        <v> AC 1063.2 </v>
      </c>
      <c r="B17" s="4" t="str">
        <f t="shared" si="1"/>
        <v>I</v>
      </c>
      <c r="C17" s="44">
        <f t="shared" si="2"/>
        <v>30674.3</v>
      </c>
      <c r="D17" s="13" t="str">
        <f t="shared" si="3"/>
        <v>vis</v>
      </c>
      <c r="E17" s="52">
        <f>VLOOKUP(C17,Active!C$21:E$971,3,FALSE)</f>
        <v>-1085.9826875751346</v>
      </c>
      <c r="F17" s="4" t="s">
        <v>83</v>
      </c>
      <c r="G17" s="13" t="str">
        <f t="shared" si="4"/>
        <v>30674.300</v>
      </c>
      <c r="H17" s="44">
        <f t="shared" si="5"/>
        <v>-1086</v>
      </c>
      <c r="I17" s="53" t="s">
        <v>219</v>
      </c>
      <c r="J17" s="54" t="s">
        <v>220</v>
      </c>
      <c r="K17" s="53">
        <v>-1086</v>
      </c>
      <c r="L17" s="53" t="s">
        <v>221</v>
      </c>
      <c r="M17" s="54" t="s">
        <v>89</v>
      </c>
      <c r="N17" s="54"/>
      <c r="O17" s="55" t="s">
        <v>98</v>
      </c>
      <c r="P17" s="55" t="s">
        <v>99</v>
      </c>
    </row>
    <row r="18" spans="1:16" ht="12.75" customHeight="1" thickBot="1" x14ac:dyDescent="0.25">
      <c r="A18" s="44" t="str">
        <f t="shared" si="0"/>
        <v> APJ 112.477 </v>
      </c>
      <c r="B18" s="4" t="str">
        <f t="shared" si="1"/>
        <v>I</v>
      </c>
      <c r="C18" s="44">
        <f t="shared" si="2"/>
        <v>32456.668000000001</v>
      </c>
      <c r="D18" s="13" t="str">
        <f t="shared" si="3"/>
        <v>vis</v>
      </c>
      <c r="E18" s="52">
        <f>VLOOKUP(C18,Active!C$21:E$971,3,FALSE)</f>
        <v>0</v>
      </c>
      <c r="F18" s="4" t="s">
        <v>83</v>
      </c>
      <c r="G18" s="13" t="str">
        <f t="shared" si="4"/>
        <v>32456.668</v>
      </c>
      <c r="H18" s="44">
        <f t="shared" si="5"/>
        <v>0</v>
      </c>
      <c r="I18" s="53" t="s">
        <v>222</v>
      </c>
      <c r="J18" s="54" t="s">
        <v>223</v>
      </c>
      <c r="K18" s="53">
        <v>0</v>
      </c>
      <c r="L18" s="53" t="s">
        <v>224</v>
      </c>
      <c r="M18" s="54" t="s">
        <v>225</v>
      </c>
      <c r="N18" s="54" t="s">
        <v>226</v>
      </c>
      <c r="O18" s="55" t="s">
        <v>227</v>
      </c>
      <c r="P18" s="55" t="s">
        <v>228</v>
      </c>
    </row>
    <row r="19" spans="1:16" ht="12.75" customHeight="1" thickBot="1" x14ac:dyDescent="0.25">
      <c r="A19" s="44" t="str">
        <f t="shared" si="0"/>
        <v> PZ 13.148 </v>
      </c>
      <c r="B19" s="4" t="str">
        <f t="shared" si="1"/>
        <v>I</v>
      </c>
      <c r="C19" s="44">
        <f t="shared" si="2"/>
        <v>36817.459000000003</v>
      </c>
      <c r="D19" s="13" t="str">
        <f t="shared" si="3"/>
        <v>vis</v>
      </c>
      <c r="E19" s="52">
        <f>VLOOKUP(C19,Active!C$21:E$971,3,FALSE)</f>
        <v>2656.9953736453158</v>
      </c>
      <c r="F19" s="4" t="s">
        <v>83</v>
      </c>
      <c r="G19" s="13" t="str">
        <f t="shared" si="4"/>
        <v>36817.459</v>
      </c>
      <c r="H19" s="44">
        <f t="shared" si="5"/>
        <v>2657</v>
      </c>
      <c r="I19" s="53" t="s">
        <v>266</v>
      </c>
      <c r="J19" s="54" t="s">
        <v>267</v>
      </c>
      <c r="K19" s="53">
        <v>2657</v>
      </c>
      <c r="L19" s="53" t="s">
        <v>268</v>
      </c>
      <c r="M19" s="54" t="s">
        <v>225</v>
      </c>
      <c r="N19" s="54" t="s">
        <v>226</v>
      </c>
      <c r="O19" s="55" t="s">
        <v>269</v>
      </c>
      <c r="P19" s="55" t="s">
        <v>270</v>
      </c>
    </row>
    <row r="20" spans="1:16" ht="12.75" customHeight="1" thickBot="1" x14ac:dyDescent="0.25">
      <c r="A20" s="44" t="str">
        <f t="shared" si="0"/>
        <v> AA 18.314 </v>
      </c>
      <c r="B20" s="4" t="str">
        <f t="shared" si="1"/>
        <v>I</v>
      </c>
      <c r="C20" s="44">
        <f t="shared" si="2"/>
        <v>39699.483</v>
      </c>
      <c r="D20" s="13" t="str">
        <f t="shared" si="3"/>
        <v>vis</v>
      </c>
      <c r="E20" s="52">
        <f>VLOOKUP(C20,Active!C$21:E$971,3,FALSE)</f>
        <v>4412.9897413494227</v>
      </c>
      <c r="F20" s="4" t="s">
        <v>83</v>
      </c>
      <c r="G20" s="13" t="str">
        <f t="shared" si="4"/>
        <v>39699.483</v>
      </c>
      <c r="H20" s="44">
        <f t="shared" si="5"/>
        <v>4413</v>
      </c>
      <c r="I20" s="53" t="s">
        <v>289</v>
      </c>
      <c r="J20" s="54" t="s">
        <v>290</v>
      </c>
      <c r="K20" s="53">
        <v>4413</v>
      </c>
      <c r="L20" s="53" t="s">
        <v>291</v>
      </c>
      <c r="M20" s="54" t="s">
        <v>225</v>
      </c>
      <c r="N20" s="54" t="s">
        <v>226</v>
      </c>
      <c r="O20" s="55" t="s">
        <v>292</v>
      </c>
      <c r="P20" s="55" t="s">
        <v>293</v>
      </c>
    </row>
    <row r="21" spans="1:16" ht="12.75" customHeight="1" thickBot="1" x14ac:dyDescent="0.25">
      <c r="A21" s="44" t="str">
        <f t="shared" si="0"/>
        <v>IBVS 668 </v>
      </c>
      <c r="B21" s="4" t="str">
        <f t="shared" si="1"/>
        <v>II</v>
      </c>
      <c r="C21" s="44">
        <f t="shared" si="2"/>
        <v>41193.860999999997</v>
      </c>
      <c r="D21" s="13" t="str">
        <f t="shared" si="3"/>
        <v>vis</v>
      </c>
      <c r="E21" s="52">
        <f>VLOOKUP(C21,Active!C$21:E$971,3,FALSE)</f>
        <v>5323.5024057897344</v>
      </c>
      <c r="F21" s="4" t="s">
        <v>83</v>
      </c>
      <c r="G21" s="13" t="str">
        <f t="shared" si="4"/>
        <v>41193.861</v>
      </c>
      <c r="H21" s="44">
        <f t="shared" si="5"/>
        <v>5323.5</v>
      </c>
      <c r="I21" s="53" t="s">
        <v>311</v>
      </c>
      <c r="J21" s="54" t="s">
        <v>312</v>
      </c>
      <c r="K21" s="53">
        <v>5323.5</v>
      </c>
      <c r="L21" s="53" t="s">
        <v>313</v>
      </c>
      <c r="M21" s="54" t="s">
        <v>225</v>
      </c>
      <c r="N21" s="54" t="s">
        <v>226</v>
      </c>
      <c r="O21" s="55" t="s">
        <v>314</v>
      </c>
      <c r="P21" s="56" t="s">
        <v>315</v>
      </c>
    </row>
    <row r="22" spans="1:16" ht="12.75" customHeight="1" thickBot="1" x14ac:dyDescent="0.25">
      <c r="A22" s="44" t="str">
        <f t="shared" si="0"/>
        <v>IBVS 668 </v>
      </c>
      <c r="B22" s="4" t="str">
        <f t="shared" si="1"/>
        <v>I</v>
      </c>
      <c r="C22" s="44">
        <f t="shared" si="2"/>
        <v>41207.82</v>
      </c>
      <c r="D22" s="13" t="str">
        <f t="shared" si="3"/>
        <v>vis</v>
      </c>
      <c r="E22" s="52">
        <f>VLOOKUP(C22,Active!C$21:E$971,3,FALSE)</f>
        <v>5332.007513789802</v>
      </c>
      <c r="F22" s="4" t="s">
        <v>83</v>
      </c>
      <c r="G22" s="13" t="str">
        <f t="shared" si="4"/>
        <v>41207.820</v>
      </c>
      <c r="H22" s="44">
        <f t="shared" si="5"/>
        <v>5332</v>
      </c>
      <c r="I22" s="53" t="s">
        <v>316</v>
      </c>
      <c r="J22" s="54" t="s">
        <v>317</v>
      </c>
      <c r="K22" s="53">
        <v>5332</v>
      </c>
      <c r="L22" s="53" t="s">
        <v>150</v>
      </c>
      <c r="M22" s="54" t="s">
        <v>225</v>
      </c>
      <c r="N22" s="54" t="s">
        <v>226</v>
      </c>
      <c r="O22" s="55" t="s">
        <v>314</v>
      </c>
      <c r="P22" s="56" t="s">
        <v>315</v>
      </c>
    </row>
    <row r="23" spans="1:16" ht="12.75" customHeight="1" thickBot="1" x14ac:dyDescent="0.25">
      <c r="A23" s="44" t="str">
        <f t="shared" si="0"/>
        <v>IBVS 668 </v>
      </c>
      <c r="B23" s="4" t="str">
        <f t="shared" si="1"/>
        <v>II</v>
      </c>
      <c r="C23" s="44">
        <f t="shared" si="2"/>
        <v>41216.853999999999</v>
      </c>
      <c r="D23" s="13" t="str">
        <f t="shared" si="3"/>
        <v>vis</v>
      </c>
      <c r="E23" s="52">
        <f>VLOOKUP(C23,Active!C$21:E$971,3,FALSE)</f>
        <v>5337.5118583469039</v>
      </c>
      <c r="F23" s="4" t="s">
        <v>83</v>
      </c>
      <c r="G23" s="13" t="str">
        <f t="shared" si="4"/>
        <v>41216.854</v>
      </c>
      <c r="H23" s="44">
        <f t="shared" si="5"/>
        <v>5337.5</v>
      </c>
      <c r="I23" s="53" t="s">
        <v>318</v>
      </c>
      <c r="J23" s="54" t="s">
        <v>319</v>
      </c>
      <c r="K23" s="53">
        <v>5337.5</v>
      </c>
      <c r="L23" s="53" t="s">
        <v>320</v>
      </c>
      <c r="M23" s="54" t="s">
        <v>225</v>
      </c>
      <c r="N23" s="54" t="s">
        <v>226</v>
      </c>
      <c r="O23" s="55" t="s">
        <v>314</v>
      </c>
      <c r="P23" s="56" t="s">
        <v>315</v>
      </c>
    </row>
    <row r="24" spans="1:16" ht="12.75" customHeight="1" thickBot="1" x14ac:dyDescent="0.25">
      <c r="A24" s="44" t="str">
        <f t="shared" si="0"/>
        <v>IBVS 668 </v>
      </c>
      <c r="B24" s="4" t="str">
        <f t="shared" si="1"/>
        <v>I</v>
      </c>
      <c r="C24" s="44">
        <f t="shared" si="2"/>
        <v>41222.597999999998</v>
      </c>
      <c r="D24" s="13" t="str">
        <f t="shared" si="3"/>
        <v>vis</v>
      </c>
      <c r="E24" s="52">
        <f>VLOOKUP(C24,Active!C$21:E$971,3,FALSE)</f>
        <v>5341.0116319948993</v>
      </c>
      <c r="F24" s="4" t="s">
        <v>83</v>
      </c>
      <c r="G24" s="13" t="str">
        <f t="shared" si="4"/>
        <v>41222.598</v>
      </c>
      <c r="H24" s="44">
        <f t="shared" si="5"/>
        <v>5341</v>
      </c>
      <c r="I24" s="53" t="s">
        <v>321</v>
      </c>
      <c r="J24" s="54" t="s">
        <v>322</v>
      </c>
      <c r="K24" s="53">
        <v>5341</v>
      </c>
      <c r="L24" s="53" t="s">
        <v>320</v>
      </c>
      <c r="M24" s="54" t="s">
        <v>225</v>
      </c>
      <c r="N24" s="54" t="s">
        <v>226</v>
      </c>
      <c r="O24" s="55" t="s">
        <v>314</v>
      </c>
      <c r="P24" s="56" t="s">
        <v>315</v>
      </c>
    </row>
    <row r="25" spans="1:16" ht="12.75" customHeight="1" thickBot="1" x14ac:dyDescent="0.25">
      <c r="A25" s="44" t="str">
        <f t="shared" si="0"/>
        <v> BAC 34 </v>
      </c>
      <c r="B25" s="4" t="str">
        <f t="shared" si="1"/>
        <v>I</v>
      </c>
      <c r="C25" s="44">
        <f t="shared" si="2"/>
        <v>42706.249000000003</v>
      </c>
      <c r="D25" s="13" t="str">
        <f t="shared" si="3"/>
        <v>vis</v>
      </c>
      <c r="E25" s="52">
        <f>VLOOKUP(C25,Active!C$21:E$971,3,FALSE)</f>
        <v>6244.9884204042182</v>
      </c>
      <c r="F25" s="4" t="s">
        <v>83</v>
      </c>
      <c r="G25" s="13" t="str">
        <f t="shared" si="4"/>
        <v>42706.249</v>
      </c>
      <c r="H25" s="44">
        <f t="shared" si="5"/>
        <v>6245</v>
      </c>
      <c r="I25" s="53" t="s">
        <v>364</v>
      </c>
      <c r="J25" s="54" t="s">
        <v>365</v>
      </c>
      <c r="K25" s="53">
        <v>6245</v>
      </c>
      <c r="L25" s="53" t="s">
        <v>366</v>
      </c>
      <c r="M25" s="54" t="s">
        <v>225</v>
      </c>
      <c r="N25" s="54" t="s">
        <v>226</v>
      </c>
      <c r="O25" s="55" t="s">
        <v>363</v>
      </c>
      <c r="P25" s="55" t="s">
        <v>367</v>
      </c>
    </row>
    <row r="26" spans="1:16" ht="12.75" customHeight="1" thickBot="1" x14ac:dyDescent="0.25">
      <c r="A26" s="44" t="str">
        <f t="shared" si="0"/>
        <v> BAC 34 </v>
      </c>
      <c r="B26" s="4" t="str">
        <f t="shared" si="1"/>
        <v>I</v>
      </c>
      <c r="C26" s="44">
        <f t="shared" si="2"/>
        <v>42714.455999999998</v>
      </c>
      <c r="D26" s="13" t="str">
        <f t="shared" si="3"/>
        <v>vis</v>
      </c>
      <c r="E26" s="52">
        <f>VLOOKUP(C26,Active!C$21:E$971,3,FALSE)</f>
        <v>6249.9888804197271</v>
      </c>
      <c r="F26" s="4" t="s">
        <v>83</v>
      </c>
      <c r="G26" s="13" t="str">
        <f t="shared" si="4"/>
        <v>42714.456</v>
      </c>
      <c r="H26" s="44">
        <f t="shared" si="5"/>
        <v>6250</v>
      </c>
      <c r="I26" s="53" t="s">
        <v>368</v>
      </c>
      <c r="J26" s="54" t="s">
        <v>369</v>
      </c>
      <c r="K26" s="53">
        <v>6250</v>
      </c>
      <c r="L26" s="53" t="s">
        <v>370</v>
      </c>
      <c r="M26" s="54" t="s">
        <v>225</v>
      </c>
      <c r="N26" s="54" t="s">
        <v>226</v>
      </c>
      <c r="O26" s="55" t="s">
        <v>363</v>
      </c>
      <c r="P26" s="55" t="s">
        <v>367</v>
      </c>
    </row>
    <row r="27" spans="1:16" ht="12.75" customHeight="1" thickBot="1" x14ac:dyDescent="0.25">
      <c r="A27" s="44" t="str">
        <f t="shared" si="0"/>
        <v>IBVS 2385 </v>
      </c>
      <c r="B27" s="4" t="str">
        <f t="shared" si="1"/>
        <v>I</v>
      </c>
      <c r="C27" s="44">
        <f t="shared" si="2"/>
        <v>45143.481</v>
      </c>
      <c r="D27" s="13" t="str">
        <f t="shared" si="3"/>
        <v>vis</v>
      </c>
      <c r="E27" s="52">
        <f>VLOOKUP(C27,Active!C$21:E$971,3,FALSE)</f>
        <v>7729.9745498702505</v>
      </c>
      <c r="F27" s="4" t="s">
        <v>83</v>
      </c>
      <c r="G27" s="13" t="str">
        <f t="shared" si="4"/>
        <v>45143.4810</v>
      </c>
      <c r="H27" s="44">
        <f t="shared" si="5"/>
        <v>7730</v>
      </c>
      <c r="I27" s="53" t="s">
        <v>411</v>
      </c>
      <c r="J27" s="54" t="s">
        <v>412</v>
      </c>
      <c r="K27" s="53">
        <v>7730</v>
      </c>
      <c r="L27" s="53" t="s">
        <v>413</v>
      </c>
      <c r="M27" s="54" t="s">
        <v>225</v>
      </c>
      <c r="N27" s="54" t="s">
        <v>226</v>
      </c>
      <c r="O27" s="55" t="s">
        <v>414</v>
      </c>
      <c r="P27" s="56" t="s">
        <v>415</v>
      </c>
    </row>
    <row r="28" spans="1:16" ht="12.75" customHeight="1" thickBot="1" x14ac:dyDescent="0.25">
      <c r="A28" s="44" t="str">
        <f t="shared" si="0"/>
        <v> BBS 86 </v>
      </c>
      <c r="B28" s="4" t="str">
        <f t="shared" si="1"/>
        <v>I</v>
      </c>
      <c r="C28" s="44">
        <f t="shared" si="2"/>
        <v>46264.474999999999</v>
      </c>
      <c r="D28" s="13" t="str">
        <f t="shared" si="3"/>
        <v>vis</v>
      </c>
      <c r="E28" s="52">
        <f>VLOOKUP(C28,Active!C$21:E$971,3,FALSE)</f>
        <v>8412.9873041811443</v>
      </c>
      <c r="F28" s="4" t="s">
        <v>83</v>
      </c>
      <c r="G28" s="13" t="str">
        <f t="shared" si="4"/>
        <v>46264.475</v>
      </c>
      <c r="H28" s="44">
        <f t="shared" si="5"/>
        <v>8413</v>
      </c>
      <c r="I28" s="53" t="s">
        <v>441</v>
      </c>
      <c r="J28" s="54" t="s">
        <v>442</v>
      </c>
      <c r="K28" s="53">
        <v>8413</v>
      </c>
      <c r="L28" s="53" t="s">
        <v>126</v>
      </c>
      <c r="M28" s="54" t="s">
        <v>430</v>
      </c>
      <c r="N28" s="54"/>
      <c r="O28" s="55" t="s">
        <v>443</v>
      </c>
      <c r="P28" s="55" t="s">
        <v>444</v>
      </c>
    </row>
    <row r="29" spans="1:16" ht="12.75" customHeight="1" thickBot="1" x14ac:dyDescent="0.25">
      <c r="A29" s="44" t="str">
        <f t="shared" si="0"/>
        <v> OBS 108.151 </v>
      </c>
      <c r="B29" s="4" t="str">
        <f t="shared" si="1"/>
        <v>I</v>
      </c>
      <c r="C29" s="44">
        <f t="shared" si="2"/>
        <v>46684.597000000002</v>
      </c>
      <c r="D29" s="13" t="str">
        <f t="shared" si="3"/>
        <v>vis</v>
      </c>
      <c r="E29" s="52">
        <f>VLOOKUP(C29,Active!C$21:E$971,3,FALSE)</f>
        <v>8668.9643070612692</v>
      </c>
      <c r="F29" s="4" t="s">
        <v>83</v>
      </c>
      <c r="G29" s="13" t="str">
        <f t="shared" si="4"/>
        <v>46684.597</v>
      </c>
      <c r="H29" s="44">
        <f t="shared" si="5"/>
        <v>8669</v>
      </c>
      <c r="I29" s="53" t="s">
        <v>445</v>
      </c>
      <c r="J29" s="54" t="s">
        <v>446</v>
      </c>
      <c r="K29" s="53">
        <v>8669</v>
      </c>
      <c r="L29" s="53" t="s">
        <v>447</v>
      </c>
      <c r="M29" s="54" t="s">
        <v>225</v>
      </c>
      <c r="N29" s="54" t="s">
        <v>226</v>
      </c>
      <c r="O29" s="55" t="s">
        <v>385</v>
      </c>
      <c r="P29" s="55" t="s">
        <v>448</v>
      </c>
    </row>
    <row r="30" spans="1:16" ht="12.75" customHeight="1" thickBot="1" x14ac:dyDescent="0.25">
      <c r="A30" s="44" t="str">
        <f t="shared" si="0"/>
        <v> OBS 108.151 </v>
      </c>
      <c r="B30" s="4" t="str">
        <f t="shared" si="1"/>
        <v>II</v>
      </c>
      <c r="C30" s="44">
        <f t="shared" si="2"/>
        <v>47120.364999999998</v>
      </c>
      <c r="D30" s="13" t="str">
        <f t="shared" si="3"/>
        <v>vis</v>
      </c>
      <c r="E30" s="52">
        <f>VLOOKUP(C30,Active!C$21:E$971,3,FALSE)</f>
        <v>8934.4742936629336</v>
      </c>
      <c r="F30" s="4" t="s">
        <v>83</v>
      </c>
      <c r="G30" s="13" t="str">
        <f t="shared" si="4"/>
        <v>47120.365</v>
      </c>
      <c r="H30" s="44">
        <f t="shared" si="5"/>
        <v>8934.5</v>
      </c>
      <c r="I30" s="53" t="s">
        <v>454</v>
      </c>
      <c r="J30" s="54" t="s">
        <v>455</v>
      </c>
      <c r="K30" s="53">
        <v>8934.5</v>
      </c>
      <c r="L30" s="53" t="s">
        <v>406</v>
      </c>
      <c r="M30" s="54" t="s">
        <v>225</v>
      </c>
      <c r="N30" s="54" t="s">
        <v>226</v>
      </c>
      <c r="O30" s="55" t="s">
        <v>385</v>
      </c>
      <c r="P30" s="55" t="s">
        <v>448</v>
      </c>
    </row>
    <row r="31" spans="1:16" ht="12.75" customHeight="1" thickBot="1" x14ac:dyDescent="0.25">
      <c r="A31" s="44" t="str">
        <f t="shared" si="0"/>
        <v>IBVS 3998 </v>
      </c>
      <c r="B31" s="4" t="str">
        <f t="shared" si="1"/>
        <v>I</v>
      </c>
      <c r="C31" s="44">
        <f t="shared" si="2"/>
        <v>48437.4352</v>
      </c>
      <c r="D31" s="13" t="str">
        <f t="shared" si="3"/>
        <v>vis</v>
      </c>
      <c r="E31" s="52">
        <f>VLOOKUP(C31,Active!C$21:E$971,3,FALSE)</f>
        <v>9736.9547216784285</v>
      </c>
      <c r="F31" s="4" t="s">
        <v>83</v>
      </c>
      <c r="G31" s="13" t="str">
        <f t="shared" si="4"/>
        <v>48437.4352</v>
      </c>
      <c r="H31" s="44">
        <f t="shared" si="5"/>
        <v>9737</v>
      </c>
      <c r="I31" s="53" t="s">
        <v>483</v>
      </c>
      <c r="J31" s="54" t="s">
        <v>484</v>
      </c>
      <c r="K31" s="53">
        <v>9737</v>
      </c>
      <c r="L31" s="53" t="s">
        <v>485</v>
      </c>
      <c r="M31" s="54" t="s">
        <v>225</v>
      </c>
      <c r="N31" s="54" t="s">
        <v>226</v>
      </c>
      <c r="O31" s="55" t="s">
        <v>486</v>
      </c>
      <c r="P31" s="56" t="s">
        <v>487</v>
      </c>
    </row>
    <row r="32" spans="1:16" ht="12.75" customHeight="1" thickBot="1" x14ac:dyDescent="0.25">
      <c r="A32" s="44" t="str">
        <f t="shared" si="0"/>
        <v>IBVS 3998 </v>
      </c>
      <c r="B32" s="4" t="str">
        <f t="shared" si="1"/>
        <v>I</v>
      </c>
      <c r="C32" s="44">
        <f t="shared" si="2"/>
        <v>48506.366699999999</v>
      </c>
      <c r="D32" s="13" t="str">
        <f t="shared" si="3"/>
        <v>vis</v>
      </c>
      <c r="E32" s="52">
        <f>VLOOKUP(C32,Active!C$21:E$971,3,FALSE)</f>
        <v>9778.9541379766251</v>
      </c>
      <c r="F32" s="4" t="s">
        <v>83</v>
      </c>
      <c r="G32" s="13" t="str">
        <f t="shared" si="4"/>
        <v>48506.3667</v>
      </c>
      <c r="H32" s="44">
        <f t="shared" si="5"/>
        <v>9779</v>
      </c>
      <c r="I32" s="53" t="s">
        <v>488</v>
      </c>
      <c r="J32" s="54" t="s">
        <v>489</v>
      </c>
      <c r="K32" s="53">
        <v>9779</v>
      </c>
      <c r="L32" s="53" t="s">
        <v>490</v>
      </c>
      <c r="M32" s="54" t="s">
        <v>225</v>
      </c>
      <c r="N32" s="54" t="s">
        <v>226</v>
      </c>
      <c r="O32" s="55" t="s">
        <v>486</v>
      </c>
      <c r="P32" s="56" t="s">
        <v>487</v>
      </c>
    </row>
    <row r="33" spans="1:16" ht="12.75" customHeight="1" thickBot="1" x14ac:dyDescent="0.25">
      <c r="A33" s="44" t="str">
        <f t="shared" si="0"/>
        <v>IBVS 3998 </v>
      </c>
      <c r="B33" s="4" t="str">
        <f t="shared" si="1"/>
        <v>II</v>
      </c>
      <c r="C33" s="44">
        <f t="shared" si="2"/>
        <v>48515.405299999999</v>
      </c>
      <c r="D33" s="13" t="str">
        <f t="shared" si="3"/>
        <v>vis</v>
      </c>
      <c r="E33" s="52">
        <f>VLOOKUP(C33,Active!C$21:E$971,3,FALSE)</f>
        <v>9784.461285277248</v>
      </c>
      <c r="F33" s="4" t="s">
        <v>83</v>
      </c>
      <c r="G33" s="13" t="str">
        <f t="shared" si="4"/>
        <v>48515.4053</v>
      </c>
      <c r="H33" s="44">
        <f t="shared" si="5"/>
        <v>9784.5</v>
      </c>
      <c r="I33" s="53" t="s">
        <v>491</v>
      </c>
      <c r="J33" s="54" t="s">
        <v>492</v>
      </c>
      <c r="K33" s="53">
        <v>9784.5</v>
      </c>
      <c r="L33" s="53" t="s">
        <v>493</v>
      </c>
      <c r="M33" s="54" t="s">
        <v>225</v>
      </c>
      <c r="N33" s="54" t="s">
        <v>226</v>
      </c>
      <c r="O33" s="55" t="s">
        <v>486</v>
      </c>
      <c r="P33" s="56" t="s">
        <v>487</v>
      </c>
    </row>
    <row r="34" spans="1:16" ht="12.75" customHeight="1" thickBot="1" x14ac:dyDescent="0.25">
      <c r="A34" s="44" t="str">
        <f t="shared" si="0"/>
        <v>IBVS 3998 </v>
      </c>
      <c r="B34" s="4" t="str">
        <f t="shared" si="1"/>
        <v>I</v>
      </c>
      <c r="C34" s="44">
        <f t="shared" si="2"/>
        <v>48524.418899999997</v>
      </c>
      <c r="D34" s="13" t="str">
        <f t="shared" si="3"/>
        <v>vis</v>
      </c>
      <c r="E34" s="52">
        <f>VLOOKUP(C34,Active!C$21:E$971,3,FALSE)</f>
        <v>9789.953200276128</v>
      </c>
      <c r="F34" s="4" t="s">
        <v>83</v>
      </c>
      <c r="G34" s="13" t="str">
        <f t="shared" si="4"/>
        <v>48524.4189</v>
      </c>
      <c r="H34" s="44">
        <f t="shared" si="5"/>
        <v>9790</v>
      </c>
      <c r="I34" s="53" t="s">
        <v>494</v>
      </c>
      <c r="J34" s="54" t="s">
        <v>495</v>
      </c>
      <c r="K34" s="53">
        <v>9790</v>
      </c>
      <c r="L34" s="53" t="s">
        <v>496</v>
      </c>
      <c r="M34" s="54" t="s">
        <v>225</v>
      </c>
      <c r="N34" s="54" t="s">
        <v>226</v>
      </c>
      <c r="O34" s="55" t="s">
        <v>486</v>
      </c>
      <c r="P34" s="56" t="s">
        <v>487</v>
      </c>
    </row>
    <row r="35" spans="1:16" ht="12.75" customHeight="1" thickBot="1" x14ac:dyDescent="0.25">
      <c r="A35" s="44" t="str">
        <f t="shared" si="0"/>
        <v>IBVS 3998 </v>
      </c>
      <c r="B35" s="4" t="str">
        <f t="shared" si="1"/>
        <v>I</v>
      </c>
      <c r="C35" s="44">
        <f t="shared" si="2"/>
        <v>48826.406600000002</v>
      </c>
      <c r="D35" s="13" t="str">
        <f t="shared" si="3"/>
        <v>vis</v>
      </c>
      <c r="E35" s="52">
        <f>VLOOKUP(C35,Active!C$21:E$971,3,FALSE)</f>
        <v>9973.9519110141118</v>
      </c>
      <c r="F35" s="4" t="s">
        <v>83</v>
      </c>
      <c r="G35" s="13" t="str">
        <f t="shared" si="4"/>
        <v>48826.4066</v>
      </c>
      <c r="H35" s="44">
        <f t="shared" si="5"/>
        <v>9974</v>
      </c>
      <c r="I35" s="53" t="s">
        <v>497</v>
      </c>
      <c r="J35" s="54" t="s">
        <v>498</v>
      </c>
      <c r="K35" s="53">
        <v>9974</v>
      </c>
      <c r="L35" s="53" t="s">
        <v>499</v>
      </c>
      <c r="M35" s="54" t="s">
        <v>225</v>
      </c>
      <c r="N35" s="54" t="s">
        <v>226</v>
      </c>
      <c r="O35" s="55" t="s">
        <v>486</v>
      </c>
      <c r="P35" s="56" t="s">
        <v>487</v>
      </c>
    </row>
    <row r="36" spans="1:16" ht="12.75" customHeight="1" thickBot="1" x14ac:dyDescent="0.25">
      <c r="A36" s="44" t="str">
        <f t="shared" si="0"/>
        <v>BAVM 68 </v>
      </c>
      <c r="B36" s="4" t="str">
        <f t="shared" si="1"/>
        <v>II</v>
      </c>
      <c r="C36" s="44">
        <f t="shared" si="2"/>
        <v>48840.383999999998</v>
      </c>
      <c r="D36" s="13" t="str">
        <f t="shared" si="3"/>
        <v>vis</v>
      </c>
      <c r="E36" s="52">
        <f>VLOOKUP(C36,Active!C$21:E$971,3,FALSE)</f>
        <v>9982.468229988257</v>
      </c>
      <c r="F36" s="4" t="s">
        <v>83</v>
      </c>
      <c r="G36" s="13" t="str">
        <f t="shared" si="4"/>
        <v>48840.384</v>
      </c>
      <c r="H36" s="44">
        <f t="shared" si="5"/>
        <v>9982.5</v>
      </c>
      <c r="I36" s="53" t="s">
        <v>500</v>
      </c>
      <c r="J36" s="54" t="s">
        <v>501</v>
      </c>
      <c r="K36" s="53">
        <v>9982.5</v>
      </c>
      <c r="L36" s="53" t="s">
        <v>502</v>
      </c>
      <c r="M36" s="54" t="s">
        <v>225</v>
      </c>
      <c r="N36" s="54" t="s">
        <v>503</v>
      </c>
      <c r="O36" s="55" t="s">
        <v>504</v>
      </c>
      <c r="P36" s="56" t="s">
        <v>505</v>
      </c>
    </row>
    <row r="37" spans="1:16" ht="12.75" customHeight="1" thickBot="1" x14ac:dyDescent="0.25">
      <c r="A37" s="44" t="str">
        <f t="shared" si="0"/>
        <v>IBVS 3998 </v>
      </c>
      <c r="B37" s="4" t="str">
        <f t="shared" si="1"/>
        <v>I</v>
      </c>
      <c r="C37" s="44">
        <f t="shared" si="2"/>
        <v>48844.465100000001</v>
      </c>
      <c r="D37" s="13" t="str">
        <f t="shared" si="3"/>
        <v>vis</v>
      </c>
      <c r="E37" s="52">
        <f>VLOOKUP(C37,Active!C$21:E$971,3,FALSE)</f>
        <v>9984.954811853655</v>
      </c>
      <c r="F37" s="4" t="s">
        <v>83</v>
      </c>
      <c r="G37" s="13" t="str">
        <f t="shared" si="4"/>
        <v>48844.4651</v>
      </c>
      <c r="H37" s="44">
        <f t="shared" si="5"/>
        <v>9985</v>
      </c>
      <c r="I37" s="53" t="s">
        <v>506</v>
      </c>
      <c r="J37" s="54" t="s">
        <v>507</v>
      </c>
      <c r="K37" s="53">
        <v>9985</v>
      </c>
      <c r="L37" s="53" t="s">
        <v>508</v>
      </c>
      <c r="M37" s="54" t="s">
        <v>225</v>
      </c>
      <c r="N37" s="54" t="s">
        <v>226</v>
      </c>
      <c r="O37" s="55" t="s">
        <v>486</v>
      </c>
      <c r="P37" s="56" t="s">
        <v>487</v>
      </c>
    </row>
    <row r="38" spans="1:16" ht="12.75" customHeight="1" thickBot="1" x14ac:dyDescent="0.25">
      <c r="A38" s="44" t="str">
        <f t="shared" si="0"/>
        <v>IBVS 3998 </v>
      </c>
      <c r="B38" s="4" t="str">
        <f t="shared" si="1"/>
        <v>I</v>
      </c>
      <c r="C38" s="44">
        <f t="shared" si="2"/>
        <v>48849.393799999998</v>
      </c>
      <c r="D38" s="13" t="str">
        <f t="shared" si="3"/>
        <v>vis</v>
      </c>
      <c r="E38" s="52">
        <f>VLOOKUP(C38,Active!C$21:E$971,3,FALSE)</f>
        <v>9987.9578296772743</v>
      </c>
      <c r="F38" s="4" t="s">
        <v>83</v>
      </c>
      <c r="G38" s="13" t="str">
        <f t="shared" si="4"/>
        <v>48849.3938</v>
      </c>
      <c r="H38" s="44">
        <f t="shared" si="5"/>
        <v>9988</v>
      </c>
      <c r="I38" s="53" t="s">
        <v>509</v>
      </c>
      <c r="J38" s="54" t="s">
        <v>510</v>
      </c>
      <c r="K38" s="53">
        <v>9988</v>
      </c>
      <c r="L38" s="53" t="s">
        <v>511</v>
      </c>
      <c r="M38" s="54" t="s">
        <v>225</v>
      </c>
      <c r="N38" s="54" t="s">
        <v>226</v>
      </c>
      <c r="O38" s="55" t="s">
        <v>486</v>
      </c>
      <c r="P38" s="56" t="s">
        <v>487</v>
      </c>
    </row>
    <row r="39" spans="1:16" ht="12.75" customHeight="1" thickBot="1" x14ac:dyDescent="0.25">
      <c r="A39" s="44" t="str">
        <f t="shared" si="0"/>
        <v>IBVS 3998 </v>
      </c>
      <c r="B39" s="4" t="str">
        <f t="shared" si="1"/>
        <v>I</v>
      </c>
      <c r="C39" s="44">
        <f t="shared" si="2"/>
        <v>48872.363299999997</v>
      </c>
      <c r="D39" s="13" t="str">
        <f t="shared" si="3"/>
        <v>vis</v>
      </c>
      <c r="E39" s="52">
        <f>VLOOKUP(C39,Active!C$21:E$971,3,FALSE)</f>
        <v>10001.952963870806</v>
      </c>
      <c r="F39" s="4" t="s">
        <v>83</v>
      </c>
      <c r="G39" s="13" t="str">
        <f t="shared" si="4"/>
        <v>48872.3633</v>
      </c>
      <c r="H39" s="44">
        <f t="shared" si="5"/>
        <v>10002</v>
      </c>
      <c r="I39" s="53" t="s">
        <v>512</v>
      </c>
      <c r="J39" s="54" t="s">
        <v>513</v>
      </c>
      <c r="K39" s="53">
        <v>10002</v>
      </c>
      <c r="L39" s="53" t="s">
        <v>514</v>
      </c>
      <c r="M39" s="54" t="s">
        <v>225</v>
      </c>
      <c r="N39" s="54" t="s">
        <v>226</v>
      </c>
      <c r="O39" s="55" t="s">
        <v>486</v>
      </c>
      <c r="P39" s="56" t="s">
        <v>487</v>
      </c>
    </row>
    <row r="40" spans="1:16" ht="12.75" customHeight="1" thickBot="1" x14ac:dyDescent="0.25">
      <c r="A40" s="44" t="str">
        <f t="shared" si="0"/>
        <v>IBVS 3998 </v>
      </c>
      <c r="B40" s="4" t="str">
        <f t="shared" si="1"/>
        <v>II</v>
      </c>
      <c r="C40" s="44">
        <f t="shared" si="2"/>
        <v>48876.486799999999</v>
      </c>
      <c r="D40" s="13" t="str">
        <f t="shared" si="3"/>
        <v>vis</v>
      </c>
      <c r="E40" s="52">
        <f>VLOOKUP(C40,Active!C$21:E$971,3,FALSE)</f>
        <v>10004.465379719955</v>
      </c>
      <c r="F40" s="4" t="s">
        <v>83</v>
      </c>
      <c r="G40" s="13" t="str">
        <f t="shared" si="4"/>
        <v>48876.4868</v>
      </c>
      <c r="H40" s="44">
        <f t="shared" si="5"/>
        <v>10004.5</v>
      </c>
      <c r="I40" s="53" t="s">
        <v>515</v>
      </c>
      <c r="J40" s="54" t="s">
        <v>516</v>
      </c>
      <c r="K40" s="53">
        <v>10004.5</v>
      </c>
      <c r="L40" s="53" t="s">
        <v>517</v>
      </c>
      <c r="M40" s="54" t="s">
        <v>225</v>
      </c>
      <c r="N40" s="54" t="s">
        <v>226</v>
      </c>
      <c r="O40" s="55" t="s">
        <v>486</v>
      </c>
      <c r="P40" s="56" t="s">
        <v>487</v>
      </c>
    </row>
    <row r="41" spans="1:16" ht="12.75" customHeight="1" thickBot="1" x14ac:dyDescent="0.25">
      <c r="A41" s="44" t="str">
        <f t="shared" si="0"/>
        <v>IBVS 3998 </v>
      </c>
      <c r="B41" s="4" t="str">
        <f t="shared" si="1"/>
        <v>II</v>
      </c>
      <c r="C41" s="44">
        <f t="shared" si="2"/>
        <v>48881.411200000002</v>
      </c>
      <c r="D41" s="13" t="str">
        <f t="shared" si="3"/>
        <v>vis</v>
      </c>
      <c r="E41" s="52">
        <f>VLOOKUP(C41,Active!C$21:E$971,3,FALSE)</f>
        <v>10007.465777587679</v>
      </c>
      <c r="F41" s="4" t="s">
        <v>83</v>
      </c>
      <c r="G41" s="13" t="str">
        <f t="shared" si="4"/>
        <v>48881.4112</v>
      </c>
      <c r="H41" s="44">
        <f t="shared" si="5"/>
        <v>10007.5</v>
      </c>
      <c r="I41" s="53" t="s">
        <v>518</v>
      </c>
      <c r="J41" s="54" t="s">
        <v>519</v>
      </c>
      <c r="K41" s="53">
        <v>10007.5</v>
      </c>
      <c r="L41" s="53" t="s">
        <v>520</v>
      </c>
      <c r="M41" s="54" t="s">
        <v>225</v>
      </c>
      <c r="N41" s="54" t="s">
        <v>226</v>
      </c>
      <c r="O41" s="55" t="s">
        <v>486</v>
      </c>
      <c r="P41" s="56" t="s">
        <v>487</v>
      </c>
    </row>
    <row r="42" spans="1:16" ht="12.75" customHeight="1" thickBot="1" x14ac:dyDescent="0.25">
      <c r="A42" s="44" t="str">
        <f t="shared" si="0"/>
        <v>BAVM 68 </v>
      </c>
      <c r="B42" s="4" t="str">
        <f t="shared" si="1"/>
        <v>II</v>
      </c>
      <c r="C42" s="44">
        <f t="shared" si="2"/>
        <v>49270.375399999997</v>
      </c>
      <c r="D42" s="13" t="str">
        <f t="shared" si="3"/>
        <v>vis</v>
      </c>
      <c r="E42" s="52">
        <f>VLOOKUP(C42,Active!C$21:E$971,3,FALSE)</f>
        <v>10244.458580020457</v>
      </c>
      <c r="F42" s="4" t="s">
        <v>83</v>
      </c>
      <c r="G42" s="13" t="str">
        <f t="shared" si="4"/>
        <v>49270.3754</v>
      </c>
      <c r="H42" s="44">
        <f t="shared" si="5"/>
        <v>10244.5</v>
      </c>
      <c r="I42" s="53" t="s">
        <v>521</v>
      </c>
      <c r="J42" s="54" t="s">
        <v>522</v>
      </c>
      <c r="K42" s="53">
        <v>10244.5</v>
      </c>
      <c r="L42" s="53" t="s">
        <v>523</v>
      </c>
      <c r="M42" s="54" t="s">
        <v>225</v>
      </c>
      <c r="N42" s="54" t="s">
        <v>46</v>
      </c>
      <c r="O42" s="55" t="s">
        <v>504</v>
      </c>
      <c r="P42" s="56" t="s">
        <v>505</v>
      </c>
    </row>
    <row r="43" spans="1:16" ht="12.75" customHeight="1" thickBot="1" x14ac:dyDescent="0.25">
      <c r="A43" s="44" t="str">
        <f t="shared" ref="A43:A74" si="6">P43</f>
        <v>BAVM 68 </v>
      </c>
      <c r="B43" s="4" t="str">
        <f t="shared" ref="B43:B74" si="7">IF(H43=INT(H43),"I","II")</f>
        <v>II</v>
      </c>
      <c r="C43" s="44">
        <f t="shared" ref="C43:C74" si="8">1*G43</f>
        <v>49270.376100000001</v>
      </c>
      <c r="D43" s="13" t="str">
        <f t="shared" ref="D43:D74" si="9">VLOOKUP(F43,I$1:J$5,2,FALSE)</f>
        <v>vis</v>
      </c>
      <c r="E43" s="52">
        <f>VLOOKUP(C43,Active!C$21:E$971,3,FALSE)</f>
        <v>10244.459006524909</v>
      </c>
      <c r="F43" s="4" t="s">
        <v>83</v>
      </c>
      <c r="G43" s="13" t="str">
        <f t="shared" ref="G43:G74" si="10">MID(I43,3,LEN(I43)-3)</f>
        <v>49270.3761</v>
      </c>
      <c r="H43" s="44">
        <f t="shared" ref="H43:H74" si="11">1*K43</f>
        <v>10244.5</v>
      </c>
      <c r="I43" s="53" t="s">
        <v>524</v>
      </c>
      <c r="J43" s="54" t="s">
        <v>525</v>
      </c>
      <c r="K43" s="53">
        <v>10244.5</v>
      </c>
      <c r="L43" s="53" t="s">
        <v>526</v>
      </c>
      <c r="M43" s="54" t="s">
        <v>225</v>
      </c>
      <c r="N43" s="54" t="s">
        <v>527</v>
      </c>
      <c r="O43" s="55" t="s">
        <v>504</v>
      </c>
      <c r="P43" s="56" t="s">
        <v>505</v>
      </c>
    </row>
    <row r="44" spans="1:16" ht="12.75" customHeight="1" thickBot="1" x14ac:dyDescent="0.25">
      <c r="A44" s="44" t="str">
        <f t="shared" si="6"/>
        <v> AN 318.267 </v>
      </c>
      <c r="B44" s="4" t="str">
        <f t="shared" si="7"/>
        <v>I</v>
      </c>
      <c r="C44" s="44">
        <f t="shared" si="8"/>
        <v>50267.431600000004</v>
      </c>
      <c r="D44" s="13" t="str">
        <f t="shared" si="9"/>
        <v>vis</v>
      </c>
      <c r="E44" s="52">
        <f>VLOOKUP(C44,Active!C$21:E$971,3,FALSE)</f>
        <v>10851.957015663073</v>
      </c>
      <c r="F44" s="4" t="s">
        <v>83</v>
      </c>
      <c r="G44" s="13" t="str">
        <f t="shared" si="10"/>
        <v>50267.4316</v>
      </c>
      <c r="H44" s="44">
        <f t="shared" si="11"/>
        <v>10852</v>
      </c>
      <c r="I44" s="53" t="s">
        <v>528</v>
      </c>
      <c r="J44" s="54" t="s">
        <v>529</v>
      </c>
      <c r="K44" s="53">
        <v>10852</v>
      </c>
      <c r="L44" s="53" t="s">
        <v>530</v>
      </c>
      <c r="M44" s="54" t="s">
        <v>225</v>
      </c>
      <c r="N44" s="54" t="s">
        <v>226</v>
      </c>
      <c r="O44" s="55" t="s">
        <v>531</v>
      </c>
      <c r="P44" s="55" t="s">
        <v>532</v>
      </c>
    </row>
    <row r="45" spans="1:16" ht="12.75" customHeight="1" thickBot="1" x14ac:dyDescent="0.25">
      <c r="A45" s="44" t="str">
        <f t="shared" si="6"/>
        <v>BAVM 102 </v>
      </c>
      <c r="B45" s="4" t="str">
        <f t="shared" si="7"/>
        <v>I</v>
      </c>
      <c r="C45" s="44">
        <f t="shared" si="8"/>
        <v>50344.571000000004</v>
      </c>
      <c r="D45" s="13" t="str">
        <f t="shared" si="9"/>
        <v>vis</v>
      </c>
      <c r="E45" s="52">
        <f>VLOOKUP(C45,Active!C$21:E$971,3,FALSE)</f>
        <v>10898.957440339645</v>
      </c>
      <c r="F45" s="4" t="s">
        <v>83</v>
      </c>
      <c r="G45" s="13" t="str">
        <f t="shared" si="10"/>
        <v>50344.571</v>
      </c>
      <c r="H45" s="44">
        <f t="shared" si="11"/>
        <v>10899</v>
      </c>
      <c r="I45" s="53" t="s">
        <v>533</v>
      </c>
      <c r="J45" s="54" t="s">
        <v>534</v>
      </c>
      <c r="K45" s="53">
        <v>10899</v>
      </c>
      <c r="L45" s="53" t="s">
        <v>535</v>
      </c>
      <c r="M45" s="54" t="s">
        <v>225</v>
      </c>
      <c r="N45" s="54" t="s">
        <v>527</v>
      </c>
      <c r="O45" s="55" t="s">
        <v>504</v>
      </c>
      <c r="P45" s="56" t="s">
        <v>536</v>
      </c>
    </row>
    <row r="46" spans="1:16" ht="12.75" customHeight="1" thickBot="1" x14ac:dyDescent="0.25">
      <c r="A46" s="44" t="str">
        <f t="shared" si="6"/>
        <v>IBVS 5361 </v>
      </c>
      <c r="B46" s="4" t="str">
        <f t="shared" si="7"/>
        <v>II</v>
      </c>
      <c r="C46" s="44">
        <f t="shared" si="8"/>
        <v>51013.384299999998</v>
      </c>
      <c r="D46" s="13" t="str">
        <f t="shared" si="9"/>
        <v>vis</v>
      </c>
      <c r="E46" s="52">
        <f>VLOOKUP(C46,Active!C$21:E$971,3,FALSE)</f>
        <v>11306.460080097533</v>
      </c>
      <c r="F46" s="4" t="s">
        <v>83</v>
      </c>
      <c r="G46" s="13" t="str">
        <f t="shared" si="10"/>
        <v>51013.3843</v>
      </c>
      <c r="H46" s="44">
        <f t="shared" si="11"/>
        <v>11306.5</v>
      </c>
      <c r="I46" s="53" t="s">
        <v>543</v>
      </c>
      <c r="J46" s="54" t="s">
        <v>544</v>
      </c>
      <c r="K46" s="53">
        <v>11306.5</v>
      </c>
      <c r="L46" s="53" t="s">
        <v>545</v>
      </c>
      <c r="M46" s="54" t="s">
        <v>225</v>
      </c>
      <c r="N46" s="54" t="s">
        <v>226</v>
      </c>
      <c r="O46" s="55" t="s">
        <v>546</v>
      </c>
      <c r="P46" s="56" t="s">
        <v>547</v>
      </c>
    </row>
    <row r="47" spans="1:16" ht="12.75" customHeight="1" thickBot="1" x14ac:dyDescent="0.25">
      <c r="A47" s="44" t="str">
        <f t="shared" si="6"/>
        <v>IBVS 5361 </v>
      </c>
      <c r="B47" s="4" t="str">
        <f t="shared" si="7"/>
        <v>I</v>
      </c>
      <c r="C47" s="44">
        <f t="shared" si="8"/>
        <v>51022.398999999998</v>
      </c>
      <c r="D47" s="13" t="str">
        <f t="shared" si="9"/>
        <v>vis</v>
      </c>
      <c r="E47" s="52">
        <f>VLOOKUP(C47,Active!C$21:E$971,3,FALSE)</f>
        <v>11311.952665317693</v>
      </c>
      <c r="F47" s="4" t="s">
        <v>83</v>
      </c>
      <c r="G47" s="13" t="str">
        <f t="shared" si="10"/>
        <v>51022.3990</v>
      </c>
      <c r="H47" s="44">
        <f t="shared" si="11"/>
        <v>11312</v>
      </c>
      <c r="I47" s="53" t="s">
        <v>548</v>
      </c>
      <c r="J47" s="54" t="s">
        <v>549</v>
      </c>
      <c r="K47" s="53">
        <v>11312</v>
      </c>
      <c r="L47" s="53" t="s">
        <v>550</v>
      </c>
      <c r="M47" s="54" t="s">
        <v>225</v>
      </c>
      <c r="N47" s="54" t="s">
        <v>226</v>
      </c>
      <c r="O47" s="55" t="s">
        <v>546</v>
      </c>
      <c r="P47" s="56" t="s">
        <v>547</v>
      </c>
    </row>
    <row r="48" spans="1:16" ht="12.75" customHeight="1" thickBot="1" x14ac:dyDescent="0.25">
      <c r="A48" s="44" t="str">
        <f t="shared" si="6"/>
        <v>IBVS 5494 </v>
      </c>
      <c r="B48" s="4" t="str">
        <f t="shared" si="7"/>
        <v>I</v>
      </c>
      <c r="C48" s="44">
        <f t="shared" si="8"/>
        <v>52858.962</v>
      </c>
      <c r="D48" s="13" t="str">
        <f t="shared" si="9"/>
        <v>vis</v>
      </c>
      <c r="E48" s="52">
        <f>VLOOKUP(C48,Active!C$21:E$971,3,FALSE)</f>
        <v>12430.955936606815</v>
      </c>
      <c r="F48" s="4" t="s">
        <v>83</v>
      </c>
      <c r="G48" s="13" t="str">
        <f t="shared" si="10"/>
        <v>52858.962</v>
      </c>
      <c r="H48" s="44">
        <f t="shared" si="11"/>
        <v>12431</v>
      </c>
      <c r="I48" s="53" t="s">
        <v>551</v>
      </c>
      <c r="J48" s="54" t="s">
        <v>552</v>
      </c>
      <c r="K48" s="53">
        <v>12431</v>
      </c>
      <c r="L48" s="53" t="s">
        <v>553</v>
      </c>
      <c r="M48" s="54" t="s">
        <v>225</v>
      </c>
      <c r="N48" s="54" t="s">
        <v>226</v>
      </c>
      <c r="O48" s="55" t="s">
        <v>554</v>
      </c>
      <c r="P48" s="56" t="s">
        <v>555</v>
      </c>
    </row>
    <row r="49" spans="1:16" ht="12.75" customHeight="1" thickBot="1" x14ac:dyDescent="0.25">
      <c r="A49" s="44" t="str">
        <f t="shared" si="6"/>
        <v>IBVS 5736 </v>
      </c>
      <c r="B49" s="4" t="str">
        <f t="shared" si="7"/>
        <v>I</v>
      </c>
      <c r="C49" s="44">
        <f t="shared" si="8"/>
        <v>54042.281600000002</v>
      </c>
      <c r="D49" s="13" t="str">
        <f t="shared" si="9"/>
        <v>vis</v>
      </c>
      <c r="E49" s="52">
        <f>VLOOKUP(C49,Active!C$21:E$971,3,FALSE)</f>
        <v>13151.943184733091</v>
      </c>
      <c r="F49" s="4" t="s">
        <v>83</v>
      </c>
      <c r="G49" s="13" t="str">
        <f t="shared" si="10"/>
        <v>54042.2816</v>
      </c>
      <c r="H49" s="44">
        <f t="shared" si="11"/>
        <v>13152</v>
      </c>
      <c r="I49" s="53" t="s">
        <v>556</v>
      </c>
      <c r="J49" s="54" t="s">
        <v>557</v>
      </c>
      <c r="K49" s="53">
        <v>13152</v>
      </c>
      <c r="L49" s="53" t="s">
        <v>558</v>
      </c>
      <c r="M49" s="54" t="s">
        <v>225</v>
      </c>
      <c r="N49" s="54" t="s">
        <v>226</v>
      </c>
      <c r="O49" s="55" t="s">
        <v>559</v>
      </c>
      <c r="P49" s="56" t="s">
        <v>560</v>
      </c>
    </row>
    <row r="50" spans="1:16" ht="12.75" customHeight="1" thickBot="1" x14ac:dyDescent="0.25">
      <c r="A50" s="44" t="str">
        <f t="shared" si="6"/>
        <v>IBVS 6007 </v>
      </c>
      <c r="B50" s="4" t="str">
        <f t="shared" si="7"/>
        <v>I</v>
      </c>
      <c r="C50" s="44">
        <f t="shared" si="8"/>
        <v>55811.54449</v>
      </c>
      <c r="D50" s="13" t="str">
        <f t="shared" si="9"/>
        <v>vis</v>
      </c>
      <c r="E50" s="52">
        <f>VLOOKUP(C50,Active!C$21:E$971,3,FALSE)</f>
        <v>14229.941032713499</v>
      </c>
      <c r="F50" s="4" t="s">
        <v>83</v>
      </c>
      <c r="G50" s="13" t="str">
        <f t="shared" si="10"/>
        <v>55811.54449</v>
      </c>
      <c r="H50" s="44">
        <f t="shared" si="11"/>
        <v>14230</v>
      </c>
      <c r="I50" s="53" t="s">
        <v>572</v>
      </c>
      <c r="J50" s="54" t="s">
        <v>573</v>
      </c>
      <c r="K50" s="53">
        <v>14230</v>
      </c>
      <c r="L50" s="53" t="s">
        <v>574</v>
      </c>
      <c r="M50" s="54" t="s">
        <v>564</v>
      </c>
      <c r="N50" s="54" t="s">
        <v>76</v>
      </c>
      <c r="O50" s="55" t="s">
        <v>575</v>
      </c>
      <c r="P50" s="56" t="s">
        <v>576</v>
      </c>
    </row>
    <row r="51" spans="1:16" ht="12.75" customHeight="1" thickBot="1" x14ac:dyDescent="0.25">
      <c r="A51" s="44" t="str">
        <f t="shared" si="6"/>
        <v>OEJV 0160 </v>
      </c>
      <c r="B51" s="4" t="str">
        <f t="shared" si="7"/>
        <v>I</v>
      </c>
      <c r="C51" s="44">
        <f t="shared" si="8"/>
        <v>55816.469140000001</v>
      </c>
      <c r="D51" s="13" t="str">
        <f t="shared" si="9"/>
        <v>vis</v>
      </c>
      <c r="E51" s="52">
        <f>VLOOKUP(C51,Active!C$21:E$971,3,FALSE)</f>
        <v>14232.941582904239</v>
      </c>
      <c r="F51" s="4" t="s">
        <v>83</v>
      </c>
      <c r="G51" s="13" t="str">
        <f t="shared" si="10"/>
        <v>55816.46914</v>
      </c>
      <c r="H51" s="44">
        <f t="shared" si="11"/>
        <v>14233</v>
      </c>
      <c r="I51" s="53" t="s">
        <v>577</v>
      </c>
      <c r="J51" s="54" t="s">
        <v>578</v>
      </c>
      <c r="K51" s="53">
        <v>14233</v>
      </c>
      <c r="L51" s="53" t="s">
        <v>579</v>
      </c>
      <c r="M51" s="54" t="s">
        <v>564</v>
      </c>
      <c r="N51" s="54" t="s">
        <v>565</v>
      </c>
      <c r="O51" s="55" t="s">
        <v>580</v>
      </c>
      <c r="P51" s="56" t="s">
        <v>581</v>
      </c>
    </row>
    <row r="52" spans="1:16" ht="12.75" customHeight="1" thickBot="1" x14ac:dyDescent="0.25">
      <c r="A52" s="44" t="str">
        <f t="shared" si="6"/>
        <v>OEJV 0160 </v>
      </c>
      <c r="B52" s="4" t="str">
        <f t="shared" si="7"/>
        <v>I</v>
      </c>
      <c r="C52" s="44">
        <f t="shared" si="8"/>
        <v>55816.469140000001</v>
      </c>
      <c r="D52" s="13" t="str">
        <f t="shared" si="9"/>
        <v>vis</v>
      </c>
      <c r="E52" s="52">
        <f>VLOOKUP(C52,Active!C$21:E$971,3,FALSE)</f>
        <v>14232.941582904239</v>
      </c>
      <c r="F52" s="4" t="s">
        <v>83</v>
      </c>
      <c r="G52" s="13" t="str">
        <f t="shared" si="10"/>
        <v>55816.46914</v>
      </c>
      <c r="H52" s="44">
        <f t="shared" si="11"/>
        <v>14233</v>
      </c>
      <c r="I52" s="53" t="s">
        <v>577</v>
      </c>
      <c r="J52" s="54" t="s">
        <v>578</v>
      </c>
      <c r="K52" s="53">
        <v>14233</v>
      </c>
      <c r="L52" s="53" t="s">
        <v>579</v>
      </c>
      <c r="M52" s="54" t="s">
        <v>564</v>
      </c>
      <c r="N52" s="54" t="s">
        <v>55</v>
      </c>
      <c r="O52" s="55" t="s">
        <v>580</v>
      </c>
      <c r="P52" s="56" t="s">
        <v>581</v>
      </c>
    </row>
    <row r="53" spans="1:16" ht="12.75" customHeight="1" thickBot="1" x14ac:dyDescent="0.25">
      <c r="A53" s="44" t="str">
        <f t="shared" si="6"/>
        <v>OEJV 0160 </v>
      </c>
      <c r="B53" s="4" t="str">
        <f t="shared" si="7"/>
        <v>I</v>
      </c>
      <c r="C53" s="44">
        <f t="shared" si="8"/>
        <v>55816.469140000001</v>
      </c>
      <c r="D53" s="13" t="str">
        <f t="shared" si="9"/>
        <v>vis</v>
      </c>
      <c r="E53" s="52">
        <f>VLOOKUP(C53,Active!C$21:E$971,3,FALSE)</f>
        <v>14232.941582904239</v>
      </c>
      <c r="F53" s="4" t="s">
        <v>83</v>
      </c>
      <c r="G53" s="13" t="str">
        <f t="shared" si="10"/>
        <v>55816.46914</v>
      </c>
      <c r="H53" s="44">
        <f t="shared" si="11"/>
        <v>14233</v>
      </c>
      <c r="I53" s="53" t="s">
        <v>577</v>
      </c>
      <c r="J53" s="54" t="s">
        <v>578</v>
      </c>
      <c r="K53" s="53">
        <v>14233</v>
      </c>
      <c r="L53" s="53" t="s">
        <v>579</v>
      </c>
      <c r="M53" s="54" t="s">
        <v>564</v>
      </c>
      <c r="N53" s="54" t="s">
        <v>83</v>
      </c>
      <c r="O53" s="55" t="s">
        <v>580</v>
      </c>
      <c r="P53" s="56" t="s">
        <v>581</v>
      </c>
    </row>
    <row r="54" spans="1:16" ht="12.75" customHeight="1" thickBot="1" x14ac:dyDescent="0.25">
      <c r="A54" s="44" t="str">
        <f t="shared" si="6"/>
        <v>OEJV 0160 </v>
      </c>
      <c r="B54" s="4" t="str">
        <f t="shared" si="7"/>
        <v>II</v>
      </c>
      <c r="C54" s="44">
        <f t="shared" si="8"/>
        <v>56155.381119999998</v>
      </c>
      <c r="D54" s="13" t="str">
        <f t="shared" si="9"/>
        <v>vis</v>
      </c>
      <c r="E54" s="52">
        <f>VLOOKUP(C54,Active!C$21:E$971,3,FALSE)</f>
        <v>14439.437964623283</v>
      </c>
      <c r="F54" s="4" t="s">
        <v>83</v>
      </c>
      <c r="G54" s="13" t="str">
        <f t="shared" si="10"/>
        <v>56155.38112</v>
      </c>
      <c r="H54" s="44">
        <f t="shared" si="11"/>
        <v>14439.5</v>
      </c>
      <c r="I54" s="53" t="s">
        <v>582</v>
      </c>
      <c r="J54" s="54" t="s">
        <v>583</v>
      </c>
      <c r="K54" s="53">
        <v>14439.5</v>
      </c>
      <c r="L54" s="53" t="s">
        <v>584</v>
      </c>
      <c r="M54" s="54" t="s">
        <v>564</v>
      </c>
      <c r="N54" s="54" t="s">
        <v>83</v>
      </c>
      <c r="O54" s="55" t="s">
        <v>585</v>
      </c>
      <c r="P54" s="56" t="s">
        <v>581</v>
      </c>
    </row>
    <row r="55" spans="1:16" ht="12.75" customHeight="1" thickBot="1" x14ac:dyDescent="0.25">
      <c r="A55" s="44" t="str">
        <f t="shared" si="6"/>
        <v>OEJV 0160 </v>
      </c>
      <c r="B55" s="4" t="str">
        <f t="shared" si="7"/>
        <v>II</v>
      </c>
      <c r="C55" s="44">
        <f t="shared" si="8"/>
        <v>56155.388559999999</v>
      </c>
      <c r="D55" s="13" t="str">
        <f t="shared" si="9"/>
        <v>vis</v>
      </c>
      <c r="E55" s="52">
        <f>VLOOKUP(C55,Active!C$21:E$971,3,FALSE)</f>
        <v>14439.442497756281</v>
      </c>
      <c r="F55" s="4" t="s">
        <v>83</v>
      </c>
      <c r="G55" s="13" t="str">
        <f t="shared" si="10"/>
        <v>56155.38856</v>
      </c>
      <c r="H55" s="44">
        <f t="shared" si="11"/>
        <v>14439.5</v>
      </c>
      <c r="I55" s="53" t="s">
        <v>586</v>
      </c>
      <c r="J55" s="54" t="s">
        <v>587</v>
      </c>
      <c r="K55" s="53">
        <v>14439.5</v>
      </c>
      <c r="L55" s="53" t="s">
        <v>588</v>
      </c>
      <c r="M55" s="54" t="s">
        <v>564</v>
      </c>
      <c r="N55" s="54" t="s">
        <v>565</v>
      </c>
      <c r="O55" s="55" t="s">
        <v>585</v>
      </c>
      <c r="P55" s="56" t="s">
        <v>581</v>
      </c>
    </row>
    <row r="56" spans="1:16" ht="12.75" customHeight="1" thickBot="1" x14ac:dyDescent="0.25">
      <c r="A56" s="44" t="str">
        <f t="shared" si="6"/>
        <v>OEJV 0160 </v>
      </c>
      <c r="B56" s="4" t="str">
        <f t="shared" si="7"/>
        <v>II</v>
      </c>
      <c r="C56" s="44">
        <f t="shared" si="8"/>
        <v>56155.393660000002</v>
      </c>
      <c r="D56" s="13" t="str">
        <f t="shared" si="9"/>
        <v>vis</v>
      </c>
      <c r="E56" s="52">
        <f>VLOOKUP(C56,Active!C$21:E$971,3,FALSE)</f>
        <v>14439.445605145838</v>
      </c>
      <c r="F56" s="4" t="s">
        <v>83</v>
      </c>
      <c r="G56" s="13" t="str">
        <f t="shared" si="10"/>
        <v>56155.39366</v>
      </c>
      <c r="H56" s="44">
        <f t="shared" si="11"/>
        <v>14439.5</v>
      </c>
      <c r="I56" s="53" t="s">
        <v>589</v>
      </c>
      <c r="J56" s="54" t="s">
        <v>590</v>
      </c>
      <c r="K56" s="53">
        <v>14439.5</v>
      </c>
      <c r="L56" s="53" t="s">
        <v>591</v>
      </c>
      <c r="M56" s="54" t="s">
        <v>564</v>
      </c>
      <c r="N56" s="54" t="s">
        <v>55</v>
      </c>
      <c r="O56" s="55" t="s">
        <v>585</v>
      </c>
      <c r="P56" s="56" t="s">
        <v>581</v>
      </c>
    </row>
    <row r="57" spans="1:16" ht="12.75" customHeight="1" thickBot="1" x14ac:dyDescent="0.25">
      <c r="A57" s="44" t="str">
        <f t="shared" si="6"/>
        <v>BAVM 238 </v>
      </c>
      <c r="B57" s="4" t="str">
        <f t="shared" si="7"/>
        <v>II</v>
      </c>
      <c r="C57" s="44">
        <f t="shared" si="8"/>
        <v>56877.547700000003</v>
      </c>
      <c r="D57" s="13" t="str">
        <f t="shared" si="9"/>
        <v>vis</v>
      </c>
      <c r="E57" s="52">
        <f>VLOOKUP(C57,Active!C$21:E$971,3,FALSE)</f>
        <v>14879.44833477431</v>
      </c>
      <c r="F57" s="4" t="s">
        <v>83</v>
      </c>
      <c r="G57" s="13" t="str">
        <f t="shared" si="10"/>
        <v>56877.5477</v>
      </c>
      <c r="H57" s="44">
        <f t="shared" si="11"/>
        <v>14879.5</v>
      </c>
      <c r="I57" s="53" t="s">
        <v>592</v>
      </c>
      <c r="J57" s="54" t="s">
        <v>593</v>
      </c>
      <c r="K57" s="53">
        <v>14879.5</v>
      </c>
      <c r="L57" s="53" t="s">
        <v>594</v>
      </c>
      <c r="M57" s="54" t="s">
        <v>564</v>
      </c>
      <c r="N57" s="57" t="s">
        <v>595</v>
      </c>
      <c r="O57" s="55" t="s">
        <v>504</v>
      </c>
      <c r="P57" s="56" t="s">
        <v>596</v>
      </c>
    </row>
    <row r="58" spans="1:16" ht="12.75" customHeight="1" thickBot="1" x14ac:dyDescent="0.25">
      <c r="A58" s="44" t="str">
        <f t="shared" si="6"/>
        <v> APJ 100.242 </v>
      </c>
      <c r="B58" s="4" t="str">
        <f t="shared" si="7"/>
        <v>I</v>
      </c>
      <c r="C58" s="44">
        <f t="shared" si="8"/>
        <v>15500.78</v>
      </c>
      <c r="D58" s="13" t="str">
        <f t="shared" si="9"/>
        <v>vis</v>
      </c>
      <c r="E58" s="52">
        <f>VLOOKUP(C58,Active!C$21:E$971,3,FALSE)</f>
        <v>-10331.08809205672</v>
      </c>
      <c r="F58" s="4" t="s">
        <v>83</v>
      </c>
      <c r="G58" s="13" t="str">
        <f t="shared" si="10"/>
        <v>15500.780</v>
      </c>
      <c r="H58" s="44">
        <f t="shared" si="11"/>
        <v>-10331</v>
      </c>
      <c r="I58" s="53" t="s">
        <v>86</v>
      </c>
      <c r="J58" s="54" t="s">
        <v>87</v>
      </c>
      <c r="K58" s="53">
        <v>-10331</v>
      </c>
      <c r="L58" s="53" t="s">
        <v>88</v>
      </c>
      <c r="M58" s="54" t="s">
        <v>89</v>
      </c>
      <c r="N58" s="54"/>
      <c r="O58" s="55" t="s">
        <v>90</v>
      </c>
      <c r="P58" s="55" t="s">
        <v>91</v>
      </c>
    </row>
    <row r="59" spans="1:16" ht="12.75" customHeight="1" thickBot="1" x14ac:dyDescent="0.25">
      <c r="A59" s="44" t="str">
        <f t="shared" si="6"/>
        <v> APJ 100.242 </v>
      </c>
      <c r="B59" s="4" t="str">
        <f t="shared" si="7"/>
        <v>II</v>
      </c>
      <c r="C59" s="44">
        <f t="shared" si="8"/>
        <v>15501.647000000001</v>
      </c>
      <c r="D59" s="13" t="str">
        <f t="shared" si="9"/>
        <v>vis</v>
      </c>
      <c r="E59" s="52">
        <f>VLOOKUP(C59,Active!C$21:E$971,3,FALSE)</f>
        <v>-10330.559835832346</v>
      </c>
      <c r="F59" s="4" t="s">
        <v>83</v>
      </c>
      <c r="G59" s="13" t="str">
        <f t="shared" si="10"/>
        <v>15501.647</v>
      </c>
      <c r="H59" s="44">
        <f t="shared" si="11"/>
        <v>-10330.5</v>
      </c>
      <c r="I59" s="53" t="s">
        <v>92</v>
      </c>
      <c r="J59" s="54" t="s">
        <v>93</v>
      </c>
      <c r="K59" s="53">
        <v>-10330.5</v>
      </c>
      <c r="L59" s="53" t="s">
        <v>94</v>
      </c>
      <c r="M59" s="54" t="s">
        <v>89</v>
      </c>
      <c r="N59" s="54"/>
      <c r="O59" s="55" t="s">
        <v>90</v>
      </c>
      <c r="P59" s="55" t="s">
        <v>91</v>
      </c>
    </row>
    <row r="60" spans="1:16" ht="12.75" customHeight="1" thickBot="1" x14ac:dyDescent="0.25">
      <c r="A60" s="44" t="str">
        <f t="shared" si="6"/>
        <v> AC 1063.2 </v>
      </c>
      <c r="B60" s="4" t="str">
        <f t="shared" si="7"/>
        <v>I</v>
      </c>
      <c r="C60" s="44">
        <f t="shared" si="8"/>
        <v>15612.48</v>
      </c>
      <c r="D60" s="13" t="str">
        <f t="shared" si="9"/>
        <v>vis</v>
      </c>
      <c r="E60" s="52">
        <f>VLOOKUP(C60,Active!C$21:E$971,3,FALSE)</f>
        <v>-10263.030167878245</v>
      </c>
      <c r="F60" s="4" t="s">
        <v>83</v>
      </c>
      <c r="G60" s="13" t="str">
        <f t="shared" si="10"/>
        <v>15612.480</v>
      </c>
      <c r="H60" s="44">
        <f t="shared" si="11"/>
        <v>-10263</v>
      </c>
      <c r="I60" s="53" t="s">
        <v>95</v>
      </c>
      <c r="J60" s="54" t="s">
        <v>96</v>
      </c>
      <c r="K60" s="53">
        <v>-10263</v>
      </c>
      <c r="L60" s="53" t="s">
        <v>97</v>
      </c>
      <c r="M60" s="54" t="s">
        <v>89</v>
      </c>
      <c r="N60" s="54"/>
      <c r="O60" s="55" t="s">
        <v>98</v>
      </c>
      <c r="P60" s="55" t="s">
        <v>99</v>
      </c>
    </row>
    <row r="61" spans="1:16" ht="12.75" customHeight="1" thickBot="1" x14ac:dyDescent="0.25">
      <c r="A61" s="44" t="str">
        <f t="shared" si="6"/>
        <v> AC 1063.2 </v>
      </c>
      <c r="B61" s="4" t="str">
        <f t="shared" si="7"/>
        <v>I</v>
      </c>
      <c r="C61" s="44">
        <f t="shared" si="8"/>
        <v>16500.343000000001</v>
      </c>
      <c r="D61" s="13" t="str">
        <f t="shared" si="9"/>
        <v>vis</v>
      </c>
      <c r="E61" s="52">
        <f>VLOOKUP(C61,Active!C$21:E$971,3,FALSE)</f>
        <v>-9722.0622830539432</v>
      </c>
      <c r="F61" s="4" t="s">
        <v>83</v>
      </c>
      <c r="G61" s="13" t="str">
        <f t="shared" si="10"/>
        <v>16500.343</v>
      </c>
      <c r="H61" s="44">
        <f t="shared" si="11"/>
        <v>-9722</v>
      </c>
      <c r="I61" s="53" t="s">
        <v>100</v>
      </c>
      <c r="J61" s="54" t="s">
        <v>101</v>
      </c>
      <c r="K61" s="53">
        <v>-9722</v>
      </c>
      <c r="L61" s="53" t="s">
        <v>102</v>
      </c>
      <c r="M61" s="54" t="s">
        <v>89</v>
      </c>
      <c r="N61" s="54"/>
      <c r="O61" s="55" t="s">
        <v>98</v>
      </c>
      <c r="P61" s="55" t="s">
        <v>99</v>
      </c>
    </row>
    <row r="62" spans="1:16" ht="12.75" customHeight="1" thickBot="1" x14ac:dyDescent="0.25">
      <c r="A62" s="44" t="str">
        <f t="shared" si="6"/>
        <v> APJ 100.242 </v>
      </c>
      <c r="B62" s="4" t="str">
        <f t="shared" si="7"/>
        <v>I</v>
      </c>
      <c r="C62" s="44">
        <f t="shared" si="8"/>
        <v>16500.361000000001</v>
      </c>
      <c r="D62" s="13" t="str">
        <f t="shared" si="9"/>
        <v>vis</v>
      </c>
      <c r="E62" s="52">
        <f>VLOOKUP(C62,Active!C$21:E$971,3,FALSE)</f>
        <v>-9722.0513157966889</v>
      </c>
      <c r="F62" s="4" t="s">
        <v>83</v>
      </c>
      <c r="G62" s="13" t="str">
        <f t="shared" si="10"/>
        <v>16500.361</v>
      </c>
      <c r="H62" s="44">
        <f t="shared" si="11"/>
        <v>-9722</v>
      </c>
      <c r="I62" s="53" t="s">
        <v>103</v>
      </c>
      <c r="J62" s="54" t="s">
        <v>104</v>
      </c>
      <c r="K62" s="53">
        <v>-9722</v>
      </c>
      <c r="L62" s="53" t="s">
        <v>105</v>
      </c>
      <c r="M62" s="54" t="s">
        <v>89</v>
      </c>
      <c r="N62" s="54"/>
      <c r="O62" s="55" t="s">
        <v>90</v>
      </c>
      <c r="P62" s="55" t="s">
        <v>91</v>
      </c>
    </row>
    <row r="63" spans="1:16" ht="12.75" customHeight="1" thickBot="1" x14ac:dyDescent="0.25">
      <c r="A63" s="44" t="str">
        <f t="shared" si="6"/>
        <v> AC 1063.2 </v>
      </c>
      <c r="B63" s="4" t="str">
        <f t="shared" si="7"/>
        <v>II</v>
      </c>
      <c r="C63" s="44">
        <f t="shared" si="8"/>
        <v>16501.197</v>
      </c>
      <c r="D63" s="13" t="str">
        <f t="shared" si="9"/>
        <v>vis</v>
      </c>
      <c r="E63" s="52">
        <f>VLOOKUP(C63,Active!C$21:E$971,3,FALSE)</f>
        <v>-9721.5419476264742</v>
      </c>
      <c r="F63" s="4" t="s">
        <v>83</v>
      </c>
      <c r="G63" s="13" t="str">
        <f t="shared" si="10"/>
        <v>16501.197</v>
      </c>
      <c r="H63" s="44">
        <f t="shared" si="11"/>
        <v>-9721.5</v>
      </c>
      <c r="I63" s="53" t="s">
        <v>106</v>
      </c>
      <c r="J63" s="54" t="s">
        <v>107</v>
      </c>
      <c r="K63" s="53">
        <v>-9721.5</v>
      </c>
      <c r="L63" s="53" t="s">
        <v>108</v>
      </c>
      <c r="M63" s="54" t="s">
        <v>89</v>
      </c>
      <c r="N63" s="54"/>
      <c r="O63" s="55" t="s">
        <v>98</v>
      </c>
      <c r="P63" s="55" t="s">
        <v>99</v>
      </c>
    </row>
    <row r="64" spans="1:16" ht="12.75" customHeight="1" thickBot="1" x14ac:dyDescent="0.25">
      <c r="A64" s="44" t="str">
        <f t="shared" si="6"/>
        <v> APJ 100.242 </v>
      </c>
      <c r="B64" s="4" t="str">
        <f t="shared" si="7"/>
        <v>II</v>
      </c>
      <c r="C64" s="44">
        <f t="shared" si="8"/>
        <v>16501.201000000001</v>
      </c>
      <c r="D64" s="13" t="str">
        <f t="shared" si="9"/>
        <v>vis</v>
      </c>
      <c r="E64" s="52">
        <f>VLOOKUP(C64,Active!C$21:E$971,3,FALSE)</f>
        <v>-9721.5395104581949</v>
      </c>
      <c r="F64" s="4" t="s">
        <v>83</v>
      </c>
      <c r="G64" s="13" t="str">
        <f t="shared" si="10"/>
        <v>16501.201</v>
      </c>
      <c r="H64" s="44">
        <f t="shared" si="11"/>
        <v>-9721.5</v>
      </c>
      <c r="I64" s="53" t="s">
        <v>109</v>
      </c>
      <c r="J64" s="54" t="s">
        <v>110</v>
      </c>
      <c r="K64" s="53">
        <v>-9721.5</v>
      </c>
      <c r="L64" s="53" t="s">
        <v>111</v>
      </c>
      <c r="M64" s="54" t="s">
        <v>89</v>
      </c>
      <c r="N64" s="54"/>
      <c r="O64" s="55" t="s">
        <v>90</v>
      </c>
      <c r="P64" s="55" t="s">
        <v>91</v>
      </c>
    </row>
    <row r="65" spans="1:16" ht="12.75" customHeight="1" thickBot="1" x14ac:dyDescent="0.25">
      <c r="A65" s="44" t="str">
        <f t="shared" si="6"/>
        <v> APJ 100.242 </v>
      </c>
      <c r="B65" s="4" t="str">
        <f t="shared" si="7"/>
        <v>I</v>
      </c>
      <c r="C65" s="44">
        <f t="shared" si="8"/>
        <v>17501.526999999998</v>
      </c>
      <c r="D65" s="13" t="str">
        <f t="shared" si="9"/>
        <v>vis</v>
      </c>
      <c r="E65" s="52">
        <f>VLOOKUP(C65,Active!C$21:E$971,3,FALSE)</f>
        <v>-9112.0488116062843</v>
      </c>
      <c r="F65" s="4" t="s">
        <v>83</v>
      </c>
      <c r="G65" s="13" t="str">
        <f t="shared" si="10"/>
        <v>17501.527</v>
      </c>
      <c r="H65" s="44">
        <f t="shared" si="11"/>
        <v>-9112</v>
      </c>
      <c r="I65" s="53" t="s">
        <v>112</v>
      </c>
      <c r="J65" s="54" t="s">
        <v>113</v>
      </c>
      <c r="K65" s="53">
        <v>-9112</v>
      </c>
      <c r="L65" s="53" t="s">
        <v>114</v>
      </c>
      <c r="M65" s="54" t="s">
        <v>89</v>
      </c>
      <c r="N65" s="54"/>
      <c r="O65" s="55" t="s">
        <v>90</v>
      </c>
      <c r="P65" s="55" t="s">
        <v>91</v>
      </c>
    </row>
    <row r="66" spans="1:16" ht="12.75" customHeight="1" thickBot="1" x14ac:dyDescent="0.25">
      <c r="A66" s="44" t="str">
        <f t="shared" si="6"/>
        <v> APJ 100.242 </v>
      </c>
      <c r="B66" s="4" t="str">
        <f t="shared" si="7"/>
        <v>II</v>
      </c>
      <c r="C66" s="44">
        <f t="shared" si="8"/>
        <v>17502.391</v>
      </c>
      <c r="D66" s="13" t="str">
        <f t="shared" si="9"/>
        <v>vis</v>
      </c>
      <c r="E66" s="52">
        <f>VLOOKUP(C66,Active!C$21:E$971,3,FALSE)</f>
        <v>-9111.5223832581178</v>
      </c>
      <c r="F66" s="4" t="s">
        <v>83</v>
      </c>
      <c r="G66" s="13" t="str">
        <f t="shared" si="10"/>
        <v>17502.391</v>
      </c>
      <c r="H66" s="44">
        <f t="shared" si="11"/>
        <v>-9111.5</v>
      </c>
      <c r="I66" s="53" t="s">
        <v>115</v>
      </c>
      <c r="J66" s="54" t="s">
        <v>116</v>
      </c>
      <c r="K66" s="53">
        <v>-9111.5</v>
      </c>
      <c r="L66" s="53" t="s">
        <v>117</v>
      </c>
      <c r="M66" s="54" t="s">
        <v>89</v>
      </c>
      <c r="N66" s="54"/>
      <c r="O66" s="55" t="s">
        <v>90</v>
      </c>
      <c r="P66" s="55" t="s">
        <v>91</v>
      </c>
    </row>
    <row r="67" spans="1:16" ht="12.75" customHeight="1" thickBot="1" x14ac:dyDescent="0.25">
      <c r="A67" s="44" t="str">
        <f t="shared" si="6"/>
        <v> APJ 100.242 </v>
      </c>
      <c r="B67" s="4" t="str">
        <f t="shared" si="7"/>
        <v>I</v>
      </c>
      <c r="C67" s="44">
        <f t="shared" si="8"/>
        <v>18501.107</v>
      </c>
      <c r="D67" s="13" t="str">
        <f t="shared" si="9"/>
        <v>vis</v>
      </c>
      <c r="E67" s="52">
        <f>VLOOKUP(C67,Active!C$21:E$971,3,FALSE)</f>
        <v>-8503.0126446383219</v>
      </c>
      <c r="F67" s="4" t="s">
        <v>83</v>
      </c>
      <c r="G67" s="13" t="str">
        <f t="shared" si="10"/>
        <v>18501.107</v>
      </c>
      <c r="H67" s="44">
        <f t="shared" si="11"/>
        <v>-8503</v>
      </c>
      <c r="I67" s="53" t="s">
        <v>124</v>
      </c>
      <c r="J67" s="54" t="s">
        <v>125</v>
      </c>
      <c r="K67" s="53">
        <v>-8503</v>
      </c>
      <c r="L67" s="53" t="s">
        <v>126</v>
      </c>
      <c r="M67" s="54" t="s">
        <v>89</v>
      </c>
      <c r="N67" s="54"/>
      <c r="O67" s="55" t="s">
        <v>90</v>
      </c>
      <c r="P67" s="55" t="s">
        <v>91</v>
      </c>
    </row>
    <row r="68" spans="1:16" ht="12.75" customHeight="1" thickBot="1" x14ac:dyDescent="0.25">
      <c r="A68" s="44" t="str">
        <f t="shared" si="6"/>
        <v> APJ 100.242 </v>
      </c>
      <c r="B68" s="4" t="str">
        <f t="shared" si="7"/>
        <v>II</v>
      </c>
      <c r="C68" s="44">
        <f t="shared" si="8"/>
        <v>18501.969000000001</v>
      </c>
      <c r="D68" s="13" t="str">
        <f t="shared" si="9"/>
        <v>vis</v>
      </c>
      <c r="E68" s="52">
        <f>VLOOKUP(C68,Active!C$21:E$971,3,FALSE)</f>
        <v>-8502.4874348742942</v>
      </c>
      <c r="F68" s="4" t="s">
        <v>83</v>
      </c>
      <c r="G68" s="13" t="str">
        <f t="shared" si="10"/>
        <v>18501.969</v>
      </c>
      <c r="H68" s="44">
        <f t="shared" si="11"/>
        <v>-8502.5</v>
      </c>
      <c r="I68" s="53" t="s">
        <v>127</v>
      </c>
      <c r="J68" s="54" t="s">
        <v>128</v>
      </c>
      <c r="K68" s="53">
        <v>-8502.5</v>
      </c>
      <c r="L68" s="53" t="s">
        <v>129</v>
      </c>
      <c r="M68" s="54" t="s">
        <v>89</v>
      </c>
      <c r="N68" s="54"/>
      <c r="O68" s="55" t="s">
        <v>90</v>
      </c>
      <c r="P68" s="55" t="s">
        <v>91</v>
      </c>
    </row>
    <row r="69" spans="1:16" ht="12.75" customHeight="1" thickBot="1" x14ac:dyDescent="0.25">
      <c r="A69" s="44" t="str">
        <f t="shared" si="6"/>
        <v> APJ 100.242 </v>
      </c>
      <c r="B69" s="4" t="str">
        <f t="shared" si="7"/>
        <v>I</v>
      </c>
      <c r="C69" s="44">
        <f t="shared" si="8"/>
        <v>19500.644</v>
      </c>
      <c r="D69" s="13" t="str">
        <f t="shared" si="9"/>
        <v>vis</v>
      </c>
      <c r="E69" s="52">
        <f>VLOOKUP(C69,Active!C$21:E$971,3,FALSE)</f>
        <v>-7894.002677229355</v>
      </c>
      <c r="F69" s="4" t="s">
        <v>83</v>
      </c>
      <c r="G69" s="13" t="str">
        <f t="shared" si="10"/>
        <v>19500.644</v>
      </c>
      <c r="H69" s="44">
        <f t="shared" si="11"/>
        <v>-7894</v>
      </c>
      <c r="I69" s="53" t="s">
        <v>130</v>
      </c>
      <c r="J69" s="54" t="s">
        <v>131</v>
      </c>
      <c r="K69" s="53">
        <v>-7894</v>
      </c>
      <c r="L69" s="53" t="s">
        <v>132</v>
      </c>
      <c r="M69" s="54" t="s">
        <v>89</v>
      </c>
      <c r="N69" s="54"/>
      <c r="O69" s="55" t="s">
        <v>90</v>
      </c>
      <c r="P69" s="55" t="s">
        <v>91</v>
      </c>
    </row>
    <row r="70" spans="1:16" ht="12.75" customHeight="1" thickBot="1" x14ac:dyDescent="0.25">
      <c r="A70" s="44" t="str">
        <f t="shared" si="6"/>
        <v> APJ 100.242 </v>
      </c>
      <c r="B70" s="4" t="str">
        <f t="shared" si="7"/>
        <v>II</v>
      </c>
      <c r="C70" s="44">
        <f t="shared" si="8"/>
        <v>19501.511999999999</v>
      </c>
      <c r="D70" s="13" t="str">
        <f t="shared" si="9"/>
        <v>vis</v>
      </c>
      <c r="E70" s="52">
        <f>VLOOKUP(C70,Active!C$21:E$971,3,FALSE)</f>
        <v>-7893.4738117129109</v>
      </c>
      <c r="F70" s="4" t="s">
        <v>83</v>
      </c>
      <c r="G70" s="13" t="str">
        <f t="shared" si="10"/>
        <v>19501.512</v>
      </c>
      <c r="H70" s="44">
        <f t="shared" si="11"/>
        <v>-7893.5</v>
      </c>
      <c r="I70" s="53" t="s">
        <v>133</v>
      </c>
      <c r="J70" s="54" t="s">
        <v>134</v>
      </c>
      <c r="K70" s="53">
        <v>-7893.5</v>
      </c>
      <c r="L70" s="53" t="s">
        <v>135</v>
      </c>
      <c r="M70" s="54" t="s">
        <v>89</v>
      </c>
      <c r="N70" s="54"/>
      <c r="O70" s="55" t="s">
        <v>90</v>
      </c>
      <c r="P70" s="55" t="s">
        <v>91</v>
      </c>
    </row>
    <row r="71" spans="1:16" ht="12.75" customHeight="1" thickBot="1" x14ac:dyDescent="0.25">
      <c r="A71" s="44" t="str">
        <f t="shared" si="6"/>
        <v> APJ 100.242 </v>
      </c>
      <c r="B71" s="4" t="str">
        <f t="shared" si="7"/>
        <v>I</v>
      </c>
      <c r="C71" s="44">
        <f t="shared" si="8"/>
        <v>20500.192999999999</v>
      </c>
      <c r="D71" s="13" t="str">
        <f t="shared" si="9"/>
        <v>vis</v>
      </c>
      <c r="E71" s="52">
        <f>VLOOKUP(C71,Active!C$21:E$971,3,FALSE)</f>
        <v>-7284.9853983155526</v>
      </c>
      <c r="F71" s="4" t="s">
        <v>83</v>
      </c>
      <c r="G71" s="13" t="str">
        <f t="shared" si="10"/>
        <v>20500.193</v>
      </c>
      <c r="H71" s="44">
        <f t="shared" si="11"/>
        <v>-7285</v>
      </c>
      <c r="I71" s="53" t="s">
        <v>136</v>
      </c>
      <c r="J71" s="54" t="s">
        <v>137</v>
      </c>
      <c r="K71" s="53">
        <v>-7285</v>
      </c>
      <c r="L71" s="53" t="s">
        <v>138</v>
      </c>
      <c r="M71" s="54" t="s">
        <v>89</v>
      </c>
      <c r="N71" s="54"/>
      <c r="O71" s="55" t="s">
        <v>90</v>
      </c>
      <c r="P71" s="55" t="s">
        <v>91</v>
      </c>
    </row>
    <row r="72" spans="1:16" ht="12.75" customHeight="1" thickBot="1" x14ac:dyDescent="0.25">
      <c r="A72" s="44" t="str">
        <f t="shared" si="6"/>
        <v> APJ 100.242 </v>
      </c>
      <c r="B72" s="4" t="str">
        <f t="shared" si="7"/>
        <v>II</v>
      </c>
      <c r="C72" s="44">
        <f t="shared" si="8"/>
        <v>20501.055</v>
      </c>
      <c r="D72" s="13" t="str">
        <f t="shared" si="9"/>
        <v>vis</v>
      </c>
      <c r="E72" s="52">
        <f>VLOOKUP(C72,Active!C$21:E$971,3,FALSE)</f>
        <v>-7284.4601885515249</v>
      </c>
      <c r="F72" s="4" t="s">
        <v>83</v>
      </c>
      <c r="G72" s="13" t="str">
        <f t="shared" si="10"/>
        <v>20501.055</v>
      </c>
      <c r="H72" s="44">
        <f t="shared" si="11"/>
        <v>-7284.5</v>
      </c>
      <c r="I72" s="53" t="s">
        <v>139</v>
      </c>
      <c r="J72" s="54" t="s">
        <v>140</v>
      </c>
      <c r="K72" s="53">
        <v>-7284.5</v>
      </c>
      <c r="L72" s="53" t="s">
        <v>141</v>
      </c>
      <c r="M72" s="54" t="s">
        <v>89</v>
      </c>
      <c r="N72" s="54"/>
      <c r="O72" s="55" t="s">
        <v>90</v>
      </c>
      <c r="P72" s="55" t="s">
        <v>91</v>
      </c>
    </row>
    <row r="73" spans="1:16" ht="12.75" customHeight="1" thickBot="1" x14ac:dyDescent="0.25">
      <c r="A73" s="44" t="str">
        <f t="shared" si="6"/>
        <v> APJ 100.242 </v>
      </c>
      <c r="B73" s="4" t="str">
        <f t="shared" si="7"/>
        <v>I</v>
      </c>
      <c r="C73" s="44">
        <f t="shared" si="8"/>
        <v>21501.366000000002</v>
      </c>
      <c r="D73" s="13" t="str">
        <f t="shared" si="9"/>
        <v>vis</v>
      </c>
      <c r="E73" s="52">
        <f>VLOOKUP(C73,Active!C$21:E$971,3,FALSE)</f>
        <v>-6674.9786290806578</v>
      </c>
      <c r="F73" s="4" t="s">
        <v>83</v>
      </c>
      <c r="G73" s="13" t="str">
        <f t="shared" si="10"/>
        <v>21501.366</v>
      </c>
      <c r="H73" s="44">
        <f t="shared" si="11"/>
        <v>-6675</v>
      </c>
      <c r="I73" s="53" t="s">
        <v>142</v>
      </c>
      <c r="J73" s="54" t="s">
        <v>143</v>
      </c>
      <c r="K73" s="53">
        <v>-6675</v>
      </c>
      <c r="L73" s="53" t="s">
        <v>144</v>
      </c>
      <c r="M73" s="54" t="s">
        <v>89</v>
      </c>
      <c r="N73" s="54"/>
      <c r="O73" s="55" t="s">
        <v>90</v>
      </c>
      <c r="P73" s="55" t="s">
        <v>91</v>
      </c>
    </row>
    <row r="74" spans="1:16" ht="12.75" customHeight="1" thickBot="1" x14ac:dyDescent="0.25">
      <c r="A74" s="44" t="str">
        <f t="shared" si="6"/>
        <v> APJ 100.242 </v>
      </c>
      <c r="B74" s="4" t="str">
        <f t="shared" si="7"/>
        <v>II</v>
      </c>
      <c r="C74" s="44">
        <f t="shared" si="8"/>
        <v>21502.239000000001</v>
      </c>
      <c r="D74" s="13" t="str">
        <f t="shared" si="9"/>
        <v>vis</v>
      </c>
      <c r="E74" s="52">
        <f>VLOOKUP(C74,Active!C$21:E$971,3,FALSE)</f>
        <v>-6674.4467171038641</v>
      </c>
      <c r="F74" s="4" t="s">
        <v>83</v>
      </c>
      <c r="G74" s="13" t="str">
        <f t="shared" si="10"/>
        <v>21502.239</v>
      </c>
      <c r="H74" s="44">
        <f t="shared" si="11"/>
        <v>-6674.5</v>
      </c>
      <c r="I74" s="53" t="s">
        <v>145</v>
      </c>
      <c r="J74" s="54" t="s">
        <v>146</v>
      </c>
      <c r="K74" s="53">
        <v>-6674.5</v>
      </c>
      <c r="L74" s="53" t="s">
        <v>147</v>
      </c>
      <c r="M74" s="54" t="s">
        <v>89</v>
      </c>
      <c r="N74" s="54"/>
      <c r="O74" s="55" t="s">
        <v>90</v>
      </c>
      <c r="P74" s="55" t="s">
        <v>91</v>
      </c>
    </row>
    <row r="75" spans="1:16" ht="12.75" customHeight="1" thickBot="1" x14ac:dyDescent="0.25">
      <c r="A75" s="44" t="str">
        <f t="shared" ref="A75:A106" si="12">P75</f>
        <v> HA 113.73 </v>
      </c>
      <c r="B75" s="4" t="str">
        <f t="shared" ref="B75:B106" si="13">IF(H75=INT(H75),"I","II")</f>
        <v>I</v>
      </c>
      <c r="C75" s="44">
        <f t="shared" ref="C75:C106" si="14">1*G75</f>
        <v>22287.501</v>
      </c>
      <c r="D75" s="13" t="str">
        <f t="shared" ref="D75:D106" si="15">VLOOKUP(F75,I$1:J$5,2,FALSE)</f>
        <v>vis</v>
      </c>
      <c r="E75" s="52">
        <f>VLOOKUP(C75,Active!C$21:E$971,3,FALSE)</f>
        <v>-6195.992807916411</v>
      </c>
      <c r="F75" s="4" t="s">
        <v>83</v>
      </c>
      <c r="G75" s="13" t="str">
        <f t="shared" ref="G75:G106" si="16">MID(I75,3,LEN(I75)-3)</f>
        <v>22287.501</v>
      </c>
      <c r="H75" s="44">
        <f t="shared" ref="H75:H106" si="17">1*K75</f>
        <v>-6196</v>
      </c>
      <c r="I75" s="53" t="s">
        <v>148</v>
      </c>
      <c r="J75" s="54" t="s">
        <v>149</v>
      </c>
      <c r="K75" s="53">
        <v>-6196</v>
      </c>
      <c r="L75" s="53" t="s">
        <v>150</v>
      </c>
      <c r="M75" s="54" t="s">
        <v>85</v>
      </c>
      <c r="N75" s="54"/>
      <c r="O75" s="55" t="s">
        <v>90</v>
      </c>
      <c r="P75" s="55" t="s">
        <v>151</v>
      </c>
    </row>
    <row r="76" spans="1:16" ht="12.75" customHeight="1" thickBot="1" x14ac:dyDescent="0.25">
      <c r="A76" s="44" t="str">
        <f t="shared" si="12"/>
        <v> APJ 100.242 </v>
      </c>
      <c r="B76" s="4" t="str">
        <f t="shared" si="13"/>
        <v>I</v>
      </c>
      <c r="C76" s="44">
        <f t="shared" si="14"/>
        <v>23001.440999999999</v>
      </c>
      <c r="D76" s="13" t="str">
        <f t="shared" si="15"/>
        <v>vis</v>
      </c>
      <c r="E76" s="52">
        <f>VLOOKUP(C76,Active!C$21:E$971,3,FALSE)</f>
        <v>-5760.9948277196227</v>
      </c>
      <c r="F76" s="4" t="s">
        <v>83</v>
      </c>
      <c r="G76" s="13" t="str">
        <f t="shared" si="16"/>
        <v>23001.441</v>
      </c>
      <c r="H76" s="44">
        <f t="shared" si="17"/>
        <v>-5761</v>
      </c>
      <c r="I76" s="53" t="s">
        <v>152</v>
      </c>
      <c r="J76" s="54" t="s">
        <v>153</v>
      </c>
      <c r="K76" s="53">
        <v>-5761</v>
      </c>
      <c r="L76" s="53" t="s">
        <v>154</v>
      </c>
      <c r="M76" s="54" t="s">
        <v>89</v>
      </c>
      <c r="N76" s="54"/>
      <c r="O76" s="55" t="s">
        <v>90</v>
      </c>
      <c r="P76" s="55" t="s">
        <v>91</v>
      </c>
    </row>
    <row r="77" spans="1:16" ht="12.75" customHeight="1" thickBot="1" x14ac:dyDescent="0.25">
      <c r="A77" s="44" t="str">
        <f t="shared" si="12"/>
        <v> APJ 100.242 </v>
      </c>
      <c r="B77" s="4" t="str">
        <f t="shared" si="13"/>
        <v>II</v>
      </c>
      <c r="C77" s="44">
        <f t="shared" si="14"/>
        <v>23002.295999999998</v>
      </c>
      <c r="D77" s="13" t="str">
        <f t="shared" si="15"/>
        <v>vis</v>
      </c>
      <c r="E77" s="52">
        <f>VLOOKUP(C77,Active!C$21:E$971,3,FALSE)</f>
        <v>-5760.4738830000833</v>
      </c>
      <c r="F77" s="4" t="s">
        <v>83</v>
      </c>
      <c r="G77" s="13" t="str">
        <f t="shared" si="16"/>
        <v>23002.296</v>
      </c>
      <c r="H77" s="44">
        <f t="shared" si="17"/>
        <v>-5760.5</v>
      </c>
      <c r="I77" s="53" t="s">
        <v>155</v>
      </c>
      <c r="J77" s="54" t="s">
        <v>156</v>
      </c>
      <c r="K77" s="53">
        <v>-5760.5</v>
      </c>
      <c r="L77" s="53" t="s">
        <v>135</v>
      </c>
      <c r="M77" s="54" t="s">
        <v>89</v>
      </c>
      <c r="N77" s="54"/>
      <c r="O77" s="55" t="s">
        <v>90</v>
      </c>
      <c r="P77" s="55" t="s">
        <v>91</v>
      </c>
    </row>
    <row r="78" spans="1:16" ht="12.75" customHeight="1" thickBot="1" x14ac:dyDescent="0.25">
      <c r="A78" s="44" t="str">
        <f t="shared" si="12"/>
        <v> APJ 100.242 </v>
      </c>
      <c r="B78" s="4" t="str">
        <f t="shared" si="13"/>
        <v>I</v>
      </c>
      <c r="C78" s="44">
        <f t="shared" si="14"/>
        <v>24501.584999999999</v>
      </c>
      <c r="D78" s="13" t="str">
        <f t="shared" si="15"/>
        <v>vis</v>
      </c>
      <c r="E78" s="52">
        <f>VLOOKUP(C78,Active!C$21:E$971,3,FALSE)</f>
        <v>-4846.9689852057809</v>
      </c>
      <c r="F78" s="4" t="s">
        <v>83</v>
      </c>
      <c r="G78" s="13" t="str">
        <f t="shared" si="16"/>
        <v>24501.585</v>
      </c>
      <c r="H78" s="44">
        <f t="shared" si="17"/>
        <v>-4847</v>
      </c>
      <c r="I78" s="53" t="s">
        <v>157</v>
      </c>
      <c r="J78" s="54" t="s">
        <v>158</v>
      </c>
      <c r="K78" s="53">
        <v>-4847</v>
      </c>
      <c r="L78" s="53" t="s">
        <v>159</v>
      </c>
      <c r="M78" s="54" t="s">
        <v>89</v>
      </c>
      <c r="N78" s="54"/>
      <c r="O78" s="55" t="s">
        <v>90</v>
      </c>
      <c r="P78" s="55" t="s">
        <v>91</v>
      </c>
    </row>
    <row r="79" spans="1:16" ht="12.75" customHeight="1" thickBot="1" x14ac:dyDescent="0.25">
      <c r="A79" s="44" t="str">
        <f t="shared" si="12"/>
        <v> APJ 100.242 </v>
      </c>
      <c r="B79" s="4" t="str">
        <f t="shared" si="13"/>
        <v>II</v>
      </c>
      <c r="C79" s="44">
        <f t="shared" si="14"/>
        <v>24502.418000000001</v>
      </c>
      <c r="D79" s="13" t="str">
        <f t="shared" si="15"/>
        <v>vis</v>
      </c>
      <c r="E79" s="52">
        <f>VLOOKUP(C79,Active!C$21:E$971,3,FALSE)</f>
        <v>-4846.4614449117717</v>
      </c>
      <c r="F79" s="4" t="s">
        <v>83</v>
      </c>
      <c r="G79" s="13" t="str">
        <f t="shared" si="16"/>
        <v>24502.418</v>
      </c>
      <c r="H79" s="44">
        <f t="shared" si="17"/>
        <v>-4846.5</v>
      </c>
      <c r="I79" s="53" t="s">
        <v>160</v>
      </c>
      <c r="J79" s="54" t="s">
        <v>161</v>
      </c>
      <c r="K79" s="53">
        <v>-4846.5</v>
      </c>
      <c r="L79" s="53" t="s">
        <v>162</v>
      </c>
      <c r="M79" s="54" t="s">
        <v>89</v>
      </c>
      <c r="N79" s="54"/>
      <c r="O79" s="55" t="s">
        <v>90</v>
      </c>
      <c r="P79" s="55" t="s">
        <v>91</v>
      </c>
    </row>
    <row r="80" spans="1:16" ht="12.75" customHeight="1" thickBot="1" x14ac:dyDescent="0.25">
      <c r="A80" s="44" t="str">
        <f t="shared" si="12"/>
        <v> APJ 100.242 </v>
      </c>
      <c r="B80" s="4" t="str">
        <f t="shared" si="13"/>
        <v>I</v>
      </c>
      <c r="C80" s="44">
        <f t="shared" si="14"/>
        <v>25501.113000000001</v>
      </c>
      <c r="D80" s="13" t="str">
        <f t="shared" si="15"/>
        <v>vis</v>
      </c>
      <c r="E80" s="52">
        <f>VLOOKUP(C80,Active!C$21:E$971,3,FALSE)</f>
        <v>-4237.9645014254393</v>
      </c>
      <c r="F80" s="4" t="s">
        <v>83</v>
      </c>
      <c r="G80" s="13" t="str">
        <f t="shared" si="16"/>
        <v>25501.113</v>
      </c>
      <c r="H80" s="44">
        <f t="shared" si="17"/>
        <v>-4238</v>
      </c>
      <c r="I80" s="53" t="s">
        <v>163</v>
      </c>
      <c r="J80" s="54" t="s">
        <v>164</v>
      </c>
      <c r="K80" s="53">
        <v>-4238</v>
      </c>
      <c r="L80" s="53" t="s">
        <v>165</v>
      </c>
      <c r="M80" s="54" t="s">
        <v>89</v>
      </c>
      <c r="N80" s="54"/>
      <c r="O80" s="55" t="s">
        <v>90</v>
      </c>
      <c r="P80" s="55" t="s">
        <v>91</v>
      </c>
    </row>
    <row r="81" spans="1:16" ht="12.75" customHeight="1" thickBot="1" x14ac:dyDescent="0.25">
      <c r="A81" s="44" t="str">
        <f t="shared" si="12"/>
        <v> APJ 100.242 </v>
      </c>
      <c r="B81" s="4" t="str">
        <f t="shared" si="13"/>
        <v>II</v>
      </c>
      <c r="C81" s="44">
        <f t="shared" si="14"/>
        <v>25501.933000000001</v>
      </c>
      <c r="D81" s="13" t="str">
        <f t="shared" si="15"/>
        <v>vis</v>
      </c>
      <c r="E81" s="52">
        <f>VLOOKUP(C81,Active!C$21:E$971,3,FALSE)</f>
        <v>-4237.4648819283366</v>
      </c>
      <c r="F81" s="4" t="s">
        <v>83</v>
      </c>
      <c r="G81" s="13" t="str">
        <f t="shared" si="16"/>
        <v>25501.933</v>
      </c>
      <c r="H81" s="44">
        <f t="shared" si="17"/>
        <v>-4237.5</v>
      </c>
      <c r="I81" s="53" t="s">
        <v>166</v>
      </c>
      <c r="J81" s="54" t="s">
        <v>167</v>
      </c>
      <c r="K81" s="53">
        <v>-4237.5</v>
      </c>
      <c r="L81" s="53" t="s">
        <v>165</v>
      </c>
      <c r="M81" s="54" t="s">
        <v>89</v>
      </c>
      <c r="N81" s="54"/>
      <c r="O81" s="55" t="s">
        <v>90</v>
      </c>
      <c r="P81" s="55" t="s">
        <v>91</v>
      </c>
    </row>
    <row r="82" spans="1:16" ht="12.75" customHeight="1" thickBot="1" x14ac:dyDescent="0.25">
      <c r="A82" s="44" t="str">
        <f t="shared" si="12"/>
        <v> APJ 100.242 </v>
      </c>
      <c r="B82" s="4" t="str">
        <f t="shared" si="13"/>
        <v>I</v>
      </c>
      <c r="C82" s="44">
        <f t="shared" si="14"/>
        <v>26500.631000000001</v>
      </c>
      <c r="D82" s="13" t="str">
        <f t="shared" si="15"/>
        <v>vis</v>
      </c>
      <c r="E82" s="52">
        <f>VLOOKUP(C82,Active!C$21:E$971,3,FALSE)</f>
        <v>-3628.9661105657951</v>
      </c>
      <c r="F82" s="4" t="s">
        <v>83</v>
      </c>
      <c r="G82" s="13" t="str">
        <f t="shared" si="16"/>
        <v>26500.631</v>
      </c>
      <c r="H82" s="44">
        <f t="shared" si="17"/>
        <v>-3629</v>
      </c>
      <c r="I82" s="53" t="s">
        <v>168</v>
      </c>
      <c r="J82" s="54" t="s">
        <v>169</v>
      </c>
      <c r="K82" s="53">
        <v>-3629</v>
      </c>
      <c r="L82" s="53" t="s">
        <v>170</v>
      </c>
      <c r="M82" s="54" t="s">
        <v>89</v>
      </c>
      <c r="N82" s="54"/>
      <c r="O82" s="55" t="s">
        <v>90</v>
      </c>
      <c r="P82" s="55" t="s">
        <v>91</v>
      </c>
    </row>
    <row r="83" spans="1:16" ht="12.75" customHeight="1" thickBot="1" x14ac:dyDescent="0.25">
      <c r="A83" s="44" t="str">
        <f t="shared" si="12"/>
        <v> APJ 100.242 </v>
      </c>
      <c r="B83" s="4" t="str">
        <f t="shared" si="13"/>
        <v>II</v>
      </c>
      <c r="C83" s="44">
        <f t="shared" si="14"/>
        <v>26501.455000000002</v>
      </c>
      <c r="D83" s="13" t="str">
        <f t="shared" si="15"/>
        <v>vis</v>
      </c>
      <c r="E83" s="52">
        <f>VLOOKUP(C83,Active!C$21:E$971,3,FALSE)</f>
        <v>-3628.4640539004135</v>
      </c>
      <c r="F83" s="4" t="s">
        <v>83</v>
      </c>
      <c r="G83" s="13" t="str">
        <f t="shared" si="16"/>
        <v>26501.455</v>
      </c>
      <c r="H83" s="44">
        <f t="shared" si="17"/>
        <v>-3628.5</v>
      </c>
      <c r="I83" s="53" t="s">
        <v>171</v>
      </c>
      <c r="J83" s="54" t="s">
        <v>172</v>
      </c>
      <c r="K83" s="53">
        <v>-3628.5</v>
      </c>
      <c r="L83" s="53" t="s">
        <v>173</v>
      </c>
      <c r="M83" s="54" t="s">
        <v>89</v>
      </c>
      <c r="N83" s="54"/>
      <c r="O83" s="55" t="s">
        <v>90</v>
      </c>
      <c r="P83" s="55" t="s">
        <v>91</v>
      </c>
    </row>
    <row r="84" spans="1:16" ht="12.75" customHeight="1" thickBot="1" x14ac:dyDescent="0.25">
      <c r="A84" s="44" t="str">
        <f t="shared" si="12"/>
        <v> APJ 100.242 </v>
      </c>
      <c r="B84" s="4" t="str">
        <f t="shared" si="13"/>
        <v>I</v>
      </c>
      <c r="C84" s="44">
        <f t="shared" si="14"/>
        <v>27500.173999999999</v>
      </c>
      <c r="D84" s="13" t="str">
        <f t="shared" si="15"/>
        <v>vis</v>
      </c>
      <c r="E84" s="52">
        <f>VLOOKUP(C84,Active!C$21:E$971,3,FALSE)</f>
        <v>-3019.9524874044114</v>
      </c>
      <c r="F84" s="4" t="s">
        <v>83</v>
      </c>
      <c r="G84" s="13" t="str">
        <f t="shared" si="16"/>
        <v>27500.174</v>
      </c>
      <c r="H84" s="44">
        <f t="shared" si="17"/>
        <v>-3020</v>
      </c>
      <c r="I84" s="53" t="s">
        <v>174</v>
      </c>
      <c r="J84" s="54" t="s">
        <v>175</v>
      </c>
      <c r="K84" s="53">
        <v>-3020</v>
      </c>
      <c r="L84" s="53" t="s">
        <v>176</v>
      </c>
      <c r="M84" s="54" t="s">
        <v>89</v>
      </c>
      <c r="N84" s="54"/>
      <c r="O84" s="55" t="s">
        <v>90</v>
      </c>
      <c r="P84" s="55" t="s">
        <v>91</v>
      </c>
    </row>
    <row r="85" spans="1:16" ht="12.75" customHeight="1" thickBot="1" x14ac:dyDescent="0.25">
      <c r="A85" s="44" t="str">
        <f t="shared" si="12"/>
        <v> APJ 100.242 </v>
      </c>
      <c r="B85" s="4" t="str">
        <f t="shared" si="13"/>
        <v>II</v>
      </c>
      <c r="C85" s="44">
        <f t="shared" si="14"/>
        <v>27500.992999999999</v>
      </c>
      <c r="D85" s="13" t="str">
        <f t="shared" si="15"/>
        <v>vis</v>
      </c>
      <c r="E85" s="52">
        <f>VLOOKUP(C85,Active!C$21:E$971,3,FALSE)</f>
        <v>-3019.4534771993785</v>
      </c>
      <c r="F85" s="4" t="s">
        <v>83</v>
      </c>
      <c r="G85" s="13" t="str">
        <f t="shared" si="16"/>
        <v>27500.993</v>
      </c>
      <c r="H85" s="44">
        <f t="shared" si="17"/>
        <v>-3019.5</v>
      </c>
      <c r="I85" s="53" t="s">
        <v>177</v>
      </c>
      <c r="J85" s="54" t="s">
        <v>178</v>
      </c>
      <c r="K85" s="53">
        <v>-3019.5</v>
      </c>
      <c r="L85" s="53" t="s">
        <v>179</v>
      </c>
      <c r="M85" s="54" t="s">
        <v>89</v>
      </c>
      <c r="N85" s="54"/>
      <c r="O85" s="55" t="s">
        <v>90</v>
      </c>
      <c r="P85" s="55" t="s">
        <v>91</v>
      </c>
    </row>
    <row r="86" spans="1:16" ht="12.75" customHeight="1" thickBot="1" x14ac:dyDescent="0.25">
      <c r="A86" s="44" t="str">
        <f t="shared" si="12"/>
        <v> APJ 100.242 </v>
      </c>
      <c r="B86" s="4" t="str">
        <f t="shared" si="13"/>
        <v>I</v>
      </c>
      <c r="C86" s="44">
        <f t="shared" si="14"/>
        <v>28501.266</v>
      </c>
      <c r="D86" s="13" t="str">
        <f t="shared" si="15"/>
        <v>vis</v>
      </c>
      <c r="E86" s="52">
        <f>VLOOKUP(C86,Active!C$21:E$971,3,FALSE)</f>
        <v>-2409.9950708271576</v>
      </c>
      <c r="F86" s="4" t="s">
        <v>83</v>
      </c>
      <c r="G86" s="13" t="str">
        <f t="shared" si="16"/>
        <v>28501.266</v>
      </c>
      <c r="H86" s="44">
        <f t="shared" si="17"/>
        <v>-2410</v>
      </c>
      <c r="I86" s="53" t="s">
        <v>180</v>
      </c>
      <c r="J86" s="54" t="s">
        <v>181</v>
      </c>
      <c r="K86" s="53">
        <v>-2410</v>
      </c>
      <c r="L86" s="53" t="s">
        <v>154</v>
      </c>
      <c r="M86" s="54" t="s">
        <v>89</v>
      </c>
      <c r="N86" s="54"/>
      <c r="O86" s="55" t="s">
        <v>90</v>
      </c>
      <c r="P86" s="55" t="s">
        <v>91</v>
      </c>
    </row>
    <row r="87" spans="1:16" ht="12.75" customHeight="1" thickBot="1" x14ac:dyDescent="0.25">
      <c r="A87" s="44" t="str">
        <f t="shared" si="12"/>
        <v> APJ 100.242 </v>
      </c>
      <c r="B87" s="4" t="str">
        <f t="shared" si="13"/>
        <v>II</v>
      </c>
      <c r="C87" s="44">
        <f t="shared" si="14"/>
        <v>28502.108</v>
      </c>
      <c r="D87" s="13" t="str">
        <f t="shared" si="15"/>
        <v>vis</v>
      </c>
      <c r="E87" s="52">
        <f>VLOOKUP(C87,Active!C$21:E$971,3,FALSE)</f>
        <v>-2409.482046904523</v>
      </c>
      <c r="F87" s="4" t="s">
        <v>83</v>
      </c>
      <c r="G87" s="13" t="str">
        <f t="shared" si="16"/>
        <v>28502.108</v>
      </c>
      <c r="H87" s="44">
        <f t="shared" si="17"/>
        <v>-2409.5</v>
      </c>
      <c r="I87" s="53" t="s">
        <v>182</v>
      </c>
      <c r="J87" s="54" t="s">
        <v>183</v>
      </c>
      <c r="K87" s="53">
        <v>-2409.5</v>
      </c>
      <c r="L87" s="53" t="s">
        <v>184</v>
      </c>
      <c r="M87" s="54" t="s">
        <v>89</v>
      </c>
      <c r="N87" s="54"/>
      <c r="O87" s="55" t="s">
        <v>90</v>
      </c>
      <c r="P87" s="55" t="s">
        <v>91</v>
      </c>
    </row>
    <row r="88" spans="1:16" ht="12.75" customHeight="1" thickBot="1" x14ac:dyDescent="0.25">
      <c r="A88" s="44" t="str">
        <f t="shared" si="12"/>
        <v> AC 1063.2 </v>
      </c>
      <c r="B88" s="4" t="str">
        <f t="shared" si="13"/>
        <v>I</v>
      </c>
      <c r="C88" s="44">
        <f t="shared" si="14"/>
        <v>28747.473999999998</v>
      </c>
      <c r="D88" s="13" t="str">
        <f t="shared" si="15"/>
        <v>vis</v>
      </c>
      <c r="E88" s="52">
        <f>VLOOKUP(C88,Active!C$21:E$971,3,FALSE)</f>
        <v>-2259.9824889459205</v>
      </c>
      <c r="F88" s="4" t="s">
        <v>83</v>
      </c>
      <c r="G88" s="13" t="str">
        <f t="shared" si="16"/>
        <v>28747.474</v>
      </c>
      <c r="H88" s="44">
        <f t="shared" si="17"/>
        <v>-2260</v>
      </c>
      <c r="I88" s="53" t="s">
        <v>185</v>
      </c>
      <c r="J88" s="54" t="s">
        <v>186</v>
      </c>
      <c r="K88" s="53">
        <v>-2260</v>
      </c>
      <c r="L88" s="53" t="s">
        <v>184</v>
      </c>
      <c r="M88" s="54" t="s">
        <v>89</v>
      </c>
      <c r="N88" s="54"/>
      <c r="O88" s="55" t="s">
        <v>98</v>
      </c>
      <c r="P88" s="55" t="s">
        <v>99</v>
      </c>
    </row>
    <row r="89" spans="1:16" ht="12.75" customHeight="1" thickBot="1" x14ac:dyDescent="0.25">
      <c r="A89" s="44" t="str">
        <f t="shared" si="12"/>
        <v> AC 1063.2 </v>
      </c>
      <c r="B89" s="4" t="str">
        <f t="shared" si="13"/>
        <v>II</v>
      </c>
      <c r="C89" s="44">
        <f t="shared" si="14"/>
        <v>28748.322</v>
      </c>
      <c r="D89" s="13" t="str">
        <f t="shared" si="15"/>
        <v>vis</v>
      </c>
      <c r="E89" s="52">
        <f>VLOOKUP(C89,Active!C$21:E$971,3,FALSE)</f>
        <v>-2259.4658092708673</v>
      </c>
      <c r="F89" s="4" t="s">
        <v>83</v>
      </c>
      <c r="G89" s="13" t="str">
        <f t="shared" si="16"/>
        <v>28748.322</v>
      </c>
      <c r="H89" s="44">
        <f t="shared" si="17"/>
        <v>-2259.5</v>
      </c>
      <c r="I89" s="53" t="s">
        <v>187</v>
      </c>
      <c r="J89" s="54" t="s">
        <v>188</v>
      </c>
      <c r="K89" s="53">
        <v>-2259.5</v>
      </c>
      <c r="L89" s="53" t="s">
        <v>170</v>
      </c>
      <c r="M89" s="54" t="s">
        <v>89</v>
      </c>
      <c r="N89" s="54"/>
      <c r="O89" s="55" t="s">
        <v>98</v>
      </c>
      <c r="P89" s="55" t="s">
        <v>99</v>
      </c>
    </row>
    <row r="90" spans="1:16" ht="12.75" customHeight="1" thickBot="1" x14ac:dyDescent="0.25">
      <c r="A90" s="44" t="str">
        <f t="shared" si="12"/>
        <v> AC 1063.2 </v>
      </c>
      <c r="B90" s="4" t="str">
        <f t="shared" si="13"/>
        <v>I</v>
      </c>
      <c r="C90" s="44">
        <f t="shared" si="14"/>
        <v>29141.366999999998</v>
      </c>
      <c r="D90" s="13" t="str">
        <f t="shared" si="15"/>
        <v>vis</v>
      </c>
      <c r="E90" s="52">
        <f>VLOOKUP(C90,Active!C$21:E$971,3,FALSE)</f>
        <v>-2019.9866077603112</v>
      </c>
      <c r="F90" s="4" t="s">
        <v>83</v>
      </c>
      <c r="G90" s="13" t="str">
        <f t="shared" si="16"/>
        <v>29141.367</v>
      </c>
      <c r="H90" s="44">
        <f t="shared" si="17"/>
        <v>-2020</v>
      </c>
      <c r="I90" s="53" t="s">
        <v>192</v>
      </c>
      <c r="J90" s="54" t="s">
        <v>193</v>
      </c>
      <c r="K90" s="53">
        <v>-2020</v>
      </c>
      <c r="L90" s="53" t="s">
        <v>194</v>
      </c>
      <c r="M90" s="54" t="s">
        <v>89</v>
      </c>
      <c r="N90" s="54"/>
      <c r="O90" s="55" t="s">
        <v>98</v>
      </c>
      <c r="P90" s="55" t="s">
        <v>99</v>
      </c>
    </row>
    <row r="91" spans="1:16" ht="12.75" customHeight="1" thickBot="1" x14ac:dyDescent="0.25">
      <c r="A91" s="44" t="str">
        <f t="shared" si="12"/>
        <v> AC 1063.2 </v>
      </c>
      <c r="B91" s="4" t="str">
        <f t="shared" si="13"/>
        <v>II</v>
      </c>
      <c r="C91" s="44">
        <f t="shared" si="14"/>
        <v>29142.252</v>
      </c>
      <c r="D91" s="13" t="str">
        <f t="shared" si="15"/>
        <v>vis</v>
      </c>
      <c r="E91" s="52">
        <f>VLOOKUP(C91,Active!C$21:E$971,3,FALSE)</f>
        <v>-2019.4473842786811</v>
      </c>
      <c r="F91" s="4" t="s">
        <v>83</v>
      </c>
      <c r="G91" s="13" t="str">
        <f t="shared" si="16"/>
        <v>29142.252</v>
      </c>
      <c r="H91" s="44">
        <f t="shared" si="17"/>
        <v>-2019.5</v>
      </c>
      <c r="I91" s="53" t="s">
        <v>195</v>
      </c>
      <c r="J91" s="54" t="s">
        <v>196</v>
      </c>
      <c r="K91" s="53">
        <v>-2019.5</v>
      </c>
      <c r="L91" s="53" t="s">
        <v>197</v>
      </c>
      <c r="M91" s="54" t="s">
        <v>89</v>
      </c>
      <c r="N91" s="54"/>
      <c r="O91" s="55" t="s">
        <v>98</v>
      </c>
      <c r="P91" s="55" t="s">
        <v>99</v>
      </c>
    </row>
    <row r="92" spans="1:16" ht="12.75" customHeight="1" thickBot="1" x14ac:dyDescent="0.25">
      <c r="A92" s="44" t="str">
        <f t="shared" si="12"/>
        <v> AC 1063.2 </v>
      </c>
      <c r="B92" s="4" t="str">
        <f t="shared" si="13"/>
        <v>I</v>
      </c>
      <c r="C92" s="44">
        <f t="shared" si="14"/>
        <v>29477.807000000001</v>
      </c>
      <c r="D92" s="13" t="str">
        <f t="shared" si="15"/>
        <v>vis</v>
      </c>
      <c r="E92" s="52">
        <f>VLOOKUP(C92,Active!C$21:E$971,3,FALSE)</f>
        <v>-1814.9963838515673</v>
      </c>
      <c r="F92" s="4" t="s">
        <v>83</v>
      </c>
      <c r="G92" s="13" t="str">
        <f t="shared" si="16"/>
        <v>29477.807</v>
      </c>
      <c r="H92" s="44">
        <f t="shared" si="17"/>
        <v>-1815</v>
      </c>
      <c r="I92" s="53" t="s">
        <v>198</v>
      </c>
      <c r="J92" s="54" t="s">
        <v>199</v>
      </c>
      <c r="K92" s="53">
        <v>-1815</v>
      </c>
      <c r="L92" s="53" t="s">
        <v>200</v>
      </c>
      <c r="M92" s="54" t="s">
        <v>89</v>
      </c>
      <c r="N92" s="54"/>
      <c r="O92" s="55" t="s">
        <v>98</v>
      </c>
      <c r="P92" s="55" t="s">
        <v>99</v>
      </c>
    </row>
    <row r="93" spans="1:16" ht="12.75" customHeight="1" thickBot="1" x14ac:dyDescent="0.25">
      <c r="A93" s="44" t="str">
        <f t="shared" si="12"/>
        <v> APJ 100.242 </v>
      </c>
      <c r="B93" s="4" t="str">
        <f t="shared" si="13"/>
        <v>I</v>
      </c>
      <c r="C93" s="44">
        <f t="shared" si="14"/>
        <v>29500.813999999998</v>
      </c>
      <c r="D93" s="13" t="str">
        <f t="shared" si="15"/>
        <v>vis</v>
      </c>
      <c r="E93" s="52">
        <f>VLOOKUP(C93,Active!C$21:E$971,3,FALSE)</f>
        <v>-1800.9784012054254</v>
      </c>
      <c r="F93" s="4" t="s">
        <v>83</v>
      </c>
      <c r="G93" s="13" t="str">
        <f t="shared" si="16"/>
        <v>29500.814</v>
      </c>
      <c r="H93" s="44">
        <f t="shared" si="17"/>
        <v>-1801</v>
      </c>
      <c r="I93" s="53" t="s">
        <v>201</v>
      </c>
      <c r="J93" s="54" t="s">
        <v>202</v>
      </c>
      <c r="K93" s="53">
        <v>-1801</v>
      </c>
      <c r="L93" s="53" t="s">
        <v>144</v>
      </c>
      <c r="M93" s="54" t="s">
        <v>89</v>
      </c>
      <c r="N93" s="54"/>
      <c r="O93" s="55" t="s">
        <v>90</v>
      </c>
      <c r="P93" s="55" t="s">
        <v>91</v>
      </c>
    </row>
    <row r="94" spans="1:16" ht="12.75" customHeight="1" thickBot="1" x14ac:dyDescent="0.25">
      <c r="A94" s="44" t="str">
        <f t="shared" si="12"/>
        <v> APJ 100.242 </v>
      </c>
      <c r="B94" s="4" t="str">
        <f t="shared" si="13"/>
        <v>II</v>
      </c>
      <c r="C94" s="44">
        <f t="shared" si="14"/>
        <v>29501.674999999999</v>
      </c>
      <c r="D94" s="13" t="str">
        <f t="shared" si="15"/>
        <v>vis</v>
      </c>
      <c r="E94" s="52">
        <f>VLOOKUP(C94,Active!C$21:E$971,3,FALSE)</f>
        <v>-1800.4538007334672</v>
      </c>
      <c r="F94" s="4" t="s">
        <v>83</v>
      </c>
      <c r="G94" s="13" t="str">
        <f t="shared" si="16"/>
        <v>29501.675</v>
      </c>
      <c r="H94" s="44">
        <f t="shared" si="17"/>
        <v>-1800.5</v>
      </c>
      <c r="I94" s="53" t="s">
        <v>203</v>
      </c>
      <c r="J94" s="54" t="s">
        <v>204</v>
      </c>
      <c r="K94" s="53">
        <v>-1800.5</v>
      </c>
      <c r="L94" s="53" t="s">
        <v>179</v>
      </c>
      <c r="M94" s="54" t="s">
        <v>89</v>
      </c>
      <c r="N94" s="54"/>
      <c r="O94" s="55" t="s">
        <v>90</v>
      </c>
      <c r="P94" s="55" t="s">
        <v>91</v>
      </c>
    </row>
    <row r="95" spans="1:16" ht="12.75" customHeight="1" thickBot="1" x14ac:dyDescent="0.25">
      <c r="A95" s="44" t="str">
        <f t="shared" si="12"/>
        <v> APJ 100.242 </v>
      </c>
      <c r="B95" s="4" t="str">
        <f t="shared" si="13"/>
        <v>I</v>
      </c>
      <c r="C95" s="44">
        <f t="shared" si="14"/>
        <v>30500.319</v>
      </c>
      <c r="D95" s="13" t="str">
        <f t="shared" si="15"/>
        <v>vis</v>
      </c>
      <c r="E95" s="52">
        <f>VLOOKUP(C95,Active!C$21:E$971,3,FALSE)</f>
        <v>-1191.987931142686</v>
      </c>
      <c r="F95" s="4" t="s">
        <v>83</v>
      </c>
      <c r="G95" s="13" t="str">
        <f t="shared" si="16"/>
        <v>30500.319</v>
      </c>
      <c r="H95" s="44">
        <f t="shared" si="17"/>
        <v>-1192</v>
      </c>
      <c r="I95" s="53" t="s">
        <v>210</v>
      </c>
      <c r="J95" s="54" t="s">
        <v>211</v>
      </c>
      <c r="K95" s="53">
        <v>-1192</v>
      </c>
      <c r="L95" s="53" t="s">
        <v>212</v>
      </c>
      <c r="M95" s="54" t="s">
        <v>89</v>
      </c>
      <c r="N95" s="54"/>
      <c r="O95" s="55" t="s">
        <v>90</v>
      </c>
      <c r="P95" s="55" t="s">
        <v>91</v>
      </c>
    </row>
    <row r="96" spans="1:16" ht="12.75" customHeight="1" thickBot="1" x14ac:dyDescent="0.25">
      <c r="A96" s="44" t="str">
        <f t="shared" si="12"/>
        <v> APJ 100.242 </v>
      </c>
      <c r="B96" s="4" t="str">
        <f t="shared" si="13"/>
        <v>II</v>
      </c>
      <c r="C96" s="44">
        <f t="shared" si="14"/>
        <v>30501.161</v>
      </c>
      <c r="D96" s="13" t="str">
        <f t="shared" si="15"/>
        <v>vis</v>
      </c>
      <c r="E96" s="52">
        <f>VLOOKUP(C96,Active!C$21:E$971,3,FALSE)</f>
        <v>-1191.4749072200509</v>
      </c>
      <c r="F96" s="4" t="s">
        <v>83</v>
      </c>
      <c r="G96" s="13" t="str">
        <f t="shared" si="16"/>
        <v>30501.161</v>
      </c>
      <c r="H96" s="44">
        <f t="shared" si="17"/>
        <v>-1191.5</v>
      </c>
      <c r="I96" s="53" t="s">
        <v>213</v>
      </c>
      <c r="J96" s="54" t="s">
        <v>214</v>
      </c>
      <c r="K96" s="53">
        <v>-1191.5</v>
      </c>
      <c r="L96" s="53" t="s">
        <v>215</v>
      </c>
      <c r="M96" s="54" t="s">
        <v>89</v>
      </c>
      <c r="N96" s="54"/>
      <c r="O96" s="55" t="s">
        <v>90</v>
      </c>
      <c r="P96" s="55" t="s">
        <v>91</v>
      </c>
    </row>
    <row r="97" spans="1:16" ht="12.75" customHeight="1" thickBot="1" x14ac:dyDescent="0.25">
      <c r="A97" s="44" t="str">
        <f t="shared" si="12"/>
        <v> APJ 112.477 </v>
      </c>
      <c r="B97" s="4" t="str">
        <f t="shared" si="13"/>
        <v>II</v>
      </c>
      <c r="C97" s="44">
        <f t="shared" si="14"/>
        <v>32457.516</v>
      </c>
      <c r="D97" s="13" t="str">
        <f t="shared" si="15"/>
        <v>vis</v>
      </c>
      <c r="E97" s="52">
        <f>VLOOKUP(C97,Active!C$21:E$971,3,FALSE)</f>
        <v>0.51667967505121859</v>
      </c>
      <c r="F97" s="4" t="s">
        <v>83</v>
      </c>
      <c r="G97" s="13" t="str">
        <f t="shared" si="16"/>
        <v>32457.516</v>
      </c>
      <c r="H97" s="44">
        <f t="shared" si="17"/>
        <v>0.5</v>
      </c>
      <c r="I97" s="53" t="s">
        <v>229</v>
      </c>
      <c r="J97" s="54" t="s">
        <v>230</v>
      </c>
      <c r="K97" s="53">
        <v>0.5</v>
      </c>
      <c r="L97" s="53" t="s">
        <v>231</v>
      </c>
      <c r="M97" s="54" t="s">
        <v>225</v>
      </c>
      <c r="N97" s="54" t="s">
        <v>226</v>
      </c>
      <c r="O97" s="55" t="s">
        <v>227</v>
      </c>
      <c r="P97" s="55" t="s">
        <v>228</v>
      </c>
    </row>
    <row r="98" spans="1:16" ht="12.75" customHeight="1" thickBot="1" x14ac:dyDescent="0.25">
      <c r="A98" s="44" t="str">
        <f t="shared" si="12"/>
        <v> ISAO 28.3 </v>
      </c>
      <c r="B98" s="4" t="str">
        <f t="shared" si="13"/>
        <v>I</v>
      </c>
      <c r="C98" s="44">
        <f t="shared" si="14"/>
        <v>33530.091</v>
      </c>
      <c r="D98" s="13" t="str">
        <f t="shared" si="15"/>
        <v>vis</v>
      </c>
      <c r="E98" s="52">
        <f>VLOOKUP(C98,Active!C$21:E$971,3,FALSE)</f>
        <v>654.02812126618142</v>
      </c>
      <c r="F98" s="4" t="s">
        <v>83</v>
      </c>
      <c r="G98" s="13" t="str">
        <f t="shared" si="16"/>
        <v>33530.091</v>
      </c>
      <c r="H98" s="44">
        <f t="shared" si="17"/>
        <v>654</v>
      </c>
      <c r="I98" s="53" t="s">
        <v>232</v>
      </c>
      <c r="J98" s="54" t="s">
        <v>233</v>
      </c>
      <c r="K98" s="53">
        <v>654</v>
      </c>
      <c r="L98" s="53" t="s">
        <v>234</v>
      </c>
      <c r="M98" s="54" t="s">
        <v>89</v>
      </c>
      <c r="N98" s="54"/>
      <c r="O98" s="55" t="s">
        <v>235</v>
      </c>
      <c r="P98" s="55" t="s">
        <v>236</v>
      </c>
    </row>
    <row r="99" spans="1:16" ht="12.75" customHeight="1" thickBot="1" x14ac:dyDescent="0.25">
      <c r="A99" s="44" t="str">
        <f t="shared" si="12"/>
        <v> ISAO 28.3 </v>
      </c>
      <c r="B99" s="4" t="str">
        <f t="shared" si="13"/>
        <v>II</v>
      </c>
      <c r="C99" s="44">
        <f t="shared" si="14"/>
        <v>33530.902999999998</v>
      </c>
      <c r="D99" s="13" t="str">
        <f t="shared" si="15"/>
        <v>vis</v>
      </c>
      <c r="E99" s="52">
        <f>VLOOKUP(C99,Active!C$21:E$971,3,FALSE)</f>
        <v>654.52286642672561</v>
      </c>
      <c r="F99" s="4" t="s">
        <v>83</v>
      </c>
      <c r="G99" s="13" t="str">
        <f t="shared" si="16"/>
        <v>33530.903</v>
      </c>
      <c r="H99" s="44">
        <f t="shared" si="17"/>
        <v>654.5</v>
      </c>
      <c r="I99" s="53" t="s">
        <v>237</v>
      </c>
      <c r="J99" s="54" t="s">
        <v>238</v>
      </c>
      <c r="K99" s="53">
        <v>654.5</v>
      </c>
      <c r="L99" s="53" t="s">
        <v>239</v>
      </c>
      <c r="M99" s="54" t="s">
        <v>89</v>
      </c>
      <c r="N99" s="54"/>
      <c r="O99" s="55" t="s">
        <v>235</v>
      </c>
      <c r="P99" s="55" t="s">
        <v>236</v>
      </c>
    </row>
    <row r="100" spans="1:16" ht="12.75" customHeight="1" thickBot="1" x14ac:dyDescent="0.25">
      <c r="A100" s="44" t="str">
        <f t="shared" si="12"/>
        <v> TTAO 9.36 </v>
      </c>
      <c r="B100" s="4" t="str">
        <f t="shared" si="13"/>
        <v>II</v>
      </c>
      <c r="C100" s="44">
        <f t="shared" si="14"/>
        <v>34367.964</v>
      </c>
      <c r="D100" s="13" t="str">
        <f t="shared" si="15"/>
        <v>vis</v>
      </c>
      <c r="E100" s="52">
        <f>VLOOKUP(C100,Active!C$21:E$971,3,FALSE)</f>
        <v>1164.5374955293184</v>
      </c>
      <c r="F100" s="4" t="s">
        <v>83</v>
      </c>
      <c r="G100" s="13" t="str">
        <f t="shared" si="16"/>
        <v>34367.964</v>
      </c>
      <c r="H100" s="44">
        <f t="shared" si="17"/>
        <v>1164.5</v>
      </c>
      <c r="I100" s="53" t="s">
        <v>240</v>
      </c>
      <c r="J100" s="54" t="s">
        <v>241</v>
      </c>
      <c r="K100" s="53">
        <v>1164.5</v>
      </c>
      <c r="L100" s="53" t="s">
        <v>242</v>
      </c>
      <c r="M100" s="54" t="s">
        <v>85</v>
      </c>
      <c r="N100" s="54"/>
      <c r="O100" s="55" t="s">
        <v>243</v>
      </c>
      <c r="P100" s="55" t="s">
        <v>244</v>
      </c>
    </row>
    <row r="101" spans="1:16" ht="12.75" customHeight="1" thickBot="1" x14ac:dyDescent="0.25">
      <c r="A101" s="44" t="str">
        <f t="shared" si="12"/>
        <v> TTAO 9.36 </v>
      </c>
      <c r="B101" s="4" t="str">
        <f t="shared" si="13"/>
        <v>I</v>
      </c>
      <c r="C101" s="44">
        <f t="shared" si="14"/>
        <v>34409.769</v>
      </c>
      <c r="D101" s="13" t="str">
        <f t="shared" si="15"/>
        <v>vis</v>
      </c>
      <c r="E101" s="52">
        <f>VLOOKUP(C101,Active!C$21:E$971,3,FALSE)</f>
        <v>1190.0089505005024</v>
      </c>
      <c r="F101" s="4" t="s">
        <v>83</v>
      </c>
      <c r="G101" s="13" t="str">
        <f t="shared" si="16"/>
        <v>34409.769</v>
      </c>
      <c r="H101" s="44">
        <f t="shared" si="17"/>
        <v>1190</v>
      </c>
      <c r="I101" s="53" t="s">
        <v>245</v>
      </c>
      <c r="J101" s="54" t="s">
        <v>246</v>
      </c>
      <c r="K101" s="53">
        <v>1190</v>
      </c>
      <c r="L101" s="53" t="s">
        <v>247</v>
      </c>
      <c r="M101" s="54" t="s">
        <v>85</v>
      </c>
      <c r="N101" s="54"/>
      <c r="O101" s="55" t="s">
        <v>243</v>
      </c>
      <c r="P101" s="55" t="s">
        <v>244</v>
      </c>
    </row>
    <row r="102" spans="1:16" ht="12.75" customHeight="1" thickBot="1" x14ac:dyDescent="0.25">
      <c r="A102" s="44" t="str">
        <f t="shared" si="12"/>
        <v> TTAO 9.104 </v>
      </c>
      <c r="B102" s="4" t="str">
        <f t="shared" si="13"/>
        <v>I</v>
      </c>
      <c r="C102" s="44">
        <f t="shared" si="14"/>
        <v>34422.906000000003</v>
      </c>
      <c r="D102" s="13" t="str">
        <f t="shared" si="15"/>
        <v>vis</v>
      </c>
      <c r="E102" s="52">
        <f>VLOOKUP(C102,Active!C$21:E$971,3,FALSE)</f>
        <v>1198.0132204193278</v>
      </c>
      <c r="F102" s="4" t="s">
        <v>83</v>
      </c>
      <c r="G102" s="13" t="str">
        <f t="shared" si="16"/>
        <v>34422.906</v>
      </c>
      <c r="H102" s="44">
        <f t="shared" si="17"/>
        <v>1198</v>
      </c>
      <c r="I102" s="53" t="s">
        <v>248</v>
      </c>
      <c r="J102" s="54" t="s">
        <v>249</v>
      </c>
      <c r="K102" s="53">
        <v>1198</v>
      </c>
      <c r="L102" s="53" t="s">
        <v>194</v>
      </c>
      <c r="M102" s="54" t="s">
        <v>85</v>
      </c>
      <c r="N102" s="54"/>
      <c r="O102" s="55" t="s">
        <v>243</v>
      </c>
      <c r="P102" s="55" t="s">
        <v>250</v>
      </c>
    </row>
    <row r="103" spans="1:16" ht="12.75" customHeight="1" thickBot="1" x14ac:dyDescent="0.25">
      <c r="A103" s="44" t="str">
        <f t="shared" si="12"/>
        <v> TTAO 9.104 </v>
      </c>
      <c r="B103" s="4" t="str">
        <f t="shared" si="13"/>
        <v>II</v>
      </c>
      <c r="C103" s="44">
        <f t="shared" si="14"/>
        <v>34423.743000000002</v>
      </c>
      <c r="D103" s="13" t="str">
        <f t="shared" si="15"/>
        <v>vis</v>
      </c>
      <c r="E103" s="52">
        <f>VLOOKUP(C103,Active!C$21:E$971,3,FALSE)</f>
        <v>1198.5231978816139</v>
      </c>
      <c r="F103" s="4" t="s">
        <v>83</v>
      </c>
      <c r="G103" s="13" t="str">
        <f t="shared" si="16"/>
        <v>34423.743</v>
      </c>
      <c r="H103" s="44">
        <f t="shared" si="17"/>
        <v>1198.5</v>
      </c>
      <c r="I103" s="53" t="s">
        <v>251</v>
      </c>
      <c r="J103" s="54" t="s">
        <v>252</v>
      </c>
      <c r="K103" s="53">
        <v>1198.5</v>
      </c>
      <c r="L103" s="53" t="s">
        <v>239</v>
      </c>
      <c r="M103" s="54" t="s">
        <v>85</v>
      </c>
      <c r="N103" s="54"/>
      <c r="O103" s="55" t="s">
        <v>243</v>
      </c>
      <c r="P103" s="55" t="s">
        <v>250</v>
      </c>
    </row>
    <row r="104" spans="1:16" ht="12.75" customHeight="1" thickBot="1" x14ac:dyDescent="0.25">
      <c r="A104" s="44" t="str">
        <f t="shared" si="12"/>
        <v> ISAO 28.3 </v>
      </c>
      <c r="B104" s="4" t="str">
        <f t="shared" si="13"/>
        <v>I</v>
      </c>
      <c r="C104" s="44">
        <f t="shared" si="14"/>
        <v>34523.025999999998</v>
      </c>
      <c r="D104" s="13" t="str">
        <f t="shared" si="15"/>
        <v>vis</v>
      </c>
      <c r="E104" s="52">
        <f>VLOOKUP(C104,Active!C$21:E$971,3,FALSE)</f>
        <v>1259.0155424314023</v>
      </c>
      <c r="F104" s="4" t="s">
        <v>83</v>
      </c>
      <c r="G104" s="13" t="str">
        <f t="shared" si="16"/>
        <v>34523.026</v>
      </c>
      <c r="H104" s="44">
        <f t="shared" si="17"/>
        <v>1259</v>
      </c>
      <c r="I104" s="53" t="s">
        <v>253</v>
      </c>
      <c r="J104" s="54" t="s">
        <v>254</v>
      </c>
      <c r="K104" s="53">
        <v>1259</v>
      </c>
      <c r="L104" s="53" t="s">
        <v>255</v>
      </c>
      <c r="M104" s="54" t="s">
        <v>89</v>
      </c>
      <c r="N104" s="54"/>
      <c r="O104" s="55" t="s">
        <v>256</v>
      </c>
      <c r="P104" s="55" t="s">
        <v>236</v>
      </c>
    </row>
    <row r="105" spans="1:16" ht="12.75" customHeight="1" thickBot="1" x14ac:dyDescent="0.25">
      <c r="A105" s="44" t="str">
        <f t="shared" si="12"/>
        <v> ISAO 28.3 </v>
      </c>
      <c r="B105" s="4" t="str">
        <f t="shared" si="13"/>
        <v>II</v>
      </c>
      <c r="C105" s="44">
        <f t="shared" si="14"/>
        <v>34523.851000000002</v>
      </c>
      <c r="D105" s="13" t="str">
        <f t="shared" si="15"/>
        <v>vis</v>
      </c>
      <c r="E105" s="52">
        <f>VLOOKUP(C105,Active!C$21:E$971,3,FALSE)</f>
        <v>1259.5182083888556</v>
      </c>
      <c r="F105" s="4" t="s">
        <v>83</v>
      </c>
      <c r="G105" s="13" t="str">
        <f t="shared" si="16"/>
        <v>34523.851</v>
      </c>
      <c r="H105" s="44">
        <f t="shared" si="17"/>
        <v>1259.5</v>
      </c>
      <c r="I105" s="53" t="s">
        <v>257</v>
      </c>
      <c r="J105" s="54" t="s">
        <v>258</v>
      </c>
      <c r="K105" s="53">
        <v>1259.5</v>
      </c>
      <c r="L105" s="53" t="s">
        <v>259</v>
      </c>
      <c r="M105" s="54" t="s">
        <v>89</v>
      </c>
      <c r="N105" s="54"/>
      <c r="O105" s="55" t="s">
        <v>256</v>
      </c>
      <c r="P105" s="55" t="s">
        <v>236</v>
      </c>
    </row>
    <row r="106" spans="1:16" ht="12.75" customHeight="1" thickBot="1" x14ac:dyDescent="0.25">
      <c r="A106" s="44" t="str">
        <f t="shared" si="12"/>
        <v> ISAO 28.3 </v>
      </c>
      <c r="B106" s="4" t="str">
        <f t="shared" si="13"/>
        <v>I</v>
      </c>
      <c r="C106" s="44">
        <f t="shared" si="14"/>
        <v>34621.506999999998</v>
      </c>
      <c r="D106" s="13" t="str">
        <f t="shared" si="15"/>
        <v>vis</v>
      </c>
      <c r="E106" s="52">
        <f>VLOOKUP(C106,Active!C$21:E$971,3,FALSE)</f>
        <v>1319.0192347413442</v>
      </c>
      <c r="F106" s="4" t="s">
        <v>83</v>
      </c>
      <c r="G106" s="13" t="str">
        <f t="shared" si="16"/>
        <v>34621.507</v>
      </c>
      <c r="H106" s="44">
        <f t="shared" si="17"/>
        <v>1319</v>
      </c>
      <c r="I106" s="53" t="s">
        <v>260</v>
      </c>
      <c r="J106" s="54" t="s">
        <v>261</v>
      </c>
      <c r="K106" s="53">
        <v>1319</v>
      </c>
      <c r="L106" s="53" t="s">
        <v>262</v>
      </c>
      <c r="M106" s="54" t="s">
        <v>89</v>
      </c>
      <c r="N106" s="54"/>
      <c r="O106" s="55" t="s">
        <v>256</v>
      </c>
      <c r="P106" s="55" t="s">
        <v>236</v>
      </c>
    </row>
    <row r="107" spans="1:16" ht="12.75" customHeight="1" thickBot="1" x14ac:dyDescent="0.25">
      <c r="A107" s="44" t="str">
        <f t="shared" ref="A107:A138" si="18">P107</f>
        <v> ISAO 28.3 </v>
      </c>
      <c r="B107" s="4" t="str">
        <f t="shared" ref="B107:B138" si="19">IF(H107=INT(H107),"I","II")</f>
        <v>II</v>
      </c>
      <c r="C107" s="44">
        <f t="shared" ref="C107:C138" si="20">1*G107</f>
        <v>34622.341</v>
      </c>
      <c r="D107" s="13" t="str">
        <f t="shared" ref="D107:D138" si="21">VLOOKUP(F107,I$1:J$5,2,FALSE)</f>
        <v>vis</v>
      </c>
      <c r="E107" s="52">
        <f>VLOOKUP(C107,Active!C$21:E$971,3,FALSE)</f>
        <v>1319.5273843274231</v>
      </c>
      <c r="F107" s="4" t="s">
        <v>83</v>
      </c>
      <c r="G107" s="13" t="str">
        <f t="shared" ref="G107:G138" si="22">MID(I107,3,LEN(I107)-3)</f>
        <v>34622.341</v>
      </c>
      <c r="H107" s="44">
        <f t="shared" ref="H107:H138" si="23">1*K107</f>
        <v>1319.5</v>
      </c>
      <c r="I107" s="53" t="s">
        <v>263</v>
      </c>
      <c r="J107" s="54" t="s">
        <v>264</v>
      </c>
      <c r="K107" s="53">
        <v>1319.5</v>
      </c>
      <c r="L107" s="53" t="s">
        <v>265</v>
      </c>
      <c r="M107" s="54" t="s">
        <v>89</v>
      </c>
      <c r="N107" s="54"/>
      <c r="O107" s="55" t="s">
        <v>256</v>
      </c>
      <c r="P107" s="55" t="s">
        <v>236</v>
      </c>
    </row>
    <row r="108" spans="1:16" ht="12.75" customHeight="1" thickBot="1" x14ac:dyDescent="0.25">
      <c r="A108" s="44" t="str">
        <f t="shared" si="18"/>
        <v> PZ 13.148 </v>
      </c>
      <c r="B108" s="4" t="str">
        <f t="shared" si="19"/>
        <v>II</v>
      </c>
      <c r="C108" s="44">
        <f t="shared" si="20"/>
        <v>36818.307000000001</v>
      </c>
      <c r="D108" s="13" t="str">
        <f t="shared" si="21"/>
        <v>vis</v>
      </c>
      <c r="E108" s="52">
        <f>VLOOKUP(C108,Active!C$21:E$971,3,FALSE)</f>
        <v>2657.5120533203672</v>
      </c>
      <c r="F108" s="4" t="s">
        <v>83</v>
      </c>
      <c r="G108" s="13" t="str">
        <f t="shared" si="22"/>
        <v>36818.307</v>
      </c>
      <c r="H108" s="44">
        <f t="shared" si="23"/>
        <v>2657.5</v>
      </c>
      <c r="I108" s="53" t="s">
        <v>271</v>
      </c>
      <c r="J108" s="54" t="s">
        <v>272</v>
      </c>
      <c r="K108" s="53">
        <v>2657.5</v>
      </c>
      <c r="L108" s="53" t="s">
        <v>212</v>
      </c>
      <c r="M108" s="54" t="s">
        <v>225</v>
      </c>
      <c r="N108" s="54" t="s">
        <v>226</v>
      </c>
      <c r="O108" s="55" t="s">
        <v>269</v>
      </c>
      <c r="P108" s="55" t="s">
        <v>270</v>
      </c>
    </row>
    <row r="109" spans="1:16" ht="12.75" customHeight="1" thickBot="1" x14ac:dyDescent="0.25">
      <c r="A109" s="44" t="str">
        <f t="shared" si="18"/>
        <v> ISAO 28.3 </v>
      </c>
      <c r="B109" s="4" t="str">
        <f t="shared" si="19"/>
        <v>I</v>
      </c>
      <c r="C109" s="44">
        <f t="shared" si="20"/>
        <v>38842.756000000001</v>
      </c>
      <c r="D109" s="13" t="str">
        <f t="shared" si="21"/>
        <v>vis</v>
      </c>
      <c r="E109" s="52">
        <f>VLOOKUP(C109,Active!C$21:E$971,3,FALSE)</f>
        <v>3890.9927744053462</v>
      </c>
      <c r="F109" s="4" t="s">
        <v>83</v>
      </c>
      <c r="G109" s="13" t="str">
        <f t="shared" si="22"/>
        <v>38842.756</v>
      </c>
      <c r="H109" s="44">
        <f t="shared" si="23"/>
        <v>3891</v>
      </c>
      <c r="I109" s="53" t="s">
        <v>273</v>
      </c>
      <c r="J109" s="54" t="s">
        <v>274</v>
      </c>
      <c r="K109" s="53">
        <v>3891</v>
      </c>
      <c r="L109" s="53" t="s">
        <v>275</v>
      </c>
      <c r="M109" s="54" t="s">
        <v>225</v>
      </c>
      <c r="N109" s="54" t="s">
        <v>226</v>
      </c>
      <c r="O109" s="55" t="s">
        <v>276</v>
      </c>
      <c r="P109" s="55" t="s">
        <v>236</v>
      </c>
    </row>
    <row r="110" spans="1:16" ht="12.75" customHeight="1" thickBot="1" x14ac:dyDescent="0.25">
      <c r="A110" s="44" t="str">
        <f t="shared" si="18"/>
        <v> ISAO 28.3 </v>
      </c>
      <c r="B110" s="4" t="str">
        <f t="shared" si="19"/>
        <v>II</v>
      </c>
      <c r="C110" s="44">
        <f t="shared" si="20"/>
        <v>38843.593000000001</v>
      </c>
      <c r="D110" s="13" t="str">
        <f t="shared" si="21"/>
        <v>vis</v>
      </c>
      <c r="E110" s="52">
        <f>VLOOKUP(C110,Active!C$21:E$971,3,FALSE)</f>
        <v>3891.502751867632</v>
      </c>
      <c r="F110" s="4" t="s">
        <v>83</v>
      </c>
      <c r="G110" s="13" t="str">
        <f t="shared" si="22"/>
        <v>38843.593</v>
      </c>
      <c r="H110" s="44">
        <f t="shared" si="23"/>
        <v>3891.5</v>
      </c>
      <c r="I110" s="53" t="s">
        <v>277</v>
      </c>
      <c r="J110" s="54" t="s">
        <v>278</v>
      </c>
      <c r="K110" s="53">
        <v>3891.5</v>
      </c>
      <c r="L110" s="53" t="s">
        <v>209</v>
      </c>
      <c r="M110" s="54" t="s">
        <v>225</v>
      </c>
      <c r="N110" s="54" t="s">
        <v>226</v>
      </c>
      <c r="O110" s="55" t="s">
        <v>276</v>
      </c>
      <c r="P110" s="55" t="s">
        <v>236</v>
      </c>
    </row>
    <row r="111" spans="1:16" ht="12.75" customHeight="1" thickBot="1" x14ac:dyDescent="0.25">
      <c r="A111" s="44" t="str">
        <f t="shared" si="18"/>
        <v> PZ 16.448 </v>
      </c>
      <c r="B111" s="4" t="str">
        <f t="shared" si="19"/>
        <v>I</v>
      </c>
      <c r="C111" s="44">
        <f t="shared" si="20"/>
        <v>39013.451999999997</v>
      </c>
      <c r="D111" s="13" t="str">
        <f t="shared" si="21"/>
        <v>vis</v>
      </c>
      <c r="E111" s="52">
        <f>VLOOKUP(C111,Active!C$21:E$971,3,FALSE)</f>
        <v>3994.9964935241369</v>
      </c>
      <c r="F111" s="4" t="s">
        <v>83</v>
      </c>
      <c r="G111" s="13" t="str">
        <f t="shared" si="22"/>
        <v>39013.452</v>
      </c>
      <c r="H111" s="44">
        <f t="shared" si="23"/>
        <v>3995</v>
      </c>
      <c r="I111" s="53" t="s">
        <v>279</v>
      </c>
      <c r="J111" s="54" t="s">
        <v>280</v>
      </c>
      <c r="K111" s="53">
        <v>3995</v>
      </c>
      <c r="L111" s="53" t="s">
        <v>281</v>
      </c>
      <c r="M111" s="54" t="s">
        <v>225</v>
      </c>
      <c r="N111" s="54" t="s">
        <v>226</v>
      </c>
      <c r="O111" s="55" t="s">
        <v>276</v>
      </c>
      <c r="P111" s="55" t="s">
        <v>282</v>
      </c>
    </row>
    <row r="112" spans="1:16" ht="12.75" customHeight="1" thickBot="1" x14ac:dyDescent="0.25">
      <c r="A112" s="44" t="str">
        <f t="shared" si="18"/>
        <v> ISAO 28.3 </v>
      </c>
      <c r="B112" s="4" t="str">
        <f t="shared" si="19"/>
        <v>I</v>
      </c>
      <c r="C112" s="44">
        <f t="shared" si="20"/>
        <v>39231.74</v>
      </c>
      <c r="D112" s="13" t="str">
        <f t="shared" si="21"/>
        <v>vis</v>
      </c>
      <c r="E112" s="52">
        <f>VLOOKUP(C112,Active!C$21:E$971,3,FALSE)</f>
        <v>4127.9976408211041</v>
      </c>
      <c r="F112" s="4" t="s">
        <v>83</v>
      </c>
      <c r="G112" s="13" t="str">
        <f t="shared" si="22"/>
        <v>39231.740</v>
      </c>
      <c r="H112" s="44">
        <f t="shared" si="23"/>
        <v>4128</v>
      </c>
      <c r="I112" s="53" t="s">
        <v>283</v>
      </c>
      <c r="J112" s="54" t="s">
        <v>284</v>
      </c>
      <c r="K112" s="53">
        <v>4128</v>
      </c>
      <c r="L112" s="53" t="s">
        <v>132</v>
      </c>
      <c r="M112" s="54" t="s">
        <v>89</v>
      </c>
      <c r="N112" s="54"/>
      <c r="O112" s="55" t="s">
        <v>285</v>
      </c>
      <c r="P112" s="55" t="s">
        <v>236</v>
      </c>
    </row>
    <row r="113" spans="1:16" ht="12.75" customHeight="1" thickBot="1" x14ac:dyDescent="0.25">
      <c r="A113" s="44" t="str">
        <f t="shared" si="18"/>
        <v> ISAO 28.3 </v>
      </c>
      <c r="B113" s="4" t="str">
        <f t="shared" si="19"/>
        <v>II</v>
      </c>
      <c r="C113" s="44">
        <f t="shared" si="20"/>
        <v>39232.580999999998</v>
      </c>
      <c r="D113" s="13" t="str">
        <f t="shared" si="21"/>
        <v>vis</v>
      </c>
      <c r="E113" s="52">
        <f>VLOOKUP(C113,Active!C$21:E$971,3,FALSE)</f>
        <v>4128.5100554516694</v>
      </c>
      <c r="F113" s="4" t="s">
        <v>83</v>
      </c>
      <c r="G113" s="13" t="str">
        <f t="shared" si="22"/>
        <v>39232.581</v>
      </c>
      <c r="H113" s="44">
        <f t="shared" si="23"/>
        <v>4128.5</v>
      </c>
      <c r="I113" s="53" t="s">
        <v>286</v>
      </c>
      <c r="J113" s="54" t="s">
        <v>287</v>
      </c>
      <c r="K113" s="53">
        <v>4128.5</v>
      </c>
      <c r="L113" s="53" t="s">
        <v>288</v>
      </c>
      <c r="M113" s="54" t="s">
        <v>89</v>
      </c>
      <c r="N113" s="54"/>
      <c r="O113" s="55" t="s">
        <v>285</v>
      </c>
      <c r="P113" s="55" t="s">
        <v>236</v>
      </c>
    </row>
    <row r="114" spans="1:16" ht="12.75" customHeight="1" thickBot="1" x14ac:dyDescent="0.25">
      <c r="A114" s="44" t="str">
        <f t="shared" si="18"/>
        <v> AC 551.5 </v>
      </c>
      <c r="B114" s="4" t="str">
        <f t="shared" si="19"/>
        <v>I</v>
      </c>
      <c r="C114" s="44">
        <f t="shared" si="20"/>
        <v>40145.898000000001</v>
      </c>
      <c r="D114" s="13" t="str">
        <f t="shared" si="21"/>
        <v>vis</v>
      </c>
      <c r="E114" s="52">
        <f>VLOOKUP(C114,Active!C$21:E$971,3,FALSE)</f>
        <v>4684.9868606165182</v>
      </c>
      <c r="F114" s="4" t="s">
        <v>83</v>
      </c>
      <c r="G114" s="13" t="str">
        <f t="shared" si="22"/>
        <v>40145.898</v>
      </c>
      <c r="H114" s="44">
        <f t="shared" si="23"/>
        <v>4685</v>
      </c>
      <c r="I114" s="53" t="s">
        <v>294</v>
      </c>
      <c r="J114" s="54" t="s">
        <v>295</v>
      </c>
      <c r="K114" s="53">
        <v>4685</v>
      </c>
      <c r="L114" s="53" t="s">
        <v>296</v>
      </c>
      <c r="M114" s="54" t="s">
        <v>225</v>
      </c>
      <c r="N114" s="54" t="s">
        <v>226</v>
      </c>
      <c r="O114" s="55" t="s">
        <v>297</v>
      </c>
      <c r="P114" s="55" t="s">
        <v>298</v>
      </c>
    </row>
    <row r="115" spans="1:16" ht="12.75" customHeight="1" thickBot="1" x14ac:dyDescent="0.25">
      <c r="A115" s="44" t="str">
        <f t="shared" si="18"/>
        <v> AC 551.5 </v>
      </c>
      <c r="B115" s="4" t="str">
        <f t="shared" si="19"/>
        <v>II</v>
      </c>
      <c r="C115" s="44">
        <f t="shared" si="20"/>
        <v>40146.726999999999</v>
      </c>
      <c r="D115" s="13" t="str">
        <f t="shared" si="21"/>
        <v>PE</v>
      </c>
      <c r="E115" s="52">
        <f>VLOOKUP(C115,Active!C$21:E$971,3,FALSE)</f>
        <v>4685.4919637422463</v>
      </c>
      <c r="F115" s="4" t="str">
        <f>LEFT(M115,1)</f>
        <v>E</v>
      </c>
      <c r="G115" s="13" t="str">
        <f t="shared" si="22"/>
        <v>40146.727</v>
      </c>
      <c r="H115" s="44">
        <f t="shared" si="23"/>
        <v>4685.5</v>
      </c>
      <c r="I115" s="53" t="s">
        <v>299</v>
      </c>
      <c r="J115" s="54" t="s">
        <v>300</v>
      </c>
      <c r="K115" s="53">
        <v>4685.5</v>
      </c>
      <c r="L115" s="53" t="s">
        <v>120</v>
      </c>
      <c r="M115" s="54" t="s">
        <v>225</v>
      </c>
      <c r="N115" s="54" t="s">
        <v>226</v>
      </c>
      <c r="O115" s="55" t="s">
        <v>297</v>
      </c>
      <c r="P115" s="55" t="s">
        <v>298</v>
      </c>
    </row>
    <row r="116" spans="1:16" ht="12.75" customHeight="1" thickBot="1" x14ac:dyDescent="0.25">
      <c r="A116" s="44" t="str">
        <f t="shared" si="18"/>
        <v> PZ 18.459 </v>
      </c>
      <c r="B116" s="4" t="str">
        <f t="shared" si="19"/>
        <v>I</v>
      </c>
      <c r="C116" s="44">
        <f t="shared" si="20"/>
        <v>40264.087</v>
      </c>
      <c r="D116" s="13" t="str">
        <f t="shared" si="21"/>
        <v>PE</v>
      </c>
      <c r="E116" s="52">
        <f>VLOOKUP(C116,Active!C$21:E$971,3,FALSE)</f>
        <v>4756.9984810348697</v>
      </c>
      <c r="F116" s="4" t="str">
        <f>LEFT(M116,1)</f>
        <v>E</v>
      </c>
      <c r="G116" s="13" t="str">
        <f t="shared" si="22"/>
        <v>40264.087</v>
      </c>
      <c r="H116" s="44">
        <f t="shared" si="23"/>
        <v>4757</v>
      </c>
      <c r="I116" s="53" t="s">
        <v>301</v>
      </c>
      <c r="J116" s="54" t="s">
        <v>302</v>
      </c>
      <c r="K116" s="53">
        <v>4757</v>
      </c>
      <c r="L116" s="53" t="s">
        <v>303</v>
      </c>
      <c r="M116" s="54" t="s">
        <v>225</v>
      </c>
      <c r="N116" s="54" t="s">
        <v>226</v>
      </c>
      <c r="O116" s="55" t="s">
        <v>285</v>
      </c>
      <c r="P116" s="55" t="s">
        <v>304</v>
      </c>
    </row>
    <row r="117" spans="1:16" ht="12.75" customHeight="1" thickBot="1" x14ac:dyDescent="0.25">
      <c r="A117" s="44" t="str">
        <f t="shared" si="18"/>
        <v> PZ 18.459 </v>
      </c>
      <c r="B117" s="4" t="str">
        <f t="shared" si="19"/>
        <v>I</v>
      </c>
      <c r="C117" s="44">
        <f t="shared" si="20"/>
        <v>40265.718000000001</v>
      </c>
      <c r="D117" s="13" t="str">
        <f t="shared" si="21"/>
        <v>PE</v>
      </c>
      <c r="E117" s="52">
        <f>VLOOKUP(C117,Active!C$21:E$971,3,FALSE)</f>
        <v>4757.9922364004487</v>
      </c>
      <c r="F117" s="4" t="str">
        <f>LEFT(M117,1)</f>
        <v>E</v>
      </c>
      <c r="G117" s="13" t="str">
        <f t="shared" si="22"/>
        <v>40265.718</v>
      </c>
      <c r="H117" s="44">
        <f t="shared" si="23"/>
        <v>4758</v>
      </c>
      <c r="I117" s="53" t="s">
        <v>305</v>
      </c>
      <c r="J117" s="54" t="s">
        <v>306</v>
      </c>
      <c r="K117" s="53">
        <v>4758</v>
      </c>
      <c r="L117" s="53" t="s">
        <v>120</v>
      </c>
      <c r="M117" s="54" t="s">
        <v>225</v>
      </c>
      <c r="N117" s="54" t="s">
        <v>226</v>
      </c>
      <c r="O117" s="55" t="s">
        <v>285</v>
      </c>
      <c r="P117" s="55" t="s">
        <v>304</v>
      </c>
    </row>
    <row r="118" spans="1:16" ht="12.75" customHeight="1" thickBot="1" x14ac:dyDescent="0.25">
      <c r="A118" s="44" t="str">
        <f t="shared" si="18"/>
        <v> PZ 18.459 </v>
      </c>
      <c r="B118" s="4" t="str">
        <f t="shared" si="19"/>
        <v>II</v>
      </c>
      <c r="C118" s="44">
        <f t="shared" si="20"/>
        <v>40266.548999999999</v>
      </c>
      <c r="D118" s="13" t="str">
        <f t="shared" si="21"/>
        <v>PE</v>
      </c>
      <c r="E118" s="52">
        <f>VLOOKUP(C118,Active!C$21:E$971,3,FALSE)</f>
        <v>4758.4985581103156</v>
      </c>
      <c r="F118" s="4" t="str">
        <f>LEFT(M118,1)</f>
        <v>E</v>
      </c>
      <c r="G118" s="13" t="str">
        <f t="shared" si="22"/>
        <v>40266.549</v>
      </c>
      <c r="H118" s="44">
        <f t="shared" si="23"/>
        <v>4758.5</v>
      </c>
      <c r="I118" s="53" t="s">
        <v>307</v>
      </c>
      <c r="J118" s="54" t="s">
        <v>308</v>
      </c>
      <c r="K118" s="53">
        <v>4758.5</v>
      </c>
      <c r="L118" s="53" t="s">
        <v>303</v>
      </c>
      <c r="M118" s="54" t="s">
        <v>225</v>
      </c>
      <c r="N118" s="54" t="s">
        <v>226</v>
      </c>
      <c r="O118" s="55" t="s">
        <v>285</v>
      </c>
      <c r="P118" s="55" t="s">
        <v>304</v>
      </c>
    </row>
    <row r="119" spans="1:16" ht="12.75" customHeight="1" thickBot="1" x14ac:dyDescent="0.25">
      <c r="A119" s="44" t="str">
        <f t="shared" si="18"/>
        <v> PZ 18.459 </v>
      </c>
      <c r="B119" s="4" t="str">
        <f t="shared" si="19"/>
        <v>I</v>
      </c>
      <c r="C119" s="44">
        <f t="shared" si="20"/>
        <v>40362.57</v>
      </c>
      <c r="D119" s="13" t="str">
        <f t="shared" si="21"/>
        <v>PE</v>
      </c>
      <c r="E119" s="52">
        <f>VLOOKUP(C119,Active!C$21:E$971,3,FALSE)</f>
        <v>4817.0033919289508</v>
      </c>
      <c r="F119" s="4" t="str">
        <f>LEFT(M119,1)</f>
        <v>E</v>
      </c>
      <c r="G119" s="13" t="str">
        <f t="shared" si="22"/>
        <v>40362.570</v>
      </c>
      <c r="H119" s="44">
        <f t="shared" si="23"/>
        <v>4817</v>
      </c>
      <c r="I119" s="53" t="s">
        <v>309</v>
      </c>
      <c r="J119" s="54" t="s">
        <v>310</v>
      </c>
      <c r="K119" s="53">
        <v>4817</v>
      </c>
      <c r="L119" s="53" t="s">
        <v>200</v>
      </c>
      <c r="M119" s="54" t="s">
        <v>225</v>
      </c>
      <c r="N119" s="54" t="s">
        <v>226</v>
      </c>
      <c r="O119" s="55" t="s">
        <v>285</v>
      </c>
      <c r="P119" s="55" t="s">
        <v>304</v>
      </c>
    </row>
    <row r="120" spans="1:16" ht="12.75" customHeight="1" thickBot="1" x14ac:dyDescent="0.25">
      <c r="A120" s="44" t="str">
        <f t="shared" si="18"/>
        <v> ISAO 28.3 </v>
      </c>
      <c r="B120" s="4" t="str">
        <f t="shared" si="19"/>
        <v>I</v>
      </c>
      <c r="C120" s="44">
        <f t="shared" si="20"/>
        <v>41429.379999999997</v>
      </c>
      <c r="D120" s="13" t="str">
        <f t="shared" si="21"/>
        <v>vis</v>
      </c>
      <c r="E120" s="52">
        <f>VLOOKUP(C120,Active!C$21:E$971,3,FALSE)</f>
        <v>5467.0022647386204</v>
      </c>
      <c r="F120" s="4" t="s">
        <v>83</v>
      </c>
      <c r="G120" s="13" t="str">
        <f t="shared" si="22"/>
        <v>41429.380</v>
      </c>
      <c r="H120" s="44">
        <f t="shared" si="23"/>
        <v>5467</v>
      </c>
      <c r="I120" s="53" t="s">
        <v>323</v>
      </c>
      <c r="J120" s="54" t="s">
        <v>324</v>
      </c>
      <c r="K120" s="53">
        <v>5467</v>
      </c>
      <c r="L120" s="53" t="s">
        <v>313</v>
      </c>
      <c r="M120" s="54" t="s">
        <v>225</v>
      </c>
      <c r="N120" s="54" t="s">
        <v>226</v>
      </c>
      <c r="O120" s="55" t="s">
        <v>285</v>
      </c>
      <c r="P120" s="55" t="s">
        <v>236</v>
      </c>
    </row>
    <row r="121" spans="1:16" ht="12.75" customHeight="1" thickBot="1" x14ac:dyDescent="0.25">
      <c r="A121" s="44" t="str">
        <f t="shared" si="18"/>
        <v> ISAO 28.3 </v>
      </c>
      <c r="B121" s="4" t="str">
        <f t="shared" si="19"/>
        <v>II</v>
      </c>
      <c r="C121" s="44">
        <f t="shared" si="20"/>
        <v>41430.196000000004</v>
      </c>
      <c r="D121" s="13" t="str">
        <f t="shared" si="21"/>
        <v>vis</v>
      </c>
      <c r="E121" s="52">
        <f>VLOOKUP(C121,Active!C$21:E$971,3,FALSE)</f>
        <v>5467.4994470674483</v>
      </c>
      <c r="F121" s="4" t="s">
        <v>83</v>
      </c>
      <c r="G121" s="13" t="str">
        <f t="shared" si="22"/>
        <v>41430.196</v>
      </c>
      <c r="H121" s="44">
        <f t="shared" si="23"/>
        <v>5467.5</v>
      </c>
      <c r="I121" s="53" t="s">
        <v>325</v>
      </c>
      <c r="J121" s="54" t="s">
        <v>326</v>
      </c>
      <c r="K121" s="53">
        <v>5467.5</v>
      </c>
      <c r="L121" s="53" t="s">
        <v>327</v>
      </c>
      <c r="M121" s="54" t="s">
        <v>225</v>
      </c>
      <c r="N121" s="54" t="s">
        <v>226</v>
      </c>
      <c r="O121" s="55" t="s">
        <v>285</v>
      </c>
      <c r="P121" s="55" t="s">
        <v>236</v>
      </c>
    </row>
    <row r="122" spans="1:16" ht="12.75" customHeight="1" thickBot="1" x14ac:dyDescent="0.25">
      <c r="A122" s="44" t="str">
        <f t="shared" si="18"/>
        <v> BAC 34.346 </v>
      </c>
      <c r="B122" s="4" t="str">
        <f t="shared" si="19"/>
        <v>I</v>
      </c>
      <c r="C122" s="44">
        <f t="shared" si="20"/>
        <v>41882.353799999997</v>
      </c>
      <c r="D122" s="13" t="str">
        <f t="shared" si="21"/>
        <v>vis</v>
      </c>
      <c r="E122" s="52">
        <f>VLOOKUP(C122,Active!C$21:E$971,3,FALSE)</f>
        <v>5742.9956088320514</v>
      </c>
      <c r="F122" s="4" t="s">
        <v>83</v>
      </c>
      <c r="G122" s="13" t="str">
        <f t="shared" si="22"/>
        <v>41882.3538</v>
      </c>
      <c r="H122" s="44">
        <f t="shared" si="23"/>
        <v>5743</v>
      </c>
      <c r="I122" s="53" t="s">
        <v>328</v>
      </c>
      <c r="J122" s="54" t="s">
        <v>329</v>
      </c>
      <c r="K122" s="53">
        <v>5743</v>
      </c>
      <c r="L122" s="53" t="s">
        <v>330</v>
      </c>
      <c r="M122" s="54" t="s">
        <v>225</v>
      </c>
      <c r="N122" s="54" t="s">
        <v>226</v>
      </c>
      <c r="O122" s="55" t="s">
        <v>331</v>
      </c>
      <c r="P122" s="55" t="s">
        <v>332</v>
      </c>
    </row>
    <row r="123" spans="1:16" ht="12.75" customHeight="1" thickBot="1" x14ac:dyDescent="0.25">
      <c r="A123" s="44" t="str">
        <f t="shared" si="18"/>
        <v> BAC 34.346 </v>
      </c>
      <c r="B123" s="4" t="str">
        <f t="shared" si="19"/>
        <v>I</v>
      </c>
      <c r="C123" s="44">
        <f t="shared" si="20"/>
        <v>41900.409699999997</v>
      </c>
      <c r="D123" s="13" t="str">
        <f t="shared" si="21"/>
        <v>vis</v>
      </c>
      <c r="E123" s="52">
        <f>VLOOKUP(C123,Active!C$21:E$971,3,FALSE)</f>
        <v>5753.9969255122141</v>
      </c>
      <c r="F123" s="4" t="s">
        <v>83</v>
      </c>
      <c r="G123" s="13" t="str">
        <f t="shared" si="22"/>
        <v>41900.4097</v>
      </c>
      <c r="H123" s="44">
        <f t="shared" si="23"/>
        <v>5754</v>
      </c>
      <c r="I123" s="53" t="s">
        <v>333</v>
      </c>
      <c r="J123" s="54" t="s">
        <v>334</v>
      </c>
      <c r="K123" s="53">
        <v>5754</v>
      </c>
      <c r="L123" s="53" t="s">
        <v>335</v>
      </c>
      <c r="M123" s="54" t="s">
        <v>225</v>
      </c>
      <c r="N123" s="54" t="s">
        <v>226</v>
      </c>
      <c r="O123" s="55" t="s">
        <v>331</v>
      </c>
      <c r="P123" s="55" t="s">
        <v>332</v>
      </c>
    </row>
    <row r="124" spans="1:16" ht="12.75" customHeight="1" thickBot="1" x14ac:dyDescent="0.25">
      <c r="A124" s="44" t="str">
        <f t="shared" si="18"/>
        <v> BAC 34.346 </v>
      </c>
      <c r="B124" s="4" t="str">
        <f t="shared" si="19"/>
        <v>I</v>
      </c>
      <c r="C124" s="44">
        <f t="shared" si="20"/>
        <v>41905.332900000001</v>
      </c>
      <c r="D124" s="13" t="str">
        <f t="shared" si="21"/>
        <v>vis</v>
      </c>
      <c r="E124" s="52">
        <f>VLOOKUP(C124,Active!C$21:E$971,3,FALSE)</f>
        <v>5756.9965922294541</v>
      </c>
      <c r="F124" s="4" t="s">
        <v>83</v>
      </c>
      <c r="G124" s="13" t="str">
        <f t="shared" si="22"/>
        <v>41905.3329</v>
      </c>
      <c r="H124" s="44">
        <f t="shared" si="23"/>
        <v>5757</v>
      </c>
      <c r="I124" s="53" t="s">
        <v>336</v>
      </c>
      <c r="J124" s="54" t="s">
        <v>337</v>
      </c>
      <c r="K124" s="53">
        <v>5757</v>
      </c>
      <c r="L124" s="53" t="s">
        <v>338</v>
      </c>
      <c r="M124" s="54" t="s">
        <v>225</v>
      </c>
      <c r="N124" s="54" t="s">
        <v>226</v>
      </c>
      <c r="O124" s="55" t="s">
        <v>331</v>
      </c>
      <c r="P124" s="55" t="s">
        <v>332</v>
      </c>
    </row>
    <row r="125" spans="1:16" ht="12.75" customHeight="1" thickBot="1" x14ac:dyDescent="0.25">
      <c r="A125" s="44" t="str">
        <f t="shared" si="18"/>
        <v> BAC 34.346 </v>
      </c>
      <c r="B125" s="4" t="str">
        <f t="shared" si="19"/>
        <v>I</v>
      </c>
      <c r="C125" s="44">
        <f t="shared" si="20"/>
        <v>41913.536099999998</v>
      </c>
      <c r="D125" s="13" t="str">
        <f t="shared" si="21"/>
        <v>vis</v>
      </c>
      <c r="E125" s="52">
        <f>VLOOKUP(C125,Active!C$21:E$971,3,FALSE)</f>
        <v>5761.9947369351003</v>
      </c>
      <c r="F125" s="4" t="s">
        <v>83</v>
      </c>
      <c r="G125" s="13" t="str">
        <f t="shared" si="22"/>
        <v>41913.5361</v>
      </c>
      <c r="H125" s="44">
        <f t="shared" si="23"/>
        <v>5762</v>
      </c>
      <c r="I125" s="53" t="s">
        <v>339</v>
      </c>
      <c r="J125" s="54" t="s">
        <v>340</v>
      </c>
      <c r="K125" s="53">
        <v>5762</v>
      </c>
      <c r="L125" s="53" t="s">
        <v>341</v>
      </c>
      <c r="M125" s="54" t="s">
        <v>225</v>
      </c>
      <c r="N125" s="54" t="s">
        <v>226</v>
      </c>
      <c r="O125" s="55" t="s">
        <v>331</v>
      </c>
      <c r="P125" s="55" t="s">
        <v>332</v>
      </c>
    </row>
    <row r="126" spans="1:16" ht="12.75" customHeight="1" thickBot="1" x14ac:dyDescent="0.25">
      <c r="A126" s="44" t="str">
        <f t="shared" si="18"/>
        <v> BAC 34.346 </v>
      </c>
      <c r="B126" s="4" t="str">
        <f t="shared" si="19"/>
        <v>II</v>
      </c>
      <c r="C126" s="44">
        <f t="shared" si="20"/>
        <v>41914.355000000003</v>
      </c>
      <c r="D126" s="13" t="str">
        <f t="shared" si="21"/>
        <v>vis</v>
      </c>
      <c r="E126" s="52">
        <f>VLOOKUP(C126,Active!C$21:E$971,3,FALSE)</f>
        <v>5762.4936862109298</v>
      </c>
      <c r="F126" s="4" t="s">
        <v>83</v>
      </c>
      <c r="G126" s="13" t="str">
        <f t="shared" si="22"/>
        <v>41914.3550</v>
      </c>
      <c r="H126" s="44">
        <f t="shared" si="23"/>
        <v>5762.5</v>
      </c>
      <c r="I126" s="53" t="s">
        <v>342</v>
      </c>
      <c r="J126" s="54" t="s">
        <v>343</v>
      </c>
      <c r="K126" s="53">
        <v>5762.5</v>
      </c>
      <c r="L126" s="53" t="s">
        <v>344</v>
      </c>
      <c r="M126" s="54" t="s">
        <v>225</v>
      </c>
      <c r="N126" s="54" t="s">
        <v>226</v>
      </c>
      <c r="O126" s="55" t="s">
        <v>331</v>
      </c>
      <c r="P126" s="55" t="s">
        <v>332</v>
      </c>
    </row>
    <row r="127" spans="1:16" ht="12.75" customHeight="1" thickBot="1" x14ac:dyDescent="0.25">
      <c r="A127" s="44" t="str">
        <f t="shared" si="18"/>
        <v> BAC 34.346 </v>
      </c>
      <c r="B127" s="4" t="str">
        <f t="shared" si="19"/>
        <v>II</v>
      </c>
      <c r="C127" s="44">
        <f t="shared" si="20"/>
        <v>41922.565799999997</v>
      </c>
      <c r="D127" s="13" t="str">
        <f t="shared" si="21"/>
        <v>vis</v>
      </c>
      <c r="E127" s="52">
        <f>VLOOKUP(C127,Active!C$21:E$971,3,FALSE)</f>
        <v>5767.4964615363024</v>
      </c>
      <c r="F127" s="4" t="s">
        <v>83</v>
      </c>
      <c r="G127" s="13" t="str">
        <f t="shared" si="22"/>
        <v>41922.5658</v>
      </c>
      <c r="H127" s="44">
        <f t="shared" si="23"/>
        <v>5767.5</v>
      </c>
      <c r="I127" s="53" t="s">
        <v>345</v>
      </c>
      <c r="J127" s="54" t="s">
        <v>346</v>
      </c>
      <c r="K127" s="53">
        <v>5767.5</v>
      </c>
      <c r="L127" s="53" t="s">
        <v>347</v>
      </c>
      <c r="M127" s="54" t="s">
        <v>225</v>
      </c>
      <c r="N127" s="54" t="s">
        <v>226</v>
      </c>
      <c r="O127" s="55" t="s">
        <v>331</v>
      </c>
      <c r="P127" s="55" t="s">
        <v>332</v>
      </c>
    </row>
    <row r="128" spans="1:16" ht="12.75" customHeight="1" thickBot="1" x14ac:dyDescent="0.25">
      <c r="A128" s="44" t="str">
        <f t="shared" si="18"/>
        <v> BAC 34.346 </v>
      </c>
      <c r="B128" s="4" t="str">
        <f t="shared" si="19"/>
        <v>I</v>
      </c>
      <c r="C128" s="44">
        <f t="shared" si="20"/>
        <v>41923.390399999997</v>
      </c>
      <c r="D128" s="13" t="str">
        <f t="shared" si="21"/>
        <v>vis</v>
      </c>
      <c r="E128" s="52">
        <f>VLOOKUP(C128,Active!C$21:E$971,3,FALSE)</f>
        <v>5767.9988837769251</v>
      </c>
      <c r="F128" s="4" t="s">
        <v>83</v>
      </c>
      <c r="G128" s="13" t="str">
        <f t="shared" si="22"/>
        <v>41923.3904</v>
      </c>
      <c r="H128" s="44">
        <f t="shared" si="23"/>
        <v>5768</v>
      </c>
      <c r="I128" s="53" t="s">
        <v>348</v>
      </c>
      <c r="J128" s="54" t="s">
        <v>349</v>
      </c>
      <c r="K128" s="53">
        <v>5768</v>
      </c>
      <c r="L128" s="53" t="s">
        <v>350</v>
      </c>
      <c r="M128" s="54" t="s">
        <v>225</v>
      </c>
      <c r="N128" s="54" t="s">
        <v>226</v>
      </c>
      <c r="O128" s="55" t="s">
        <v>331</v>
      </c>
      <c r="P128" s="55" t="s">
        <v>332</v>
      </c>
    </row>
    <row r="129" spans="1:16" ht="12.75" customHeight="1" thickBot="1" x14ac:dyDescent="0.25">
      <c r="A129" s="44" t="str">
        <f t="shared" si="18"/>
        <v> BAC 34.346 </v>
      </c>
      <c r="B129" s="4" t="str">
        <f t="shared" si="19"/>
        <v>I</v>
      </c>
      <c r="C129" s="44">
        <f t="shared" si="20"/>
        <v>41941.440799999997</v>
      </c>
      <c r="D129" s="13" t="str">
        <f t="shared" si="21"/>
        <v>vis</v>
      </c>
      <c r="E129" s="52">
        <f>VLOOKUP(C129,Active!C$21:E$971,3,FALSE)</f>
        <v>5778.9968493507049</v>
      </c>
      <c r="F129" s="4" t="s">
        <v>83</v>
      </c>
      <c r="G129" s="13" t="str">
        <f t="shared" si="22"/>
        <v>41941.4408</v>
      </c>
      <c r="H129" s="44">
        <f t="shared" si="23"/>
        <v>5779</v>
      </c>
      <c r="I129" s="53" t="s">
        <v>351</v>
      </c>
      <c r="J129" s="54" t="s">
        <v>352</v>
      </c>
      <c r="K129" s="53">
        <v>5779</v>
      </c>
      <c r="L129" s="53" t="s">
        <v>353</v>
      </c>
      <c r="M129" s="54" t="s">
        <v>225</v>
      </c>
      <c r="N129" s="54" t="s">
        <v>226</v>
      </c>
      <c r="O129" s="55" t="s">
        <v>331</v>
      </c>
      <c r="P129" s="55" t="s">
        <v>332</v>
      </c>
    </row>
    <row r="130" spans="1:16" ht="12.75" customHeight="1" thickBot="1" x14ac:dyDescent="0.25">
      <c r="A130" s="44" t="str">
        <f t="shared" si="18"/>
        <v> BAC 34.346 </v>
      </c>
      <c r="B130" s="4" t="str">
        <f t="shared" si="19"/>
        <v>II</v>
      </c>
      <c r="C130" s="44">
        <f t="shared" si="20"/>
        <v>42298.413800000002</v>
      </c>
      <c r="D130" s="13" t="str">
        <f t="shared" si="21"/>
        <v>vis</v>
      </c>
      <c r="E130" s="52">
        <f>VLOOKUP(C130,Active!C$21:E$971,3,FALSE)</f>
        <v>5996.4976673253122</v>
      </c>
      <c r="F130" s="4" t="s">
        <v>83</v>
      </c>
      <c r="G130" s="13" t="str">
        <f t="shared" si="22"/>
        <v>42298.4138</v>
      </c>
      <c r="H130" s="44">
        <f t="shared" si="23"/>
        <v>5996.5</v>
      </c>
      <c r="I130" s="53" t="s">
        <v>354</v>
      </c>
      <c r="J130" s="54" t="s">
        <v>355</v>
      </c>
      <c r="K130" s="53">
        <v>5996.5</v>
      </c>
      <c r="L130" s="53" t="s">
        <v>356</v>
      </c>
      <c r="M130" s="54" t="s">
        <v>225</v>
      </c>
      <c r="N130" s="54" t="s">
        <v>226</v>
      </c>
      <c r="O130" s="55" t="s">
        <v>331</v>
      </c>
      <c r="P130" s="55" t="s">
        <v>332</v>
      </c>
    </row>
    <row r="131" spans="1:16" ht="12.75" customHeight="1" thickBot="1" x14ac:dyDescent="0.25">
      <c r="A131" s="44" t="str">
        <f t="shared" si="18"/>
        <v> BAC 34.346 </v>
      </c>
      <c r="B131" s="4" t="str">
        <f t="shared" si="19"/>
        <v>I</v>
      </c>
      <c r="C131" s="44">
        <f t="shared" si="20"/>
        <v>42363.242100000003</v>
      </c>
      <c r="D131" s="13" t="str">
        <f t="shared" si="21"/>
        <v>vis</v>
      </c>
      <c r="E131" s="52">
        <f>VLOOKUP(C131,Active!C$21:E$971,3,FALSE)</f>
        <v>6035.9970364033743</v>
      </c>
      <c r="F131" s="4" t="s">
        <v>83</v>
      </c>
      <c r="G131" s="13" t="str">
        <f t="shared" si="22"/>
        <v>42363.2421</v>
      </c>
      <c r="H131" s="44">
        <f t="shared" si="23"/>
        <v>6036</v>
      </c>
      <c r="I131" s="53" t="s">
        <v>357</v>
      </c>
      <c r="J131" s="54" t="s">
        <v>358</v>
      </c>
      <c r="K131" s="53">
        <v>6036</v>
      </c>
      <c r="L131" s="53" t="s">
        <v>359</v>
      </c>
      <c r="M131" s="54" t="s">
        <v>225</v>
      </c>
      <c r="N131" s="54" t="s">
        <v>226</v>
      </c>
      <c r="O131" s="55" t="s">
        <v>331</v>
      </c>
      <c r="P131" s="55" t="s">
        <v>332</v>
      </c>
    </row>
    <row r="132" spans="1:16" ht="12.75" customHeight="1" thickBot="1" x14ac:dyDescent="0.25">
      <c r="A132" s="44" t="str">
        <f t="shared" si="18"/>
        <v> ISAO 28.3 </v>
      </c>
      <c r="B132" s="4" t="str">
        <f t="shared" si="19"/>
        <v>II</v>
      </c>
      <c r="C132" s="44">
        <f t="shared" si="20"/>
        <v>42616.792999999998</v>
      </c>
      <c r="D132" s="13" t="str">
        <f t="shared" si="21"/>
        <v>vis</v>
      </c>
      <c r="E132" s="52">
        <f>VLOOKUP(C132,Active!C$21:E$971,3,FALSE)</f>
        <v>6190.4835890227487</v>
      </c>
      <c r="F132" s="4" t="s">
        <v>83</v>
      </c>
      <c r="G132" s="13" t="str">
        <f t="shared" si="22"/>
        <v>42616.793</v>
      </c>
      <c r="H132" s="44">
        <f t="shared" si="23"/>
        <v>6190.5</v>
      </c>
      <c r="I132" s="53" t="s">
        <v>360</v>
      </c>
      <c r="J132" s="54" t="s">
        <v>361</v>
      </c>
      <c r="K132" s="53">
        <v>6190.5</v>
      </c>
      <c r="L132" s="53" t="s">
        <v>362</v>
      </c>
      <c r="M132" s="54" t="s">
        <v>225</v>
      </c>
      <c r="N132" s="54" t="s">
        <v>226</v>
      </c>
      <c r="O132" s="55" t="s">
        <v>363</v>
      </c>
      <c r="P132" s="55" t="s">
        <v>236</v>
      </c>
    </row>
    <row r="133" spans="1:16" ht="12.75" customHeight="1" thickBot="1" x14ac:dyDescent="0.25">
      <c r="A133" s="44" t="str">
        <f t="shared" si="18"/>
        <v> ISAO 24.35 </v>
      </c>
      <c r="B133" s="4" t="str">
        <f t="shared" si="19"/>
        <v>I</v>
      </c>
      <c r="C133" s="44">
        <f t="shared" si="20"/>
        <v>43009.870999999999</v>
      </c>
      <c r="D133" s="13" t="str">
        <f t="shared" si="21"/>
        <v>vis</v>
      </c>
      <c r="E133" s="52">
        <f>VLOOKUP(C133,Active!C$21:E$971,3,FALSE)</f>
        <v>6429.9828971716042</v>
      </c>
      <c r="F133" s="4" t="s">
        <v>83</v>
      </c>
      <c r="G133" s="13" t="str">
        <f t="shared" si="22"/>
        <v>43009.871</v>
      </c>
      <c r="H133" s="44">
        <f t="shared" si="23"/>
        <v>6430</v>
      </c>
      <c r="I133" s="53" t="s">
        <v>371</v>
      </c>
      <c r="J133" s="54" t="s">
        <v>372</v>
      </c>
      <c r="K133" s="53">
        <v>6430</v>
      </c>
      <c r="L133" s="53" t="s">
        <v>373</v>
      </c>
      <c r="M133" s="54" t="s">
        <v>225</v>
      </c>
      <c r="N133" s="54" t="s">
        <v>226</v>
      </c>
      <c r="O133" s="55" t="s">
        <v>374</v>
      </c>
      <c r="P133" s="55" t="s">
        <v>375</v>
      </c>
    </row>
    <row r="134" spans="1:16" ht="12.75" customHeight="1" thickBot="1" x14ac:dyDescent="0.25">
      <c r="A134" s="44" t="str">
        <f t="shared" si="18"/>
        <v> ISAO 24.35 </v>
      </c>
      <c r="B134" s="4" t="str">
        <f t="shared" si="19"/>
        <v>II</v>
      </c>
      <c r="C134" s="44">
        <f t="shared" si="20"/>
        <v>43010.667000000001</v>
      </c>
      <c r="D134" s="13" t="str">
        <f t="shared" si="21"/>
        <v>vis</v>
      </c>
      <c r="E134" s="52">
        <f>VLOOKUP(C134,Active!C$21:E$971,3,FALSE)</f>
        <v>6430.4678936590362</v>
      </c>
      <c r="F134" s="4" t="s">
        <v>83</v>
      </c>
      <c r="G134" s="13" t="str">
        <f t="shared" si="22"/>
        <v>43010.667</v>
      </c>
      <c r="H134" s="44">
        <f t="shared" si="23"/>
        <v>6430.5</v>
      </c>
      <c r="I134" s="53" t="s">
        <v>376</v>
      </c>
      <c r="J134" s="54" t="s">
        <v>377</v>
      </c>
      <c r="K134" s="53">
        <v>6430.5</v>
      </c>
      <c r="L134" s="53" t="s">
        <v>378</v>
      </c>
      <c r="M134" s="54" t="s">
        <v>225</v>
      </c>
      <c r="N134" s="54" t="s">
        <v>226</v>
      </c>
      <c r="O134" s="55" t="s">
        <v>374</v>
      </c>
      <c r="P134" s="55" t="s">
        <v>375</v>
      </c>
    </row>
    <row r="135" spans="1:16" ht="12.75" customHeight="1" thickBot="1" x14ac:dyDescent="0.25">
      <c r="A135" s="44" t="str">
        <f t="shared" si="18"/>
        <v> BAC 34.346 </v>
      </c>
      <c r="B135" s="4" t="str">
        <f t="shared" si="19"/>
        <v>I</v>
      </c>
      <c r="C135" s="44">
        <f t="shared" si="20"/>
        <v>44173.506500000003</v>
      </c>
      <c r="D135" s="13" t="str">
        <f t="shared" si="21"/>
        <v>vis</v>
      </c>
      <c r="E135" s="52">
        <f>VLOOKUP(C135,Active!C$21:E$971,3,FALSE)</f>
        <v>7138.9767792699349</v>
      </c>
      <c r="F135" s="4" t="s">
        <v>83</v>
      </c>
      <c r="G135" s="13" t="str">
        <f t="shared" si="22"/>
        <v>44173.5065</v>
      </c>
      <c r="H135" s="44">
        <f t="shared" si="23"/>
        <v>7139</v>
      </c>
      <c r="I135" s="53" t="s">
        <v>379</v>
      </c>
      <c r="J135" s="54" t="s">
        <v>380</v>
      </c>
      <c r="K135" s="53">
        <v>7139</v>
      </c>
      <c r="L135" s="53" t="s">
        <v>381</v>
      </c>
      <c r="M135" s="54" t="s">
        <v>225</v>
      </c>
      <c r="N135" s="54" t="s">
        <v>226</v>
      </c>
      <c r="O135" s="55" t="s">
        <v>382</v>
      </c>
      <c r="P135" s="55" t="s">
        <v>332</v>
      </c>
    </row>
    <row r="136" spans="1:16" ht="12.75" customHeight="1" thickBot="1" x14ac:dyDescent="0.25">
      <c r="A136" s="44" t="str">
        <f t="shared" si="18"/>
        <v> AAP 134.45 </v>
      </c>
      <c r="B136" s="4" t="str">
        <f t="shared" si="19"/>
        <v>I</v>
      </c>
      <c r="C136" s="44">
        <f t="shared" si="20"/>
        <v>44283.470999999998</v>
      </c>
      <c r="D136" s="13" t="str">
        <f t="shared" si="21"/>
        <v>vis</v>
      </c>
      <c r="E136" s="52">
        <f>VLOOKUP(C136,Active!C$21:E$971,3,FALSE)</f>
        <v>7205.9772770615527</v>
      </c>
      <c r="F136" s="4" t="s">
        <v>83</v>
      </c>
      <c r="G136" s="13" t="str">
        <f t="shared" si="22"/>
        <v>44283.471</v>
      </c>
      <c r="H136" s="44">
        <f t="shared" si="23"/>
        <v>7206</v>
      </c>
      <c r="I136" s="53" t="s">
        <v>383</v>
      </c>
      <c r="J136" s="54" t="s">
        <v>384</v>
      </c>
      <c r="K136" s="53">
        <v>7206</v>
      </c>
      <c r="L136" s="53" t="s">
        <v>117</v>
      </c>
      <c r="M136" s="54" t="s">
        <v>225</v>
      </c>
      <c r="N136" s="54" t="s">
        <v>226</v>
      </c>
      <c r="O136" s="55" t="s">
        <v>385</v>
      </c>
      <c r="P136" s="55" t="s">
        <v>386</v>
      </c>
    </row>
    <row r="137" spans="1:16" ht="12.75" customHeight="1" thickBot="1" x14ac:dyDescent="0.25">
      <c r="A137" s="44" t="str">
        <f t="shared" si="18"/>
        <v> AAP 134.45 </v>
      </c>
      <c r="B137" s="4" t="str">
        <f t="shared" si="19"/>
        <v>II</v>
      </c>
      <c r="C137" s="44">
        <f t="shared" si="20"/>
        <v>44284.275000000001</v>
      </c>
      <c r="D137" s="13" t="str">
        <f t="shared" si="21"/>
        <v>vis</v>
      </c>
      <c r="E137" s="52">
        <f>VLOOKUP(C137,Active!C$21:E$971,3,FALSE)</f>
        <v>7206.4671478855435</v>
      </c>
      <c r="F137" s="4" t="s">
        <v>83</v>
      </c>
      <c r="G137" s="13" t="str">
        <f t="shared" si="22"/>
        <v>44284.275</v>
      </c>
      <c r="H137" s="44">
        <f t="shared" si="23"/>
        <v>7206.5</v>
      </c>
      <c r="I137" s="53" t="s">
        <v>387</v>
      </c>
      <c r="J137" s="54" t="s">
        <v>388</v>
      </c>
      <c r="K137" s="53">
        <v>7206.5</v>
      </c>
      <c r="L137" s="53" t="s">
        <v>389</v>
      </c>
      <c r="M137" s="54" t="s">
        <v>225</v>
      </c>
      <c r="N137" s="54" t="s">
        <v>226</v>
      </c>
      <c r="O137" s="55" t="s">
        <v>385</v>
      </c>
      <c r="P137" s="55" t="s">
        <v>386</v>
      </c>
    </row>
    <row r="138" spans="1:16" ht="12.75" customHeight="1" thickBot="1" x14ac:dyDescent="0.25">
      <c r="A138" s="44" t="str">
        <f t="shared" si="18"/>
        <v> AC 59.704 </v>
      </c>
      <c r="B138" s="4" t="str">
        <f t="shared" si="19"/>
        <v>I</v>
      </c>
      <c r="C138" s="44">
        <f t="shared" si="20"/>
        <v>44523.091999999997</v>
      </c>
      <c r="D138" s="13" t="str">
        <f t="shared" si="21"/>
        <v>vis</v>
      </c>
      <c r="E138" s="52">
        <f>VLOOKUP(C138,Active!C$21:E$971,3,FALSE)</f>
        <v>7351.97645208009</v>
      </c>
      <c r="F138" s="4" t="s">
        <v>83</v>
      </c>
      <c r="G138" s="13" t="str">
        <f t="shared" si="22"/>
        <v>44523.092</v>
      </c>
      <c r="H138" s="44">
        <f t="shared" si="23"/>
        <v>7352</v>
      </c>
      <c r="I138" s="53" t="s">
        <v>390</v>
      </c>
      <c r="J138" s="54" t="s">
        <v>391</v>
      </c>
      <c r="K138" s="53">
        <v>7352</v>
      </c>
      <c r="L138" s="53" t="s">
        <v>392</v>
      </c>
      <c r="M138" s="54" t="s">
        <v>225</v>
      </c>
      <c r="N138" s="54" t="s">
        <v>226</v>
      </c>
      <c r="O138" s="55" t="s">
        <v>393</v>
      </c>
      <c r="P138" s="55" t="s">
        <v>394</v>
      </c>
    </row>
    <row r="139" spans="1:16" ht="12.75" customHeight="1" thickBot="1" x14ac:dyDescent="0.25">
      <c r="A139" s="44" t="str">
        <f t="shared" ref="A139:A162" si="24">P139</f>
        <v> AC 59.704 </v>
      </c>
      <c r="B139" s="4" t="str">
        <f t="shared" ref="B139:B162" si="25">IF(H139=INT(H139),"I","II")</f>
        <v>II</v>
      </c>
      <c r="C139" s="44">
        <f t="shared" ref="C139:C162" si="26">1*G139</f>
        <v>44523.904999999999</v>
      </c>
      <c r="D139" s="13" t="str">
        <f t="shared" ref="D139:D162" si="27">VLOOKUP(F139,I$1:J$5,2,FALSE)</f>
        <v>vis</v>
      </c>
      <c r="E139" s="52">
        <f>VLOOKUP(C139,Active!C$21:E$971,3,FALSE)</f>
        <v>7352.4718065327061</v>
      </c>
      <c r="F139" s="4" t="s">
        <v>83</v>
      </c>
      <c r="G139" s="13" t="str">
        <f t="shared" ref="G139:G162" si="28">MID(I139,3,LEN(I139)-3)</f>
        <v>44523.905</v>
      </c>
      <c r="H139" s="44">
        <f t="shared" ref="H139:H162" si="29">1*K139</f>
        <v>7352.5</v>
      </c>
      <c r="I139" s="53" t="s">
        <v>395</v>
      </c>
      <c r="J139" s="54" t="s">
        <v>396</v>
      </c>
      <c r="K139" s="53">
        <v>7352.5</v>
      </c>
      <c r="L139" s="53" t="s">
        <v>397</v>
      </c>
      <c r="M139" s="54" t="s">
        <v>225</v>
      </c>
      <c r="N139" s="54" t="s">
        <v>226</v>
      </c>
      <c r="O139" s="55" t="s">
        <v>393</v>
      </c>
      <c r="P139" s="55" t="s">
        <v>394</v>
      </c>
    </row>
    <row r="140" spans="1:16" ht="12.75" customHeight="1" thickBot="1" x14ac:dyDescent="0.25">
      <c r="A140" s="44" t="str">
        <f t="shared" si="24"/>
        <v> BAC 34.346 </v>
      </c>
      <c r="B140" s="4" t="str">
        <f t="shared" si="25"/>
        <v>I</v>
      </c>
      <c r="C140" s="44">
        <f t="shared" si="26"/>
        <v>44613.358999999997</v>
      </c>
      <c r="D140" s="13" t="str">
        <f t="shared" si="27"/>
        <v>vis</v>
      </c>
      <c r="E140" s="52">
        <f>VLOOKUP(C140,Active!C$21:E$971,3,FALSE)</f>
        <v>7406.9754193300323</v>
      </c>
      <c r="F140" s="4" t="s">
        <v>83</v>
      </c>
      <c r="G140" s="13" t="str">
        <f t="shared" si="28"/>
        <v>44613.359</v>
      </c>
      <c r="H140" s="44">
        <f t="shared" si="29"/>
        <v>7407</v>
      </c>
      <c r="I140" s="53" t="s">
        <v>398</v>
      </c>
      <c r="J140" s="54" t="s">
        <v>399</v>
      </c>
      <c r="K140" s="53">
        <v>7407</v>
      </c>
      <c r="L140" s="53" t="s">
        <v>400</v>
      </c>
      <c r="M140" s="54" t="s">
        <v>225</v>
      </c>
      <c r="N140" s="54" t="s">
        <v>226</v>
      </c>
      <c r="O140" s="55" t="s">
        <v>382</v>
      </c>
      <c r="P140" s="55" t="s">
        <v>332</v>
      </c>
    </row>
    <row r="141" spans="1:16" ht="12.75" customHeight="1" thickBot="1" x14ac:dyDescent="0.25">
      <c r="A141" s="44" t="str">
        <f t="shared" si="24"/>
        <v> BAC 34.346 </v>
      </c>
      <c r="B141" s="4" t="str">
        <f t="shared" si="25"/>
        <v>I</v>
      </c>
      <c r="C141" s="44">
        <f t="shared" si="26"/>
        <v>44874.319000000003</v>
      </c>
      <c r="D141" s="13" t="str">
        <f t="shared" si="27"/>
        <v>vis</v>
      </c>
      <c r="E141" s="52">
        <f>VLOOKUP(C141,Active!C$21:E$971,3,FALSE)</f>
        <v>7565.9762778225622</v>
      </c>
      <c r="F141" s="4" t="s">
        <v>83</v>
      </c>
      <c r="G141" s="13" t="str">
        <f t="shared" si="28"/>
        <v>44874.3190</v>
      </c>
      <c r="H141" s="44">
        <f t="shared" si="29"/>
        <v>7566</v>
      </c>
      <c r="I141" s="53" t="s">
        <v>401</v>
      </c>
      <c r="J141" s="54" t="s">
        <v>402</v>
      </c>
      <c r="K141" s="53">
        <v>7566</v>
      </c>
      <c r="L141" s="53" t="s">
        <v>403</v>
      </c>
      <c r="M141" s="54" t="s">
        <v>225</v>
      </c>
      <c r="N141" s="54" t="s">
        <v>226</v>
      </c>
      <c r="O141" s="55" t="s">
        <v>382</v>
      </c>
      <c r="P141" s="55" t="s">
        <v>332</v>
      </c>
    </row>
    <row r="142" spans="1:16" ht="12.75" customHeight="1" thickBot="1" x14ac:dyDescent="0.25">
      <c r="A142" s="44" t="str">
        <f t="shared" si="24"/>
        <v> BAC 34.346 </v>
      </c>
      <c r="B142" s="4" t="str">
        <f t="shared" si="25"/>
        <v>I</v>
      </c>
      <c r="C142" s="44">
        <f t="shared" si="26"/>
        <v>45056.495000000003</v>
      </c>
      <c r="D142" s="13" t="str">
        <f t="shared" si="27"/>
        <v>vis</v>
      </c>
      <c r="E142" s="52">
        <f>VLOOKUP(C142,Active!C$21:E$971,3,FALSE)</f>
        <v>7676.9746699007901</v>
      </c>
      <c r="F142" s="4" t="s">
        <v>83</v>
      </c>
      <c r="G142" s="13" t="str">
        <f t="shared" si="28"/>
        <v>45056.495</v>
      </c>
      <c r="H142" s="44">
        <f t="shared" si="29"/>
        <v>7677</v>
      </c>
      <c r="I142" s="53" t="s">
        <v>404</v>
      </c>
      <c r="J142" s="54" t="s">
        <v>405</v>
      </c>
      <c r="K142" s="53">
        <v>7677</v>
      </c>
      <c r="L142" s="53" t="s">
        <v>406</v>
      </c>
      <c r="M142" s="54" t="s">
        <v>225</v>
      </c>
      <c r="N142" s="54" t="s">
        <v>226</v>
      </c>
      <c r="O142" s="55" t="s">
        <v>382</v>
      </c>
      <c r="P142" s="55" t="s">
        <v>332</v>
      </c>
    </row>
    <row r="143" spans="1:16" ht="12.75" customHeight="1" thickBot="1" x14ac:dyDescent="0.25">
      <c r="A143" s="44" t="str">
        <f t="shared" si="24"/>
        <v> PTAO 52.318 </v>
      </c>
      <c r="B143" s="4" t="str">
        <f t="shared" si="25"/>
        <v>I</v>
      </c>
      <c r="C143" s="44">
        <f t="shared" si="26"/>
        <v>45061.432999999997</v>
      </c>
      <c r="D143" s="13" t="str">
        <f t="shared" si="27"/>
        <v>vis</v>
      </c>
      <c r="E143" s="52">
        <f>VLOOKUP(C143,Active!C$21:E$971,3,FALSE)</f>
        <v>7679.9833541406551</v>
      </c>
      <c r="F143" s="4" t="s">
        <v>83</v>
      </c>
      <c r="G143" s="13" t="str">
        <f t="shared" si="28"/>
        <v>45061.433</v>
      </c>
      <c r="H143" s="44">
        <f t="shared" si="29"/>
        <v>7680</v>
      </c>
      <c r="I143" s="53" t="s">
        <v>407</v>
      </c>
      <c r="J143" s="54" t="s">
        <v>408</v>
      </c>
      <c r="K143" s="53">
        <v>7680</v>
      </c>
      <c r="L143" s="53" t="s">
        <v>362</v>
      </c>
      <c r="M143" s="54" t="s">
        <v>225</v>
      </c>
      <c r="N143" s="54" t="s">
        <v>226</v>
      </c>
      <c r="O143" s="55" t="s">
        <v>409</v>
      </c>
      <c r="P143" s="55" t="s">
        <v>410</v>
      </c>
    </row>
    <row r="144" spans="1:16" ht="12.75" customHeight="1" thickBot="1" x14ac:dyDescent="0.25">
      <c r="A144" s="44" t="str">
        <f t="shared" si="24"/>
        <v> AAP 128.394 </v>
      </c>
      <c r="B144" s="4" t="str">
        <f t="shared" si="25"/>
        <v>I</v>
      </c>
      <c r="C144" s="44">
        <f t="shared" si="26"/>
        <v>45220.624799999998</v>
      </c>
      <c r="D144" s="13" t="str">
        <f t="shared" si="27"/>
        <v>vis</v>
      </c>
      <c r="E144" s="52">
        <f>VLOOKUP(C144,Active!C$21:E$971,3,FALSE)</f>
        <v>7776.9776554319278</v>
      </c>
      <c r="F144" s="4" t="s">
        <v>83</v>
      </c>
      <c r="G144" s="13" t="str">
        <f t="shared" si="28"/>
        <v>45220.6248</v>
      </c>
      <c r="H144" s="44">
        <f t="shared" si="29"/>
        <v>7777</v>
      </c>
      <c r="I144" s="53" t="s">
        <v>416</v>
      </c>
      <c r="J144" s="54" t="s">
        <v>417</v>
      </c>
      <c r="K144" s="53">
        <v>7777</v>
      </c>
      <c r="L144" s="53" t="s">
        <v>418</v>
      </c>
      <c r="M144" s="54" t="s">
        <v>225</v>
      </c>
      <c r="N144" s="54" t="s">
        <v>226</v>
      </c>
      <c r="O144" s="55" t="s">
        <v>419</v>
      </c>
      <c r="P144" s="55" t="s">
        <v>420</v>
      </c>
    </row>
    <row r="145" spans="1:16" ht="12.75" customHeight="1" thickBot="1" x14ac:dyDescent="0.25">
      <c r="A145" s="44" t="str">
        <f t="shared" si="24"/>
        <v> AAP 128.394 </v>
      </c>
      <c r="B145" s="4" t="str">
        <f t="shared" si="25"/>
        <v>I</v>
      </c>
      <c r="C145" s="44">
        <f t="shared" si="26"/>
        <v>45225.556799999998</v>
      </c>
      <c r="D145" s="13" t="str">
        <f t="shared" si="27"/>
        <v>vis</v>
      </c>
      <c r="E145" s="52">
        <f>VLOOKUP(C145,Active!C$21:E$971,3,FALSE)</f>
        <v>7779.9826839193793</v>
      </c>
      <c r="F145" s="4" t="s">
        <v>83</v>
      </c>
      <c r="G145" s="13" t="str">
        <f t="shared" si="28"/>
        <v>45225.5568</v>
      </c>
      <c r="H145" s="44">
        <f t="shared" si="29"/>
        <v>7780</v>
      </c>
      <c r="I145" s="53" t="s">
        <v>421</v>
      </c>
      <c r="J145" s="54" t="s">
        <v>422</v>
      </c>
      <c r="K145" s="53">
        <v>7780</v>
      </c>
      <c r="L145" s="53" t="s">
        <v>423</v>
      </c>
      <c r="M145" s="54" t="s">
        <v>225</v>
      </c>
      <c r="N145" s="54" t="s">
        <v>226</v>
      </c>
      <c r="O145" s="55" t="s">
        <v>419</v>
      </c>
      <c r="P145" s="55" t="s">
        <v>420</v>
      </c>
    </row>
    <row r="146" spans="1:16" ht="12.75" customHeight="1" thickBot="1" x14ac:dyDescent="0.25">
      <c r="A146" s="44" t="str">
        <f t="shared" si="24"/>
        <v> AAP 128.394 </v>
      </c>
      <c r="B146" s="4" t="str">
        <f t="shared" si="25"/>
        <v>I</v>
      </c>
      <c r="C146" s="44">
        <f t="shared" si="26"/>
        <v>45230.474800000004</v>
      </c>
      <c r="D146" s="13" t="str">
        <f t="shared" si="27"/>
        <v>vis</v>
      </c>
      <c r="E146" s="52">
        <f>VLOOKUP(C146,Active!C$21:E$971,3,FALSE)</f>
        <v>7782.9791823178584</v>
      </c>
      <c r="F146" s="4" t="s">
        <v>83</v>
      </c>
      <c r="G146" s="13" t="str">
        <f t="shared" si="28"/>
        <v>45230.4748</v>
      </c>
      <c r="H146" s="44">
        <f t="shared" si="29"/>
        <v>7783</v>
      </c>
      <c r="I146" s="53" t="s">
        <v>424</v>
      </c>
      <c r="J146" s="54" t="s">
        <v>425</v>
      </c>
      <c r="K146" s="53">
        <v>7783</v>
      </c>
      <c r="L146" s="53" t="s">
        <v>426</v>
      </c>
      <c r="M146" s="54" t="s">
        <v>225</v>
      </c>
      <c r="N146" s="54" t="s">
        <v>226</v>
      </c>
      <c r="O146" s="55" t="s">
        <v>419</v>
      </c>
      <c r="P146" s="55" t="s">
        <v>420</v>
      </c>
    </row>
    <row r="147" spans="1:16" ht="12.75" customHeight="1" thickBot="1" x14ac:dyDescent="0.25">
      <c r="A147" s="44" t="str">
        <f t="shared" si="24"/>
        <v> VSSC 60/73 </v>
      </c>
      <c r="B147" s="4" t="str">
        <f t="shared" si="25"/>
        <v>I</v>
      </c>
      <c r="C147" s="44">
        <f t="shared" si="26"/>
        <v>45440.559000000001</v>
      </c>
      <c r="D147" s="13" t="str">
        <f t="shared" si="27"/>
        <v>vis</v>
      </c>
      <c r="E147" s="52">
        <f>VLOOKUP(C147,Active!C$21:E$971,3,FALSE)</f>
        <v>7910.9818193339343</v>
      </c>
      <c r="F147" s="4" t="s">
        <v>83</v>
      </c>
      <c r="G147" s="13" t="str">
        <f t="shared" si="28"/>
        <v>45440.559</v>
      </c>
      <c r="H147" s="44">
        <f t="shared" si="29"/>
        <v>7911</v>
      </c>
      <c r="I147" s="53" t="s">
        <v>427</v>
      </c>
      <c r="J147" s="54" t="s">
        <v>428</v>
      </c>
      <c r="K147" s="53">
        <v>7911</v>
      </c>
      <c r="L147" s="53" t="s">
        <v>429</v>
      </c>
      <c r="M147" s="54" t="s">
        <v>430</v>
      </c>
      <c r="N147" s="54"/>
      <c r="O147" s="55" t="s">
        <v>431</v>
      </c>
      <c r="P147" s="55" t="s">
        <v>432</v>
      </c>
    </row>
    <row r="148" spans="1:16" ht="12.75" customHeight="1" thickBot="1" x14ac:dyDescent="0.25">
      <c r="A148" s="44" t="str">
        <f t="shared" si="24"/>
        <v> AAOB 58.41 </v>
      </c>
      <c r="B148" s="4" t="str">
        <f t="shared" si="25"/>
        <v>I</v>
      </c>
      <c r="C148" s="44">
        <f t="shared" si="26"/>
        <v>45647.347999999998</v>
      </c>
      <c r="D148" s="13" t="str">
        <f t="shared" si="27"/>
        <v>vis</v>
      </c>
      <c r="E148" s="52">
        <f>VLOOKUP(C148,Active!C$21:E$971,3,FALSE)</f>
        <v>8036.9767171221411</v>
      </c>
      <c r="F148" s="4" t="s">
        <v>83</v>
      </c>
      <c r="G148" s="13" t="str">
        <f t="shared" si="28"/>
        <v>45647.348</v>
      </c>
      <c r="H148" s="44">
        <f t="shared" si="29"/>
        <v>8037</v>
      </c>
      <c r="I148" s="53" t="s">
        <v>433</v>
      </c>
      <c r="J148" s="54" t="s">
        <v>434</v>
      </c>
      <c r="K148" s="53">
        <v>8037</v>
      </c>
      <c r="L148" s="53" t="s">
        <v>435</v>
      </c>
      <c r="M148" s="54" t="s">
        <v>225</v>
      </c>
      <c r="N148" s="54" t="s">
        <v>226</v>
      </c>
      <c r="O148" s="55" t="s">
        <v>382</v>
      </c>
      <c r="P148" s="55" t="s">
        <v>436</v>
      </c>
    </row>
    <row r="149" spans="1:16" ht="12.75" customHeight="1" thickBot="1" x14ac:dyDescent="0.25">
      <c r="A149" s="44" t="str">
        <f t="shared" si="24"/>
        <v> AAOB 58.41 </v>
      </c>
      <c r="B149" s="4" t="str">
        <f t="shared" si="25"/>
        <v>I</v>
      </c>
      <c r="C149" s="44">
        <f t="shared" si="26"/>
        <v>45711.353000000003</v>
      </c>
      <c r="D149" s="13" t="str">
        <f t="shared" si="27"/>
        <v>vis</v>
      </c>
      <c r="E149" s="52">
        <f>VLOOKUP(C149,Active!C$21:E$971,3,FALSE)</f>
        <v>8075.9744560392737</v>
      </c>
      <c r="F149" s="4" t="s">
        <v>83</v>
      </c>
      <c r="G149" s="13" t="str">
        <f t="shared" si="28"/>
        <v>45711.353</v>
      </c>
      <c r="H149" s="44">
        <f t="shared" si="29"/>
        <v>8076</v>
      </c>
      <c r="I149" s="53" t="s">
        <v>437</v>
      </c>
      <c r="J149" s="54" t="s">
        <v>438</v>
      </c>
      <c r="K149" s="53">
        <v>8076</v>
      </c>
      <c r="L149" s="53" t="s">
        <v>406</v>
      </c>
      <c r="M149" s="54" t="s">
        <v>225</v>
      </c>
      <c r="N149" s="54" t="s">
        <v>226</v>
      </c>
      <c r="O149" s="55" t="s">
        <v>382</v>
      </c>
      <c r="P149" s="55" t="s">
        <v>436</v>
      </c>
    </row>
    <row r="150" spans="1:16" ht="12.75" customHeight="1" thickBot="1" x14ac:dyDescent="0.25">
      <c r="A150" s="44" t="str">
        <f t="shared" si="24"/>
        <v> AAOB 58.41 </v>
      </c>
      <c r="B150" s="4" t="str">
        <f t="shared" si="25"/>
        <v>I</v>
      </c>
      <c r="C150" s="44">
        <f t="shared" si="26"/>
        <v>45916.497000000003</v>
      </c>
      <c r="D150" s="13" t="str">
        <f t="shared" si="27"/>
        <v>vis</v>
      </c>
      <c r="E150" s="52">
        <f>VLOOKUP(C150,Active!C$21:E$971,3,FALSE)</f>
        <v>8200.9670683729291</v>
      </c>
      <c r="F150" s="4" t="s">
        <v>83</v>
      </c>
      <c r="G150" s="13" t="str">
        <f t="shared" si="28"/>
        <v>45916.497</v>
      </c>
      <c r="H150" s="44">
        <f t="shared" si="29"/>
        <v>8201</v>
      </c>
      <c r="I150" s="53" t="s">
        <v>439</v>
      </c>
      <c r="J150" s="54" t="s">
        <v>440</v>
      </c>
      <c r="K150" s="53">
        <v>8201</v>
      </c>
      <c r="L150" s="53" t="s">
        <v>389</v>
      </c>
      <c r="M150" s="54" t="s">
        <v>225</v>
      </c>
      <c r="N150" s="54" t="s">
        <v>226</v>
      </c>
      <c r="O150" s="55" t="s">
        <v>382</v>
      </c>
      <c r="P150" s="55" t="s">
        <v>436</v>
      </c>
    </row>
    <row r="151" spans="1:16" ht="12.75" customHeight="1" thickBot="1" x14ac:dyDescent="0.25">
      <c r="A151" s="44" t="str">
        <f t="shared" si="24"/>
        <v> VSSC 70.19 </v>
      </c>
      <c r="B151" s="4" t="str">
        <f t="shared" si="25"/>
        <v>II</v>
      </c>
      <c r="C151" s="44">
        <f t="shared" si="26"/>
        <v>47120.363400000002</v>
      </c>
      <c r="D151" s="13" t="str">
        <f t="shared" si="27"/>
        <v>vis</v>
      </c>
      <c r="E151" s="52">
        <f>VLOOKUP(C151,Active!C$21:E$971,3,FALSE)</f>
        <v>8934.4733187956244</v>
      </c>
      <c r="F151" s="4" t="s">
        <v>83</v>
      </c>
      <c r="G151" s="13" t="str">
        <f t="shared" si="28"/>
        <v>47120.3634</v>
      </c>
      <c r="H151" s="44">
        <f t="shared" si="29"/>
        <v>8934.5</v>
      </c>
      <c r="I151" s="53" t="s">
        <v>449</v>
      </c>
      <c r="J151" s="54" t="s">
        <v>450</v>
      </c>
      <c r="K151" s="53">
        <v>8934.5</v>
      </c>
      <c r="L151" s="53" t="s">
        <v>451</v>
      </c>
      <c r="M151" s="54" t="s">
        <v>225</v>
      </c>
      <c r="N151" s="54" t="s">
        <v>226</v>
      </c>
      <c r="O151" s="55" t="s">
        <v>452</v>
      </c>
      <c r="P151" s="55" t="s">
        <v>453</v>
      </c>
    </row>
    <row r="152" spans="1:16" ht="12.75" customHeight="1" thickBot="1" x14ac:dyDescent="0.25">
      <c r="A152" s="44" t="str">
        <f t="shared" si="24"/>
        <v> VSSC 72.25 </v>
      </c>
      <c r="B152" s="4" t="str">
        <f t="shared" si="25"/>
        <v>II</v>
      </c>
      <c r="C152" s="44">
        <f t="shared" si="26"/>
        <v>47412.489699999998</v>
      </c>
      <c r="D152" s="13" t="str">
        <f t="shared" si="27"/>
        <v>vis</v>
      </c>
      <c r="E152" s="52">
        <f>VLOOKUP(C152,Active!C$21:E$971,3,FALSE)</f>
        <v>9112.4635567180831</v>
      </c>
      <c r="F152" s="4" t="s">
        <v>83</v>
      </c>
      <c r="G152" s="13" t="str">
        <f t="shared" si="28"/>
        <v>47412.4897</v>
      </c>
      <c r="H152" s="44">
        <f t="shared" si="29"/>
        <v>9112.5</v>
      </c>
      <c r="I152" s="53" t="s">
        <v>456</v>
      </c>
      <c r="J152" s="54" t="s">
        <v>457</v>
      </c>
      <c r="K152" s="53">
        <v>9112.5</v>
      </c>
      <c r="L152" s="53" t="s">
        <v>458</v>
      </c>
      <c r="M152" s="54" t="s">
        <v>225</v>
      </c>
      <c r="N152" s="54" t="s">
        <v>226</v>
      </c>
      <c r="O152" s="55" t="s">
        <v>452</v>
      </c>
      <c r="P152" s="55" t="s">
        <v>459</v>
      </c>
    </row>
    <row r="153" spans="1:16" ht="12.75" customHeight="1" thickBot="1" x14ac:dyDescent="0.25">
      <c r="A153" s="44" t="str">
        <f t="shared" si="24"/>
        <v>BAVM 52 </v>
      </c>
      <c r="B153" s="4" t="str">
        <f t="shared" si="25"/>
        <v>II</v>
      </c>
      <c r="C153" s="44">
        <f t="shared" si="26"/>
        <v>47412.491999999998</v>
      </c>
      <c r="D153" s="13" t="str">
        <f t="shared" si="27"/>
        <v>vis</v>
      </c>
      <c r="E153" s="52">
        <f>VLOOKUP(C153,Active!C$21:E$971,3,FALSE)</f>
        <v>9112.464958089844</v>
      </c>
      <c r="F153" s="4" t="s">
        <v>83</v>
      </c>
      <c r="G153" s="13" t="str">
        <f t="shared" si="28"/>
        <v>47412.492</v>
      </c>
      <c r="H153" s="44">
        <f t="shared" si="29"/>
        <v>9112.5</v>
      </c>
      <c r="I153" s="53" t="s">
        <v>460</v>
      </c>
      <c r="J153" s="54" t="s">
        <v>461</v>
      </c>
      <c r="K153" s="53">
        <v>9112.5</v>
      </c>
      <c r="L153" s="53" t="s">
        <v>123</v>
      </c>
      <c r="M153" s="54" t="s">
        <v>85</v>
      </c>
      <c r="N153" s="54"/>
      <c r="O153" s="55" t="s">
        <v>462</v>
      </c>
      <c r="P153" s="56" t="s">
        <v>463</v>
      </c>
    </row>
    <row r="154" spans="1:16" ht="12.75" customHeight="1" thickBot="1" x14ac:dyDescent="0.25">
      <c r="A154" s="44" t="str">
        <f t="shared" si="24"/>
        <v> VSSC 73 </v>
      </c>
      <c r="B154" s="4" t="str">
        <f t="shared" si="25"/>
        <v>I</v>
      </c>
      <c r="C154" s="44">
        <f t="shared" si="26"/>
        <v>47682.474600000001</v>
      </c>
      <c r="D154" s="13" t="str">
        <f t="shared" si="27"/>
        <v>vis</v>
      </c>
      <c r="E154" s="52">
        <f>VLOOKUP(C154,Active!C$21:E$971,3,FALSE)</f>
        <v>9276.9632152098802</v>
      </c>
      <c r="F154" s="4" t="s">
        <v>83</v>
      </c>
      <c r="G154" s="13" t="str">
        <f t="shared" si="28"/>
        <v>47682.4746</v>
      </c>
      <c r="H154" s="44">
        <f t="shared" si="29"/>
        <v>9277</v>
      </c>
      <c r="I154" s="53" t="s">
        <v>464</v>
      </c>
      <c r="J154" s="54" t="s">
        <v>465</v>
      </c>
      <c r="K154" s="53">
        <v>9277</v>
      </c>
      <c r="L154" s="53" t="s">
        <v>466</v>
      </c>
      <c r="M154" s="54" t="s">
        <v>225</v>
      </c>
      <c r="N154" s="54" t="s">
        <v>226</v>
      </c>
      <c r="O154" s="55" t="s">
        <v>452</v>
      </c>
      <c r="P154" s="55" t="s">
        <v>467</v>
      </c>
    </row>
    <row r="155" spans="1:16" ht="12.75" customHeight="1" thickBot="1" x14ac:dyDescent="0.25">
      <c r="A155" s="44" t="str">
        <f t="shared" si="24"/>
        <v> VSSC 73 </v>
      </c>
      <c r="B155" s="4" t="str">
        <f t="shared" si="25"/>
        <v>II</v>
      </c>
      <c r="C155" s="44">
        <f t="shared" si="26"/>
        <v>47755.489099999999</v>
      </c>
      <c r="D155" s="13" t="str">
        <f t="shared" si="27"/>
        <v>vis</v>
      </c>
      <c r="E155" s="52">
        <f>VLOOKUP(C155,Active!C$21:E$971,3,FALSE)</f>
        <v>9321.4503710284043</v>
      </c>
      <c r="F155" s="4" t="s">
        <v>83</v>
      </c>
      <c r="G155" s="13" t="str">
        <f t="shared" si="28"/>
        <v>47755.4891</v>
      </c>
      <c r="H155" s="44">
        <f t="shared" si="29"/>
        <v>9321.5</v>
      </c>
      <c r="I155" s="53" t="s">
        <v>468</v>
      </c>
      <c r="J155" s="54" t="s">
        <v>469</v>
      </c>
      <c r="K155" s="53">
        <v>9321.5</v>
      </c>
      <c r="L155" s="53" t="s">
        <v>470</v>
      </c>
      <c r="M155" s="54" t="s">
        <v>225</v>
      </c>
      <c r="N155" s="54" t="s">
        <v>226</v>
      </c>
      <c r="O155" s="55" t="s">
        <v>452</v>
      </c>
      <c r="P155" s="55" t="s">
        <v>467</v>
      </c>
    </row>
    <row r="156" spans="1:16" ht="12.75" customHeight="1" thickBot="1" x14ac:dyDescent="0.25">
      <c r="A156" s="44" t="str">
        <f t="shared" si="24"/>
        <v> VSSC 73 </v>
      </c>
      <c r="B156" s="4" t="str">
        <f t="shared" si="25"/>
        <v>II</v>
      </c>
      <c r="C156" s="44">
        <f t="shared" si="26"/>
        <v>47760.434999999998</v>
      </c>
      <c r="D156" s="13" t="str">
        <f t="shared" si="27"/>
        <v>vis</v>
      </c>
      <c r="E156" s="52">
        <f>VLOOKUP(C156,Active!C$21:E$971,3,FALSE)</f>
        <v>9324.4638686756225</v>
      </c>
      <c r="F156" s="4" t="s">
        <v>83</v>
      </c>
      <c r="G156" s="13" t="str">
        <f t="shared" si="28"/>
        <v>47760.4350</v>
      </c>
      <c r="H156" s="44">
        <f t="shared" si="29"/>
        <v>9324.5</v>
      </c>
      <c r="I156" s="53" t="s">
        <v>471</v>
      </c>
      <c r="J156" s="54" t="s">
        <v>472</v>
      </c>
      <c r="K156" s="53">
        <v>9324.5</v>
      </c>
      <c r="L156" s="53" t="s">
        <v>473</v>
      </c>
      <c r="M156" s="54" t="s">
        <v>225</v>
      </c>
      <c r="N156" s="54" t="s">
        <v>226</v>
      </c>
      <c r="O156" s="55" t="s">
        <v>452</v>
      </c>
      <c r="P156" s="55" t="s">
        <v>467</v>
      </c>
    </row>
    <row r="157" spans="1:16" ht="12.75" customHeight="1" thickBot="1" x14ac:dyDescent="0.25">
      <c r="A157" s="44" t="str">
        <f t="shared" si="24"/>
        <v> VSSC 73 </v>
      </c>
      <c r="B157" s="4" t="str">
        <f t="shared" si="25"/>
        <v>I</v>
      </c>
      <c r="C157" s="44">
        <f t="shared" si="26"/>
        <v>47805.555200000003</v>
      </c>
      <c r="D157" s="13" t="str">
        <f t="shared" si="27"/>
        <v>vis</v>
      </c>
      <c r="E157" s="52">
        <f>VLOOKUP(C157,Active!C$21:E$971,3,FALSE)</f>
        <v>9351.9552487160709</v>
      </c>
      <c r="F157" s="4" t="s">
        <v>83</v>
      </c>
      <c r="G157" s="13" t="str">
        <f t="shared" si="28"/>
        <v>47805.5552</v>
      </c>
      <c r="H157" s="44">
        <f t="shared" si="29"/>
        <v>9352</v>
      </c>
      <c r="I157" s="53" t="s">
        <v>474</v>
      </c>
      <c r="J157" s="54" t="s">
        <v>475</v>
      </c>
      <c r="K157" s="53">
        <v>9352</v>
      </c>
      <c r="L157" s="53" t="s">
        <v>476</v>
      </c>
      <c r="M157" s="54" t="s">
        <v>225</v>
      </c>
      <c r="N157" s="54" t="s">
        <v>226</v>
      </c>
      <c r="O157" s="55" t="s">
        <v>452</v>
      </c>
      <c r="P157" s="55" t="s">
        <v>467</v>
      </c>
    </row>
    <row r="158" spans="1:16" ht="12.75" customHeight="1" thickBot="1" x14ac:dyDescent="0.25">
      <c r="A158" s="44" t="str">
        <f t="shared" si="24"/>
        <v> VSSC 73 </v>
      </c>
      <c r="B158" s="4" t="str">
        <f t="shared" si="25"/>
        <v>II</v>
      </c>
      <c r="C158" s="44">
        <f t="shared" si="26"/>
        <v>47824.4476</v>
      </c>
      <c r="D158" s="13" t="str">
        <f t="shared" si="27"/>
        <v>vis</v>
      </c>
      <c r="E158" s="52">
        <f>VLOOKUP(C158,Active!C$21:E$971,3,FALSE)</f>
        <v>9363.4662382124825</v>
      </c>
      <c r="F158" s="4" t="s">
        <v>83</v>
      </c>
      <c r="G158" s="13" t="str">
        <f t="shared" si="28"/>
        <v>47824.4476</v>
      </c>
      <c r="H158" s="44">
        <f t="shared" si="29"/>
        <v>9363.5</v>
      </c>
      <c r="I158" s="53" t="s">
        <v>477</v>
      </c>
      <c r="J158" s="54" t="s">
        <v>478</v>
      </c>
      <c r="K158" s="53">
        <v>9363.5</v>
      </c>
      <c r="L158" s="53" t="s">
        <v>479</v>
      </c>
      <c r="M158" s="54" t="s">
        <v>225</v>
      </c>
      <c r="N158" s="54" t="s">
        <v>226</v>
      </c>
      <c r="O158" s="55" t="s">
        <v>452</v>
      </c>
      <c r="P158" s="55" t="s">
        <v>467</v>
      </c>
    </row>
    <row r="159" spans="1:16" ht="12.75" customHeight="1" thickBot="1" x14ac:dyDescent="0.25">
      <c r="A159" s="44" t="str">
        <f t="shared" si="24"/>
        <v> VSSC 73 </v>
      </c>
      <c r="B159" s="4" t="str">
        <f t="shared" si="25"/>
        <v>I</v>
      </c>
      <c r="C159" s="44">
        <f t="shared" si="26"/>
        <v>47856.446100000001</v>
      </c>
      <c r="D159" s="13" t="str">
        <f t="shared" si="27"/>
        <v>vis</v>
      </c>
      <c r="E159" s="52">
        <f>VLOOKUP(C159,Active!C$21:E$971,3,FALSE)</f>
        <v>9382.9626705027695</v>
      </c>
      <c r="F159" s="4" t="s">
        <v>83</v>
      </c>
      <c r="G159" s="13" t="str">
        <f t="shared" si="28"/>
        <v>47856.4461</v>
      </c>
      <c r="H159" s="44">
        <f t="shared" si="29"/>
        <v>9383</v>
      </c>
      <c r="I159" s="53" t="s">
        <v>480</v>
      </c>
      <c r="J159" s="54" t="s">
        <v>481</v>
      </c>
      <c r="K159" s="53">
        <v>9383</v>
      </c>
      <c r="L159" s="53" t="s">
        <v>482</v>
      </c>
      <c r="M159" s="54" t="s">
        <v>225</v>
      </c>
      <c r="N159" s="54" t="s">
        <v>226</v>
      </c>
      <c r="O159" s="55" t="s">
        <v>452</v>
      </c>
      <c r="P159" s="55" t="s">
        <v>467</v>
      </c>
    </row>
    <row r="160" spans="1:16" ht="12.75" customHeight="1" thickBot="1" x14ac:dyDescent="0.25">
      <c r="A160" s="44" t="str">
        <f t="shared" si="24"/>
        <v>IBVS 4633/4653 </v>
      </c>
      <c r="B160" s="4" t="str">
        <f t="shared" si="25"/>
        <v>I</v>
      </c>
      <c r="C160" s="44">
        <f t="shared" si="26"/>
        <v>50948.543100000003</v>
      </c>
      <c r="D160" s="13" t="str">
        <f t="shared" si="27"/>
        <v>vis</v>
      </c>
      <c r="E160" s="52">
        <f>VLOOKUP(C160,Active!C$21:E$971,3,FALSE)</f>
        <v>11266.952851151776</v>
      </c>
      <c r="F160" s="4" t="s">
        <v>83</v>
      </c>
      <c r="G160" s="13" t="str">
        <f t="shared" si="28"/>
        <v>50948.5431</v>
      </c>
      <c r="H160" s="44">
        <f t="shared" si="29"/>
        <v>11267</v>
      </c>
      <c r="I160" s="53" t="s">
        <v>537</v>
      </c>
      <c r="J160" s="54" t="s">
        <v>538</v>
      </c>
      <c r="K160" s="53">
        <v>11267</v>
      </c>
      <c r="L160" s="53" t="s">
        <v>539</v>
      </c>
      <c r="M160" s="54" t="s">
        <v>225</v>
      </c>
      <c r="N160" s="54" t="s">
        <v>540</v>
      </c>
      <c r="O160" s="55" t="s">
        <v>541</v>
      </c>
      <c r="P160" s="56" t="s">
        <v>542</v>
      </c>
    </row>
    <row r="161" spans="1:16" ht="12.75" customHeight="1" thickBot="1" x14ac:dyDescent="0.25">
      <c r="A161" s="44" t="str">
        <f t="shared" si="24"/>
        <v>OEJV 0137 </v>
      </c>
      <c r="B161" s="4" t="str">
        <f t="shared" si="25"/>
        <v>II</v>
      </c>
      <c r="C161" s="44">
        <f t="shared" si="26"/>
        <v>55075.457199999997</v>
      </c>
      <c r="D161" s="13" t="str">
        <f t="shared" si="27"/>
        <v>vis</v>
      </c>
      <c r="E161" s="52" t="e">
        <f>VLOOKUP(C161,Active!C$21:E$971,3,FALSE)</f>
        <v>#N/A</v>
      </c>
      <c r="F161" s="4" t="s">
        <v>83</v>
      </c>
      <c r="G161" s="13" t="str">
        <f t="shared" si="28"/>
        <v>55075.4572</v>
      </c>
      <c r="H161" s="44">
        <f t="shared" si="29"/>
        <v>13781.5</v>
      </c>
      <c r="I161" s="53" t="s">
        <v>561</v>
      </c>
      <c r="J161" s="54" t="s">
        <v>562</v>
      </c>
      <c r="K161" s="53">
        <v>13781.5</v>
      </c>
      <c r="L161" s="53" t="s">
        <v>563</v>
      </c>
      <c r="M161" s="54" t="s">
        <v>564</v>
      </c>
      <c r="N161" s="54" t="s">
        <v>565</v>
      </c>
      <c r="O161" s="55" t="s">
        <v>566</v>
      </c>
      <c r="P161" s="56" t="s">
        <v>567</v>
      </c>
    </row>
    <row r="162" spans="1:16" ht="12.75" customHeight="1" thickBot="1" x14ac:dyDescent="0.25">
      <c r="A162" s="44" t="str">
        <f t="shared" si="24"/>
        <v>OEJV 0137 </v>
      </c>
      <c r="B162" s="4" t="str">
        <f t="shared" si="25"/>
        <v>I</v>
      </c>
      <c r="C162" s="44">
        <f t="shared" si="26"/>
        <v>55112.368000000002</v>
      </c>
      <c r="D162" s="13" t="str">
        <f t="shared" si="27"/>
        <v>vis</v>
      </c>
      <c r="E162" s="52" t="e">
        <f>VLOOKUP(C162,Active!C$21:E$971,3,FALSE)</f>
        <v>#N/A</v>
      </c>
      <c r="F162" s="4" t="s">
        <v>83</v>
      </c>
      <c r="G162" s="13" t="str">
        <f t="shared" si="28"/>
        <v>55112.3680</v>
      </c>
      <c r="H162" s="44">
        <f t="shared" si="29"/>
        <v>13804</v>
      </c>
      <c r="I162" s="53" t="s">
        <v>568</v>
      </c>
      <c r="J162" s="54" t="s">
        <v>569</v>
      </c>
      <c r="K162" s="53">
        <v>13804</v>
      </c>
      <c r="L162" s="53" t="s">
        <v>570</v>
      </c>
      <c r="M162" s="54" t="s">
        <v>564</v>
      </c>
      <c r="N162" s="54" t="s">
        <v>76</v>
      </c>
      <c r="O162" s="55" t="s">
        <v>571</v>
      </c>
      <c r="P162" s="56" t="s">
        <v>567</v>
      </c>
    </row>
    <row r="163" spans="1:16" x14ac:dyDescent="0.2">
      <c r="B163" s="4"/>
      <c r="E163" s="52"/>
      <c r="F163" s="4"/>
    </row>
    <row r="164" spans="1:16" x14ac:dyDescent="0.2">
      <c r="B164" s="4"/>
      <c r="E164" s="52"/>
      <c r="F164" s="4"/>
    </row>
    <row r="165" spans="1:16" x14ac:dyDescent="0.2">
      <c r="B165" s="4"/>
      <c r="E165" s="52"/>
      <c r="F165" s="4"/>
    </row>
    <row r="166" spans="1:16" x14ac:dyDescent="0.2">
      <c r="B166" s="4"/>
      <c r="E166" s="52"/>
      <c r="F166" s="4"/>
    </row>
    <row r="167" spans="1:16" x14ac:dyDescent="0.2">
      <c r="B167" s="4"/>
      <c r="E167" s="52"/>
      <c r="F167" s="4"/>
    </row>
    <row r="168" spans="1:16" x14ac:dyDescent="0.2">
      <c r="B168" s="4"/>
      <c r="E168" s="52"/>
      <c r="F168" s="4"/>
    </row>
    <row r="169" spans="1:16" x14ac:dyDescent="0.2">
      <c r="B169" s="4"/>
      <c r="E169" s="52"/>
      <c r="F169" s="4"/>
    </row>
    <row r="170" spans="1:16" x14ac:dyDescent="0.2">
      <c r="B170" s="4"/>
      <c r="E170" s="52"/>
      <c r="F170" s="4"/>
    </row>
    <row r="171" spans="1:16" x14ac:dyDescent="0.2">
      <c r="B171" s="4"/>
      <c r="E171" s="52"/>
      <c r="F171" s="4"/>
    </row>
    <row r="172" spans="1:16" x14ac:dyDescent="0.2">
      <c r="B172" s="4"/>
      <c r="E172" s="52"/>
      <c r="F172" s="4"/>
    </row>
    <row r="173" spans="1:16" x14ac:dyDescent="0.2">
      <c r="B173" s="4"/>
      <c r="E173" s="52"/>
      <c r="F173" s="4"/>
    </row>
    <row r="174" spans="1:16" x14ac:dyDescent="0.2">
      <c r="B174" s="4"/>
      <c r="E174" s="52"/>
      <c r="F174" s="4"/>
    </row>
    <row r="175" spans="1:16" x14ac:dyDescent="0.2">
      <c r="B175" s="4"/>
      <c r="E175" s="52"/>
      <c r="F175" s="4"/>
    </row>
    <row r="176" spans="1:16" x14ac:dyDescent="0.2">
      <c r="B176" s="4"/>
      <c r="E176" s="52"/>
      <c r="F176" s="4"/>
    </row>
    <row r="177" spans="2:6" x14ac:dyDescent="0.2">
      <c r="B177" s="4"/>
      <c r="E177" s="52"/>
      <c r="F177" s="4"/>
    </row>
    <row r="178" spans="2:6" x14ac:dyDescent="0.2">
      <c r="B178" s="4"/>
      <c r="E178" s="52"/>
      <c r="F178" s="4"/>
    </row>
    <row r="179" spans="2:6" x14ac:dyDescent="0.2">
      <c r="B179" s="4"/>
      <c r="E179" s="52"/>
      <c r="F179" s="4"/>
    </row>
    <row r="180" spans="2:6" x14ac:dyDescent="0.2">
      <c r="B180" s="4"/>
      <c r="E180" s="52"/>
      <c r="F180" s="4"/>
    </row>
    <row r="181" spans="2:6" x14ac:dyDescent="0.2">
      <c r="B181" s="4"/>
      <c r="E181" s="52"/>
      <c r="F181" s="4"/>
    </row>
    <row r="182" spans="2:6" x14ac:dyDescent="0.2">
      <c r="B182" s="4"/>
      <c r="E182" s="52"/>
      <c r="F182" s="4"/>
    </row>
    <row r="183" spans="2:6" x14ac:dyDescent="0.2">
      <c r="B183" s="4"/>
      <c r="E183" s="52"/>
      <c r="F183" s="4"/>
    </row>
    <row r="184" spans="2:6" x14ac:dyDescent="0.2">
      <c r="B184" s="4"/>
      <c r="E184" s="52"/>
      <c r="F184" s="4"/>
    </row>
    <row r="185" spans="2:6" x14ac:dyDescent="0.2">
      <c r="B185" s="4"/>
      <c r="E185" s="52"/>
      <c r="F185" s="4"/>
    </row>
    <row r="186" spans="2:6" x14ac:dyDescent="0.2">
      <c r="B186" s="4"/>
      <c r="E186" s="52"/>
      <c r="F186" s="4"/>
    </row>
    <row r="187" spans="2:6" x14ac:dyDescent="0.2">
      <c r="B187" s="4"/>
      <c r="E187" s="52"/>
      <c r="F187" s="4"/>
    </row>
    <row r="188" spans="2:6" x14ac:dyDescent="0.2">
      <c r="B188" s="4"/>
      <c r="E188" s="52"/>
      <c r="F188" s="4"/>
    </row>
    <row r="189" spans="2:6" x14ac:dyDescent="0.2">
      <c r="B189" s="4"/>
      <c r="E189" s="52"/>
      <c r="F189" s="4"/>
    </row>
    <row r="190" spans="2:6" x14ac:dyDescent="0.2">
      <c r="B190" s="4"/>
      <c r="E190" s="52"/>
      <c r="F190" s="4"/>
    </row>
    <row r="191" spans="2:6" x14ac:dyDescent="0.2">
      <c r="B191" s="4"/>
      <c r="E191" s="52"/>
      <c r="F191" s="4"/>
    </row>
    <row r="192" spans="2:6" x14ac:dyDescent="0.2">
      <c r="B192" s="4"/>
      <c r="E192" s="52"/>
      <c r="F192" s="4"/>
    </row>
    <row r="193" spans="2:6" x14ac:dyDescent="0.2">
      <c r="B193" s="4"/>
      <c r="E193" s="52"/>
      <c r="F193" s="4"/>
    </row>
    <row r="194" spans="2:6" x14ac:dyDescent="0.2">
      <c r="B194" s="4"/>
      <c r="E194" s="52"/>
      <c r="F194" s="4"/>
    </row>
    <row r="195" spans="2:6" x14ac:dyDescent="0.2">
      <c r="B195" s="4"/>
      <c r="E195" s="52"/>
      <c r="F195" s="4"/>
    </row>
    <row r="196" spans="2:6" x14ac:dyDescent="0.2">
      <c r="B196" s="4"/>
      <c r="E196" s="52"/>
      <c r="F196" s="4"/>
    </row>
    <row r="197" spans="2:6" x14ac:dyDescent="0.2">
      <c r="B197" s="4"/>
      <c r="E197" s="52"/>
      <c r="F197" s="4"/>
    </row>
    <row r="198" spans="2:6" x14ac:dyDescent="0.2">
      <c r="B198" s="4"/>
      <c r="E198" s="52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</sheetData>
  <phoneticPr fontId="8" type="noConversion"/>
  <hyperlinks>
    <hyperlink ref="P21" r:id="rId1" display="http://www.konkoly.hu/cgi-bin/IBVS?668"/>
    <hyperlink ref="P22" r:id="rId2" display="http://www.konkoly.hu/cgi-bin/IBVS?668"/>
    <hyperlink ref="P23" r:id="rId3" display="http://www.konkoly.hu/cgi-bin/IBVS?668"/>
    <hyperlink ref="P24" r:id="rId4" display="http://www.konkoly.hu/cgi-bin/IBVS?668"/>
    <hyperlink ref="P27" r:id="rId5" display="http://www.konkoly.hu/cgi-bin/IBVS?2385"/>
    <hyperlink ref="P153" r:id="rId6" display="http://www.bav-astro.de/sfs/BAVM_link.php?BAVMnr=52"/>
    <hyperlink ref="P31" r:id="rId7" display="http://www.konkoly.hu/cgi-bin/IBVS?3998"/>
    <hyperlink ref="P32" r:id="rId8" display="http://www.konkoly.hu/cgi-bin/IBVS?3998"/>
    <hyperlink ref="P33" r:id="rId9" display="http://www.konkoly.hu/cgi-bin/IBVS?3998"/>
    <hyperlink ref="P34" r:id="rId10" display="http://www.konkoly.hu/cgi-bin/IBVS?3998"/>
    <hyperlink ref="P35" r:id="rId11" display="http://www.konkoly.hu/cgi-bin/IBVS?3998"/>
    <hyperlink ref="P36" r:id="rId12" display="http://www.bav-astro.de/sfs/BAVM_link.php?BAVMnr=68"/>
    <hyperlink ref="P37" r:id="rId13" display="http://www.konkoly.hu/cgi-bin/IBVS?3998"/>
    <hyperlink ref="P38" r:id="rId14" display="http://www.konkoly.hu/cgi-bin/IBVS?3998"/>
    <hyperlink ref="P39" r:id="rId15" display="http://www.konkoly.hu/cgi-bin/IBVS?3998"/>
    <hyperlink ref="P40" r:id="rId16" display="http://www.konkoly.hu/cgi-bin/IBVS?3998"/>
    <hyperlink ref="P41" r:id="rId17" display="http://www.konkoly.hu/cgi-bin/IBVS?3998"/>
    <hyperlink ref="P42" r:id="rId18" display="http://www.bav-astro.de/sfs/BAVM_link.php?BAVMnr=68"/>
    <hyperlink ref="P43" r:id="rId19" display="http://www.bav-astro.de/sfs/BAVM_link.php?BAVMnr=68"/>
    <hyperlink ref="P45" r:id="rId20" display="http://www.bav-astro.de/sfs/BAVM_link.php?BAVMnr=102"/>
    <hyperlink ref="P160" r:id="rId21" display="http://www.konkoly.hu/cgi-bin/IBVS?4633"/>
    <hyperlink ref="P46" r:id="rId22" display="http://www.konkoly.hu/cgi-bin/IBVS?5361"/>
    <hyperlink ref="P47" r:id="rId23" display="http://www.konkoly.hu/cgi-bin/IBVS?5361"/>
    <hyperlink ref="P48" r:id="rId24" display="http://www.konkoly.hu/cgi-bin/IBVS?5494"/>
    <hyperlink ref="P49" r:id="rId25" display="http://www.konkoly.hu/cgi-bin/IBVS?5736"/>
    <hyperlink ref="P161" r:id="rId26" display="http://var.astro.cz/oejv/issues/oejv0137.pdf"/>
    <hyperlink ref="P162" r:id="rId27" display="http://var.astro.cz/oejv/issues/oejv0137.pdf"/>
    <hyperlink ref="P50" r:id="rId28" display="http://www.konkoly.hu/cgi-bin/IBVS?6007"/>
    <hyperlink ref="P51" r:id="rId29" display="http://var.astro.cz/oejv/issues/oejv0160.pdf"/>
    <hyperlink ref="P52" r:id="rId30" display="http://var.astro.cz/oejv/issues/oejv0160.pdf"/>
    <hyperlink ref="P53" r:id="rId31" display="http://var.astro.cz/oejv/issues/oejv0160.pdf"/>
    <hyperlink ref="P54" r:id="rId32" display="http://var.astro.cz/oejv/issues/oejv0160.pdf"/>
    <hyperlink ref="P55" r:id="rId33" display="http://var.astro.cz/oejv/issues/oejv0160.pdf"/>
    <hyperlink ref="P56" r:id="rId34" display="http://var.astro.cz/oejv/issues/oejv0160.pdf"/>
    <hyperlink ref="P57" r:id="rId35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2023-01-07T05:26:14Z</dcterms:modified>
</cp:coreProperties>
</file>