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B4D38047-467D-4ED6-A737-6A7E00EAED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36" i="1" l="1"/>
  <c r="F136" i="1" s="1"/>
  <c r="G136" i="1" s="1"/>
  <c r="K136" i="1" s="1"/>
  <c r="Q136" i="1"/>
  <c r="E137" i="1"/>
  <c r="F137" i="1" s="1"/>
  <c r="G137" i="1" s="1"/>
  <c r="K137" i="1" s="1"/>
  <c r="Q137" i="1"/>
  <c r="E138" i="1"/>
  <c r="F138" i="1"/>
  <c r="G138" i="1"/>
  <c r="K138" i="1" s="1"/>
  <c r="Q138" i="1"/>
  <c r="E123" i="1"/>
  <c r="F123" i="1"/>
  <c r="E132" i="1"/>
  <c r="F132" i="1"/>
  <c r="E135" i="1"/>
  <c r="F135" i="1"/>
  <c r="E113" i="1"/>
  <c r="F113" i="1"/>
  <c r="E116" i="1"/>
  <c r="F116" i="1"/>
  <c r="Q125" i="1"/>
  <c r="Q126" i="1"/>
  <c r="Q127" i="1"/>
  <c r="Q128" i="1"/>
  <c r="Q129" i="1"/>
  <c r="Q130" i="1"/>
  <c r="Q131" i="1"/>
  <c r="Q132" i="1"/>
  <c r="Q133" i="1"/>
  <c r="Q134" i="1"/>
  <c r="Q135" i="1"/>
  <c r="C7" i="1"/>
  <c r="E125" i="1"/>
  <c r="F125" i="1"/>
  <c r="C8" i="1"/>
  <c r="E100" i="1"/>
  <c r="F100" i="1"/>
  <c r="G100" i="1"/>
  <c r="I100" i="1"/>
  <c r="E22" i="1"/>
  <c r="F22" i="1"/>
  <c r="E24" i="1"/>
  <c r="F24" i="1"/>
  <c r="G24" i="1"/>
  <c r="I24" i="1"/>
  <c r="E27" i="1"/>
  <c r="F27" i="1"/>
  <c r="E30" i="1"/>
  <c r="F30" i="1"/>
  <c r="E32" i="1"/>
  <c r="F32" i="1"/>
  <c r="G32" i="1"/>
  <c r="I32" i="1"/>
  <c r="E35" i="1"/>
  <c r="F35" i="1"/>
  <c r="E60" i="1"/>
  <c r="F60" i="1"/>
  <c r="E62" i="1"/>
  <c r="F62" i="1"/>
  <c r="G62" i="1"/>
  <c r="I62" i="1"/>
  <c r="E65" i="1"/>
  <c r="F65" i="1"/>
  <c r="G65" i="1"/>
  <c r="I65" i="1"/>
  <c r="E75" i="1"/>
  <c r="F75" i="1"/>
  <c r="E78" i="1"/>
  <c r="F78" i="1"/>
  <c r="G78" i="1"/>
  <c r="E80" i="1"/>
  <c r="F80" i="1"/>
  <c r="G80" i="1"/>
  <c r="I80" i="1"/>
  <c r="E90" i="1"/>
  <c r="F90" i="1"/>
  <c r="G90" i="1"/>
  <c r="J90" i="1"/>
  <c r="E38" i="1"/>
  <c r="F38" i="1"/>
  <c r="G38" i="1"/>
  <c r="E39" i="1"/>
  <c r="F39" i="1"/>
  <c r="G39" i="1"/>
  <c r="E41" i="1"/>
  <c r="F41" i="1"/>
  <c r="G41" i="1"/>
  <c r="E42" i="1"/>
  <c r="F42" i="1"/>
  <c r="G42" i="1"/>
  <c r="E44" i="1"/>
  <c r="F44" i="1"/>
  <c r="G44" i="1"/>
  <c r="E46" i="1"/>
  <c r="F46" i="1"/>
  <c r="G46" i="1"/>
  <c r="E48" i="1"/>
  <c r="F48" i="1"/>
  <c r="G48" i="1"/>
  <c r="E49" i="1"/>
  <c r="F49" i="1"/>
  <c r="G49" i="1"/>
  <c r="E50" i="1"/>
  <c r="F50" i="1"/>
  <c r="G50" i="1"/>
  <c r="E51" i="1"/>
  <c r="F51" i="1"/>
  <c r="G51" i="1"/>
  <c r="E52" i="1"/>
  <c r="F52" i="1"/>
  <c r="G52" i="1"/>
  <c r="E53" i="1"/>
  <c r="F53" i="1"/>
  <c r="G53" i="1"/>
  <c r="E54" i="1"/>
  <c r="F54" i="1"/>
  <c r="G54" i="1"/>
  <c r="E55" i="1"/>
  <c r="F55" i="1"/>
  <c r="G55" i="1"/>
  <c r="E56" i="1"/>
  <c r="F56" i="1"/>
  <c r="G56" i="1"/>
  <c r="E57" i="1"/>
  <c r="F57" i="1"/>
  <c r="G57" i="1"/>
  <c r="E58" i="1"/>
  <c r="F58" i="1"/>
  <c r="G58" i="1"/>
  <c r="E59" i="1"/>
  <c r="F59" i="1"/>
  <c r="G59" i="1"/>
  <c r="E64" i="1"/>
  <c r="F64" i="1"/>
  <c r="G64" i="1"/>
  <c r="E66" i="1"/>
  <c r="F66" i="1"/>
  <c r="G66" i="1"/>
  <c r="E67" i="1"/>
  <c r="F67" i="1"/>
  <c r="G67" i="1"/>
  <c r="E68" i="1"/>
  <c r="F68" i="1"/>
  <c r="G68" i="1"/>
  <c r="E69" i="1"/>
  <c r="F69" i="1"/>
  <c r="G69" i="1"/>
  <c r="E70" i="1"/>
  <c r="F70" i="1"/>
  <c r="G70" i="1"/>
  <c r="E37" i="1"/>
  <c r="F37" i="1"/>
  <c r="G37" i="1"/>
  <c r="E99" i="1"/>
  <c r="F99" i="1"/>
  <c r="G99" i="1"/>
  <c r="E101" i="1"/>
  <c r="F101" i="1"/>
  <c r="G101" i="1"/>
  <c r="E102" i="1"/>
  <c r="F102" i="1"/>
  <c r="G102" i="1"/>
  <c r="E104" i="1"/>
  <c r="F104" i="1"/>
  <c r="G104" i="1"/>
  <c r="E106" i="1"/>
  <c r="F106" i="1"/>
  <c r="G106" i="1"/>
  <c r="E105" i="1"/>
  <c r="F105" i="1"/>
  <c r="G105" i="1"/>
  <c r="E103" i="1"/>
  <c r="F103" i="1"/>
  <c r="G103" i="1"/>
  <c r="E107" i="1"/>
  <c r="F107" i="1"/>
  <c r="G107" i="1"/>
  <c r="E108" i="1"/>
  <c r="F108" i="1"/>
  <c r="G108" i="1"/>
  <c r="D9" i="1"/>
  <c r="C9" i="1"/>
  <c r="E72" i="1"/>
  <c r="F72" i="1"/>
  <c r="G72" i="1"/>
  <c r="E73" i="1"/>
  <c r="F73" i="1"/>
  <c r="G73" i="1"/>
  <c r="E74" i="1"/>
  <c r="F74" i="1"/>
  <c r="G74" i="1"/>
  <c r="E77" i="1"/>
  <c r="F77" i="1"/>
  <c r="G77" i="1"/>
  <c r="E79" i="1"/>
  <c r="F79" i="1"/>
  <c r="G79" i="1"/>
  <c r="E81" i="1"/>
  <c r="F81" i="1"/>
  <c r="G81" i="1"/>
  <c r="E82" i="1"/>
  <c r="F82" i="1"/>
  <c r="G82" i="1"/>
  <c r="E83" i="1"/>
  <c r="F83" i="1"/>
  <c r="G83" i="1"/>
  <c r="E84" i="1"/>
  <c r="F84" i="1"/>
  <c r="G84" i="1"/>
  <c r="E85" i="1"/>
  <c r="F85" i="1"/>
  <c r="G85" i="1"/>
  <c r="E86" i="1"/>
  <c r="F86" i="1"/>
  <c r="G86" i="1"/>
  <c r="E87" i="1"/>
  <c r="F87" i="1"/>
  <c r="G87" i="1"/>
  <c r="E88" i="1"/>
  <c r="F88" i="1"/>
  <c r="G88" i="1"/>
  <c r="E91" i="1"/>
  <c r="F91" i="1"/>
  <c r="G91" i="1"/>
  <c r="E92" i="1"/>
  <c r="F92" i="1"/>
  <c r="G92" i="1"/>
  <c r="E93" i="1"/>
  <c r="F93" i="1"/>
  <c r="G93" i="1"/>
  <c r="E94" i="1"/>
  <c r="F94" i="1"/>
  <c r="G94" i="1"/>
  <c r="E95" i="1"/>
  <c r="F95" i="1"/>
  <c r="G95" i="1"/>
  <c r="E96" i="1"/>
  <c r="F96" i="1"/>
  <c r="G96" i="1"/>
  <c r="E97" i="1"/>
  <c r="F97" i="1"/>
  <c r="G97" i="1"/>
  <c r="E98" i="1"/>
  <c r="F98" i="1"/>
  <c r="G98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47" i="1"/>
  <c r="Q60" i="1"/>
  <c r="Q61" i="1"/>
  <c r="Q62" i="1"/>
  <c r="Q63" i="1"/>
  <c r="Q65" i="1"/>
  <c r="Q75" i="1"/>
  <c r="Q76" i="1"/>
  <c r="I78" i="1"/>
  <c r="Q78" i="1"/>
  <c r="Q80" i="1"/>
  <c r="Q89" i="1"/>
  <c r="Q90" i="1"/>
  <c r="Q100" i="1"/>
  <c r="E21" i="1"/>
  <c r="F21" i="1"/>
  <c r="G21" i="1"/>
  <c r="I21" i="1"/>
  <c r="Q21" i="1"/>
  <c r="G72" i="2"/>
  <c r="C72" i="2"/>
  <c r="G71" i="2"/>
  <c r="C71" i="2"/>
  <c r="E71" i="2"/>
  <c r="G70" i="2"/>
  <c r="C70" i="2"/>
  <c r="G69" i="2"/>
  <c r="C69" i="2"/>
  <c r="G68" i="2"/>
  <c r="C68" i="2"/>
  <c r="G67" i="2"/>
  <c r="C67" i="2"/>
  <c r="G66" i="2"/>
  <c r="C66" i="2"/>
  <c r="G65" i="2"/>
  <c r="C65" i="2"/>
  <c r="G109" i="2"/>
  <c r="C109" i="2"/>
  <c r="E109" i="2"/>
  <c r="G64" i="2"/>
  <c r="C64" i="2"/>
  <c r="G63" i="2"/>
  <c r="C63" i="2"/>
  <c r="G108" i="2"/>
  <c r="C108" i="2"/>
  <c r="E108" i="2"/>
  <c r="G62" i="2"/>
  <c r="C62" i="2"/>
  <c r="G107" i="2"/>
  <c r="C107" i="2"/>
  <c r="E107" i="2"/>
  <c r="G106" i="2"/>
  <c r="C106" i="2"/>
  <c r="E106" i="2"/>
  <c r="G105" i="2"/>
  <c r="C105" i="2"/>
  <c r="E105" i="2"/>
  <c r="G104" i="2"/>
  <c r="C104" i="2"/>
  <c r="E104" i="2"/>
  <c r="G103" i="2"/>
  <c r="C103" i="2"/>
  <c r="E103" i="2"/>
  <c r="G61" i="2"/>
  <c r="C61" i="2"/>
  <c r="E61" i="2"/>
  <c r="G60" i="2"/>
  <c r="C60" i="2"/>
  <c r="E60" i="2"/>
  <c r="G102" i="2"/>
  <c r="C102" i="2"/>
  <c r="E102" i="2"/>
  <c r="G59" i="2"/>
  <c r="C59" i="2"/>
  <c r="E59" i="2"/>
  <c r="G58" i="2"/>
  <c r="C58" i="2"/>
  <c r="E58" i="2"/>
  <c r="G101" i="2"/>
  <c r="C101" i="2"/>
  <c r="E101" i="2"/>
  <c r="G57" i="2"/>
  <c r="C57" i="2"/>
  <c r="E57" i="2"/>
  <c r="G56" i="2"/>
  <c r="C56" i="2"/>
  <c r="E56" i="2"/>
  <c r="G55" i="2"/>
  <c r="C55" i="2"/>
  <c r="E55" i="2"/>
  <c r="G54" i="2"/>
  <c r="C54" i="2"/>
  <c r="E54" i="2"/>
  <c r="G53" i="2"/>
  <c r="C53" i="2"/>
  <c r="E53" i="2"/>
  <c r="G52" i="2"/>
  <c r="C52" i="2"/>
  <c r="E52" i="2"/>
  <c r="G51" i="2"/>
  <c r="C51" i="2"/>
  <c r="E51" i="2"/>
  <c r="G50" i="2"/>
  <c r="C50" i="2"/>
  <c r="E50" i="2"/>
  <c r="G49" i="2"/>
  <c r="C49" i="2"/>
  <c r="E49" i="2"/>
  <c r="G100" i="2"/>
  <c r="C100" i="2"/>
  <c r="E100" i="2"/>
  <c r="G99" i="2"/>
  <c r="C99" i="2"/>
  <c r="G48" i="2"/>
  <c r="C48" i="2"/>
  <c r="E48" i="2"/>
  <c r="G47" i="2"/>
  <c r="C47" i="2"/>
  <c r="E47" i="2"/>
  <c r="G46" i="2"/>
  <c r="C46" i="2"/>
  <c r="E46" i="2"/>
  <c r="G45" i="2"/>
  <c r="C45" i="2"/>
  <c r="E45" i="2"/>
  <c r="G44" i="2"/>
  <c r="C44" i="2"/>
  <c r="E44" i="2"/>
  <c r="G43" i="2"/>
  <c r="C43" i="2"/>
  <c r="E43" i="2"/>
  <c r="G42" i="2"/>
  <c r="C42" i="2"/>
  <c r="E42" i="2"/>
  <c r="G98" i="2"/>
  <c r="C98" i="2"/>
  <c r="E98" i="2"/>
  <c r="G41" i="2"/>
  <c r="C41" i="2"/>
  <c r="E41" i="2"/>
  <c r="G97" i="2"/>
  <c r="C97" i="2"/>
  <c r="E97" i="2"/>
  <c r="G40" i="2"/>
  <c r="C40" i="2"/>
  <c r="E40" i="2"/>
  <c r="G96" i="2"/>
  <c r="C96" i="2"/>
  <c r="G95" i="2"/>
  <c r="C95" i="2"/>
  <c r="E95" i="2"/>
  <c r="G39" i="2"/>
  <c r="C39" i="2"/>
  <c r="E39" i="2"/>
  <c r="G38" i="2"/>
  <c r="C38" i="2"/>
  <c r="E38" i="2"/>
  <c r="G37" i="2"/>
  <c r="C37" i="2"/>
  <c r="E37" i="2"/>
  <c r="G36" i="2"/>
  <c r="C36" i="2"/>
  <c r="E71" i="1"/>
  <c r="E36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E31" i="2"/>
  <c r="G94" i="2"/>
  <c r="C94" i="2"/>
  <c r="E94" i="2"/>
  <c r="G30" i="2"/>
  <c r="C30" i="2"/>
  <c r="E30" i="2"/>
  <c r="G93" i="2"/>
  <c r="C93" i="2"/>
  <c r="G92" i="2"/>
  <c r="C92" i="2"/>
  <c r="E92" i="2"/>
  <c r="G91" i="2"/>
  <c r="C91" i="2"/>
  <c r="G90" i="2"/>
  <c r="C90" i="2"/>
  <c r="E9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89" i="2"/>
  <c r="C89" i="2"/>
  <c r="G18" i="2"/>
  <c r="C18" i="2"/>
  <c r="G17" i="2"/>
  <c r="C17" i="2"/>
  <c r="E17" i="2"/>
  <c r="G16" i="2"/>
  <c r="C16" i="2"/>
  <c r="G15" i="2"/>
  <c r="C15" i="2"/>
  <c r="E15" i="2"/>
  <c r="G14" i="2"/>
  <c r="C14" i="2"/>
  <c r="E14" i="2"/>
  <c r="G13" i="2"/>
  <c r="C13" i="2"/>
  <c r="G12" i="2"/>
  <c r="C12" i="2"/>
  <c r="E12" i="2"/>
  <c r="G11" i="2"/>
  <c r="C11" i="2"/>
  <c r="E11" i="2"/>
  <c r="G88" i="2"/>
  <c r="C88" i="2"/>
  <c r="G87" i="2"/>
  <c r="C87" i="2"/>
  <c r="E87" i="2"/>
  <c r="G86" i="2"/>
  <c r="C86" i="2"/>
  <c r="G85" i="2"/>
  <c r="C85" i="2"/>
  <c r="G84" i="2"/>
  <c r="C84" i="2"/>
  <c r="E84" i="2"/>
  <c r="G83" i="2"/>
  <c r="C83" i="2"/>
  <c r="G82" i="2"/>
  <c r="C82" i="2"/>
  <c r="E82" i="2"/>
  <c r="G81" i="2"/>
  <c r="C81" i="2"/>
  <c r="G80" i="2"/>
  <c r="C80" i="2"/>
  <c r="G79" i="2"/>
  <c r="C79" i="2"/>
  <c r="E79" i="2"/>
  <c r="G78" i="2"/>
  <c r="C78" i="2"/>
  <c r="G77" i="2"/>
  <c r="C77" i="2"/>
  <c r="G76" i="2"/>
  <c r="C76" i="2"/>
  <c r="E76" i="2"/>
  <c r="G75" i="2"/>
  <c r="C75" i="2"/>
  <c r="G74" i="2"/>
  <c r="C74" i="2"/>
  <c r="E74" i="2"/>
  <c r="G73" i="2"/>
  <c r="C73" i="2"/>
  <c r="E73" i="2"/>
  <c r="H72" i="2"/>
  <c r="D72" i="2"/>
  <c r="B72" i="2"/>
  <c r="A72" i="2"/>
  <c r="H71" i="2"/>
  <c r="D71" i="2"/>
  <c r="B71" i="2"/>
  <c r="A71" i="2"/>
  <c r="H70" i="2"/>
  <c r="D70" i="2"/>
  <c r="B70" i="2"/>
  <c r="A70" i="2"/>
  <c r="H69" i="2"/>
  <c r="D69" i="2"/>
  <c r="B69" i="2"/>
  <c r="A69" i="2"/>
  <c r="H68" i="2"/>
  <c r="D68" i="2"/>
  <c r="B68" i="2"/>
  <c r="A68" i="2"/>
  <c r="H67" i="2"/>
  <c r="D67" i="2"/>
  <c r="B67" i="2"/>
  <c r="A67" i="2"/>
  <c r="H66" i="2"/>
  <c r="D66" i="2"/>
  <c r="B66" i="2"/>
  <c r="A66" i="2"/>
  <c r="H65" i="2"/>
  <c r="D65" i="2"/>
  <c r="B65" i="2"/>
  <c r="A65" i="2"/>
  <c r="H109" i="2"/>
  <c r="D109" i="2"/>
  <c r="B109" i="2"/>
  <c r="A109" i="2"/>
  <c r="H64" i="2"/>
  <c r="D64" i="2"/>
  <c r="B64" i="2"/>
  <c r="A64" i="2"/>
  <c r="H63" i="2"/>
  <c r="D63" i="2"/>
  <c r="B63" i="2"/>
  <c r="A63" i="2"/>
  <c r="H108" i="2"/>
  <c r="D108" i="2"/>
  <c r="B108" i="2"/>
  <c r="A108" i="2"/>
  <c r="H62" i="2"/>
  <c r="D62" i="2"/>
  <c r="B62" i="2"/>
  <c r="A62" i="2"/>
  <c r="H107" i="2"/>
  <c r="D107" i="2"/>
  <c r="B107" i="2"/>
  <c r="A107" i="2"/>
  <c r="H106" i="2"/>
  <c r="D106" i="2"/>
  <c r="B106" i="2"/>
  <c r="A106" i="2"/>
  <c r="H105" i="2"/>
  <c r="D105" i="2"/>
  <c r="B105" i="2"/>
  <c r="A105" i="2"/>
  <c r="H104" i="2"/>
  <c r="D104" i="2"/>
  <c r="B104" i="2"/>
  <c r="A104" i="2"/>
  <c r="H103" i="2"/>
  <c r="D103" i="2"/>
  <c r="B103" i="2"/>
  <c r="A103" i="2"/>
  <c r="H61" i="2"/>
  <c r="D61" i="2"/>
  <c r="B61" i="2"/>
  <c r="A61" i="2"/>
  <c r="H60" i="2"/>
  <c r="D60" i="2"/>
  <c r="B60" i="2"/>
  <c r="A60" i="2"/>
  <c r="H102" i="2"/>
  <c r="D102" i="2"/>
  <c r="B102" i="2"/>
  <c r="A102" i="2"/>
  <c r="H59" i="2"/>
  <c r="D59" i="2"/>
  <c r="B59" i="2"/>
  <c r="A59" i="2"/>
  <c r="H58" i="2"/>
  <c r="D58" i="2"/>
  <c r="B58" i="2"/>
  <c r="A58" i="2"/>
  <c r="H101" i="2"/>
  <c r="D101" i="2"/>
  <c r="B101" i="2"/>
  <c r="A101" i="2"/>
  <c r="H57" i="2"/>
  <c r="D57" i="2"/>
  <c r="B57" i="2"/>
  <c r="A57" i="2"/>
  <c r="H56" i="2"/>
  <c r="D56" i="2"/>
  <c r="B56" i="2"/>
  <c r="A56" i="2"/>
  <c r="H55" i="2"/>
  <c r="D55" i="2"/>
  <c r="B55" i="2"/>
  <c r="A55" i="2"/>
  <c r="H54" i="2"/>
  <c r="B54" i="2"/>
  <c r="F54" i="2"/>
  <c r="D54" i="2"/>
  <c r="A54" i="2"/>
  <c r="H53" i="2"/>
  <c r="F53" i="2"/>
  <c r="D53" i="2"/>
  <c r="B53" i="2"/>
  <c r="A53" i="2"/>
  <c r="H52" i="2"/>
  <c r="F52" i="2"/>
  <c r="D52" i="2"/>
  <c r="B52" i="2"/>
  <c r="A52" i="2"/>
  <c r="H51" i="2"/>
  <c r="F51" i="2"/>
  <c r="D51" i="2"/>
  <c r="B51" i="2"/>
  <c r="A51" i="2"/>
  <c r="H50" i="2"/>
  <c r="B50" i="2"/>
  <c r="F50" i="2"/>
  <c r="D50" i="2"/>
  <c r="A50" i="2"/>
  <c r="H49" i="2"/>
  <c r="B49" i="2"/>
  <c r="D49" i="2"/>
  <c r="A49" i="2"/>
  <c r="H100" i="2"/>
  <c r="B100" i="2"/>
  <c r="D100" i="2"/>
  <c r="A100" i="2"/>
  <c r="H99" i="2"/>
  <c r="B99" i="2"/>
  <c r="D99" i="2"/>
  <c r="A9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D45" i="2"/>
  <c r="B45" i="2"/>
  <c r="A45" i="2"/>
  <c r="H44" i="2"/>
  <c r="B44" i="2"/>
  <c r="D44" i="2"/>
  <c r="A44" i="2"/>
  <c r="H43" i="2"/>
  <c r="D43" i="2"/>
  <c r="B43" i="2"/>
  <c r="A43" i="2"/>
  <c r="H42" i="2"/>
  <c r="B42" i="2"/>
  <c r="D42" i="2"/>
  <c r="A42" i="2"/>
  <c r="H98" i="2"/>
  <c r="D98" i="2"/>
  <c r="B98" i="2"/>
  <c r="A98" i="2"/>
  <c r="H41" i="2"/>
  <c r="B41" i="2"/>
  <c r="D41" i="2"/>
  <c r="A41" i="2"/>
  <c r="H97" i="2"/>
  <c r="B97" i="2"/>
  <c r="D97" i="2"/>
  <c r="A97" i="2"/>
  <c r="H40" i="2"/>
  <c r="B40" i="2"/>
  <c r="D40" i="2"/>
  <c r="A40" i="2"/>
  <c r="H96" i="2"/>
  <c r="B96" i="2"/>
  <c r="D96" i="2"/>
  <c r="A96" i="2"/>
  <c r="H95" i="2"/>
  <c r="B95" i="2"/>
  <c r="D95" i="2"/>
  <c r="A95" i="2"/>
  <c r="H39" i="2"/>
  <c r="D39" i="2"/>
  <c r="B39" i="2"/>
  <c r="A39" i="2"/>
  <c r="H38" i="2"/>
  <c r="B38" i="2"/>
  <c r="D38" i="2"/>
  <c r="A38" i="2"/>
  <c r="H37" i="2"/>
  <c r="D37" i="2"/>
  <c r="B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94" i="2"/>
  <c r="B94" i="2"/>
  <c r="D94" i="2"/>
  <c r="A94" i="2"/>
  <c r="H30" i="2"/>
  <c r="B30" i="2"/>
  <c r="D30" i="2"/>
  <c r="A30" i="2"/>
  <c r="H93" i="2"/>
  <c r="B93" i="2"/>
  <c r="D93" i="2"/>
  <c r="A93" i="2"/>
  <c r="H92" i="2"/>
  <c r="B92" i="2"/>
  <c r="D92" i="2"/>
  <c r="A92" i="2"/>
  <c r="H91" i="2"/>
  <c r="B91" i="2"/>
  <c r="D91" i="2"/>
  <c r="A91" i="2"/>
  <c r="H90" i="2"/>
  <c r="B90" i="2"/>
  <c r="D90" i="2"/>
  <c r="A9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89" i="2"/>
  <c r="B89" i="2"/>
  <c r="D89" i="2"/>
  <c r="A8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H88" i="2"/>
  <c r="B88" i="2"/>
  <c r="D88" i="2"/>
  <c r="A88" i="2"/>
  <c r="H87" i="2"/>
  <c r="B87" i="2"/>
  <c r="D87" i="2"/>
  <c r="A87" i="2"/>
  <c r="H86" i="2"/>
  <c r="B86" i="2"/>
  <c r="D86" i="2"/>
  <c r="A86" i="2"/>
  <c r="H85" i="2"/>
  <c r="B85" i="2"/>
  <c r="D85" i="2"/>
  <c r="A85" i="2"/>
  <c r="H84" i="2"/>
  <c r="B84" i="2"/>
  <c r="D84" i="2"/>
  <c r="A84" i="2"/>
  <c r="H83" i="2"/>
  <c r="B83" i="2"/>
  <c r="D83" i="2"/>
  <c r="A83" i="2"/>
  <c r="H82" i="2"/>
  <c r="B82" i="2"/>
  <c r="D82" i="2"/>
  <c r="A82" i="2"/>
  <c r="H81" i="2"/>
  <c r="B81" i="2"/>
  <c r="D81" i="2"/>
  <c r="A81" i="2"/>
  <c r="H80" i="2"/>
  <c r="B80" i="2"/>
  <c r="D80" i="2"/>
  <c r="A80" i="2"/>
  <c r="H79" i="2"/>
  <c r="B79" i="2"/>
  <c r="D79" i="2"/>
  <c r="A79" i="2"/>
  <c r="H78" i="2"/>
  <c r="B78" i="2"/>
  <c r="D78" i="2"/>
  <c r="A78" i="2"/>
  <c r="H77" i="2"/>
  <c r="B77" i="2"/>
  <c r="D77" i="2"/>
  <c r="A77" i="2"/>
  <c r="H76" i="2"/>
  <c r="B76" i="2"/>
  <c r="D76" i="2"/>
  <c r="A76" i="2"/>
  <c r="H75" i="2"/>
  <c r="B75" i="2"/>
  <c r="D75" i="2"/>
  <c r="A75" i="2"/>
  <c r="H74" i="2"/>
  <c r="B74" i="2"/>
  <c r="D74" i="2"/>
  <c r="A74" i="2"/>
  <c r="H73" i="2"/>
  <c r="B73" i="2"/>
  <c r="D73" i="2"/>
  <c r="A73" i="2"/>
  <c r="Q124" i="1"/>
  <c r="Q123" i="1"/>
  <c r="Q122" i="1"/>
  <c r="Q121" i="1"/>
  <c r="Q120" i="1"/>
  <c r="Q119" i="1"/>
  <c r="Q118" i="1"/>
  <c r="Q117" i="1"/>
  <c r="Q114" i="1"/>
  <c r="Q112" i="1"/>
  <c r="Q116" i="1"/>
  <c r="Q113" i="1"/>
  <c r="Q111" i="1"/>
  <c r="Q110" i="1"/>
  <c r="Q109" i="1"/>
  <c r="Q108" i="1"/>
  <c r="K108" i="1"/>
  <c r="F16" i="1"/>
  <c r="F17" i="1" s="1"/>
  <c r="C17" i="1"/>
  <c r="Q115" i="1"/>
  <c r="K103" i="1"/>
  <c r="Q103" i="1"/>
  <c r="K107" i="1"/>
  <c r="Q107" i="1"/>
  <c r="K105" i="1"/>
  <c r="Q105" i="1"/>
  <c r="K104" i="1"/>
  <c r="Q104" i="1"/>
  <c r="J106" i="1"/>
  <c r="Q106" i="1"/>
  <c r="K102" i="1"/>
  <c r="Q102" i="1"/>
  <c r="K101" i="1"/>
  <c r="Q101" i="1"/>
  <c r="Q99" i="1"/>
  <c r="J99" i="1"/>
  <c r="I38" i="1"/>
  <c r="Q38" i="1"/>
  <c r="I39" i="1"/>
  <c r="Q39" i="1"/>
  <c r="Q40" i="1"/>
  <c r="I41" i="1"/>
  <c r="Q41" i="1"/>
  <c r="I42" i="1"/>
  <c r="Q42" i="1"/>
  <c r="Q43" i="1"/>
  <c r="I44" i="1"/>
  <c r="Q44" i="1"/>
  <c r="Q45" i="1"/>
  <c r="I46" i="1"/>
  <c r="Q46" i="1"/>
  <c r="I48" i="1"/>
  <c r="Q48" i="1"/>
  <c r="I49" i="1"/>
  <c r="Q49" i="1"/>
  <c r="I50" i="1"/>
  <c r="Q50" i="1"/>
  <c r="I51" i="1"/>
  <c r="Q51" i="1"/>
  <c r="I52" i="1"/>
  <c r="Q52" i="1"/>
  <c r="I53" i="1"/>
  <c r="Q53" i="1"/>
  <c r="I54" i="1"/>
  <c r="Q54" i="1"/>
  <c r="I55" i="1"/>
  <c r="Q55" i="1"/>
  <c r="I56" i="1"/>
  <c r="Q56" i="1"/>
  <c r="I57" i="1"/>
  <c r="Q57" i="1"/>
  <c r="I58" i="1"/>
  <c r="Q58" i="1"/>
  <c r="I59" i="1"/>
  <c r="Q59" i="1"/>
  <c r="I64" i="1"/>
  <c r="Q64" i="1"/>
  <c r="I66" i="1"/>
  <c r="Q66" i="1"/>
  <c r="I67" i="1"/>
  <c r="Q67" i="1"/>
  <c r="I68" i="1"/>
  <c r="Q68" i="1"/>
  <c r="I69" i="1"/>
  <c r="Q69" i="1"/>
  <c r="I70" i="1"/>
  <c r="Q70" i="1"/>
  <c r="Q71" i="1"/>
  <c r="I72" i="1"/>
  <c r="Q72" i="1"/>
  <c r="I73" i="1"/>
  <c r="Q73" i="1"/>
  <c r="I74" i="1"/>
  <c r="Q74" i="1"/>
  <c r="I77" i="1"/>
  <c r="Q77" i="1"/>
  <c r="I79" i="1"/>
  <c r="Q79" i="1"/>
  <c r="I81" i="1"/>
  <c r="Q81" i="1"/>
  <c r="I82" i="1"/>
  <c r="Q82" i="1"/>
  <c r="I83" i="1"/>
  <c r="Q83" i="1"/>
  <c r="I84" i="1"/>
  <c r="Q84" i="1"/>
  <c r="I85" i="1"/>
  <c r="Q85" i="1"/>
  <c r="I86" i="1"/>
  <c r="Q86" i="1"/>
  <c r="I87" i="1"/>
  <c r="Q87" i="1"/>
  <c r="I88" i="1"/>
  <c r="Q88" i="1"/>
  <c r="I91" i="1"/>
  <c r="Q91" i="1"/>
  <c r="I92" i="1"/>
  <c r="Q92" i="1"/>
  <c r="I93" i="1"/>
  <c r="Q93" i="1"/>
  <c r="I94" i="1"/>
  <c r="Q94" i="1"/>
  <c r="I95" i="1"/>
  <c r="Q95" i="1"/>
  <c r="I96" i="1"/>
  <c r="Q96" i="1"/>
  <c r="I97" i="1"/>
  <c r="Q97" i="1"/>
  <c r="I98" i="1"/>
  <c r="Q98" i="1"/>
  <c r="Q37" i="1"/>
  <c r="H37" i="1"/>
  <c r="F71" i="1"/>
  <c r="G71" i="1"/>
  <c r="I71" i="1"/>
  <c r="E16" i="2"/>
  <c r="E86" i="2"/>
  <c r="E91" i="2"/>
  <c r="E78" i="2"/>
  <c r="E18" i="2"/>
  <c r="E127" i="1"/>
  <c r="F127" i="1"/>
  <c r="G127" i="1"/>
  <c r="K127" i="1"/>
  <c r="E118" i="1"/>
  <c r="F118" i="1"/>
  <c r="G112" i="1"/>
  <c r="J112" i="1"/>
  <c r="E110" i="1"/>
  <c r="F110" i="1"/>
  <c r="G110" i="1"/>
  <c r="K110" i="1"/>
  <c r="E129" i="1"/>
  <c r="F129" i="1"/>
  <c r="G129" i="1"/>
  <c r="K129" i="1"/>
  <c r="G122" i="1"/>
  <c r="K122" i="1"/>
  <c r="E120" i="1"/>
  <c r="F120" i="1"/>
  <c r="G120" i="1"/>
  <c r="K120" i="1"/>
  <c r="E47" i="1"/>
  <c r="F47" i="1"/>
  <c r="G47" i="1"/>
  <c r="I47" i="1"/>
  <c r="E29" i="1"/>
  <c r="F29" i="1"/>
  <c r="G29" i="1"/>
  <c r="I29" i="1"/>
  <c r="E115" i="1"/>
  <c r="F115" i="1"/>
  <c r="G115" i="1"/>
  <c r="K115" i="1"/>
  <c r="E134" i="1"/>
  <c r="F134" i="1"/>
  <c r="G134" i="1"/>
  <c r="K134" i="1"/>
  <c r="E126" i="1"/>
  <c r="F126" i="1"/>
  <c r="G126" i="1"/>
  <c r="K126" i="1"/>
  <c r="E117" i="1"/>
  <c r="F117" i="1"/>
  <c r="G117" i="1"/>
  <c r="J117" i="1"/>
  <c r="E34" i="1"/>
  <c r="F34" i="1"/>
  <c r="G34" i="1"/>
  <c r="I34" i="1"/>
  <c r="E26" i="1"/>
  <c r="F26" i="1"/>
  <c r="G26" i="1"/>
  <c r="I26" i="1"/>
  <c r="G114" i="1"/>
  <c r="J114" i="1"/>
  <c r="E112" i="1"/>
  <c r="F112" i="1"/>
  <c r="G133" i="1"/>
  <c r="K133" i="1"/>
  <c r="E131" i="1"/>
  <c r="F131" i="1"/>
  <c r="G131" i="1"/>
  <c r="K131" i="1"/>
  <c r="E122" i="1"/>
  <c r="F122" i="1"/>
  <c r="E43" i="1"/>
  <c r="F43" i="1"/>
  <c r="G43" i="1"/>
  <c r="I43" i="1"/>
  <c r="E89" i="1"/>
  <c r="F89" i="1"/>
  <c r="G89" i="1"/>
  <c r="J89" i="1"/>
  <c r="G63" i="1"/>
  <c r="I63" i="1"/>
  <c r="E61" i="1"/>
  <c r="F61" i="1"/>
  <c r="G61" i="1"/>
  <c r="I61" i="1"/>
  <c r="G33" i="1"/>
  <c r="I33" i="1"/>
  <c r="E31" i="1"/>
  <c r="E23" i="1"/>
  <c r="E109" i="1"/>
  <c r="F109" i="1"/>
  <c r="G109" i="1"/>
  <c r="G130" i="1"/>
  <c r="K130" i="1"/>
  <c r="E128" i="1"/>
  <c r="F128" i="1"/>
  <c r="G128" i="1"/>
  <c r="K128" i="1"/>
  <c r="E119" i="1"/>
  <c r="F119" i="1"/>
  <c r="G119" i="1"/>
  <c r="K119" i="1"/>
  <c r="G125" i="1"/>
  <c r="K125" i="1"/>
  <c r="E40" i="1"/>
  <c r="E76" i="1"/>
  <c r="F76" i="1"/>
  <c r="G76" i="1"/>
  <c r="I76" i="1"/>
  <c r="G60" i="1"/>
  <c r="I60" i="1"/>
  <c r="E36" i="1"/>
  <c r="F36" i="1"/>
  <c r="G36" i="1"/>
  <c r="I36" i="1"/>
  <c r="G30" i="1"/>
  <c r="I30" i="1"/>
  <c r="E28" i="1"/>
  <c r="F28" i="1"/>
  <c r="G28" i="1"/>
  <c r="I28" i="1"/>
  <c r="G116" i="1"/>
  <c r="K116" i="1"/>
  <c r="E114" i="1"/>
  <c r="F114" i="1"/>
  <c r="G135" i="1"/>
  <c r="K135" i="1"/>
  <c r="E133" i="1"/>
  <c r="F133" i="1"/>
  <c r="E124" i="1"/>
  <c r="F124" i="1"/>
  <c r="G124" i="1"/>
  <c r="J124" i="1"/>
  <c r="G118" i="1"/>
  <c r="K118" i="1"/>
  <c r="E45" i="1"/>
  <c r="F45" i="1"/>
  <c r="G45" i="1"/>
  <c r="I45" i="1"/>
  <c r="G75" i="1"/>
  <c r="I75" i="1"/>
  <c r="E63" i="1"/>
  <c r="F63" i="1"/>
  <c r="G35" i="1"/>
  <c r="I35" i="1"/>
  <c r="E33" i="1"/>
  <c r="F33" i="1"/>
  <c r="G27" i="1"/>
  <c r="I27" i="1"/>
  <c r="E25" i="1"/>
  <c r="F25" i="1"/>
  <c r="G25" i="1"/>
  <c r="I25" i="1"/>
  <c r="G22" i="1"/>
  <c r="I22" i="1"/>
  <c r="G113" i="1"/>
  <c r="K113" i="1"/>
  <c r="E111" i="1"/>
  <c r="F111" i="1"/>
  <c r="G111" i="1"/>
  <c r="K111" i="1"/>
  <c r="G132" i="1"/>
  <c r="K132" i="1"/>
  <c r="E130" i="1"/>
  <c r="F130" i="1"/>
  <c r="G123" i="1"/>
  <c r="K123" i="1"/>
  <c r="E121" i="1"/>
  <c r="K109" i="1"/>
  <c r="E81" i="2"/>
  <c r="E67" i="2"/>
  <c r="E93" i="2"/>
  <c r="F121" i="1"/>
  <c r="G121" i="1"/>
  <c r="E69" i="2"/>
  <c r="E70" i="2"/>
  <c r="E85" i="2"/>
  <c r="E89" i="2"/>
  <c r="F40" i="1"/>
  <c r="G40" i="1"/>
  <c r="I40" i="1"/>
  <c r="E13" i="2"/>
  <c r="F23" i="1"/>
  <c r="G23" i="1"/>
  <c r="I23" i="1"/>
  <c r="E75" i="2"/>
  <c r="E62" i="2"/>
  <c r="E68" i="2"/>
  <c r="E96" i="2"/>
  <c r="E64" i="2"/>
  <c r="E88" i="2"/>
  <c r="E99" i="2"/>
  <c r="E77" i="2"/>
  <c r="E63" i="2"/>
  <c r="E80" i="2"/>
  <c r="F31" i="1"/>
  <c r="G31" i="1"/>
  <c r="I31" i="1"/>
  <c r="E83" i="2"/>
  <c r="E72" i="2"/>
  <c r="E66" i="2"/>
  <c r="E65" i="2"/>
  <c r="K121" i="1"/>
  <c r="C11" i="1"/>
  <c r="C12" i="1"/>
  <c r="O138" i="1" l="1"/>
  <c r="O137" i="1"/>
  <c r="O136" i="1"/>
  <c r="O127" i="1"/>
  <c r="O63" i="1"/>
  <c r="O134" i="1"/>
  <c r="O103" i="1"/>
  <c r="O107" i="1"/>
  <c r="C15" i="1"/>
  <c r="O135" i="1"/>
  <c r="O100" i="1"/>
  <c r="O65" i="1"/>
  <c r="O122" i="1"/>
  <c r="O109" i="1"/>
  <c r="O112" i="1"/>
  <c r="O89" i="1"/>
  <c r="O90" i="1"/>
  <c r="O118" i="1"/>
  <c r="O75" i="1"/>
  <c r="O128" i="1"/>
  <c r="O115" i="1"/>
  <c r="O116" i="1"/>
  <c r="O111" i="1"/>
  <c r="O105" i="1"/>
  <c r="O124" i="1"/>
  <c r="O108" i="1"/>
  <c r="O129" i="1"/>
  <c r="O130" i="1"/>
  <c r="O76" i="1"/>
  <c r="O123" i="1"/>
  <c r="O104" i="1"/>
  <c r="O121" i="1"/>
  <c r="O102" i="1"/>
  <c r="O125" i="1"/>
  <c r="O78" i="1"/>
  <c r="O60" i="1"/>
  <c r="O131" i="1"/>
  <c r="O101" i="1"/>
  <c r="O119" i="1"/>
  <c r="O113" i="1"/>
  <c r="O62" i="1"/>
  <c r="O99" i="1"/>
  <c r="O133" i="1"/>
  <c r="O114" i="1"/>
  <c r="O132" i="1"/>
  <c r="O80" i="1"/>
  <c r="O61" i="1"/>
  <c r="O120" i="1"/>
  <c r="O110" i="1"/>
  <c r="O106" i="1"/>
  <c r="O117" i="1"/>
  <c r="O126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<sst xmlns="http://schemas.openxmlformats.org/spreadsheetml/2006/main" count="1097" uniqueCount="459">
  <si>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</si>
  <si>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</si>
  <si>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</si>
  <si>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</si>
  <si>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</si>
  <si>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</si>
  <si>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</si>
  <si>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</si>
  <si>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</si>
  <si>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</si>
  <si>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</si>
  <si>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</si>
  <si>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</si>
  <si>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</si>
  <si>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</si>
  <si>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</si>
  <si>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</si>
  <si>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</si>
  <si>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</si>
  <si>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</si>
  <si>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</si>
  <si>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</si>
  <si>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</si>
  <si>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</si>
  <si>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</si>
  <si>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</si>
  <si>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</si>
  <si>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</si>
  <si>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Diethelm R</t>
  </si>
  <si>
    <t>BBSAG Bull.35</t>
  </si>
  <si>
    <t>B</t>
  </si>
  <si>
    <t>Peter H</t>
  </si>
  <si>
    <t>BBSAG Bull.36</t>
  </si>
  <si>
    <t>Locher K</t>
  </si>
  <si>
    <t>BBSAG Bull.38</t>
  </si>
  <si>
    <t>BBSAG Bull.45</t>
  </si>
  <si>
    <t>BBSAG Bull.46</t>
  </si>
  <si>
    <t>BBSAG Bull.49</t>
  </si>
  <si>
    <t>BBSAG Bull.52</t>
  </si>
  <si>
    <t>BBSAG Bull.56</t>
  </si>
  <si>
    <t>BBSAG Bull.57</t>
  </si>
  <si>
    <t>BBSAG Bull.59</t>
  </si>
  <si>
    <t>Mavrofridis G</t>
  </si>
  <si>
    <t>BBSAG Bull.64</t>
  </si>
  <si>
    <t>BBSAG Bull.68</t>
  </si>
  <si>
    <t>BBSAG Bull.77</t>
  </si>
  <si>
    <t>BBSAG Bull.78</t>
  </si>
  <si>
    <t>BBSAG Bull.79</t>
  </si>
  <si>
    <t>Germann R</t>
  </si>
  <si>
    <t>BBSAG Bull.86</t>
  </si>
  <si>
    <t>BBSAG Bull.93</t>
  </si>
  <si>
    <t>Kohl M</t>
  </si>
  <si>
    <t>BBSAG Bull.94</t>
  </si>
  <si>
    <t>BBSAG Bull.96</t>
  </si>
  <si>
    <t>BBSAG Bull.98</t>
  </si>
  <si>
    <t>BBSAG Bull.101</t>
  </si>
  <si>
    <t>BBSAG Bull.102</t>
  </si>
  <si>
    <t>BBSAG Bull.105</t>
  </si>
  <si>
    <t>BBSAG Bull.107</t>
  </si>
  <si>
    <t>BBSAG Bull.110</t>
  </si>
  <si>
    <t>BBSAG Bull.112</t>
  </si>
  <si>
    <t>BBSAG Bull.113</t>
  </si>
  <si>
    <t>BBSAG Bull.114</t>
  </si>
  <si>
    <t>BBSAG Bull.115</t>
  </si>
  <si>
    <t>BBSAG Bull.116</t>
  </si>
  <si>
    <t>IBVS 4912</t>
  </si>
  <si>
    <t>I</t>
  </si>
  <si>
    <t>IBVS 5583</t>
  </si>
  <si>
    <t>EA/KE</t>
  </si>
  <si>
    <t>IBVS 5653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</si>
  <si>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</si>
  <si>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</si>
  <si>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</si>
  <si>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</si>
  <si>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</si>
  <si>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</si>
  <si>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IBVS 5795</t>
  </si>
  <si>
    <t>IBVS 5802</t>
  </si>
  <si>
    <t>Start of linear fit &gt;&gt;&gt;&gt;&gt;&gt;&gt;&gt;&gt;&gt;&gt;&gt;&gt;&gt;&gt;&gt;&gt;&gt;&gt;&gt;&gt;</t>
  </si>
  <si>
    <t>IBVS 5893</t>
  </si>
  <si>
    <t>OEJV 0107</t>
  </si>
  <si>
    <t>IBVS 5920</t>
  </si>
  <si>
    <t>II</t>
  </si>
  <si>
    <t>Add cycle</t>
  </si>
  <si>
    <t>Old Cycle</t>
  </si>
  <si>
    <t>OEJV 0137</t>
  </si>
  <si>
    <t>IBVS 5959</t>
  </si>
  <si>
    <t>IBVS 6010</t>
  </si>
  <si>
    <t>OEJV 0160</t>
  </si>
  <si>
    <t>IBVS 6070</t>
  </si>
  <si>
    <t>GI Cep / GSC 4257-1602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</si>
  <si>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</si>
  <si>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</si>
  <si>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</si>
  <si>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</si>
  <si>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</si>
  <si>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</si>
  <si>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</si>
  <si>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</si>
  <si>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</si>
  <si>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</si>
  <si>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</si>
  <si>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</si>
  <si>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2428779.36 </t>
  </si>
  <si>
    <t> 02.09.1937 20:38 </t>
  </si>
  <si>
    <t> -0.00 </t>
  </si>
  <si>
    <t>P </t>
  </si>
  <si>
    <t> P.Parenago </t>
  </si>
  <si>
    <t> MSAI 33.363 </t>
  </si>
  <si>
    <t>2428781.39 </t>
  </si>
  <si>
    <t> 04.09.1937 21:21 </t>
  </si>
  <si>
    <t> -0.05 </t>
  </si>
  <si>
    <t>2428805.32 </t>
  </si>
  <si>
    <t> 28.09.1937 19:40 </t>
  </si>
  <si>
    <t> 0.01 </t>
  </si>
  <si>
    <t>2436076.37 </t>
  </si>
  <si>
    <t> 25.08.1957 20:52 </t>
  </si>
  <si>
    <t> G.Romano </t>
  </si>
  <si>
    <t>2436436.40 </t>
  </si>
  <si>
    <t> 20.08.1958 21:36 </t>
  </si>
  <si>
    <t> -0.03 </t>
  </si>
  <si>
    <t>2436461.36 </t>
  </si>
  <si>
    <t> 14.09.1958 20:38 </t>
  </si>
  <si>
    <t> 0.02 </t>
  </si>
  <si>
    <t>2436513.27 </t>
  </si>
  <si>
    <t> 05.11.1958 18:28 </t>
  </si>
  <si>
    <t> 0.05 </t>
  </si>
  <si>
    <t>2436541.22 </t>
  </si>
  <si>
    <t> 03.12.1958 17:16 </t>
  </si>
  <si>
    <t> -0.02 </t>
  </si>
  <si>
    <t>2436818.33 </t>
  </si>
  <si>
    <t> 06.09.1959 19:55 </t>
  </si>
  <si>
    <t> 0.03 </t>
  </si>
  <si>
    <t>2436819.33 </t>
  </si>
  <si>
    <t> 07.09.1959 19:55 </t>
  </si>
  <si>
    <t> -0.01 </t>
  </si>
  <si>
    <t>2436820.38 </t>
  </si>
  <si>
    <t> 08.09.1959 21:07 </t>
  </si>
  <si>
    <t> 0.00 </t>
  </si>
  <si>
    <t>2436821.40 </t>
  </si>
  <si>
    <t> 09.09.1959 21:36 </t>
  </si>
  <si>
    <t>2436844.28 </t>
  </si>
  <si>
    <t> 02.10.1959 18:43 </t>
  </si>
  <si>
    <t> 0.04 </t>
  </si>
  <si>
    <t>2436846.28 </t>
  </si>
  <si>
    <t> 04.10.1959 18:43 </t>
  </si>
  <si>
    <t> -0.04 </t>
  </si>
  <si>
    <t>2436872.23 </t>
  </si>
  <si>
    <t> 30.10.1959 17:31 </t>
  </si>
  <si>
    <t>2436875.37 </t>
  </si>
  <si>
    <t> 02.11.1959 20:52 </t>
  </si>
  <si>
    <t>2443432.488 </t>
  </si>
  <si>
    <t> 15.10.1977 23:42 </t>
  </si>
  <si>
    <t> -0.012 </t>
  </si>
  <si>
    <t>V </t>
  </si>
  <si>
    <t> R.Diethelm </t>
  </si>
  <si>
    <t> BBS 35 </t>
  </si>
  <si>
    <t>2443509.290 </t>
  </si>
  <si>
    <t> 31.12.1977 18:57 </t>
  </si>
  <si>
    <t> 0.001 </t>
  </si>
  <si>
    <t> H.Peter </t>
  </si>
  <si>
    <t>2443705.448 </t>
  </si>
  <si>
    <t> 15.07.1978 22:45 </t>
  </si>
  <si>
    <t> 0.037 </t>
  </si>
  <si>
    <t> K.Locher </t>
  </si>
  <si>
    <t> BBS 38 </t>
  </si>
  <si>
    <t>2444144.352 </t>
  </si>
  <si>
    <t> 27.09.1979 20:26 </t>
  </si>
  <si>
    <t> BBS 45 </t>
  </si>
  <si>
    <t>2444253.266 </t>
  </si>
  <si>
    <t> 14.01.1980 18:23 </t>
  </si>
  <si>
    <t> -0.042 </t>
  </si>
  <si>
    <t> BBS 46 </t>
  </si>
  <si>
    <t>2444476.386 </t>
  </si>
  <si>
    <t> 24.08.1980 21:15 </t>
  </si>
  <si>
    <t> -0.024 </t>
  </si>
  <si>
    <t> BBS 49 </t>
  </si>
  <si>
    <t>2444582.250 </t>
  </si>
  <si>
    <t> 08.12.1980 18:00 </t>
  </si>
  <si>
    <t> -0.004 </t>
  </si>
  <si>
    <t> BBS 52 </t>
  </si>
  <si>
    <t>2444868.587 </t>
  </si>
  <si>
    <t> 21.09.1981 02:05 </t>
  </si>
  <si>
    <t> -0.068 </t>
  </si>
  <si>
    <t> BBS 56 </t>
  </si>
  <si>
    <t>2445058.551 </t>
  </si>
  <si>
    <t> 30.03.1982 01:13 </t>
  </si>
  <si>
    <t> -0.000 </t>
  </si>
  <si>
    <t> BBS 59 </t>
  </si>
  <si>
    <t>2445353.226 </t>
  </si>
  <si>
    <t> 18.01.1983 17:25 </t>
  </si>
  <si>
    <t> -0.027 </t>
  </si>
  <si>
    <t> G.Mavrofridis </t>
  </si>
  <si>
    <t> BBS 64 </t>
  </si>
  <si>
    <t>2445604.373 </t>
  </si>
  <si>
    <t> 26.09.1983 20:57 </t>
  </si>
  <si>
    <t> 0.000 </t>
  </si>
  <si>
    <t> BBS 68 </t>
  </si>
  <si>
    <t>2445606.443 </t>
  </si>
  <si>
    <t> 28.09.1983 22:37 </t>
  </si>
  <si>
    <t> -0.005 </t>
  </si>
  <si>
    <t>2446238.395 </t>
  </si>
  <si>
    <t> 21.06.1985 21:28 </t>
  </si>
  <si>
    <t> BBS 77 </t>
  </si>
  <si>
    <t>2446239.431 </t>
  </si>
  <si>
    <t> 22.06.1985 22:20 </t>
  </si>
  <si>
    <t>2446269.504 </t>
  </si>
  <si>
    <t> 23.07.1985 00:05 </t>
  </si>
  <si>
    <t>2446292.326 </t>
  </si>
  <si>
    <t> 14.08.1985 19:49 </t>
  </si>
  <si>
    <t> -0.031 </t>
  </si>
  <si>
    <t> BBS 78 </t>
  </si>
  <si>
    <t>2446321.411 </t>
  </si>
  <si>
    <t> 12.09.1985 21:51 </t>
  </si>
  <si>
    <t> -0.001 </t>
  </si>
  <si>
    <t>2446350.459 </t>
  </si>
  <si>
    <t> 11.10.1985 23:00 </t>
  </si>
  <si>
    <t> -0.009 </t>
  </si>
  <si>
    <t>2446376.408 </t>
  </si>
  <si>
    <t> 06.11.1985 21:47 </t>
  </si>
  <si>
    <t> -0.002 </t>
  </si>
  <si>
    <t> BBS 79 </t>
  </si>
  <si>
    <t>2446401.263 </t>
  </si>
  <si>
    <t> 01.12.1985 18:18 </t>
  </si>
  <si>
    <t> -0.051 </t>
  </si>
  <si>
    <t> R.Germann </t>
  </si>
  <si>
    <t>2446680.441 </t>
  </si>
  <si>
    <t> 06.09.1986 22:35 </t>
  </si>
  <si>
    <t> -0.010 </t>
  </si>
  <si>
    <t> J.Borovicka </t>
  </si>
  <si>
    <t> BRNO 28 </t>
  </si>
  <si>
    <t>2447038.445 </t>
  </si>
  <si>
    <t> 30.08.1987 22:40 </t>
  </si>
  <si>
    <t> -0.007 </t>
  </si>
  <si>
    <t> M.Zejda </t>
  </si>
  <si>
    <t> BRNO 30 </t>
  </si>
  <si>
    <t>2447039.493 </t>
  </si>
  <si>
    <t> 31.08.1987 23:49 </t>
  </si>
  <si>
    <t> 0.003 </t>
  </si>
  <si>
    <t> A.Slatinsky </t>
  </si>
  <si>
    <t>2447039.497 </t>
  </si>
  <si>
    <t> 31.08.1987 23:55 </t>
  </si>
  <si>
    <t> 0.007 </t>
  </si>
  <si>
    <t> V.Wagner </t>
  </si>
  <si>
    <t>2447118.353 </t>
  </si>
  <si>
    <t> 18.11.1987 20:28 </t>
  </si>
  <si>
    <t> BBS 86 </t>
  </si>
  <si>
    <t>2447671.424 </t>
  </si>
  <si>
    <t> 24.05.1989 22:10 </t>
  </si>
  <si>
    <t> -0.015 </t>
  </si>
  <si>
    <t> A.Dedoch </t>
  </si>
  <si>
    <t>2447859.253 </t>
  </si>
  <si>
    <t> 28.11.1989 18:04 </t>
  </si>
  <si>
    <t> BBS 93 </t>
  </si>
  <si>
    <t>2447860.290 </t>
  </si>
  <si>
    <t> 29.11.1989 18:57 </t>
  </si>
  <si>
    <t> -0.008 </t>
  </si>
  <si>
    <t>2447891.408 </t>
  </si>
  <si>
    <t> 30.12.1989 21:47 </t>
  </si>
  <si>
    <t> -0.020 </t>
  </si>
  <si>
    <t> M.Kohl </t>
  </si>
  <si>
    <t> BBS 94 </t>
  </si>
  <si>
    <t>2448084.438 </t>
  </si>
  <si>
    <t> 11.07.1990 22:30 </t>
  </si>
  <si>
    <t> BBS 96 </t>
  </si>
  <si>
    <t>2448497.420 </t>
  </si>
  <si>
    <t> 28.08.1991 22:04 </t>
  </si>
  <si>
    <t> -0.016 </t>
  </si>
  <si>
    <t> BBS 98 </t>
  </si>
  <si>
    <t>2448801.468 </t>
  </si>
  <si>
    <t> 27.06.1992 23:13 </t>
  </si>
  <si>
    <t> BBS 101 </t>
  </si>
  <si>
    <t>2448881.367 </t>
  </si>
  <si>
    <t> 15.09.1992 20:48 </t>
  </si>
  <si>
    <t> BBS 102 </t>
  </si>
  <si>
    <t>2448882.398 </t>
  </si>
  <si>
    <t> 16.09.1992 21:33 </t>
  </si>
  <si>
    <t> -0.019 </t>
  </si>
  <si>
    <t>2448934.285 </t>
  </si>
  <si>
    <t> 07.11.1992 18:50 </t>
  </si>
  <si>
    <t>2449105.512 </t>
  </si>
  <si>
    <t> 28.04.1993 00:17 </t>
  </si>
  <si>
    <t> BRNO 31 </t>
  </si>
  <si>
    <t>2449158.424 </t>
  </si>
  <si>
    <t> 19.06.1993 22:10 </t>
  </si>
  <si>
    <t> -0.017 </t>
  </si>
  <si>
    <t> P.Stepan </t>
  </si>
  <si>
    <t>2449212.396 </t>
  </si>
  <si>
    <t> 12.08.1993 21:30 </t>
  </si>
  <si>
    <t> BBS 105 </t>
  </si>
  <si>
    <t>2449213.427 </t>
  </si>
  <si>
    <t> 13.08.1993 22:14 </t>
  </si>
  <si>
    <t> -0.011 </t>
  </si>
  <si>
    <t>2449213.428 </t>
  </si>
  <si>
    <t> 13.08.1993 22:16 </t>
  </si>
  <si>
    <t>2449213.429 </t>
  </si>
  <si>
    <t> 13.08.1993 22:17 </t>
  </si>
  <si>
    <t> J.Zahajsky </t>
  </si>
  <si>
    <t>2449544.448 </t>
  </si>
  <si>
    <t> 10.07.1994 22:45 </t>
  </si>
  <si>
    <t> BBS 107 </t>
  </si>
  <si>
    <t>2449928.393 </t>
  </si>
  <si>
    <t> 29.07.1995 21:25 </t>
  </si>
  <si>
    <t> BBS 110 </t>
  </si>
  <si>
    <t>2449929.425 </t>
  </si>
  <si>
    <t> 30.07.1995 22:12 </t>
  </si>
  <si>
    <t>2450287.425 </t>
  </si>
  <si>
    <t> 22.07.1996 22:12 </t>
  </si>
  <si>
    <t> BBS 112 </t>
  </si>
  <si>
    <t>2450313.364 </t>
  </si>
  <si>
    <t> 17.08.1996 20:44 </t>
  </si>
  <si>
    <t> BBS 113 </t>
  </si>
  <si>
    <t>2450314.408 </t>
  </si>
  <si>
    <t> 18.08.1996 21:47 </t>
  </si>
  <si>
    <t> BBS 114 </t>
  </si>
  <si>
    <t>2450315.444 </t>
  </si>
  <si>
    <t> 19.08.1996 22:39 </t>
  </si>
  <si>
    <t> -0.014 </t>
  </si>
  <si>
    <t>2450316.4887 </t>
  </si>
  <si>
    <t> 20.08.1996 23:43 </t>
  </si>
  <si>
    <t> -0.0072 </t>
  </si>
  <si>
    <t> P.Sobotka </t>
  </si>
  <si>
    <t> BRNO 32 </t>
  </si>
  <si>
    <t>2450316.4956 </t>
  </si>
  <si>
    <t> 20.08.1996 23:53 </t>
  </si>
  <si>
    <t> -0.0003 </t>
  </si>
  <si>
    <t> L.Brat </t>
  </si>
  <si>
    <t>2450369.399 </t>
  </si>
  <si>
    <t> 12.10.1996 21:34 </t>
  </si>
  <si>
    <t>2450370.441 </t>
  </si>
  <si>
    <t> 13.10.1996 22:35 </t>
  </si>
  <si>
    <t>2450396.382 </t>
  </si>
  <si>
    <t> 08.11.1996 21:10 </t>
  </si>
  <si>
    <t>2450422.323 </t>
  </si>
  <si>
    <t> 04.12.1996 19:45 </t>
  </si>
  <si>
    <t>2450645.422 </t>
  </si>
  <si>
    <t> 15.07.1997 22:07 </t>
  </si>
  <si>
    <t> BBS 115 </t>
  </si>
  <si>
    <t>2450671.363 </t>
  </si>
  <si>
    <t> 10.08.1997 20:42 </t>
  </si>
  <si>
    <t> -0.021 </t>
  </si>
  <si>
    <t>2450699.383 </t>
  </si>
  <si>
    <t> 07.09.1997 21:11 </t>
  </si>
  <si>
    <t> -0.018 </t>
  </si>
  <si>
    <t> BBS 116 </t>
  </si>
  <si>
    <t>2450727.401 </t>
  </si>
  <si>
    <t> 05.10.1997 21:37 </t>
  </si>
  <si>
    <t>2451194.3465 </t>
  </si>
  <si>
    <t> 15.01.1999 20:18 </t>
  </si>
  <si>
    <t> -0.0300 </t>
  </si>
  <si>
    <t>E </t>
  </si>
  <si>
    <t>o</t>
  </si>
  <si>
    <t> F.Agerer </t>
  </si>
  <si>
    <t>BAVM 128 </t>
  </si>
  <si>
    <t>2452217.489 </t>
  </si>
  <si>
    <t> 03.11.2001 23:44 </t>
  </si>
  <si>
    <t> -0.044 </t>
  </si>
  <si>
    <t>?</t>
  </si>
  <si>
    <t> BBS 127 </t>
  </si>
  <si>
    <t>2452908.5706 </t>
  </si>
  <si>
    <t> 26.09.2003 01:41 </t>
  </si>
  <si>
    <t> -0.0599 </t>
  </si>
  <si>
    <t>IBVS 5583 </t>
  </si>
  <si>
    <t>2453341.2753 </t>
  </si>
  <si>
    <t> 01.12.2004 18:36 </t>
  </si>
  <si>
    <t> -0.0694 </t>
  </si>
  <si>
    <t>IBVS 5653 </t>
  </si>
  <si>
    <t>2453621.4442 </t>
  </si>
  <si>
    <t> 07.09.2005 22:39 </t>
  </si>
  <si>
    <t> -0.0752 </t>
  </si>
  <si>
    <t>C </t>
  </si>
  <si>
    <t>R</t>
  </si>
  <si>
    <t> M.Lehky </t>
  </si>
  <si>
    <t>OEJV 0107 </t>
  </si>
  <si>
    <t>2454086.3182 </t>
  </si>
  <si>
    <t> 16.12.2006 19:38 </t>
  </si>
  <si>
    <t> -0.0836 </t>
  </si>
  <si>
    <t> S.Dogru et al. </t>
  </si>
  <si>
    <t>IBVS 5795 </t>
  </si>
  <si>
    <t>2454216.5438 </t>
  </si>
  <si>
    <t> 26.04.2007 01:03 </t>
  </si>
  <si>
    <t> -0.0874 </t>
  </si>
  <si>
    <t>-I</t>
  </si>
  <si>
    <t>BAVM 186 </t>
  </si>
  <si>
    <t>2454363.3740 </t>
  </si>
  <si>
    <t> 19.09.2007 20:58 </t>
  </si>
  <si>
    <t>16853</t>
  </si>
  <si>
    <t> -0.0895 </t>
  </si>
  <si>
    <t>2455000.4984 </t>
  </si>
  <si>
    <t> 17.06.2009 23:57 </t>
  </si>
  <si>
    <t>17467</t>
  </si>
  <si>
    <t> -0.1030 </t>
  </si>
  <si>
    <t> V.Pribík </t>
  </si>
  <si>
    <t>OEJV 0137 </t>
  </si>
  <si>
    <t>2455052.3816 </t>
  </si>
  <si>
    <t> 08.08.2009 21:09 </t>
  </si>
  <si>
    <t>17517</t>
  </si>
  <si>
    <t> -0.1040 </t>
  </si>
  <si>
    <t>2455052.3820 </t>
  </si>
  <si>
    <t> 08.08.2009 21:10 </t>
  </si>
  <si>
    <t> -0.1036 </t>
  </si>
  <si>
    <t> J.Trnka </t>
  </si>
  <si>
    <t>2455052.3828 </t>
  </si>
  <si>
    <t> 08.08.2009 21:11 </t>
  </si>
  <si>
    <t> -0.1028 </t>
  </si>
  <si>
    <t> R.Ehrenberger </t>
  </si>
  <si>
    <t>2455082.4741 </t>
  </si>
  <si>
    <t> 07.09.2009 23:22 </t>
  </si>
  <si>
    <t>17546</t>
  </si>
  <si>
    <t> -0.1044 </t>
  </si>
  <si>
    <t> M.Rätz &amp; K.Rätz </t>
  </si>
  <si>
    <t>BAVM 214 </t>
  </si>
  <si>
    <t>2455093.3697 </t>
  </si>
  <si>
    <t> 18.09.2009 20:52 </t>
  </si>
  <si>
    <t>17556.5</t>
  </si>
  <si>
    <t> H.Kucáková </t>
  </si>
  <si>
    <t>2455097.5205 </t>
  </si>
  <si>
    <t> 23.09.2009 00:29 </t>
  </si>
  <si>
    <t>17560.5</t>
  </si>
  <si>
    <t>2455102.708 </t>
  </si>
  <si>
    <t> 28.09.2009 04:59 </t>
  </si>
  <si>
    <t>17565.5</t>
  </si>
  <si>
    <t> -0.105 </t>
  </si>
  <si>
    <t>IBVS 5920 </t>
  </si>
  <si>
    <t>2455410.3775 </t>
  </si>
  <si>
    <t> 01.08.2010 21:03 </t>
  </si>
  <si>
    <t>17862</t>
  </si>
  <si>
    <t> -0.1091 </t>
  </si>
  <si>
    <t>2455644.3788 </t>
  </si>
  <si>
    <t> 23.03.2011 21:05 </t>
  </si>
  <si>
    <t>18087.5</t>
  </si>
  <si>
    <t> -0.1055 </t>
  </si>
  <si>
    <t>BAVM 220 </t>
  </si>
  <si>
    <t>2455829.59467 </t>
  </si>
  <si>
    <t> 25.09.2011 02:16 </t>
  </si>
  <si>
    <t>18266</t>
  </si>
  <si>
    <t> -0.11627 </t>
  </si>
  <si>
    <t>OEJV 0160 </t>
  </si>
  <si>
    <t>2455829.59476 </t>
  </si>
  <si>
    <t> -0.11618 </t>
  </si>
  <si>
    <t>2455829.59498 </t>
  </si>
  <si>
    <t> -0.11596 </t>
  </si>
  <si>
    <t>2456072.40845 </t>
  </si>
  <si>
    <t> 24.05.2012 21:48 </t>
  </si>
  <si>
    <t>18500</t>
  </si>
  <si>
    <t> -0.12055 </t>
  </si>
  <si>
    <t>2456072.40859 </t>
  </si>
  <si>
    <t> -0.12041 </t>
  </si>
  <si>
    <t>2456072.40877 </t>
  </si>
  <si>
    <t> -0.12023 </t>
  </si>
  <si>
    <t>2456184.4764 </t>
  </si>
  <si>
    <t> 13.09.2012 23:26 </t>
  </si>
  <si>
    <t>18608</t>
  </si>
  <si>
    <t> -0.1225 </t>
  </si>
  <si>
    <t> M.&amp; K.Rätz </t>
  </si>
  <si>
    <t>BAVM 231 </t>
  </si>
  <si>
    <t>OEJV 0179</t>
  </si>
  <si>
    <t>JBAV, 60</t>
  </si>
  <si>
    <t>JAVSO, 50, 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</si>
</sst>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14" fillId="0" borderId="0"/>
    <xf numFmtId="0" fontId="14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6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4" fillId="0" borderId="0" xfId="0" applyFont="1" applyAlignment="1">
      <alignment horizontal="lef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5" fillId="0" borderId="0" xfId="0" applyFont="1">
      <alignment vertical="top"/>
    </xf>
    <xf numFmtId="0" fontId="13" fillId="0" borderId="0" xfId="0" applyFont="1" applyAlignment="1">
      <alignment horizontal="left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6" fillId="0" borderId="0" xfId="0" applyFont="1">
      <alignment vertical="top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8" fillId="24" borderId="17" xfId="38" applyFill="1" applyBorder="1" applyAlignment="1" applyProtection="1">
      <alignment horizontal="righ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34" fillId="0" borderId="0" xfId="42" applyFont="1"/>
    <xf numFmtId="0" fontId="34" fillId="0" borderId="0" xfId="42" applyFont="1" applyAlignment="1">
      <alignment horizontal="center"/>
    </xf>
    <xf numFmtId="0" fontId="34" fillId="0" borderId="0" xfId="42" applyFont="1" applyAlignment="1">
      <alignment horizontal="left"/>
    </xf>
    <xf numFmtId="0" fontId="36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 wrapText="1"/>
    </xf>
    <xf numFmtId="165" fontId="36" fillId="0" borderId="0" xfId="0" applyNumberFormat="1" applyFont="1" applyAlignment="1">
      <alignment vertical="center" wrapText="1"/>
    </xf>
    <xf numFmtId="0" fontId="36" fillId="0" borderId="0" xfId="0" applyFont="1" applyAlignment="1">
      <alignment horizontal="left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GI Cep - O-C Diagr.</a:t>
            </a:r>
          </a:p>
        </c:rich>
      </c:tx>
      <c:layout>
        <c:manualLayout>
          <c:xMode val="edge"/>
          <c:yMode val="edge"/>
          <c:x val="0.36245392188429976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99270844772709"/>
          <c:y val="0.14769252958613219"/>
          <c:w val="0.78438732899930386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Active!$F$21:$F$984</c:f>
              <c:numCache>
                <c:formatCode>General</c:formatCode>
                <c:ptCount val="964"/>
                <c:pt idx="0">
                  <c:v>-7802</c:v>
                </c:pt>
                <c:pt idx="1">
                  <c:v>-7800</c:v>
                </c:pt>
                <c:pt idx="2">
                  <c:v>-7777</c:v>
                </c:pt>
                <c:pt idx="3">
                  <c:v>-770</c:v>
                </c:pt>
                <c:pt idx="4">
                  <c:v>-423</c:v>
                </c:pt>
                <c:pt idx="5">
                  <c:v>-399</c:v>
                </c:pt>
                <c:pt idx="6">
                  <c:v>-349</c:v>
                </c:pt>
                <c:pt idx="7">
                  <c:v>-322</c:v>
                </c:pt>
                <c:pt idx="8">
                  <c:v>-55</c:v>
                </c:pt>
                <c:pt idx="9">
                  <c:v>-54</c:v>
                </c:pt>
                <c:pt idx="10">
                  <c:v>-53</c:v>
                </c:pt>
                <c:pt idx="11">
                  <c:v>-52</c:v>
                </c:pt>
                <c:pt idx="12">
                  <c:v>-30</c:v>
                </c:pt>
                <c:pt idx="13">
                  <c:v>-28</c:v>
                </c:pt>
                <c:pt idx="14">
                  <c:v>-3</c:v>
                </c:pt>
                <c:pt idx="15">
                  <c:v>0</c:v>
                </c:pt>
                <c:pt idx="16">
                  <c:v>0</c:v>
                </c:pt>
                <c:pt idx="17">
                  <c:v>6319</c:v>
                </c:pt>
                <c:pt idx="18">
                  <c:v>6393</c:v>
                </c:pt>
                <c:pt idx="19">
                  <c:v>6582</c:v>
                </c:pt>
                <c:pt idx="20">
                  <c:v>7005</c:v>
                </c:pt>
                <c:pt idx="21">
                  <c:v>7110</c:v>
                </c:pt>
                <c:pt idx="22">
                  <c:v>7325</c:v>
                </c:pt>
                <c:pt idx="23">
                  <c:v>7427</c:v>
                </c:pt>
                <c:pt idx="24">
                  <c:v>7703</c:v>
                </c:pt>
                <c:pt idx="25">
                  <c:v>7746</c:v>
                </c:pt>
                <c:pt idx="26">
                  <c:v>7886</c:v>
                </c:pt>
                <c:pt idx="27">
                  <c:v>7982.5</c:v>
                </c:pt>
                <c:pt idx="28">
                  <c:v>8170</c:v>
                </c:pt>
                <c:pt idx="29">
                  <c:v>8412</c:v>
                </c:pt>
                <c:pt idx="30">
                  <c:v>8414</c:v>
                </c:pt>
                <c:pt idx="31">
                  <c:v>9023</c:v>
                </c:pt>
                <c:pt idx="32">
                  <c:v>9024</c:v>
                </c:pt>
                <c:pt idx="33">
                  <c:v>9053</c:v>
                </c:pt>
                <c:pt idx="34">
                  <c:v>9075</c:v>
                </c:pt>
                <c:pt idx="35">
                  <c:v>9103</c:v>
                </c:pt>
                <c:pt idx="36">
                  <c:v>9131</c:v>
                </c:pt>
                <c:pt idx="37">
                  <c:v>9156</c:v>
                </c:pt>
                <c:pt idx="38">
                  <c:v>9180</c:v>
                </c:pt>
                <c:pt idx="39">
                  <c:v>9449</c:v>
                </c:pt>
                <c:pt idx="40">
                  <c:v>9794</c:v>
                </c:pt>
                <c:pt idx="41">
                  <c:v>9795</c:v>
                </c:pt>
                <c:pt idx="42">
                  <c:v>9795</c:v>
                </c:pt>
                <c:pt idx="43">
                  <c:v>9871</c:v>
                </c:pt>
                <c:pt idx="44">
                  <c:v>10404</c:v>
                </c:pt>
                <c:pt idx="45">
                  <c:v>10585</c:v>
                </c:pt>
                <c:pt idx="46">
                  <c:v>10586</c:v>
                </c:pt>
                <c:pt idx="47">
                  <c:v>10616</c:v>
                </c:pt>
                <c:pt idx="48">
                  <c:v>10802</c:v>
                </c:pt>
                <c:pt idx="49">
                  <c:v>11200</c:v>
                </c:pt>
                <c:pt idx="50">
                  <c:v>11493</c:v>
                </c:pt>
                <c:pt idx="51">
                  <c:v>11570</c:v>
                </c:pt>
                <c:pt idx="52">
                  <c:v>11571</c:v>
                </c:pt>
                <c:pt idx="53">
                  <c:v>11621</c:v>
                </c:pt>
                <c:pt idx="54">
                  <c:v>11786</c:v>
                </c:pt>
                <c:pt idx="55">
                  <c:v>11837</c:v>
                </c:pt>
                <c:pt idx="56">
                  <c:v>11889</c:v>
                </c:pt>
                <c:pt idx="57">
                  <c:v>11890</c:v>
                </c:pt>
                <c:pt idx="58">
                  <c:v>11890</c:v>
                </c:pt>
                <c:pt idx="59">
                  <c:v>11890</c:v>
                </c:pt>
                <c:pt idx="60">
                  <c:v>12209</c:v>
                </c:pt>
                <c:pt idx="61">
                  <c:v>12579</c:v>
                </c:pt>
                <c:pt idx="62">
                  <c:v>12580</c:v>
                </c:pt>
                <c:pt idx="63">
                  <c:v>12925</c:v>
                </c:pt>
                <c:pt idx="64">
                  <c:v>12925</c:v>
                </c:pt>
                <c:pt idx="65">
                  <c:v>12950</c:v>
                </c:pt>
                <c:pt idx="66">
                  <c:v>12951</c:v>
                </c:pt>
                <c:pt idx="67">
                  <c:v>12952</c:v>
                </c:pt>
                <c:pt idx="68">
                  <c:v>12953</c:v>
                </c:pt>
                <c:pt idx="69">
                  <c:v>12953</c:v>
                </c:pt>
                <c:pt idx="70">
                  <c:v>13004</c:v>
                </c:pt>
                <c:pt idx="71">
                  <c:v>13005</c:v>
                </c:pt>
                <c:pt idx="72">
                  <c:v>13030</c:v>
                </c:pt>
                <c:pt idx="73">
                  <c:v>13055</c:v>
                </c:pt>
                <c:pt idx="74">
                  <c:v>13270</c:v>
                </c:pt>
                <c:pt idx="75">
                  <c:v>13295</c:v>
                </c:pt>
                <c:pt idx="76">
                  <c:v>13322</c:v>
                </c:pt>
                <c:pt idx="77">
                  <c:v>13349</c:v>
                </c:pt>
                <c:pt idx="78">
                  <c:v>13799</c:v>
                </c:pt>
                <c:pt idx="79">
                  <c:v>14785</c:v>
                </c:pt>
                <c:pt idx="80">
                  <c:v>15451</c:v>
                </c:pt>
                <c:pt idx="81">
                  <c:v>15868</c:v>
                </c:pt>
                <c:pt idx="82">
                  <c:v>16138</c:v>
                </c:pt>
                <c:pt idx="83">
                  <c:v>16586</c:v>
                </c:pt>
                <c:pt idx="84">
                  <c:v>16586</c:v>
                </c:pt>
                <c:pt idx="85">
                  <c:v>16711.5</c:v>
                </c:pt>
                <c:pt idx="86">
                  <c:v>16853</c:v>
                </c:pt>
                <c:pt idx="87">
                  <c:v>17467</c:v>
                </c:pt>
                <c:pt idx="88">
                  <c:v>17517</c:v>
                </c:pt>
                <c:pt idx="89">
                  <c:v>17517</c:v>
                </c:pt>
                <c:pt idx="90">
                  <c:v>17517</c:v>
                </c:pt>
                <c:pt idx="91">
                  <c:v>17546</c:v>
                </c:pt>
                <c:pt idx="92">
                  <c:v>17556.5</c:v>
                </c:pt>
                <c:pt idx="93">
                  <c:v>17560.5</c:v>
                </c:pt>
                <c:pt idx="94">
                  <c:v>17565.5</c:v>
                </c:pt>
                <c:pt idx="95">
                  <c:v>17862</c:v>
                </c:pt>
                <c:pt idx="96">
                  <c:v>18087.5</c:v>
                </c:pt>
                <c:pt idx="97">
                  <c:v>18266</c:v>
                </c:pt>
                <c:pt idx="98">
                  <c:v>18266</c:v>
                </c:pt>
                <c:pt idx="99">
                  <c:v>18266</c:v>
                </c:pt>
                <c:pt idx="100">
                  <c:v>18500</c:v>
                </c:pt>
                <c:pt idx="101">
                  <c:v>18500</c:v>
                </c:pt>
                <c:pt idx="102">
                  <c:v>18500</c:v>
                </c:pt>
                <c:pt idx="103">
                  <c:v>18608</c:v>
                </c:pt>
                <c:pt idx="104">
                  <c:v>19298</c:v>
                </c:pt>
                <c:pt idx="105">
                  <c:v>19298</c:v>
                </c:pt>
                <c:pt idx="106">
                  <c:v>19298</c:v>
                </c:pt>
                <c:pt idx="107">
                  <c:v>19346</c:v>
                </c:pt>
                <c:pt idx="108">
                  <c:v>19346</c:v>
                </c:pt>
                <c:pt idx="109">
                  <c:v>19346</c:v>
                </c:pt>
                <c:pt idx="110">
                  <c:v>20015</c:v>
                </c:pt>
                <c:pt idx="111">
                  <c:v>20015</c:v>
                </c:pt>
                <c:pt idx="112">
                  <c:v>20015</c:v>
                </c:pt>
                <c:pt idx="113">
                  <c:v>20025.5</c:v>
                </c:pt>
                <c:pt idx="114">
                  <c:v>20025.5</c:v>
                </c:pt>
                <c:pt idx="115">
                  <c:v>20025.5</c:v>
                </c:pt>
                <c:pt idx="116">
                  <c:v>21673.5</c:v>
                </c:pt>
                <c:pt idx="117">
                  <c:v>21771</c:v>
                </c:pt>
              </c:numCache>
            </c:numRef>
          </c:xVal>
          <c:yVal>
            <c:numRef>
              <c:f>Active!$H$21:$H$984</c:f>
              <c:numCache>
                <c:formatCode>General</c:formatCode>
                <c:ptCount val="964"/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26-40E2-A1AF-6E8899C9E53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6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9">
                    <c:v>5.0000000000000001E-3</c:v>
                  </c:pt>
                  <c:pt idx="50">
                    <c:v>5.0000000000000001E-3</c:v>
                  </c:pt>
                  <c:pt idx="51">
                    <c:v>6.0000000000000001E-3</c:v>
                  </c:pt>
                  <c:pt idx="52">
                    <c:v>5.0000000000000001E-3</c:v>
                  </c:pt>
                  <c:pt idx="53">
                    <c:v>6.0000000000000001E-3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5.0000000000000001E-3</c:v>
                  </c:pt>
                  <c:pt idx="59">
                    <c:v>0</c:v>
                  </c:pt>
                  <c:pt idx="60">
                    <c:v>5.0000000000000001E-3</c:v>
                  </c:pt>
                  <c:pt idx="61">
                    <c:v>6.0000000000000001E-3</c:v>
                  </c:pt>
                  <c:pt idx="62">
                    <c:v>4.0000000000000001E-3</c:v>
                  </c:pt>
                  <c:pt idx="63">
                    <c:v>6.0000000000000001E-3</c:v>
                  </c:pt>
                  <c:pt idx="64">
                    <c:v>6.0000000000000001E-3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4.0000000000000001E-3</c:v>
                  </c:pt>
                  <c:pt idx="68">
                    <c:v>0</c:v>
                  </c:pt>
                  <c:pt idx="69">
                    <c:v>0</c:v>
                  </c:pt>
                  <c:pt idx="70">
                    <c:v>7.0000000000000001E-3</c:v>
                  </c:pt>
                  <c:pt idx="71">
                    <c:v>5.0000000000000001E-3</c:v>
                  </c:pt>
                  <c:pt idx="72">
                    <c:v>6.0000000000000001E-3</c:v>
                  </c:pt>
                  <c:pt idx="73">
                    <c:v>6.0000000000000001E-3</c:v>
                  </c:pt>
                  <c:pt idx="74">
                    <c:v>5.0000000000000001E-3</c:v>
                  </c:pt>
                  <c:pt idx="75">
                    <c:v>4.0000000000000001E-3</c:v>
                  </c:pt>
                  <c:pt idx="76">
                    <c:v>5.0000000000000001E-3</c:v>
                  </c:pt>
                  <c:pt idx="77">
                    <c:v>7.0000000000000001E-3</c:v>
                  </c:pt>
                  <c:pt idx="78">
                    <c:v>2.9999999999999997E-4</c:v>
                  </c:pt>
                  <c:pt idx="79">
                    <c:v>0</c:v>
                  </c:pt>
                  <c:pt idx="80">
                    <c:v>3.7000000000000002E-3</c:v>
                  </c:pt>
                  <c:pt idx="81">
                    <c:v>2.0000000000000001E-4</c:v>
                  </c:pt>
                  <c:pt idx="82">
                    <c:v>4.0000000000000002E-4</c:v>
                  </c:pt>
                  <c:pt idx="83">
                    <c:v>2.9999999999999997E-4</c:v>
                  </c:pt>
                  <c:pt idx="84">
                    <c:v>2.9999999999999997E-4</c:v>
                  </c:pt>
                  <c:pt idx="85">
                    <c:v>2.2000000000000001E-3</c:v>
                  </c:pt>
                  <c:pt idx="86">
                    <c:v>1E-4</c:v>
                  </c:pt>
                  <c:pt idx="87">
                    <c:v>0.02</c:v>
                  </c:pt>
                  <c:pt idx="88">
                    <c:v>1E-4</c:v>
                  </c:pt>
                  <c:pt idx="89">
                    <c:v>1E-3</c:v>
                  </c:pt>
                  <c:pt idx="90">
                    <c:v>4.0000000000000002E-4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6.9999999999999999E-4</c:v>
                  </c:pt>
                  <c:pt idx="94">
                    <c:v>5.0000000000000001E-4</c:v>
                  </c:pt>
                  <c:pt idx="95">
                    <c:v>1E-4</c:v>
                  </c:pt>
                  <c:pt idx="96">
                    <c:v>1.3899999999999999E-2</c:v>
                  </c:pt>
                  <c:pt idx="97">
                    <c:v>2.0000000000000001E-4</c:v>
                  </c:pt>
                  <c:pt idx="98">
                    <c:v>2.9999999999999997E-4</c:v>
                  </c:pt>
                  <c:pt idx="99">
                    <c:v>2.9999999999999997E-4</c:v>
                  </c:pt>
                  <c:pt idx="100">
                    <c:v>2.9999999999999997E-4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2.9999999999999997E-4</c:v>
                  </c:pt>
                  <c:pt idx="104">
                    <c:v>2.0000000000000001E-4</c:v>
                  </c:pt>
                  <c:pt idx="105">
                    <c:v>2.9999999999999997E-4</c:v>
                  </c:pt>
                  <c:pt idx="106">
                    <c:v>2.0000000000000001E-4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1E-4</c:v>
                  </c:pt>
                  <c:pt idx="110">
                    <c:v>2.0000000000000001E-4</c:v>
                  </c:pt>
                  <c:pt idx="111">
                    <c:v>1E-4</c:v>
                  </c:pt>
                  <c:pt idx="112">
                    <c:v>2.0000000000000001E-4</c:v>
                  </c:pt>
                  <c:pt idx="113">
                    <c:v>8.0000000000000004E-4</c:v>
                  </c:pt>
                  <c:pt idx="114">
                    <c:v>8.9999999999999998E-4</c:v>
                  </c:pt>
                  <c:pt idx="115">
                    <c:v>2.8999999999999998E-3</c:v>
                  </c:pt>
                  <c:pt idx="116">
                    <c:v>1.17E-2</c:v>
                  </c:pt>
                  <c:pt idx="117">
                    <c:v>5.9999999999999995E-4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6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9">
                    <c:v>5.0000000000000001E-3</c:v>
                  </c:pt>
                  <c:pt idx="50">
                    <c:v>5.0000000000000001E-3</c:v>
                  </c:pt>
                  <c:pt idx="51">
                    <c:v>6.0000000000000001E-3</c:v>
                  </c:pt>
                  <c:pt idx="52">
                    <c:v>5.0000000000000001E-3</c:v>
                  </c:pt>
                  <c:pt idx="53">
                    <c:v>6.0000000000000001E-3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5.0000000000000001E-3</c:v>
                  </c:pt>
                  <c:pt idx="59">
                    <c:v>0</c:v>
                  </c:pt>
                  <c:pt idx="60">
                    <c:v>5.0000000000000001E-3</c:v>
                  </c:pt>
                  <c:pt idx="61">
                    <c:v>6.0000000000000001E-3</c:v>
                  </c:pt>
                  <c:pt idx="62">
                    <c:v>4.0000000000000001E-3</c:v>
                  </c:pt>
                  <c:pt idx="63">
                    <c:v>6.0000000000000001E-3</c:v>
                  </c:pt>
                  <c:pt idx="64">
                    <c:v>6.0000000000000001E-3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4.0000000000000001E-3</c:v>
                  </c:pt>
                  <c:pt idx="68">
                    <c:v>0</c:v>
                  </c:pt>
                  <c:pt idx="69">
                    <c:v>0</c:v>
                  </c:pt>
                  <c:pt idx="70">
                    <c:v>7.0000000000000001E-3</c:v>
                  </c:pt>
                  <c:pt idx="71">
                    <c:v>5.0000000000000001E-3</c:v>
                  </c:pt>
                  <c:pt idx="72">
                    <c:v>6.0000000000000001E-3</c:v>
                  </c:pt>
                  <c:pt idx="73">
                    <c:v>6.0000000000000001E-3</c:v>
                  </c:pt>
                  <c:pt idx="74">
                    <c:v>5.0000000000000001E-3</c:v>
                  </c:pt>
                  <c:pt idx="75">
                    <c:v>4.0000000000000001E-3</c:v>
                  </c:pt>
                  <c:pt idx="76">
                    <c:v>5.0000000000000001E-3</c:v>
                  </c:pt>
                  <c:pt idx="77">
                    <c:v>7.0000000000000001E-3</c:v>
                  </c:pt>
                  <c:pt idx="78">
                    <c:v>2.9999999999999997E-4</c:v>
                  </c:pt>
                  <c:pt idx="79">
                    <c:v>0</c:v>
                  </c:pt>
                  <c:pt idx="80">
                    <c:v>3.7000000000000002E-3</c:v>
                  </c:pt>
                  <c:pt idx="81">
                    <c:v>2.0000000000000001E-4</c:v>
                  </c:pt>
                  <c:pt idx="82">
                    <c:v>4.0000000000000002E-4</c:v>
                  </c:pt>
                  <c:pt idx="83">
                    <c:v>2.9999999999999997E-4</c:v>
                  </c:pt>
                  <c:pt idx="84">
                    <c:v>2.9999999999999997E-4</c:v>
                  </c:pt>
                  <c:pt idx="85">
                    <c:v>2.2000000000000001E-3</c:v>
                  </c:pt>
                  <c:pt idx="86">
                    <c:v>1E-4</c:v>
                  </c:pt>
                  <c:pt idx="87">
                    <c:v>0.02</c:v>
                  </c:pt>
                  <c:pt idx="88">
                    <c:v>1E-4</c:v>
                  </c:pt>
                  <c:pt idx="89">
                    <c:v>1E-3</c:v>
                  </c:pt>
                  <c:pt idx="90">
                    <c:v>4.0000000000000002E-4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6.9999999999999999E-4</c:v>
                  </c:pt>
                  <c:pt idx="94">
                    <c:v>5.0000000000000001E-4</c:v>
                  </c:pt>
                  <c:pt idx="95">
                    <c:v>1E-4</c:v>
                  </c:pt>
                  <c:pt idx="96">
                    <c:v>1.3899999999999999E-2</c:v>
                  </c:pt>
                  <c:pt idx="97">
                    <c:v>2.0000000000000001E-4</c:v>
                  </c:pt>
                  <c:pt idx="98">
                    <c:v>2.9999999999999997E-4</c:v>
                  </c:pt>
                  <c:pt idx="99">
                    <c:v>2.9999999999999997E-4</c:v>
                  </c:pt>
                  <c:pt idx="100">
                    <c:v>2.9999999999999997E-4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2.9999999999999997E-4</c:v>
                  </c:pt>
                  <c:pt idx="104">
                    <c:v>2.0000000000000001E-4</c:v>
                  </c:pt>
                  <c:pt idx="105">
                    <c:v>2.9999999999999997E-4</c:v>
                  </c:pt>
                  <c:pt idx="106">
                    <c:v>2.0000000000000001E-4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1E-4</c:v>
                  </c:pt>
                  <c:pt idx="110">
                    <c:v>2.0000000000000001E-4</c:v>
                  </c:pt>
                  <c:pt idx="111">
                    <c:v>1E-4</c:v>
                  </c:pt>
                  <c:pt idx="112">
                    <c:v>2.0000000000000001E-4</c:v>
                  </c:pt>
                  <c:pt idx="113">
                    <c:v>8.0000000000000004E-4</c:v>
                  </c:pt>
                  <c:pt idx="114">
                    <c:v>8.9999999999999998E-4</c:v>
                  </c:pt>
                  <c:pt idx="115">
                    <c:v>2.8999999999999998E-3</c:v>
                  </c:pt>
                  <c:pt idx="116">
                    <c:v>1.17E-2</c:v>
                  </c:pt>
                  <c:pt idx="11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-7802</c:v>
                </c:pt>
                <c:pt idx="1">
                  <c:v>-7800</c:v>
                </c:pt>
                <c:pt idx="2">
                  <c:v>-7777</c:v>
                </c:pt>
                <c:pt idx="3">
                  <c:v>-770</c:v>
                </c:pt>
                <c:pt idx="4">
                  <c:v>-423</c:v>
                </c:pt>
                <c:pt idx="5">
                  <c:v>-399</c:v>
                </c:pt>
                <c:pt idx="6">
                  <c:v>-349</c:v>
                </c:pt>
                <c:pt idx="7">
                  <c:v>-322</c:v>
                </c:pt>
                <c:pt idx="8">
                  <c:v>-55</c:v>
                </c:pt>
                <c:pt idx="9">
                  <c:v>-54</c:v>
                </c:pt>
                <c:pt idx="10">
                  <c:v>-53</c:v>
                </c:pt>
                <c:pt idx="11">
                  <c:v>-52</c:v>
                </c:pt>
                <c:pt idx="12">
                  <c:v>-30</c:v>
                </c:pt>
                <c:pt idx="13">
                  <c:v>-28</c:v>
                </c:pt>
                <c:pt idx="14">
                  <c:v>-3</c:v>
                </c:pt>
                <c:pt idx="15">
                  <c:v>0</c:v>
                </c:pt>
                <c:pt idx="16">
                  <c:v>0</c:v>
                </c:pt>
                <c:pt idx="17">
                  <c:v>6319</c:v>
                </c:pt>
                <c:pt idx="18">
                  <c:v>6393</c:v>
                </c:pt>
                <c:pt idx="19">
                  <c:v>6582</c:v>
                </c:pt>
                <c:pt idx="20">
                  <c:v>7005</c:v>
                </c:pt>
                <c:pt idx="21">
                  <c:v>7110</c:v>
                </c:pt>
                <c:pt idx="22">
                  <c:v>7325</c:v>
                </c:pt>
                <c:pt idx="23">
                  <c:v>7427</c:v>
                </c:pt>
                <c:pt idx="24">
                  <c:v>7703</c:v>
                </c:pt>
                <c:pt idx="25">
                  <c:v>7746</c:v>
                </c:pt>
                <c:pt idx="26">
                  <c:v>7886</c:v>
                </c:pt>
                <c:pt idx="27">
                  <c:v>7982.5</c:v>
                </c:pt>
                <c:pt idx="28">
                  <c:v>8170</c:v>
                </c:pt>
                <c:pt idx="29">
                  <c:v>8412</c:v>
                </c:pt>
                <c:pt idx="30">
                  <c:v>8414</c:v>
                </c:pt>
                <c:pt idx="31">
                  <c:v>9023</c:v>
                </c:pt>
                <c:pt idx="32">
                  <c:v>9024</c:v>
                </c:pt>
                <c:pt idx="33">
                  <c:v>9053</c:v>
                </c:pt>
                <c:pt idx="34">
                  <c:v>9075</c:v>
                </c:pt>
                <c:pt idx="35">
                  <c:v>9103</c:v>
                </c:pt>
                <c:pt idx="36">
                  <c:v>9131</c:v>
                </c:pt>
                <c:pt idx="37">
                  <c:v>9156</c:v>
                </c:pt>
                <c:pt idx="38">
                  <c:v>9180</c:v>
                </c:pt>
                <c:pt idx="39">
                  <c:v>9449</c:v>
                </c:pt>
                <c:pt idx="40">
                  <c:v>9794</c:v>
                </c:pt>
                <c:pt idx="41">
                  <c:v>9795</c:v>
                </c:pt>
                <c:pt idx="42">
                  <c:v>9795</c:v>
                </c:pt>
                <c:pt idx="43">
                  <c:v>9871</c:v>
                </c:pt>
                <c:pt idx="44">
                  <c:v>10404</c:v>
                </c:pt>
                <c:pt idx="45">
                  <c:v>10585</c:v>
                </c:pt>
                <c:pt idx="46">
                  <c:v>10586</c:v>
                </c:pt>
                <c:pt idx="47">
                  <c:v>10616</c:v>
                </c:pt>
                <c:pt idx="48">
                  <c:v>10802</c:v>
                </c:pt>
                <c:pt idx="49">
                  <c:v>11200</c:v>
                </c:pt>
                <c:pt idx="50">
                  <c:v>11493</c:v>
                </c:pt>
                <c:pt idx="51">
                  <c:v>11570</c:v>
                </c:pt>
                <c:pt idx="52">
                  <c:v>11571</c:v>
                </c:pt>
                <c:pt idx="53">
                  <c:v>11621</c:v>
                </c:pt>
                <c:pt idx="54">
                  <c:v>11786</c:v>
                </c:pt>
                <c:pt idx="55">
                  <c:v>11837</c:v>
                </c:pt>
                <c:pt idx="56">
                  <c:v>11889</c:v>
                </c:pt>
                <c:pt idx="57">
                  <c:v>11890</c:v>
                </c:pt>
                <c:pt idx="58">
                  <c:v>11890</c:v>
                </c:pt>
                <c:pt idx="59">
                  <c:v>11890</c:v>
                </c:pt>
                <c:pt idx="60">
                  <c:v>12209</c:v>
                </c:pt>
                <c:pt idx="61">
                  <c:v>12579</c:v>
                </c:pt>
                <c:pt idx="62">
                  <c:v>12580</c:v>
                </c:pt>
                <c:pt idx="63">
                  <c:v>12925</c:v>
                </c:pt>
                <c:pt idx="64">
                  <c:v>12925</c:v>
                </c:pt>
                <c:pt idx="65">
                  <c:v>12950</c:v>
                </c:pt>
                <c:pt idx="66">
                  <c:v>12951</c:v>
                </c:pt>
                <c:pt idx="67">
                  <c:v>12952</c:v>
                </c:pt>
                <c:pt idx="68">
                  <c:v>12953</c:v>
                </c:pt>
                <c:pt idx="69">
                  <c:v>12953</c:v>
                </c:pt>
                <c:pt idx="70">
                  <c:v>13004</c:v>
                </c:pt>
                <c:pt idx="71">
                  <c:v>13005</c:v>
                </c:pt>
                <c:pt idx="72">
                  <c:v>13030</c:v>
                </c:pt>
                <c:pt idx="73">
                  <c:v>13055</c:v>
                </c:pt>
                <c:pt idx="74">
                  <c:v>13270</c:v>
                </c:pt>
                <c:pt idx="75">
                  <c:v>13295</c:v>
                </c:pt>
                <c:pt idx="76">
                  <c:v>13322</c:v>
                </c:pt>
                <c:pt idx="77">
                  <c:v>13349</c:v>
                </c:pt>
                <c:pt idx="78">
                  <c:v>13799</c:v>
                </c:pt>
                <c:pt idx="79">
                  <c:v>14785</c:v>
                </c:pt>
                <c:pt idx="80">
                  <c:v>15451</c:v>
                </c:pt>
                <c:pt idx="81">
                  <c:v>15868</c:v>
                </c:pt>
                <c:pt idx="82">
                  <c:v>16138</c:v>
                </c:pt>
                <c:pt idx="83">
                  <c:v>16586</c:v>
                </c:pt>
                <c:pt idx="84">
                  <c:v>16586</c:v>
                </c:pt>
                <c:pt idx="85">
                  <c:v>16711.5</c:v>
                </c:pt>
                <c:pt idx="86">
                  <c:v>16853</c:v>
                </c:pt>
                <c:pt idx="87">
                  <c:v>17467</c:v>
                </c:pt>
                <c:pt idx="88">
                  <c:v>17517</c:v>
                </c:pt>
                <c:pt idx="89">
                  <c:v>17517</c:v>
                </c:pt>
                <c:pt idx="90">
                  <c:v>17517</c:v>
                </c:pt>
                <c:pt idx="91">
                  <c:v>17546</c:v>
                </c:pt>
                <c:pt idx="92">
                  <c:v>17556.5</c:v>
                </c:pt>
                <c:pt idx="93">
                  <c:v>17560.5</c:v>
                </c:pt>
                <c:pt idx="94">
                  <c:v>17565.5</c:v>
                </c:pt>
                <c:pt idx="95">
                  <c:v>17862</c:v>
                </c:pt>
                <c:pt idx="96">
                  <c:v>18087.5</c:v>
                </c:pt>
                <c:pt idx="97">
                  <c:v>18266</c:v>
                </c:pt>
                <c:pt idx="98">
                  <c:v>18266</c:v>
                </c:pt>
                <c:pt idx="99">
                  <c:v>18266</c:v>
                </c:pt>
                <c:pt idx="100">
                  <c:v>18500</c:v>
                </c:pt>
                <c:pt idx="101">
                  <c:v>18500</c:v>
                </c:pt>
                <c:pt idx="102">
                  <c:v>18500</c:v>
                </c:pt>
                <c:pt idx="103">
                  <c:v>18608</c:v>
                </c:pt>
                <c:pt idx="104">
                  <c:v>19298</c:v>
                </c:pt>
                <c:pt idx="105">
                  <c:v>19298</c:v>
                </c:pt>
                <c:pt idx="106">
                  <c:v>19298</c:v>
                </c:pt>
                <c:pt idx="107">
                  <c:v>19346</c:v>
                </c:pt>
                <c:pt idx="108">
                  <c:v>19346</c:v>
                </c:pt>
                <c:pt idx="109">
                  <c:v>19346</c:v>
                </c:pt>
                <c:pt idx="110">
                  <c:v>20015</c:v>
                </c:pt>
                <c:pt idx="111">
                  <c:v>20015</c:v>
                </c:pt>
                <c:pt idx="112">
                  <c:v>20015</c:v>
                </c:pt>
                <c:pt idx="113">
                  <c:v>20025.5</c:v>
                </c:pt>
                <c:pt idx="114">
                  <c:v>20025.5</c:v>
                </c:pt>
                <c:pt idx="115">
                  <c:v>20025.5</c:v>
                </c:pt>
                <c:pt idx="116">
                  <c:v>21673.5</c:v>
                </c:pt>
                <c:pt idx="117">
                  <c:v>21771</c:v>
                </c:pt>
              </c:numCache>
            </c:numRef>
          </c:xVal>
          <c:yVal>
            <c:numRef>
              <c:f>Active!$I$21:$I$984</c:f>
              <c:numCache>
                <c:formatCode>General</c:formatCode>
                <c:ptCount val="964"/>
                <c:pt idx="0">
                  <c:v>-4.4319999979052227E-3</c:v>
                </c:pt>
                <c:pt idx="1">
                  <c:v>-4.980000000068685E-2</c:v>
                </c:pt>
                <c:pt idx="2">
                  <c:v>1.3468000001012115E-2</c:v>
                </c:pt>
                <c:pt idx="3">
                  <c:v>1.1680000003252644E-2</c:v>
                </c:pt>
                <c:pt idx="4">
                  <c:v>-3.4668000000237953E-2</c:v>
                </c:pt>
                <c:pt idx="5">
                  <c:v>2.0916000001307111E-2</c:v>
                </c:pt>
                <c:pt idx="6">
                  <c:v>4.6715999997104518E-2</c:v>
                </c:pt>
                <c:pt idx="7">
                  <c:v>-2.0751999996718951E-2</c:v>
                </c:pt>
                <c:pt idx="8">
                  <c:v>2.7620000000752043E-2</c:v>
                </c:pt>
                <c:pt idx="9">
                  <c:v>-1.0064000001875684E-2</c:v>
                </c:pt>
                <c:pt idx="10">
                  <c:v>2.2519999984069727E-3</c:v>
                </c:pt>
                <c:pt idx="11">
                  <c:v>-1.5432000000146218E-2</c:v>
                </c:pt>
                <c:pt idx="12">
                  <c:v>3.5519999997632112E-2</c:v>
                </c:pt>
                <c:pt idx="13">
                  <c:v>-3.9848000000347383E-2</c:v>
                </c:pt>
                <c:pt idx="14">
                  <c:v>-3.1947999996191356E-2</c:v>
                </c:pt>
                <c:pt idx="15">
                  <c:v>-4.9999999973806553E-3</c:v>
                </c:pt>
                <c:pt idx="17">
                  <c:v>-1.2196000003314111E-2</c:v>
                </c:pt>
                <c:pt idx="18">
                  <c:v>1.1880000020028092E-3</c:v>
                </c:pt>
                <c:pt idx="19">
                  <c:v>3.691199999593664E-2</c:v>
                </c:pt>
                <c:pt idx="20">
                  <c:v>5.7999999989988282E-4</c:v>
                </c:pt>
                <c:pt idx="21">
                  <c:v>-4.2239999995217659E-2</c:v>
                </c:pt>
                <c:pt idx="22">
                  <c:v>-2.4300000004586764E-2</c:v>
                </c:pt>
                <c:pt idx="23">
                  <c:v>-4.0680000020074658E-3</c:v>
                </c:pt>
                <c:pt idx="24">
                  <c:v>-6.7852000000129919E-2</c:v>
                </c:pt>
                <c:pt idx="25">
                  <c:v>-4.2640000028768554E-3</c:v>
                </c:pt>
                <c:pt idx="26">
                  <c:v>-2.4000000848900527E-5</c:v>
                </c:pt>
                <c:pt idx="27">
                  <c:v>-0.13653000000340398</c:v>
                </c:pt>
                <c:pt idx="28">
                  <c:v>-2.7280000002065208E-2</c:v>
                </c:pt>
                <c:pt idx="29">
                  <c:v>1.919999995152466E-4</c:v>
                </c:pt>
                <c:pt idx="30">
                  <c:v>-5.1759999987552874E-3</c:v>
                </c:pt>
                <c:pt idx="31">
                  <c:v>-2.732000000833068E-3</c:v>
                </c:pt>
                <c:pt idx="32">
                  <c:v>-4.416000003402587E-3</c:v>
                </c:pt>
                <c:pt idx="33">
                  <c:v>-2.4252000002888963E-2</c:v>
                </c:pt>
                <c:pt idx="34">
                  <c:v>-3.1300000002374873E-2</c:v>
                </c:pt>
                <c:pt idx="35">
                  <c:v>-1.4520000040647574E-3</c:v>
                </c:pt>
                <c:pt idx="36">
                  <c:v>-8.6040000023785979E-3</c:v>
                </c:pt>
                <c:pt idx="37">
                  <c:v>-1.7039999947883189E-3</c:v>
                </c:pt>
                <c:pt idx="38">
                  <c:v>-5.1120000003720634E-2</c:v>
                </c:pt>
                <c:pt idx="39">
                  <c:v>-1.011599999765167E-2</c:v>
                </c:pt>
                <c:pt idx="40">
                  <c:v>-7.096000001183711E-3</c:v>
                </c:pt>
                <c:pt idx="41">
                  <c:v>3.2199999986914918E-3</c:v>
                </c:pt>
                <c:pt idx="42">
                  <c:v>7.219999999506399E-3</c:v>
                </c:pt>
                <c:pt idx="43">
                  <c:v>-7.6399999670684338E-4</c:v>
                </c:pt>
                <c:pt idx="44">
                  <c:v>-1.5336000004026573E-2</c:v>
                </c:pt>
                <c:pt idx="45">
                  <c:v>-7.140000001527369E-3</c:v>
                </c:pt>
                <c:pt idx="46">
                  <c:v>-7.8240000002551824E-3</c:v>
                </c:pt>
                <c:pt idx="47">
                  <c:v>-2.0343999996839557E-2</c:v>
                </c:pt>
                <c:pt idx="48">
                  <c:v>4.3200000072829425E-4</c:v>
                </c:pt>
                <c:pt idx="49">
                  <c:v>-1.5800000001036096E-2</c:v>
                </c:pt>
                <c:pt idx="50">
                  <c:v>-9.2119999972055666E-3</c:v>
                </c:pt>
                <c:pt idx="51">
                  <c:v>-1.1880000005476177E-2</c:v>
                </c:pt>
                <c:pt idx="52">
                  <c:v>-1.8563999998150393E-2</c:v>
                </c:pt>
                <c:pt idx="53">
                  <c:v>-1.5763999996124767E-2</c:v>
                </c:pt>
                <c:pt idx="54">
                  <c:v>-6.6240000014659017E-3</c:v>
                </c:pt>
                <c:pt idx="55">
                  <c:v>-1.650800000061281E-2</c:v>
                </c:pt>
                <c:pt idx="56">
                  <c:v>-4.0759999974397942E-3</c:v>
                </c:pt>
                <c:pt idx="57">
                  <c:v>-1.0759999997389968E-2</c:v>
                </c:pt>
                <c:pt idx="58">
                  <c:v>-9.7600000008242205E-3</c:v>
                </c:pt>
                <c:pt idx="59">
                  <c:v>-8.7600000042584725E-3</c:v>
                </c:pt>
                <c:pt idx="60">
                  <c:v>-1.0956000005535316E-2</c:v>
                </c:pt>
                <c:pt idx="61">
                  <c:v>-9.0360000031068921E-3</c:v>
                </c:pt>
                <c:pt idx="62">
                  <c:v>-1.4719999999215361E-2</c:v>
                </c:pt>
                <c:pt idx="63">
                  <c:v>-1.5699999996286351E-2</c:v>
                </c:pt>
                <c:pt idx="64">
                  <c:v>-1.5699999996286351E-2</c:v>
                </c:pt>
                <c:pt idx="65">
                  <c:v>-1.8799999998009298E-2</c:v>
                </c:pt>
                <c:pt idx="66">
                  <c:v>-1.2483999998949002E-2</c:v>
                </c:pt>
                <c:pt idx="67">
                  <c:v>-1.4167999994242564E-2</c:v>
                </c:pt>
                <c:pt idx="70">
                  <c:v>-1.873600000544684E-2</c:v>
                </c:pt>
                <c:pt idx="71">
                  <c:v>-1.4419999999518041E-2</c:v>
                </c:pt>
                <c:pt idx="72">
                  <c:v>-1.5520000000833534E-2</c:v>
                </c:pt>
                <c:pt idx="73">
                  <c:v>-1.6620000002149027E-2</c:v>
                </c:pt>
                <c:pt idx="74">
                  <c:v>-1.9680000004882459E-2</c:v>
                </c:pt>
                <c:pt idx="75">
                  <c:v>-2.0780000006197952E-2</c:v>
                </c:pt>
                <c:pt idx="76">
                  <c:v>-1.8248000000312459E-2</c:v>
                </c:pt>
                <c:pt idx="77">
                  <c:v>-1.7716000002110377E-2</c:v>
                </c:pt>
                <c:pt idx="79">
                  <c:v>-4.394000000320375E-2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426-40E2-A1AF-6E8899C9E53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-7802</c:v>
                </c:pt>
                <c:pt idx="1">
                  <c:v>-7800</c:v>
                </c:pt>
                <c:pt idx="2">
                  <c:v>-7777</c:v>
                </c:pt>
                <c:pt idx="3">
                  <c:v>-770</c:v>
                </c:pt>
                <c:pt idx="4">
                  <c:v>-423</c:v>
                </c:pt>
                <c:pt idx="5">
                  <c:v>-399</c:v>
                </c:pt>
                <c:pt idx="6">
                  <c:v>-349</c:v>
                </c:pt>
                <c:pt idx="7">
                  <c:v>-322</c:v>
                </c:pt>
                <c:pt idx="8">
                  <c:v>-55</c:v>
                </c:pt>
                <c:pt idx="9">
                  <c:v>-54</c:v>
                </c:pt>
                <c:pt idx="10">
                  <c:v>-53</c:v>
                </c:pt>
                <c:pt idx="11">
                  <c:v>-52</c:v>
                </c:pt>
                <c:pt idx="12">
                  <c:v>-30</c:v>
                </c:pt>
                <c:pt idx="13">
                  <c:v>-28</c:v>
                </c:pt>
                <c:pt idx="14">
                  <c:v>-3</c:v>
                </c:pt>
                <c:pt idx="15">
                  <c:v>0</c:v>
                </c:pt>
                <c:pt idx="16">
                  <c:v>0</c:v>
                </c:pt>
                <c:pt idx="17">
                  <c:v>6319</c:v>
                </c:pt>
                <c:pt idx="18">
                  <c:v>6393</c:v>
                </c:pt>
                <c:pt idx="19">
                  <c:v>6582</c:v>
                </c:pt>
                <c:pt idx="20">
                  <c:v>7005</c:v>
                </c:pt>
                <c:pt idx="21">
                  <c:v>7110</c:v>
                </c:pt>
                <c:pt idx="22">
                  <c:v>7325</c:v>
                </c:pt>
                <c:pt idx="23">
                  <c:v>7427</c:v>
                </c:pt>
                <c:pt idx="24">
                  <c:v>7703</c:v>
                </c:pt>
                <c:pt idx="25">
                  <c:v>7746</c:v>
                </c:pt>
                <c:pt idx="26">
                  <c:v>7886</c:v>
                </c:pt>
                <c:pt idx="27">
                  <c:v>7982.5</c:v>
                </c:pt>
                <c:pt idx="28">
                  <c:v>8170</c:v>
                </c:pt>
                <c:pt idx="29">
                  <c:v>8412</c:v>
                </c:pt>
                <c:pt idx="30">
                  <c:v>8414</c:v>
                </c:pt>
                <c:pt idx="31">
                  <c:v>9023</c:v>
                </c:pt>
                <c:pt idx="32">
                  <c:v>9024</c:v>
                </c:pt>
                <c:pt idx="33">
                  <c:v>9053</c:v>
                </c:pt>
                <c:pt idx="34">
                  <c:v>9075</c:v>
                </c:pt>
                <c:pt idx="35">
                  <c:v>9103</c:v>
                </c:pt>
                <c:pt idx="36">
                  <c:v>9131</c:v>
                </c:pt>
                <c:pt idx="37">
                  <c:v>9156</c:v>
                </c:pt>
                <c:pt idx="38">
                  <c:v>9180</c:v>
                </c:pt>
                <c:pt idx="39">
                  <c:v>9449</c:v>
                </c:pt>
                <c:pt idx="40">
                  <c:v>9794</c:v>
                </c:pt>
                <c:pt idx="41">
                  <c:v>9795</c:v>
                </c:pt>
                <c:pt idx="42">
                  <c:v>9795</c:v>
                </c:pt>
                <c:pt idx="43">
                  <c:v>9871</c:v>
                </c:pt>
                <c:pt idx="44">
                  <c:v>10404</c:v>
                </c:pt>
                <c:pt idx="45">
                  <c:v>10585</c:v>
                </c:pt>
                <c:pt idx="46">
                  <c:v>10586</c:v>
                </c:pt>
                <c:pt idx="47">
                  <c:v>10616</c:v>
                </c:pt>
                <c:pt idx="48">
                  <c:v>10802</c:v>
                </c:pt>
                <c:pt idx="49">
                  <c:v>11200</c:v>
                </c:pt>
                <c:pt idx="50">
                  <c:v>11493</c:v>
                </c:pt>
                <c:pt idx="51">
                  <c:v>11570</c:v>
                </c:pt>
                <c:pt idx="52">
                  <c:v>11571</c:v>
                </c:pt>
                <c:pt idx="53">
                  <c:v>11621</c:v>
                </c:pt>
                <c:pt idx="54">
                  <c:v>11786</c:v>
                </c:pt>
                <c:pt idx="55">
                  <c:v>11837</c:v>
                </c:pt>
                <c:pt idx="56">
                  <c:v>11889</c:v>
                </c:pt>
                <c:pt idx="57">
                  <c:v>11890</c:v>
                </c:pt>
                <c:pt idx="58">
                  <c:v>11890</c:v>
                </c:pt>
                <c:pt idx="59">
                  <c:v>11890</c:v>
                </c:pt>
                <c:pt idx="60">
                  <c:v>12209</c:v>
                </c:pt>
                <c:pt idx="61">
                  <c:v>12579</c:v>
                </c:pt>
                <c:pt idx="62">
                  <c:v>12580</c:v>
                </c:pt>
                <c:pt idx="63">
                  <c:v>12925</c:v>
                </c:pt>
                <c:pt idx="64">
                  <c:v>12925</c:v>
                </c:pt>
                <c:pt idx="65">
                  <c:v>12950</c:v>
                </c:pt>
                <c:pt idx="66">
                  <c:v>12951</c:v>
                </c:pt>
                <c:pt idx="67">
                  <c:v>12952</c:v>
                </c:pt>
                <c:pt idx="68">
                  <c:v>12953</c:v>
                </c:pt>
                <c:pt idx="69">
                  <c:v>12953</c:v>
                </c:pt>
                <c:pt idx="70">
                  <c:v>13004</c:v>
                </c:pt>
                <c:pt idx="71">
                  <c:v>13005</c:v>
                </c:pt>
                <c:pt idx="72">
                  <c:v>13030</c:v>
                </c:pt>
                <c:pt idx="73">
                  <c:v>13055</c:v>
                </c:pt>
                <c:pt idx="74">
                  <c:v>13270</c:v>
                </c:pt>
                <c:pt idx="75">
                  <c:v>13295</c:v>
                </c:pt>
                <c:pt idx="76">
                  <c:v>13322</c:v>
                </c:pt>
                <c:pt idx="77">
                  <c:v>13349</c:v>
                </c:pt>
                <c:pt idx="78">
                  <c:v>13799</c:v>
                </c:pt>
                <c:pt idx="79">
                  <c:v>14785</c:v>
                </c:pt>
                <c:pt idx="80">
                  <c:v>15451</c:v>
                </c:pt>
                <c:pt idx="81">
                  <c:v>15868</c:v>
                </c:pt>
                <c:pt idx="82">
                  <c:v>16138</c:v>
                </c:pt>
                <c:pt idx="83">
                  <c:v>16586</c:v>
                </c:pt>
                <c:pt idx="84">
                  <c:v>16586</c:v>
                </c:pt>
                <c:pt idx="85">
                  <c:v>16711.5</c:v>
                </c:pt>
                <c:pt idx="86">
                  <c:v>16853</c:v>
                </c:pt>
                <c:pt idx="87">
                  <c:v>17467</c:v>
                </c:pt>
                <c:pt idx="88">
                  <c:v>17517</c:v>
                </c:pt>
                <c:pt idx="89">
                  <c:v>17517</c:v>
                </c:pt>
                <c:pt idx="90">
                  <c:v>17517</c:v>
                </c:pt>
                <c:pt idx="91">
                  <c:v>17546</c:v>
                </c:pt>
                <c:pt idx="92">
                  <c:v>17556.5</c:v>
                </c:pt>
                <c:pt idx="93">
                  <c:v>17560.5</c:v>
                </c:pt>
                <c:pt idx="94">
                  <c:v>17565.5</c:v>
                </c:pt>
                <c:pt idx="95">
                  <c:v>17862</c:v>
                </c:pt>
                <c:pt idx="96">
                  <c:v>18087.5</c:v>
                </c:pt>
                <c:pt idx="97">
                  <c:v>18266</c:v>
                </c:pt>
                <c:pt idx="98">
                  <c:v>18266</c:v>
                </c:pt>
                <c:pt idx="99">
                  <c:v>18266</c:v>
                </c:pt>
                <c:pt idx="100">
                  <c:v>18500</c:v>
                </c:pt>
                <c:pt idx="101">
                  <c:v>18500</c:v>
                </c:pt>
                <c:pt idx="102">
                  <c:v>18500</c:v>
                </c:pt>
                <c:pt idx="103">
                  <c:v>18608</c:v>
                </c:pt>
                <c:pt idx="104">
                  <c:v>19298</c:v>
                </c:pt>
                <c:pt idx="105">
                  <c:v>19298</c:v>
                </c:pt>
                <c:pt idx="106">
                  <c:v>19298</c:v>
                </c:pt>
                <c:pt idx="107">
                  <c:v>19346</c:v>
                </c:pt>
                <c:pt idx="108">
                  <c:v>19346</c:v>
                </c:pt>
                <c:pt idx="109">
                  <c:v>19346</c:v>
                </c:pt>
                <c:pt idx="110">
                  <c:v>20015</c:v>
                </c:pt>
                <c:pt idx="111">
                  <c:v>20015</c:v>
                </c:pt>
                <c:pt idx="112">
                  <c:v>20015</c:v>
                </c:pt>
                <c:pt idx="113">
                  <c:v>20025.5</c:v>
                </c:pt>
                <c:pt idx="114">
                  <c:v>20025.5</c:v>
                </c:pt>
                <c:pt idx="115">
                  <c:v>20025.5</c:v>
                </c:pt>
                <c:pt idx="116">
                  <c:v>21673.5</c:v>
                </c:pt>
                <c:pt idx="117">
                  <c:v>21771</c:v>
                </c:pt>
              </c:numCache>
            </c:numRef>
          </c:xVal>
          <c:yVal>
            <c:numRef>
              <c:f>Active!$J$21:$J$984</c:f>
              <c:numCache>
                <c:formatCode>General</c:formatCode>
                <c:ptCount val="964"/>
                <c:pt idx="68">
                  <c:v>-7.1519999983138405E-3</c:v>
                </c:pt>
                <c:pt idx="69">
                  <c:v>-2.5199999799951911E-4</c:v>
                </c:pt>
                <c:pt idx="78">
                  <c:v>-3.0016000004252419E-2</c:v>
                </c:pt>
                <c:pt idx="85">
                  <c:v>-8.7365999999747146E-2</c:v>
                </c:pt>
                <c:pt idx="91">
                  <c:v>-0.10436400000617141</c:v>
                </c:pt>
                <c:pt idx="93">
                  <c:v>-0.1043820000049891</c:v>
                </c:pt>
                <c:pt idx="96">
                  <c:v>-0.10555000000022119</c:v>
                </c:pt>
                <c:pt idx="103">
                  <c:v>-0.12247200000274461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426-40E2-A1AF-6E8899C9E53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6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9">
                    <c:v>5.0000000000000001E-3</c:v>
                  </c:pt>
                  <c:pt idx="50">
                    <c:v>5.0000000000000001E-3</c:v>
                  </c:pt>
                  <c:pt idx="51">
                    <c:v>6.0000000000000001E-3</c:v>
                  </c:pt>
                  <c:pt idx="52">
                    <c:v>5.0000000000000001E-3</c:v>
                  </c:pt>
                  <c:pt idx="53">
                    <c:v>6.0000000000000001E-3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5.0000000000000001E-3</c:v>
                  </c:pt>
                  <c:pt idx="59">
                    <c:v>0</c:v>
                  </c:pt>
                  <c:pt idx="60">
                    <c:v>5.0000000000000001E-3</c:v>
                  </c:pt>
                  <c:pt idx="61">
                    <c:v>6.0000000000000001E-3</c:v>
                  </c:pt>
                  <c:pt idx="62">
                    <c:v>4.0000000000000001E-3</c:v>
                  </c:pt>
                  <c:pt idx="63">
                    <c:v>6.0000000000000001E-3</c:v>
                  </c:pt>
                  <c:pt idx="64">
                    <c:v>6.0000000000000001E-3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4.0000000000000001E-3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6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9">
                    <c:v>5.0000000000000001E-3</c:v>
                  </c:pt>
                  <c:pt idx="50">
                    <c:v>5.0000000000000001E-3</c:v>
                  </c:pt>
                  <c:pt idx="51">
                    <c:v>6.0000000000000001E-3</c:v>
                  </c:pt>
                  <c:pt idx="52">
                    <c:v>5.0000000000000001E-3</c:v>
                  </c:pt>
                  <c:pt idx="53">
                    <c:v>6.0000000000000001E-3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5.0000000000000001E-3</c:v>
                  </c:pt>
                  <c:pt idx="59">
                    <c:v>0</c:v>
                  </c:pt>
                  <c:pt idx="60">
                    <c:v>5.0000000000000001E-3</c:v>
                  </c:pt>
                  <c:pt idx="61">
                    <c:v>6.0000000000000001E-3</c:v>
                  </c:pt>
                  <c:pt idx="62">
                    <c:v>4.0000000000000001E-3</c:v>
                  </c:pt>
                  <c:pt idx="63">
                    <c:v>6.0000000000000001E-3</c:v>
                  </c:pt>
                  <c:pt idx="64">
                    <c:v>6.0000000000000001E-3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-7802</c:v>
                </c:pt>
                <c:pt idx="1">
                  <c:v>-7800</c:v>
                </c:pt>
                <c:pt idx="2">
                  <c:v>-7777</c:v>
                </c:pt>
                <c:pt idx="3">
                  <c:v>-770</c:v>
                </c:pt>
                <c:pt idx="4">
                  <c:v>-423</c:v>
                </c:pt>
                <c:pt idx="5">
                  <c:v>-399</c:v>
                </c:pt>
                <c:pt idx="6">
                  <c:v>-349</c:v>
                </c:pt>
                <c:pt idx="7">
                  <c:v>-322</c:v>
                </c:pt>
                <c:pt idx="8">
                  <c:v>-55</c:v>
                </c:pt>
                <c:pt idx="9">
                  <c:v>-54</c:v>
                </c:pt>
                <c:pt idx="10">
                  <c:v>-53</c:v>
                </c:pt>
                <c:pt idx="11">
                  <c:v>-52</c:v>
                </c:pt>
                <c:pt idx="12">
                  <c:v>-30</c:v>
                </c:pt>
                <c:pt idx="13">
                  <c:v>-28</c:v>
                </c:pt>
                <c:pt idx="14">
                  <c:v>-3</c:v>
                </c:pt>
                <c:pt idx="15">
                  <c:v>0</c:v>
                </c:pt>
                <c:pt idx="16">
                  <c:v>0</c:v>
                </c:pt>
                <c:pt idx="17">
                  <c:v>6319</c:v>
                </c:pt>
                <c:pt idx="18">
                  <c:v>6393</c:v>
                </c:pt>
                <c:pt idx="19">
                  <c:v>6582</c:v>
                </c:pt>
                <c:pt idx="20">
                  <c:v>7005</c:v>
                </c:pt>
                <c:pt idx="21">
                  <c:v>7110</c:v>
                </c:pt>
                <c:pt idx="22">
                  <c:v>7325</c:v>
                </c:pt>
                <c:pt idx="23">
                  <c:v>7427</c:v>
                </c:pt>
                <c:pt idx="24">
                  <c:v>7703</c:v>
                </c:pt>
                <c:pt idx="25">
                  <c:v>7746</c:v>
                </c:pt>
                <c:pt idx="26">
                  <c:v>7886</c:v>
                </c:pt>
                <c:pt idx="27">
                  <c:v>7982.5</c:v>
                </c:pt>
                <c:pt idx="28">
                  <c:v>8170</c:v>
                </c:pt>
                <c:pt idx="29">
                  <c:v>8412</c:v>
                </c:pt>
                <c:pt idx="30">
                  <c:v>8414</c:v>
                </c:pt>
                <c:pt idx="31">
                  <c:v>9023</c:v>
                </c:pt>
                <c:pt idx="32">
                  <c:v>9024</c:v>
                </c:pt>
                <c:pt idx="33">
                  <c:v>9053</c:v>
                </c:pt>
                <c:pt idx="34">
                  <c:v>9075</c:v>
                </c:pt>
                <c:pt idx="35">
                  <c:v>9103</c:v>
                </c:pt>
                <c:pt idx="36">
                  <c:v>9131</c:v>
                </c:pt>
                <c:pt idx="37">
                  <c:v>9156</c:v>
                </c:pt>
                <c:pt idx="38">
                  <c:v>9180</c:v>
                </c:pt>
                <c:pt idx="39">
                  <c:v>9449</c:v>
                </c:pt>
                <c:pt idx="40">
                  <c:v>9794</c:v>
                </c:pt>
                <c:pt idx="41">
                  <c:v>9795</c:v>
                </c:pt>
                <c:pt idx="42">
                  <c:v>9795</c:v>
                </c:pt>
                <c:pt idx="43">
                  <c:v>9871</c:v>
                </c:pt>
                <c:pt idx="44">
                  <c:v>10404</c:v>
                </c:pt>
                <c:pt idx="45">
                  <c:v>10585</c:v>
                </c:pt>
                <c:pt idx="46">
                  <c:v>10586</c:v>
                </c:pt>
                <c:pt idx="47">
                  <c:v>10616</c:v>
                </c:pt>
                <c:pt idx="48">
                  <c:v>10802</c:v>
                </c:pt>
                <c:pt idx="49">
                  <c:v>11200</c:v>
                </c:pt>
                <c:pt idx="50">
                  <c:v>11493</c:v>
                </c:pt>
                <c:pt idx="51">
                  <c:v>11570</c:v>
                </c:pt>
                <c:pt idx="52">
                  <c:v>11571</c:v>
                </c:pt>
                <c:pt idx="53">
                  <c:v>11621</c:v>
                </c:pt>
                <c:pt idx="54">
                  <c:v>11786</c:v>
                </c:pt>
                <c:pt idx="55">
                  <c:v>11837</c:v>
                </c:pt>
                <c:pt idx="56">
                  <c:v>11889</c:v>
                </c:pt>
                <c:pt idx="57">
                  <c:v>11890</c:v>
                </c:pt>
                <c:pt idx="58">
                  <c:v>11890</c:v>
                </c:pt>
                <c:pt idx="59">
                  <c:v>11890</c:v>
                </c:pt>
                <c:pt idx="60">
                  <c:v>12209</c:v>
                </c:pt>
                <c:pt idx="61">
                  <c:v>12579</c:v>
                </c:pt>
                <c:pt idx="62">
                  <c:v>12580</c:v>
                </c:pt>
                <c:pt idx="63">
                  <c:v>12925</c:v>
                </c:pt>
                <c:pt idx="64">
                  <c:v>12925</c:v>
                </c:pt>
                <c:pt idx="65">
                  <c:v>12950</c:v>
                </c:pt>
                <c:pt idx="66">
                  <c:v>12951</c:v>
                </c:pt>
                <c:pt idx="67">
                  <c:v>12952</c:v>
                </c:pt>
                <c:pt idx="68">
                  <c:v>12953</c:v>
                </c:pt>
                <c:pt idx="69">
                  <c:v>12953</c:v>
                </c:pt>
                <c:pt idx="70">
                  <c:v>13004</c:v>
                </c:pt>
                <c:pt idx="71">
                  <c:v>13005</c:v>
                </c:pt>
                <c:pt idx="72">
                  <c:v>13030</c:v>
                </c:pt>
                <c:pt idx="73">
                  <c:v>13055</c:v>
                </c:pt>
                <c:pt idx="74">
                  <c:v>13270</c:v>
                </c:pt>
                <c:pt idx="75">
                  <c:v>13295</c:v>
                </c:pt>
                <c:pt idx="76">
                  <c:v>13322</c:v>
                </c:pt>
                <c:pt idx="77">
                  <c:v>13349</c:v>
                </c:pt>
                <c:pt idx="78">
                  <c:v>13799</c:v>
                </c:pt>
                <c:pt idx="79">
                  <c:v>14785</c:v>
                </c:pt>
                <c:pt idx="80">
                  <c:v>15451</c:v>
                </c:pt>
                <c:pt idx="81">
                  <c:v>15868</c:v>
                </c:pt>
                <c:pt idx="82">
                  <c:v>16138</c:v>
                </c:pt>
                <c:pt idx="83">
                  <c:v>16586</c:v>
                </c:pt>
                <c:pt idx="84">
                  <c:v>16586</c:v>
                </c:pt>
                <c:pt idx="85">
                  <c:v>16711.5</c:v>
                </c:pt>
                <c:pt idx="86">
                  <c:v>16853</c:v>
                </c:pt>
                <c:pt idx="87">
                  <c:v>17467</c:v>
                </c:pt>
                <c:pt idx="88">
                  <c:v>17517</c:v>
                </c:pt>
                <c:pt idx="89">
                  <c:v>17517</c:v>
                </c:pt>
                <c:pt idx="90">
                  <c:v>17517</c:v>
                </c:pt>
                <c:pt idx="91">
                  <c:v>17546</c:v>
                </c:pt>
                <c:pt idx="92">
                  <c:v>17556.5</c:v>
                </c:pt>
                <c:pt idx="93">
                  <c:v>17560.5</c:v>
                </c:pt>
                <c:pt idx="94">
                  <c:v>17565.5</c:v>
                </c:pt>
                <c:pt idx="95">
                  <c:v>17862</c:v>
                </c:pt>
                <c:pt idx="96">
                  <c:v>18087.5</c:v>
                </c:pt>
                <c:pt idx="97">
                  <c:v>18266</c:v>
                </c:pt>
                <c:pt idx="98">
                  <c:v>18266</c:v>
                </c:pt>
                <c:pt idx="99">
                  <c:v>18266</c:v>
                </c:pt>
                <c:pt idx="100">
                  <c:v>18500</c:v>
                </c:pt>
                <c:pt idx="101">
                  <c:v>18500</c:v>
                </c:pt>
                <c:pt idx="102">
                  <c:v>18500</c:v>
                </c:pt>
                <c:pt idx="103">
                  <c:v>18608</c:v>
                </c:pt>
                <c:pt idx="104">
                  <c:v>19298</c:v>
                </c:pt>
                <c:pt idx="105">
                  <c:v>19298</c:v>
                </c:pt>
                <c:pt idx="106">
                  <c:v>19298</c:v>
                </c:pt>
                <c:pt idx="107">
                  <c:v>19346</c:v>
                </c:pt>
                <c:pt idx="108">
                  <c:v>19346</c:v>
                </c:pt>
                <c:pt idx="109">
                  <c:v>19346</c:v>
                </c:pt>
                <c:pt idx="110">
                  <c:v>20015</c:v>
                </c:pt>
                <c:pt idx="111">
                  <c:v>20015</c:v>
                </c:pt>
                <c:pt idx="112">
                  <c:v>20015</c:v>
                </c:pt>
                <c:pt idx="113">
                  <c:v>20025.5</c:v>
                </c:pt>
                <c:pt idx="114">
                  <c:v>20025.5</c:v>
                </c:pt>
                <c:pt idx="115">
                  <c:v>20025.5</c:v>
                </c:pt>
                <c:pt idx="116">
                  <c:v>21673.5</c:v>
                </c:pt>
                <c:pt idx="117">
                  <c:v>21771</c:v>
                </c:pt>
              </c:numCache>
            </c:numRef>
          </c:xVal>
          <c:yVal>
            <c:numRef>
              <c:f>Active!$K$21:$K$984</c:f>
              <c:numCache>
                <c:formatCode>General</c:formatCode>
                <c:ptCount val="964"/>
                <c:pt idx="80">
                  <c:v>-5.9884000002057292E-2</c:v>
                </c:pt>
                <c:pt idx="81">
                  <c:v>-6.941200000437675E-2</c:v>
                </c:pt>
                <c:pt idx="82">
                  <c:v>-7.5142000001505949E-2</c:v>
                </c:pt>
                <c:pt idx="83">
                  <c:v>-8.3623999998962972E-2</c:v>
                </c:pt>
                <c:pt idx="84">
                  <c:v>-8.3623999998962972E-2</c:v>
                </c:pt>
                <c:pt idx="86">
                  <c:v>-8.9381999998295214E-2</c:v>
                </c:pt>
                <c:pt idx="87">
                  <c:v>-0.1029980000021169</c:v>
                </c:pt>
                <c:pt idx="88">
                  <c:v>-0.10398800000257324</c:v>
                </c:pt>
                <c:pt idx="89">
                  <c:v>-0.10361800000100629</c:v>
                </c:pt>
                <c:pt idx="90">
                  <c:v>-0.10274800000479445</c:v>
                </c:pt>
                <c:pt idx="92">
                  <c:v>-0.1044160000019474</c:v>
                </c:pt>
                <c:pt idx="94">
                  <c:v>-0.10530200000357581</c:v>
                </c:pt>
                <c:pt idx="95">
                  <c:v>-0.10909800000081304</c:v>
                </c:pt>
                <c:pt idx="97">
                  <c:v>-0.11627400000725174</c:v>
                </c:pt>
                <c:pt idx="98">
                  <c:v>-0.11618400000588736</c:v>
                </c:pt>
                <c:pt idx="99">
                  <c:v>-0.11596400000416907</c:v>
                </c:pt>
                <c:pt idx="100">
                  <c:v>-0.12054999999963911</c:v>
                </c:pt>
                <c:pt idx="101">
                  <c:v>-0.12041000000317581</c:v>
                </c:pt>
                <c:pt idx="102">
                  <c:v>-0.12023000000044703</c:v>
                </c:pt>
                <c:pt idx="104">
                  <c:v>-0.1339419999931124</c:v>
                </c:pt>
                <c:pt idx="105">
                  <c:v>-0.13362199999392033</c:v>
                </c:pt>
                <c:pt idx="106">
                  <c:v>-0.13357199999882141</c:v>
                </c:pt>
                <c:pt idx="107">
                  <c:v>-0.13473400000657421</c:v>
                </c:pt>
                <c:pt idx="108">
                  <c:v>-0.13472400000318885</c:v>
                </c:pt>
                <c:pt idx="109">
                  <c:v>-0.13470400000369409</c:v>
                </c:pt>
                <c:pt idx="110">
                  <c:v>-0.14539999999396969</c:v>
                </c:pt>
                <c:pt idx="111">
                  <c:v>-0.14536999999836553</c:v>
                </c:pt>
                <c:pt idx="112">
                  <c:v>-0.14531999999599066</c:v>
                </c:pt>
                <c:pt idx="113">
                  <c:v>-0.14563199999975041</c:v>
                </c:pt>
                <c:pt idx="114">
                  <c:v>-0.14493199999560602</c:v>
                </c:pt>
                <c:pt idx="115">
                  <c:v>-0.1411519999965094</c:v>
                </c:pt>
                <c:pt idx="116">
                  <c:v>-0.1607739999963087</c:v>
                </c:pt>
                <c:pt idx="117">
                  <c:v>-0.16906399999425048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426-40E2-A1AF-6E8899C9E53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6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9">
                    <c:v>5.0000000000000001E-3</c:v>
                  </c:pt>
                  <c:pt idx="50">
                    <c:v>5.0000000000000001E-3</c:v>
                  </c:pt>
                  <c:pt idx="51">
                    <c:v>6.0000000000000001E-3</c:v>
                  </c:pt>
                  <c:pt idx="52">
                    <c:v>5.0000000000000001E-3</c:v>
                  </c:pt>
                  <c:pt idx="53">
                    <c:v>6.0000000000000001E-3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5.0000000000000001E-3</c:v>
                  </c:pt>
                  <c:pt idx="59">
                    <c:v>0</c:v>
                  </c:pt>
                  <c:pt idx="60">
                    <c:v>5.0000000000000001E-3</c:v>
                  </c:pt>
                  <c:pt idx="61">
                    <c:v>6.0000000000000001E-3</c:v>
                  </c:pt>
                  <c:pt idx="62">
                    <c:v>4.0000000000000001E-3</c:v>
                  </c:pt>
                  <c:pt idx="63">
                    <c:v>6.0000000000000001E-3</c:v>
                  </c:pt>
                  <c:pt idx="64">
                    <c:v>6.0000000000000001E-3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4.0000000000000001E-3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6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9">
                    <c:v>5.0000000000000001E-3</c:v>
                  </c:pt>
                  <c:pt idx="50">
                    <c:v>5.0000000000000001E-3</c:v>
                  </c:pt>
                  <c:pt idx="51">
                    <c:v>6.0000000000000001E-3</c:v>
                  </c:pt>
                  <c:pt idx="52">
                    <c:v>5.0000000000000001E-3</c:v>
                  </c:pt>
                  <c:pt idx="53">
                    <c:v>6.0000000000000001E-3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5.0000000000000001E-3</c:v>
                  </c:pt>
                  <c:pt idx="59">
                    <c:v>0</c:v>
                  </c:pt>
                  <c:pt idx="60">
                    <c:v>5.0000000000000001E-3</c:v>
                  </c:pt>
                  <c:pt idx="61">
                    <c:v>6.0000000000000001E-3</c:v>
                  </c:pt>
                  <c:pt idx="62">
                    <c:v>4.0000000000000001E-3</c:v>
                  </c:pt>
                  <c:pt idx="63">
                    <c:v>6.0000000000000001E-3</c:v>
                  </c:pt>
                  <c:pt idx="64">
                    <c:v>6.0000000000000001E-3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-7802</c:v>
                </c:pt>
                <c:pt idx="1">
                  <c:v>-7800</c:v>
                </c:pt>
                <c:pt idx="2">
                  <c:v>-7777</c:v>
                </c:pt>
                <c:pt idx="3">
                  <c:v>-770</c:v>
                </c:pt>
                <c:pt idx="4">
                  <c:v>-423</c:v>
                </c:pt>
                <c:pt idx="5">
                  <c:v>-399</c:v>
                </c:pt>
                <c:pt idx="6">
                  <c:v>-349</c:v>
                </c:pt>
                <c:pt idx="7">
                  <c:v>-322</c:v>
                </c:pt>
                <c:pt idx="8">
                  <c:v>-55</c:v>
                </c:pt>
                <c:pt idx="9">
                  <c:v>-54</c:v>
                </c:pt>
                <c:pt idx="10">
                  <c:v>-53</c:v>
                </c:pt>
                <c:pt idx="11">
                  <c:v>-52</c:v>
                </c:pt>
                <c:pt idx="12">
                  <c:v>-30</c:v>
                </c:pt>
                <c:pt idx="13">
                  <c:v>-28</c:v>
                </c:pt>
                <c:pt idx="14">
                  <c:v>-3</c:v>
                </c:pt>
                <c:pt idx="15">
                  <c:v>0</c:v>
                </c:pt>
                <c:pt idx="16">
                  <c:v>0</c:v>
                </c:pt>
                <c:pt idx="17">
                  <c:v>6319</c:v>
                </c:pt>
                <c:pt idx="18">
                  <c:v>6393</c:v>
                </c:pt>
                <c:pt idx="19">
                  <c:v>6582</c:v>
                </c:pt>
                <c:pt idx="20">
                  <c:v>7005</c:v>
                </c:pt>
                <c:pt idx="21">
                  <c:v>7110</c:v>
                </c:pt>
                <c:pt idx="22">
                  <c:v>7325</c:v>
                </c:pt>
                <c:pt idx="23">
                  <c:v>7427</c:v>
                </c:pt>
                <c:pt idx="24">
                  <c:v>7703</c:v>
                </c:pt>
                <c:pt idx="25">
                  <c:v>7746</c:v>
                </c:pt>
                <c:pt idx="26">
                  <c:v>7886</c:v>
                </c:pt>
                <c:pt idx="27">
                  <c:v>7982.5</c:v>
                </c:pt>
                <c:pt idx="28">
                  <c:v>8170</c:v>
                </c:pt>
                <c:pt idx="29">
                  <c:v>8412</c:v>
                </c:pt>
                <c:pt idx="30">
                  <c:v>8414</c:v>
                </c:pt>
                <c:pt idx="31">
                  <c:v>9023</c:v>
                </c:pt>
                <c:pt idx="32">
                  <c:v>9024</c:v>
                </c:pt>
                <c:pt idx="33">
                  <c:v>9053</c:v>
                </c:pt>
                <c:pt idx="34">
                  <c:v>9075</c:v>
                </c:pt>
                <c:pt idx="35">
                  <c:v>9103</c:v>
                </c:pt>
                <c:pt idx="36">
                  <c:v>9131</c:v>
                </c:pt>
                <c:pt idx="37">
                  <c:v>9156</c:v>
                </c:pt>
                <c:pt idx="38">
                  <c:v>9180</c:v>
                </c:pt>
                <c:pt idx="39">
                  <c:v>9449</c:v>
                </c:pt>
                <c:pt idx="40">
                  <c:v>9794</c:v>
                </c:pt>
                <c:pt idx="41">
                  <c:v>9795</c:v>
                </c:pt>
                <c:pt idx="42">
                  <c:v>9795</c:v>
                </c:pt>
                <c:pt idx="43">
                  <c:v>9871</c:v>
                </c:pt>
                <c:pt idx="44">
                  <c:v>10404</c:v>
                </c:pt>
                <c:pt idx="45">
                  <c:v>10585</c:v>
                </c:pt>
                <c:pt idx="46">
                  <c:v>10586</c:v>
                </c:pt>
                <c:pt idx="47">
                  <c:v>10616</c:v>
                </c:pt>
                <c:pt idx="48">
                  <c:v>10802</c:v>
                </c:pt>
                <c:pt idx="49">
                  <c:v>11200</c:v>
                </c:pt>
                <c:pt idx="50">
                  <c:v>11493</c:v>
                </c:pt>
                <c:pt idx="51">
                  <c:v>11570</c:v>
                </c:pt>
                <c:pt idx="52">
                  <c:v>11571</c:v>
                </c:pt>
                <c:pt idx="53">
                  <c:v>11621</c:v>
                </c:pt>
                <c:pt idx="54">
                  <c:v>11786</c:v>
                </c:pt>
                <c:pt idx="55">
                  <c:v>11837</c:v>
                </c:pt>
                <c:pt idx="56">
                  <c:v>11889</c:v>
                </c:pt>
                <c:pt idx="57">
                  <c:v>11890</c:v>
                </c:pt>
                <c:pt idx="58">
                  <c:v>11890</c:v>
                </c:pt>
                <c:pt idx="59">
                  <c:v>11890</c:v>
                </c:pt>
                <c:pt idx="60">
                  <c:v>12209</c:v>
                </c:pt>
                <c:pt idx="61">
                  <c:v>12579</c:v>
                </c:pt>
                <c:pt idx="62">
                  <c:v>12580</c:v>
                </c:pt>
                <c:pt idx="63">
                  <c:v>12925</c:v>
                </c:pt>
                <c:pt idx="64">
                  <c:v>12925</c:v>
                </c:pt>
                <c:pt idx="65">
                  <c:v>12950</c:v>
                </c:pt>
                <c:pt idx="66">
                  <c:v>12951</c:v>
                </c:pt>
                <c:pt idx="67">
                  <c:v>12952</c:v>
                </c:pt>
                <c:pt idx="68">
                  <c:v>12953</c:v>
                </c:pt>
                <c:pt idx="69">
                  <c:v>12953</c:v>
                </c:pt>
                <c:pt idx="70">
                  <c:v>13004</c:v>
                </c:pt>
                <c:pt idx="71">
                  <c:v>13005</c:v>
                </c:pt>
                <c:pt idx="72">
                  <c:v>13030</c:v>
                </c:pt>
                <c:pt idx="73">
                  <c:v>13055</c:v>
                </c:pt>
                <c:pt idx="74">
                  <c:v>13270</c:v>
                </c:pt>
                <c:pt idx="75">
                  <c:v>13295</c:v>
                </c:pt>
                <c:pt idx="76">
                  <c:v>13322</c:v>
                </c:pt>
                <c:pt idx="77">
                  <c:v>13349</c:v>
                </c:pt>
                <c:pt idx="78">
                  <c:v>13799</c:v>
                </c:pt>
                <c:pt idx="79">
                  <c:v>14785</c:v>
                </c:pt>
                <c:pt idx="80">
                  <c:v>15451</c:v>
                </c:pt>
                <c:pt idx="81">
                  <c:v>15868</c:v>
                </c:pt>
                <c:pt idx="82">
                  <c:v>16138</c:v>
                </c:pt>
                <c:pt idx="83">
                  <c:v>16586</c:v>
                </c:pt>
                <c:pt idx="84">
                  <c:v>16586</c:v>
                </c:pt>
                <c:pt idx="85">
                  <c:v>16711.5</c:v>
                </c:pt>
                <c:pt idx="86">
                  <c:v>16853</c:v>
                </c:pt>
                <c:pt idx="87">
                  <c:v>17467</c:v>
                </c:pt>
                <c:pt idx="88">
                  <c:v>17517</c:v>
                </c:pt>
                <c:pt idx="89">
                  <c:v>17517</c:v>
                </c:pt>
                <c:pt idx="90">
                  <c:v>17517</c:v>
                </c:pt>
                <c:pt idx="91">
                  <c:v>17546</c:v>
                </c:pt>
                <c:pt idx="92">
                  <c:v>17556.5</c:v>
                </c:pt>
                <c:pt idx="93">
                  <c:v>17560.5</c:v>
                </c:pt>
                <c:pt idx="94">
                  <c:v>17565.5</c:v>
                </c:pt>
                <c:pt idx="95">
                  <c:v>17862</c:v>
                </c:pt>
                <c:pt idx="96">
                  <c:v>18087.5</c:v>
                </c:pt>
                <c:pt idx="97">
                  <c:v>18266</c:v>
                </c:pt>
                <c:pt idx="98">
                  <c:v>18266</c:v>
                </c:pt>
                <c:pt idx="99">
                  <c:v>18266</c:v>
                </c:pt>
                <c:pt idx="100">
                  <c:v>18500</c:v>
                </c:pt>
                <c:pt idx="101">
                  <c:v>18500</c:v>
                </c:pt>
                <c:pt idx="102">
                  <c:v>18500</c:v>
                </c:pt>
                <c:pt idx="103">
                  <c:v>18608</c:v>
                </c:pt>
                <c:pt idx="104">
                  <c:v>19298</c:v>
                </c:pt>
                <c:pt idx="105">
                  <c:v>19298</c:v>
                </c:pt>
                <c:pt idx="106">
                  <c:v>19298</c:v>
                </c:pt>
                <c:pt idx="107">
                  <c:v>19346</c:v>
                </c:pt>
                <c:pt idx="108">
                  <c:v>19346</c:v>
                </c:pt>
                <c:pt idx="109">
                  <c:v>19346</c:v>
                </c:pt>
                <c:pt idx="110">
                  <c:v>20015</c:v>
                </c:pt>
                <c:pt idx="111">
                  <c:v>20015</c:v>
                </c:pt>
                <c:pt idx="112">
                  <c:v>20015</c:v>
                </c:pt>
                <c:pt idx="113">
                  <c:v>20025.5</c:v>
                </c:pt>
                <c:pt idx="114">
                  <c:v>20025.5</c:v>
                </c:pt>
                <c:pt idx="115">
                  <c:v>20025.5</c:v>
                </c:pt>
                <c:pt idx="116">
                  <c:v>21673.5</c:v>
                </c:pt>
                <c:pt idx="117">
                  <c:v>21771</c:v>
                </c:pt>
              </c:numCache>
            </c:numRef>
          </c:xVal>
          <c:yVal>
            <c:numRef>
              <c:f>Active!$L$21:$L$984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426-40E2-A1AF-6E8899C9E53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6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9">
                    <c:v>5.0000000000000001E-3</c:v>
                  </c:pt>
                  <c:pt idx="50">
                    <c:v>5.0000000000000001E-3</c:v>
                  </c:pt>
                  <c:pt idx="51">
                    <c:v>6.0000000000000001E-3</c:v>
                  </c:pt>
                  <c:pt idx="52">
                    <c:v>5.0000000000000001E-3</c:v>
                  </c:pt>
                  <c:pt idx="53">
                    <c:v>6.0000000000000001E-3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5.0000000000000001E-3</c:v>
                  </c:pt>
                  <c:pt idx="59">
                    <c:v>0</c:v>
                  </c:pt>
                  <c:pt idx="60">
                    <c:v>5.0000000000000001E-3</c:v>
                  </c:pt>
                  <c:pt idx="61">
                    <c:v>6.0000000000000001E-3</c:v>
                  </c:pt>
                  <c:pt idx="62">
                    <c:v>4.0000000000000001E-3</c:v>
                  </c:pt>
                  <c:pt idx="63">
                    <c:v>6.0000000000000001E-3</c:v>
                  </c:pt>
                  <c:pt idx="64">
                    <c:v>6.0000000000000001E-3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4.0000000000000001E-3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6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9">
                    <c:v>5.0000000000000001E-3</c:v>
                  </c:pt>
                  <c:pt idx="50">
                    <c:v>5.0000000000000001E-3</c:v>
                  </c:pt>
                  <c:pt idx="51">
                    <c:v>6.0000000000000001E-3</c:v>
                  </c:pt>
                  <c:pt idx="52">
                    <c:v>5.0000000000000001E-3</c:v>
                  </c:pt>
                  <c:pt idx="53">
                    <c:v>6.0000000000000001E-3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5.0000000000000001E-3</c:v>
                  </c:pt>
                  <c:pt idx="59">
                    <c:v>0</c:v>
                  </c:pt>
                  <c:pt idx="60">
                    <c:v>5.0000000000000001E-3</c:v>
                  </c:pt>
                  <c:pt idx="61">
                    <c:v>6.0000000000000001E-3</c:v>
                  </c:pt>
                  <c:pt idx="62">
                    <c:v>4.0000000000000001E-3</c:v>
                  </c:pt>
                  <c:pt idx="63">
                    <c:v>6.0000000000000001E-3</c:v>
                  </c:pt>
                  <c:pt idx="64">
                    <c:v>6.0000000000000001E-3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-7802</c:v>
                </c:pt>
                <c:pt idx="1">
                  <c:v>-7800</c:v>
                </c:pt>
                <c:pt idx="2">
                  <c:v>-7777</c:v>
                </c:pt>
                <c:pt idx="3">
                  <c:v>-770</c:v>
                </c:pt>
                <c:pt idx="4">
                  <c:v>-423</c:v>
                </c:pt>
                <c:pt idx="5">
                  <c:v>-399</c:v>
                </c:pt>
                <c:pt idx="6">
                  <c:v>-349</c:v>
                </c:pt>
                <c:pt idx="7">
                  <c:v>-322</c:v>
                </c:pt>
                <c:pt idx="8">
                  <c:v>-55</c:v>
                </c:pt>
                <c:pt idx="9">
                  <c:v>-54</c:v>
                </c:pt>
                <c:pt idx="10">
                  <c:v>-53</c:v>
                </c:pt>
                <c:pt idx="11">
                  <c:v>-52</c:v>
                </c:pt>
                <c:pt idx="12">
                  <c:v>-30</c:v>
                </c:pt>
                <c:pt idx="13">
                  <c:v>-28</c:v>
                </c:pt>
                <c:pt idx="14">
                  <c:v>-3</c:v>
                </c:pt>
                <c:pt idx="15">
                  <c:v>0</c:v>
                </c:pt>
                <c:pt idx="16">
                  <c:v>0</c:v>
                </c:pt>
                <c:pt idx="17">
                  <c:v>6319</c:v>
                </c:pt>
                <c:pt idx="18">
                  <c:v>6393</c:v>
                </c:pt>
                <c:pt idx="19">
                  <c:v>6582</c:v>
                </c:pt>
                <c:pt idx="20">
                  <c:v>7005</c:v>
                </c:pt>
                <c:pt idx="21">
                  <c:v>7110</c:v>
                </c:pt>
                <c:pt idx="22">
                  <c:v>7325</c:v>
                </c:pt>
                <c:pt idx="23">
                  <c:v>7427</c:v>
                </c:pt>
                <c:pt idx="24">
                  <c:v>7703</c:v>
                </c:pt>
                <c:pt idx="25">
                  <c:v>7746</c:v>
                </c:pt>
                <c:pt idx="26">
                  <c:v>7886</c:v>
                </c:pt>
                <c:pt idx="27">
                  <c:v>7982.5</c:v>
                </c:pt>
                <c:pt idx="28">
                  <c:v>8170</c:v>
                </c:pt>
                <c:pt idx="29">
                  <c:v>8412</c:v>
                </c:pt>
                <c:pt idx="30">
                  <c:v>8414</c:v>
                </c:pt>
                <c:pt idx="31">
                  <c:v>9023</c:v>
                </c:pt>
                <c:pt idx="32">
                  <c:v>9024</c:v>
                </c:pt>
                <c:pt idx="33">
                  <c:v>9053</c:v>
                </c:pt>
                <c:pt idx="34">
                  <c:v>9075</c:v>
                </c:pt>
                <c:pt idx="35">
                  <c:v>9103</c:v>
                </c:pt>
                <c:pt idx="36">
                  <c:v>9131</c:v>
                </c:pt>
                <c:pt idx="37">
                  <c:v>9156</c:v>
                </c:pt>
                <c:pt idx="38">
                  <c:v>9180</c:v>
                </c:pt>
                <c:pt idx="39">
                  <c:v>9449</c:v>
                </c:pt>
                <c:pt idx="40">
                  <c:v>9794</c:v>
                </c:pt>
                <c:pt idx="41">
                  <c:v>9795</c:v>
                </c:pt>
                <c:pt idx="42">
                  <c:v>9795</c:v>
                </c:pt>
                <c:pt idx="43">
                  <c:v>9871</c:v>
                </c:pt>
                <c:pt idx="44">
                  <c:v>10404</c:v>
                </c:pt>
                <c:pt idx="45">
                  <c:v>10585</c:v>
                </c:pt>
                <c:pt idx="46">
                  <c:v>10586</c:v>
                </c:pt>
                <c:pt idx="47">
                  <c:v>10616</c:v>
                </c:pt>
                <c:pt idx="48">
                  <c:v>10802</c:v>
                </c:pt>
                <c:pt idx="49">
                  <c:v>11200</c:v>
                </c:pt>
                <c:pt idx="50">
                  <c:v>11493</c:v>
                </c:pt>
                <c:pt idx="51">
                  <c:v>11570</c:v>
                </c:pt>
                <c:pt idx="52">
                  <c:v>11571</c:v>
                </c:pt>
                <c:pt idx="53">
                  <c:v>11621</c:v>
                </c:pt>
                <c:pt idx="54">
                  <c:v>11786</c:v>
                </c:pt>
                <c:pt idx="55">
                  <c:v>11837</c:v>
                </c:pt>
                <c:pt idx="56">
                  <c:v>11889</c:v>
                </c:pt>
                <c:pt idx="57">
                  <c:v>11890</c:v>
                </c:pt>
                <c:pt idx="58">
                  <c:v>11890</c:v>
                </c:pt>
                <c:pt idx="59">
                  <c:v>11890</c:v>
                </c:pt>
                <c:pt idx="60">
                  <c:v>12209</c:v>
                </c:pt>
                <c:pt idx="61">
                  <c:v>12579</c:v>
                </c:pt>
                <c:pt idx="62">
                  <c:v>12580</c:v>
                </c:pt>
                <c:pt idx="63">
                  <c:v>12925</c:v>
                </c:pt>
                <c:pt idx="64">
                  <c:v>12925</c:v>
                </c:pt>
                <c:pt idx="65">
                  <c:v>12950</c:v>
                </c:pt>
                <c:pt idx="66">
                  <c:v>12951</c:v>
                </c:pt>
                <c:pt idx="67">
                  <c:v>12952</c:v>
                </c:pt>
                <c:pt idx="68">
                  <c:v>12953</c:v>
                </c:pt>
                <c:pt idx="69">
                  <c:v>12953</c:v>
                </c:pt>
                <c:pt idx="70">
                  <c:v>13004</c:v>
                </c:pt>
                <c:pt idx="71">
                  <c:v>13005</c:v>
                </c:pt>
                <c:pt idx="72">
                  <c:v>13030</c:v>
                </c:pt>
                <c:pt idx="73">
                  <c:v>13055</c:v>
                </c:pt>
                <c:pt idx="74">
                  <c:v>13270</c:v>
                </c:pt>
                <c:pt idx="75">
                  <c:v>13295</c:v>
                </c:pt>
                <c:pt idx="76">
                  <c:v>13322</c:v>
                </c:pt>
                <c:pt idx="77">
                  <c:v>13349</c:v>
                </c:pt>
                <c:pt idx="78">
                  <c:v>13799</c:v>
                </c:pt>
                <c:pt idx="79">
                  <c:v>14785</c:v>
                </c:pt>
                <c:pt idx="80">
                  <c:v>15451</c:v>
                </c:pt>
                <c:pt idx="81">
                  <c:v>15868</c:v>
                </c:pt>
                <c:pt idx="82">
                  <c:v>16138</c:v>
                </c:pt>
                <c:pt idx="83">
                  <c:v>16586</c:v>
                </c:pt>
                <c:pt idx="84">
                  <c:v>16586</c:v>
                </c:pt>
                <c:pt idx="85">
                  <c:v>16711.5</c:v>
                </c:pt>
                <c:pt idx="86">
                  <c:v>16853</c:v>
                </c:pt>
                <c:pt idx="87">
                  <c:v>17467</c:v>
                </c:pt>
                <c:pt idx="88">
                  <c:v>17517</c:v>
                </c:pt>
                <c:pt idx="89">
                  <c:v>17517</c:v>
                </c:pt>
                <c:pt idx="90">
                  <c:v>17517</c:v>
                </c:pt>
                <c:pt idx="91">
                  <c:v>17546</c:v>
                </c:pt>
                <c:pt idx="92">
                  <c:v>17556.5</c:v>
                </c:pt>
                <c:pt idx="93">
                  <c:v>17560.5</c:v>
                </c:pt>
                <c:pt idx="94">
                  <c:v>17565.5</c:v>
                </c:pt>
                <c:pt idx="95">
                  <c:v>17862</c:v>
                </c:pt>
                <c:pt idx="96">
                  <c:v>18087.5</c:v>
                </c:pt>
                <c:pt idx="97">
                  <c:v>18266</c:v>
                </c:pt>
                <c:pt idx="98">
                  <c:v>18266</c:v>
                </c:pt>
                <c:pt idx="99">
                  <c:v>18266</c:v>
                </c:pt>
                <c:pt idx="100">
                  <c:v>18500</c:v>
                </c:pt>
                <c:pt idx="101">
                  <c:v>18500</c:v>
                </c:pt>
                <c:pt idx="102">
                  <c:v>18500</c:v>
                </c:pt>
                <c:pt idx="103">
                  <c:v>18608</c:v>
                </c:pt>
                <c:pt idx="104">
                  <c:v>19298</c:v>
                </c:pt>
                <c:pt idx="105">
                  <c:v>19298</c:v>
                </c:pt>
                <c:pt idx="106">
                  <c:v>19298</c:v>
                </c:pt>
                <c:pt idx="107">
                  <c:v>19346</c:v>
                </c:pt>
                <c:pt idx="108">
                  <c:v>19346</c:v>
                </c:pt>
                <c:pt idx="109">
                  <c:v>19346</c:v>
                </c:pt>
                <c:pt idx="110">
                  <c:v>20015</c:v>
                </c:pt>
                <c:pt idx="111">
                  <c:v>20015</c:v>
                </c:pt>
                <c:pt idx="112">
                  <c:v>20015</c:v>
                </c:pt>
                <c:pt idx="113">
                  <c:v>20025.5</c:v>
                </c:pt>
                <c:pt idx="114">
                  <c:v>20025.5</c:v>
                </c:pt>
                <c:pt idx="115">
                  <c:v>20025.5</c:v>
                </c:pt>
                <c:pt idx="116">
                  <c:v>21673.5</c:v>
                </c:pt>
                <c:pt idx="117">
                  <c:v>21771</c:v>
                </c:pt>
              </c:numCache>
            </c:numRef>
          </c:xVal>
          <c:yVal>
            <c:numRef>
              <c:f>Active!$M$21:$M$984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426-40E2-A1AF-6E8899C9E53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6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9">
                    <c:v>5.0000000000000001E-3</c:v>
                  </c:pt>
                  <c:pt idx="50">
                    <c:v>5.0000000000000001E-3</c:v>
                  </c:pt>
                  <c:pt idx="51">
                    <c:v>6.0000000000000001E-3</c:v>
                  </c:pt>
                  <c:pt idx="52">
                    <c:v>5.0000000000000001E-3</c:v>
                  </c:pt>
                  <c:pt idx="53">
                    <c:v>6.0000000000000001E-3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5.0000000000000001E-3</c:v>
                  </c:pt>
                  <c:pt idx="59">
                    <c:v>0</c:v>
                  </c:pt>
                  <c:pt idx="60">
                    <c:v>5.0000000000000001E-3</c:v>
                  </c:pt>
                  <c:pt idx="61">
                    <c:v>6.0000000000000001E-3</c:v>
                  </c:pt>
                  <c:pt idx="62">
                    <c:v>4.0000000000000001E-3</c:v>
                  </c:pt>
                  <c:pt idx="63">
                    <c:v>6.0000000000000001E-3</c:v>
                  </c:pt>
                  <c:pt idx="64">
                    <c:v>6.0000000000000001E-3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4.0000000000000001E-3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6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9">
                    <c:v>5.0000000000000001E-3</c:v>
                  </c:pt>
                  <c:pt idx="50">
                    <c:v>5.0000000000000001E-3</c:v>
                  </c:pt>
                  <c:pt idx="51">
                    <c:v>6.0000000000000001E-3</c:v>
                  </c:pt>
                  <c:pt idx="52">
                    <c:v>5.0000000000000001E-3</c:v>
                  </c:pt>
                  <c:pt idx="53">
                    <c:v>6.0000000000000001E-3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5.0000000000000001E-3</c:v>
                  </c:pt>
                  <c:pt idx="59">
                    <c:v>0</c:v>
                  </c:pt>
                  <c:pt idx="60">
                    <c:v>5.0000000000000001E-3</c:v>
                  </c:pt>
                  <c:pt idx="61">
                    <c:v>6.0000000000000001E-3</c:v>
                  </c:pt>
                  <c:pt idx="62">
                    <c:v>4.0000000000000001E-3</c:v>
                  </c:pt>
                  <c:pt idx="63">
                    <c:v>6.0000000000000001E-3</c:v>
                  </c:pt>
                  <c:pt idx="64">
                    <c:v>6.0000000000000001E-3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-7802</c:v>
                </c:pt>
                <c:pt idx="1">
                  <c:v>-7800</c:v>
                </c:pt>
                <c:pt idx="2">
                  <c:v>-7777</c:v>
                </c:pt>
                <c:pt idx="3">
                  <c:v>-770</c:v>
                </c:pt>
                <c:pt idx="4">
                  <c:v>-423</c:v>
                </c:pt>
                <c:pt idx="5">
                  <c:v>-399</c:v>
                </c:pt>
                <c:pt idx="6">
                  <c:v>-349</c:v>
                </c:pt>
                <c:pt idx="7">
                  <c:v>-322</c:v>
                </c:pt>
                <c:pt idx="8">
                  <c:v>-55</c:v>
                </c:pt>
                <c:pt idx="9">
                  <c:v>-54</c:v>
                </c:pt>
                <c:pt idx="10">
                  <c:v>-53</c:v>
                </c:pt>
                <c:pt idx="11">
                  <c:v>-52</c:v>
                </c:pt>
                <c:pt idx="12">
                  <c:v>-30</c:v>
                </c:pt>
                <c:pt idx="13">
                  <c:v>-28</c:v>
                </c:pt>
                <c:pt idx="14">
                  <c:v>-3</c:v>
                </c:pt>
                <c:pt idx="15">
                  <c:v>0</c:v>
                </c:pt>
                <c:pt idx="16">
                  <c:v>0</c:v>
                </c:pt>
                <c:pt idx="17">
                  <c:v>6319</c:v>
                </c:pt>
                <c:pt idx="18">
                  <c:v>6393</c:v>
                </c:pt>
                <c:pt idx="19">
                  <c:v>6582</c:v>
                </c:pt>
                <c:pt idx="20">
                  <c:v>7005</c:v>
                </c:pt>
                <c:pt idx="21">
                  <c:v>7110</c:v>
                </c:pt>
                <c:pt idx="22">
                  <c:v>7325</c:v>
                </c:pt>
                <c:pt idx="23">
                  <c:v>7427</c:v>
                </c:pt>
                <c:pt idx="24">
                  <c:v>7703</c:v>
                </c:pt>
                <c:pt idx="25">
                  <c:v>7746</c:v>
                </c:pt>
                <c:pt idx="26">
                  <c:v>7886</c:v>
                </c:pt>
                <c:pt idx="27">
                  <c:v>7982.5</c:v>
                </c:pt>
                <c:pt idx="28">
                  <c:v>8170</c:v>
                </c:pt>
                <c:pt idx="29">
                  <c:v>8412</c:v>
                </c:pt>
                <c:pt idx="30">
                  <c:v>8414</c:v>
                </c:pt>
                <c:pt idx="31">
                  <c:v>9023</c:v>
                </c:pt>
                <c:pt idx="32">
                  <c:v>9024</c:v>
                </c:pt>
                <c:pt idx="33">
                  <c:v>9053</c:v>
                </c:pt>
                <c:pt idx="34">
                  <c:v>9075</c:v>
                </c:pt>
                <c:pt idx="35">
                  <c:v>9103</c:v>
                </c:pt>
                <c:pt idx="36">
                  <c:v>9131</c:v>
                </c:pt>
                <c:pt idx="37">
                  <c:v>9156</c:v>
                </c:pt>
                <c:pt idx="38">
                  <c:v>9180</c:v>
                </c:pt>
                <c:pt idx="39">
                  <c:v>9449</c:v>
                </c:pt>
                <c:pt idx="40">
                  <c:v>9794</c:v>
                </c:pt>
                <c:pt idx="41">
                  <c:v>9795</c:v>
                </c:pt>
                <c:pt idx="42">
                  <c:v>9795</c:v>
                </c:pt>
                <c:pt idx="43">
                  <c:v>9871</c:v>
                </c:pt>
                <c:pt idx="44">
                  <c:v>10404</c:v>
                </c:pt>
                <c:pt idx="45">
                  <c:v>10585</c:v>
                </c:pt>
                <c:pt idx="46">
                  <c:v>10586</c:v>
                </c:pt>
                <c:pt idx="47">
                  <c:v>10616</c:v>
                </c:pt>
                <c:pt idx="48">
                  <c:v>10802</c:v>
                </c:pt>
                <c:pt idx="49">
                  <c:v>11200</c:v>
                </c:pt>
                <c:pt idx="50">
                  <c:v>11493</c:v>
                </c:pt>
                <c:pt idx="51">
                  <c:v>11570</c:v>
                </c:pt>
                <c:pt idx="52">
                  <c:v>11571</c:v>
                </c:pt>
                <c:pt idx="53">
                  <c:v>11621</c:v>
                </c:pt>
                <c:pt idx="54">
                  <c:v>11786</c:v>
                </c:pt>
                <c:pt idx="55">
                  <c:v>11837</c:v>
                </c:pt>
                <c:pt idx="56">
                  <c:v>11889</c:v>
                </c:pt>
                <c:pt idx="57">
                  <c:v>11890</c:v>
                </c:pt>
                <c:pt idx="58">
                  <c:v>11890</c:v>
                </c:pt>
                <c:pt idx="59">
                  <c:v>11890</c:v>
                </c:pt>
                <c:pt idx="60">
                  <c:v>12209</c:v>
                </c:pt>
                <c:pt idx="61">
                  <c:v>12579</c:v>
                </c:pt>
                <c:pt idx="62">
                  <c:v>12580</c:v>
                </c:pt>
                <c:pt idx="63">
                  <c:v>12925</c:v>
                </c:pt>
                <c:pt idx="64">
                  <c:v>12925</c:v>
                </c:pt>
                <c:pt idx="65">
                  <c:v>12950</c:v>
                </c:pt>
                <c:pt idx="66">
                  <c:v>12951</c:v>
                </c:pt>
                <c:pt idx="67">
                  <c:v>12952</c:v>
                </c:pt>
                <c:pt idx="68">
                  <c:v>12953</c:v>
                </c:pt>
                <c:pt idx="69">
                  <c:v>12953</c:v>
                </c:pt>
                <c:pt idx="70">
                  <c:v>13004</c:v>
                </c:pt>
                <c:pt idx="71">
                  <c:v>13005</c:v>
                </c:pt>
                <c:pt idx="72">
                  <c:v>13030</c:v>
                </c:pt>
                <c:pt idx="73">
                  <c:v>13055</c:v>
                </c:pt>
                <c:pt idx="74">
                  <c:v>13270</c:v>
                </c:pt>
                <c:pt idx="75">
                  <c:v>13295</c:v>
                </c:pt>
                <c:pt idx="76">
                  <c:v>13322</c:v>
                </c:pt>
                <c:pt idx="77">
                  <c:v>13349</c:v>
                </c:pt>
                <c:pt idx="78">
                  <c:v>13799</c:v>
                </c:pt>
                <c:pt idx="79">
                  <c:v>14785</c:v>
                </c:pt>
                <c:pt idx="80">
                  <c:v>15451</c:v>
                </c:pt>
                <c:pt idx="81">
                  <c:v>15868</c:v>
                </c:pt>
                <c:pt idx="82">
                  <c:v>16138</c:v>
                </c:pt>
                <c:pt idx="83">
                  <c:v>16586</c:v>
                </c:pt>
                <c:pt idx="84">
                  <c:v>16586</c:v>
                </c:pt>
                <c:pt idx="85">
                  <c:v>16711.5</c:v>
                </c:pt>
                <c:pt idx="86">
                  <c:v>16853</c:v>
                </c:pt>
                <c:pt idx="87">
                  <c:v>17467</c:v>
                </c:pt>
                <c:pt idx="88">
                  <c:v>17517</c:v>
                </c:pt>
                <c:pt idx="89">
                  <c:v>17517</c:v>
                </c:pt>
                <c:pt idx="90">
                  <c:v>17517</c:v>
                </c:pt>
                <c:pt idx="91">
                  <c:v>17546</c:v>
                </c:pt>
                <c:pt idx="92">
                  <c:v>17556.5</c:v>
                </c:pt>
                <c:pt idx="93">
                  <c:v>17560.5</c:v>
                </c:pt>
                <c:pt idx="94">
                  <c:v>17565.5</c:v>
                </c:pt>
                <c:pt idx="95">
                  <c:v>17862</c:v>
                </c:pt>
                <c:pt idx="96">
                  <c:v>18087.5</c:v>
                </c:pt>
                <c:pt idx="97">
                  <c:v>18266</c:v>
                </c:pt>
                <c:pt idx="98">
                  <c:v>18266</c:v>
                </c:pt>
                <c:pt idx="99">
                  <c:v>18266</c:v>
                </c:pt>
                <c:pt idx="100">
                  <c:v>18500</c:v>
                </c:pt>
                <c:pt idx="101">
                  <c:v>18500</c:v>
                </c:pt>
                <c:pt idx="102">
                  <c:v>18500</c:v>
                </c:pt>
                <c:pt idx="103">
                  <c:v>18608</c:v>
                </c:pt>
                <c:pt idx="104">
                  <c:v>19298</c:v>
                </c:pt>
                <c:pt idx="105">
                  <c:v>19298</c:v>
                </c:pt>
                <c:pt idx="106">
                  <c:v>19298</c:v>
                </c:pt>
                <c:pt idx="107">
                  <c:v>19346</c:v>
                </c:pt>
                <c:pt idx="108">
                  <c:v>19346</c:v>
                </c:pt>
                <c:pt idx="109">
                  <c:v>19346</c:v>
                </c:pt>
                <c:pt idx="110">
                  <c:v>20015</c:v>
                </c:pt>
                <c:pt idx="111">
                  <c:v>20015</c:v>
                </c:pt>
                <c:pt idx="112">
                  <c:v>20015</c:v>
                </c:pt>
                <c:pt idx="113">
                  <c:v>20025.5</c:v>
                </c:pt>
                <c:pt idx="114">
                  <c:v>20025.5</c:v>
                </c:pt>
                <c:pt idx="115">
                  <c:v>20025.5</c:v>
                </c:pt>
                <c:pt idx="116">
                  <c:v>21673.5</c:v>
                </c:pt>
                <c:pt idx="117">
                  <c:v>21771</c:v>
                </c:pt>
              </c:numCache>
            </c:numRef>
          </c:xVal>
          <c:yVal>
            <c:numRef>
              <c:f>Active!$N$21:$N$984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426-40E2-A1AF-6E8899C9E53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Active!$F$21:$F$984</c:f>
              <c:numCache>
                <c:formatCode>General</c:formatCode>
                <c:ptCount val="964"/>
                <c:pt idx="0">
                  <c:v>-7802</c:v>
                </c:pt>
                <c:pt idx="1">
                  <c:v>-7800</c:v>
                </c:pt>
                <c:pt idx="2">
                  <c:v>-7777</c:v>
                </c:pt>
                <c:pt idx="3">
                  <c:v>-770</c:v>
                </c:pt>
                <c:pt idx="4">
                  <c:v>-423</c:v>
                </c:pt>
                <c:pt idx="5">
                  <c:v>-399</c:v>
                </c:pt>
                <c:pt idx="6">
                  <c:v>-349</c:v>
                </c:pt>
                <c:pt idx="7">
                  <c:v>-322</c:v>
                </c:pt>
                <c:pt idx="8">
                  <c:v>-55</c:v>
                </c:pt>
                <c:pt idx="9">
                  <c:v>-54</c:v>
                </c:pt>
                <c:pt idx="10">
                  <c:v>-53</c:v>
                </c:pt>
                <c:pt idx="11">
                  <c:v>-52</c:v>
                </c:pt>
                <c:pt idx="12">
                  <c:v>-30</c:v>
                </c:pt>
                <c:pt idx="13">
                  <c:v>-28</c:v>
                </c:pt>
                <c:pt idx="14">
                  <c:v>-3</c:v>
                </c:pt>
                <c:pt idx="15">
                  <c:v>0</c:v>
                </c:pt>
                <c:pt idx="16">
                  <c:v>0</c:v>
                </c:pt>
                <c:pt idx="17">
                  <c:v>6319</c:v>
                </c:pt>
                <c:pt idx="18">
                  <c:v>6393</c:v>
                </c:pt>
                <c:pt idx="19">
                  <c:v>6582</c:v>
                </c:pt>
                <c:pt idx="20">
                  <c:v>7005</c:v>
                </c:pt>
                <c:pt idx="21">
                  <c:v>7110</c:v>
                </c:pt>
                <c:pt idx="22">
                  <c:v>7325</c:v>
                </c:pt>
                <c:pt idx="23">
                  <c:v>7427</c:v>
                </c:pt>
                <c:pt idx="24">
                  <c:v>7703</c:v>
                </c:pt>
                <c:pt idx="25">
                  <c:v>7746</c:v>
                </c:pt>
                <c:pt idx="26">
                  <c:v>7886</c:v>
                </c:pt>
                <c:pt idx="27">
                  <c:v>7982.5</c:v>
                </c:pt>
                <c:pt idx="28">
                  <c:v>8170</c:v>
                </c:pt>
                <c:pt idx="29">
                  <c:v>8412</c:v>
                </c:pt>
                <c:pt idx="30">
                  <c:v>8414</c:v>
                </c:pt>
                <c:pt idx="31">
                  <c:v>9023</c:v>
                </c:pt>
                <c:pt idx="32">
                  <c:v>9024</c:v>
                </c:pt>
                <c:pt idx="33">
                  <c:v>9053</c:v>
                </c:pt>
                <c:pt idx="34">
                  <c:v>9075</c:v>
                </c:pt>
                <c:pt idx="35">
                  <c:v>9103</c:v>
                </c:pt>
                <c:pt idx="36">
                  <c:v>9131</c:v>
                </c:pt>
                <c:pt idx="37">
                  <c:v>9156</c:v>
                </c:pt>
                <c:pt idx="38">
                  <c:v>9180</c:v>
                </c:pt>
                <c:pt idx="39">
                  <c:v>9449</c:v>
                </c:pt>
                <c:pt idx="40">
                  <c:v>9794</c:v>
                </c:pt>
                <c:pt idx="41">
                  <c:v>9795</c:v>
                </c:pt>
                <c:pt idx="42">
                  <c:v>9795</c:v>
                </c:pt>
                <c:pt idx="43">
                  <c:v>9871</c:v>
                </c:pt>
                <c:pt idx="44">
                  <c:v>10404</c:v>
                </c:pt>
                <c:pt idx="45">
                  <c:v>10585</c:v>
                </c:pt>
                <c:pt idx="46">
                  <c:v>10586</c:v>
                </c:pt>
                <c:pt idx="47">
                  <c:v>10616</c:v>
                </c:pt>
                <c:pt idx="48">
                  <c:v>10802</c:v>
                </c:pt>
                <c:pt idx="49">
                  <c:v>11200</c:v>
                </c:pt>
                <c:pt idx="50">
                  <c:v>11493</c:v>
                </c:pt>
                <c:pt idx="51">
                  <c:v>11570</c:v>
                </c:pt>
                <c:pt idx="52">
                  <c:v>11571</c:v>
                </c:pt>
                <c:pt idx="53">
                  <c:v>11621</c:v>
                </c:pt>
                <c:pt idx="54">
                  <c:v>11786</c:v>
                </c:pt>
                <c:pt idx="55">
                  <c:v>11837</c:v>
                </c:pt>
                <c:pt idx="56">
                  <c:v>11889</c:v>
                </c:pt>
                <c:pt idx="57">
                  <c:v>11890</c:v>
                </c:pt>
                <c:pt idx="58">
                  <c:v>11890</c:v>
                </c:pt>
                <c:pt idx="59">
                  <c:v>11890</c:v>
                </c:pt>
                <c:pt idx="60">
                  <c:v>12209</c:v>
                </c:pt>
                <c:pt idx="61">
                  <c:v>12579</c:v>
                </c:pt>
                <c:pt idx="62">
                  <c:v>12580</c:v>
                </c:pt>
                <c:pt idx="63">
                  <c:v>12925</c:v>
                </c:pt>
                <c:pt idx="64">
                  <c:v>12925</c:v>
                </c:pt>
                <c:pt idx="65">
                  <c:v>12950</c:v>
                </c:pt>
                <c:pt idx="66">
                  <c:v>12951</c:v>
                </c:pt>
                <c:pt idx="67">
                  <c:v>12952</c:v>
                </c:pt>
                <c:pt idx="68">
                  <c:v>12953</c:v>
                </c:pt>
                <c:pt idx="69">
                  <c:v>12953</c:v>
                </c:pt>
                <c:pt idx="70">
                  <c:v>13004</c:v>
                </c:pt>
                <c:pt idx="71">
                  <c:v>13005</c:v>
                </c:pt>
                <c:pt idx="72">
                  <c:v>13030</c:v>
                </c:pt>
                <c:pt idx="73">
                  <c:v>13055</c:v>
                </c:pt>
                <c:pt idx="74">
                  <c:v>13270</c:v>
                </c:pt>
                <c:pt idx="75">
                  <c:v>13295</c:v>
                </c:pt>
                <c:pt idx="76">
                  <c:v>13322</c:v>
                </c:pt>
                <c:pt idx="77">
                  <c:v>13349</c:v>
                </c:pt>
                <c:pt idx="78">
                  <c:v>13799</c:v>
                </c:pt>
                <c:pt idx="79">
                  <c:v>14785</c:v>
                </c:pt>
                <c:pt idx="80">
                  <c:v>15451</c:v>
                </c:pt>
                <c:pt idx="81">
                  <c:v>15868</c:v>
                </c:pt>
                <c:pt idx="82">
                  <c:v>16138</c:v>
                </c:pt>
                <c:pt idx="83">
                  <c:v>16586</c:v>
                </c:pt>
                <c:pt idx="84">
                  <c:v>16586</c:v>
                </c:pt>
                <c:pt idx="85">
                  <c:v>16711.5</c:v>
                </c:pt>
                <c:pt idx="86">
                  <c:v>16853</c:v>
                </c:pt>
                <c:pt idx="87">
                  <c:v>17467</c:v>
                </c:pt>
                <c:pt idx="88">
                  <c:v>17517</c:v>
                </c:pt>
                <c:pt idx="89">
                  <c:v>17517</c:v>
                </c:pt>
                <c:pt idx="90">
                  <c:v>17517</c:v>
                </c:pt>
                <c:pt idx="91">
                  <c:v>17546</c:v>
                </c:pt>
                <c:pt idx="92">
                  <c:v>17556.5</c:v>
                </c:pt>
                <c:pt idx="93">
                  <c:v>17560.5</c:v>
                </c:pt>
                <c:pt idx="94">
                  <c:v>17565.5</c:v>
                </c:pt>
                <c:pt idx="95">
                  <c:v>17862</c:v>
                </c:pt>
                <c:pt idx="96">
                  <c:v>18087.5</c:v>
                </c:pt>
                <c:pt idx="97">
                  <c:v>18266</c:v>
                </c:pt>
                <c:pt idx="98">
                  <c:v>18266</c:v>
                </c:pt>
                <c:pt idx="99">
                  <c:v>18266</c:v>
                </c:pt>
                <c:pt idx="100">
                  <c:v>18500</c:v>
                </c:pt>
                <c:pt idx="101">
                  <c:v>18500</c:v>
                </c:pt>
                <c:pt idx="102">
                  <c:v>18500</c:v>
                </c:pt>
                <c:pt idx="103">
                  <c:v>18608</c:v>
                </c:pt>
                <c:pt idx="104">
                  <c:v>19298</c:v>
                </c:pt>
                <c:pt idx="105">
                  <c:v>19298</c:v>
                </c:pt>
                <c:pt idx="106">
                  <c:v>19298</c:v>
                </c:pt>
                <c:pt idx="107">
                  <c:v>19346</c:v>
                </c:pt>
                <c:pt idx="108">
                  <c:v>19346</c:v>
                </c:pt>
                <c:pt idx="109">
                  <c:v>19346</c:v>
                </c:pt>
                <c:pt idx="110">
                  <c:v>20015</c:v>
                </c:pt>
                <c:pt idx="111">
                  <c:v>20015</c:v>
                </c:pt>
                <c:pt idx="112">
                  <c:v>20015</c:v>
                </c:pt>
                <c:pt idx="113">
                  <c:v>20025.5</c:v>
                </c:pt>
                <c:pt idx="114">
                  <c:v>20025.5</c:v>
                </c:pt>
                <c:pt idx="115">
                  <c:v>20025.5</c:v>
                </c:pt>
                <c:pt idx="116">
                  <c:v>21673.5</c:v>
                </c:pt>
                <c:pt idx="117">
                  <c:v>21771</c:v>
                </c:pt>
              </c:numCache>
            </c:numRef>
          </c:xVal>
          <c:yVal>
            <c:numRef>
              <c:f>Active!$O$21:$O$984</c:f>
              <c:numCache>
                <c:formatCode>General</c:formatCode>
                <c:ptCount val="964"/>
                <c:pt idx="39">
                  <c:v>4.1335087229124823E-2</c:v>
                </c:pt>
                <c:pt idx="40">
                  <c:v>3.5255647007117363E-2</c:v>
                </c:pt>
                <c:pt idx="41">
                  <c:v>3.5238025441256482E-2</c:v>
                </c:pt>
                <c:pt idx="42">
                  <c:v>3.5238025441256482E-2</c:v>
                </c:pt>
                <c:pt idx="44">
                  <c:v>2.4506491831973731E-2</c:v>
                </c:pt>
                <c:pt idx="54">
                  <c:v>1.5348781222213059E-4</c:v>
                </c:pt>
                <c:pt idx="55">
                  <c:v>-7.4521204668331897E-4</c:v>
                </c:pt>
                <c:pt idx="57">
                  <c:v>-1.679155037310559E-3</c:v>
                </c:pt>
                <c:pt idx="59">
                  <c:v>-1.679155037310559E-3</c:v>
                </c:pt>
                <c:pt idx="68">
                  <c:v>-2.0410879547437893E-2</c:v>
                </c:pt>
                <c:pt idx="69">
                  <c:v>-2.0410879547437893E-2</c:v>
                </c:pt>
                <c:pt idx="78">
                  <c:v>-3.5318724265751805E-2</c:v>
                </c:pt>
                <c:pt idx="79">
                  <c:v>-5.2693588204590497E-2</c:v>
                </c:pt>
                <c:pt idx="80">
                  <c:v>-6.4429551067944041E-2</c:v>
                </c:pt>
                <c:pt idx="81">
                  <c:v>-7.1777744031935681E-2</c:v>
                </c:pt>
                <c:pt idx="82">
                  <c:v>-7.6535566814376316E-2</c:v>
                </c:pt>
                <c:pt idx="83">
                  <c:v>-8.4430028320055556E-2</c:v>
                </c:pt>
                <c:pt idx="84">
                  <c:v>-8.4430028320055556E-2</c:v>
                </c:pt>
                <c:pt idx="85">
                  <c:v>-8.6641534835597361E-2</c:v>
                </c:pt>
                <c:pt idx="86">
                  <c:v>-8.9134986404913491E-2</c:v>
                </c:pt>
                <c:pt idx="87">
                  <c:v>-9.9954627843500649E-2</c:v>
                </c:pt>
                <c:pt idx="88">
                  <c:v>-0.10083570613654522</c:v>
                </c:pt>
                <c:pt idx="89">
                  <c:v>-0.10083570613654522</c:v>
                </c:pt>
                <c:pt idx="90">
                  <c:v>-0.10083570613654522</c:v>
                </c:pt>
                <c:pt idx="91">
                  <c:v>-0.10134673154651105</c:v>
                </c:pt>
                <c:pt idx="92">
                  <c:v>-0.10153175798805045</c:v>
                </c:pt>
                <c:pt idx="93">
                  <c:v>-0.10160224425149397</c:v>
                </c:pt>
                <c:pt idx="94">
                  <c:v>-0.10169035208079844</c:v>
                </c:pt>
                <c:pt idx="95">
                  <c:v>-0.10691514635855268</c:v>
                </c:pt>
                <c:pt idx="96">
                  <c:v>-0.11088880946018367</c:v>
                </c:pt>
                <c:pt idx="97">
                  <c:v>-0.11403425896635275</c:v>
                </c:pt>
                <c:pt idx="98">
                  <c:v>-0.11403425896635275</c:v>
                </c:pt>
                <c:pt idx="99">
                  <c:v>-0.11403425896635275</c:v>
                </c:pt>
                <c:pt idx="100">
                  <c:v>-0.11815770537780126</c:v>
                </c:pt>
                <c:pt idx="101">
                  <c:v>-0.11815770537780126</c:v>
                </c:pt>
                <c:pt idx="102">
                  <c:v>-0.11815770537780126</c:v>
                </c:pt>
                <c:pt idx="103">
                  <c:v>-0.12006083449077751</c:v>
                </c:pt>
                <c:pt idx="104">
                  <c:v>-0.13221971493479243</c:v>
                </c:pt>
                <c:pt idx="105">
                  <c:v>-0.13221971493479243</c:v>
                </c:pt>
                <c:pt idx="106">
                  <c:v>-0.13221971493479243</c:v>
                </c:pt>
                <c:pt idx="107">
                  <c:v>-0.13306555009611518</c:v>
                </c:pt>
                <c:pt idx="108">
                  <c:v>-0.13306555009611518</c:v>
                </c:pt>
                <c:pt idx="109">
                  <c:v>-0.13306555009611518</c:v>
                </c:pt>
                <c:pt idx="110">
                  <c:v>-0.14485437765705142</c:v>
                </c:pt>
                <c:pt idx="111">
                  <c:v>-0.14485437765705142</c:v>
                </c:pt>
                <c:pt idx="112">
                  <c:v>-0.14485437765705142</c:v>
                </c:pt>
                <c:pt idx="113">
                  <c:v>-0.14503940409859076</c:v>
                </c:pt>
                <c:pt idx="114">
                  <c:v>-0.14503940409859076</c:v>
                </c:pt>
                <c:pt idx="115">
                  <c:v>-0.14503940409859076</c:v>
                </c:pt>
                <c:pt idx="116">
                  <c:v>-0.17407974463733941</c:v>
                </c:pt>
                <c:pt idx="117">
                  <c:v>-0.17579784730877632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426-40E2-A1AF-6E8899C9E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5452352"/>
        <c:axId val="1"/>
      </c:scatterChart>
      <c:valAx>
        <c:axId val="835452352"/>
        <c:scaling>
          <c:orientation val="minMax"/>
          <c:min val="1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6395905902091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903345724907063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54523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542770443657367"/>
          <c:y val="0.92000129214617399"/>
          <c:w val="0.77695245343402708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GI Cep - O-C Diagr.</a:t>
            </a:r>
          </a:p>
        </c:rich>
      </c:tx>
      <c:layout>
        <c:manualLayout>
          <c:xMode val="edge"/>
          <c:yMode val="edge"/>
          <c:x val="0.36363636363636365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69944341372913"/>
          <c:y val="0.14723926380368099"/>
          <c:w val="0.78293135435992578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Active!$F$21:$F$984</c:f>
              <c:numCache>
                <c:formatCode>General</c:formatCode>
                <c:ptCount val="964"/>
                <c:pt idx="0">
                  <c:v>-7802</c:v>
                </c:pt>
                <c:pt idx="1">
                  <c:v>-7800</c:v>
                </c:pt>
                <c:pt idx="2">
                  <c:v>-7777</c:v>
                </c:pt>
                <c:pt idx="3">
                  <c:v>-770</c:v>
                </c:pt>
                <c:pt idx="4">
                  <c:v>-423</c:v>
                </c:pt>
                <c:pt idx="5">
                  <c:v>-399</c:v>
                </c:pt>
                <c:pt idx="6">
                  <c:v>-349</c:v>
                </c:pt>
                <c:pt idx="7">
                  <c:v>-322</c:v>
                </c:pt>
                <c:pt idx="8">
                  <c:v>-55</c:v>
                </c:pt>
                <c:pt idx="9">
                  <c:v>-54</c:v>
                </c:pt>
                <c:pt idx="10">
                  <c:v>-53</c:v>
                </c:pt>
                <c:pt idx="11">
                  <c:v>-52</c:v>
                </c:pt>
                <c:pt idx="12">
                  <c:v>-30</c:v>
                </c:pt>
                <c:pt idx="13">
                  <c:v>-28</c:v>
                </c:pt>
                <c:pt idx="14">
                  <c:v>-3</c:v>
                </c:pt>
                <c:pt idx="15">
                  <c:v>0</c:v>
                </c:pt>
                <c:pt idx="16">
                  <c:v>0</c:v>
                </c:pt>
                <c:pt idx="17">
                  <c:v>6319</c:v>
                </c:pt>
                <c:pt idx="18">
                  <c:v>6393</c:v>
                </c:pt>
                <c:pt idx="19">
                  <c:v>6582</c:v>
                </c:pt>
                <c:pt idx="20">
                  <c:v>7005</c:v>
                </c:pt>
                <c:pt idx="21">
                  <c:v>7110</c:v>
                </c:pt>
                <c:pt idx="22">
                  <c:v>7325</c:v>
                </c:pt>
                <c:pt idx="23">
                  <c:v>7427</c:v>
                </c:pt>
                <c:pt idx="24">
                  <c:v>7703</c:v>
                </c:pt>
                <c:pt idx="25">
                  <c:v>7746</c:v>
                </c:pt>
                <c:pt idx="26">
                  <c:v>7886</c:v>
                </c:pt>
                <c:pt idx="27">
                  <c:v>7982.5</c:v>
                </c:pt>
                <c:pt idx="28">
                  <c:v>8170</c:v>
                </c:pt>
                <c:pt idx="29">
                  <c:v>8412</c:v>
                </c:pt>
                <c:pt idx="30">
                  <c:v>8414</c:v>
                </c:pt>
                <c:pt idx="31">
                  <c:v>9023</c:v>
                </c:pt>
                <c:pt idx="32">
                  <c:v>9024</c:v>
                </c:pt>
                <c:pt idx="33">
                  <c:v>9053</c:v>
                </c:pt>
                <c:pt idx="34">
                  <c:v>9075</c:v>
                </c:pt>
                <c:pt idx="35">
                  <c:v>9103</c:v>
                </c:pt>
                <c:pt idx="36">
                  <c:v>9131</c:v>
                </c:pt>
                <c:pt idx="37">
                  <c:v>9156</c:v>
                </c:pt>
                <c:pt idx="38">
                  <c:v>9180</c:v>
                </c:pt>
                <c:pt idx="39">
                  <c:v>9449</c:v>
                </c:pt>
                <c:pt idx="40">
                  <c:v>9794</c:v>
                </c:pt>
                <c:pt idx="41">
                  <c:v>9795</c:v>
                </c:pt>
                <c:pt idx="42">
                  <c:v>9795</c:v>
                </c:pt>
                <c:pt idx="43">
                  <c:v>9871</c:v>
                </c:pt>
                <c:pt idx="44">
                  <c:v>10404</c:v>
                </c:pt>
                <c:pt idx="45">
                  <c:v>10585</c:v>
                </c:pt>
                <c:pt idx="46">
                  <c:v>10586</c:v>
                </c:pt>
                <c:pt idx="47">
                  <c:v>10616</c:v>
                </c:pt>
                <c:pt idx="48">
                  <c:v>10802</c:v>
                </c:pt>
                <c:pt idx="49">
                  <c:v>11200</c:v>
                </c:pt>
                <c:pt idx="50">
                  <c:v>11493</c:v>
                </c:pt>
                <c:pt idx="51">
                  <c:v>11570</c:v>
                </c:pt>
                <c:pt idx="52">
                  <c:v>11571</c:v>
                </c:pt>
                <c:pt idx="53">
                  <c:v>11621</c:v>
                </c:pt>
                <c:pt idx="54">
                  <c:v>11786</c:v>
                </c:pt>
                <c:pt idx="55">
                  <c:v>11837</c:v>
                </c:pt>
                <c:pt idx="56">
                  <c:v>11889</c:v>
                </c:pt>
                <c:pt idx="57">
                  <c:v>11890</c:v>
                </c:pt>
                <c:pt idx="58">
                  <c:v>11890</c:v>
                </c:pt>
                <c:pt idx="59">
                  <c:v>11890</c:v>
                </c:pt>
                <c:pt idx="60">
                  <c:v>12209</c:v>
                </c:pt>
                <c:pt idx="61">
                  <c:v>12579</c:v>
                </c:pt>
                <c:pt idx="62">
                  <c:v>12580</c:v>
                </c:pt>
                <c:pt idx="63">
                  <c:v>12925</c:v>
                </c:pt>
                <c:pt idx="64">
                  <c:v>12925</c:v>
                </c:pt>
                <c:pt idx="65">
                  <c:v>12950</c:v>
                </c:pt>
                <c:pt idx="66">
                  <c:v>12951</c:v>
                </c:pt>
                <c:pt idx="67">
                  <c:v>12952</c:v>
                </c:pt>
                <c:pt idx="68">
                  <c:v>12953</c:v>
                </c:pt>
                <c:pt idx="69">
                  <c:v>12953</c:v>
                </c:pt>
                <c:pt idx="70">
                  <c:v>13004</c:v>
                </c:pt>
                <c:pt idx="71">
                  <c:v>13005</c:v>
                </c:pt>
                <c:pt idx="72">
                  <c:v>13030</c:v>
                </c:pt>
                <c:pt idx="73">
                  <c:v>13055</c:v>
                </c:pt>
                <c:pt idx="74">
                  <c:v>13270</c:v>
                </c:pt>
                <c:pt idx="75">
                  <c:v>13295</c:v>
                </c:pt>
                <c:pt idx="76">
                  <c:v>13322</c:v>
                </c:pt>
                <c:pt idx="77">
                  <c:v>13349</c:v>
                </c:pt>
                <c:pt idx="78">
                  <c:v>13799</c:v>
                </c:pt>
                <c:pt idx="79">
                  <c:v>14785</c:v>
                </c:pt>
                <c:pt idx="80">
                  <c:v>15451</c:v>
                </c:pt>
                <c:pt idx="81">
                  <c:v>15868</c:v>
                </c:pt>
                <c:pt idx="82">
                  <c:v>16138</c:v>
                </c:pt>
                <c:pt idx="83">
                  <c:v>16586</c:v>
                </c:pt>
                <c:pt idx="84">
                  <c:v>16586</c:v>
                </c:pt>
                <c:pt idx="85">
                  <c:v>16711.5</c:v>
                </c:pt>
                <c:pt idx="86">
                  <c:v>16853</c:v>
                </c:pt>
                <c:pt idx="87">
                  <c:v>17467</c:v>
                </c:pt>
                <c:pt idx="88">
                  <c:v>17517</c:v>
                </c:pt>
                <c:pt idx="89">
                  <c:v>17517</c:v>
                </c:pt>
                <c:pt idx="90">
                  <c:v>17517</c:v>
                </c:pt>
                <c:pt idx="91">
                  <c:v>17546</c:v>
                </c:pt>
                <c:pt idx="92">
                  <c:v>17556.5</c:v>
                </c:pt>
                <c:pt idx="93">
                  <c:v>17560.5</c:v>
                </c:pt>
                <c:pt idx="94">
                  <c:v>17565.5</c:v>
                </c:pt>
                <c:pt idx="95">
                  <c:v>17862</c:v>
                </c:pt>
                <c:pt idx="96">
                  <c:v>18087.5</c:v>
                </c:pt>
                <c:pt idx="97">
                  <c:v>18266</c:v>
                </c:pt>
                <c:pt idx="98">
                  <c:v>18266</c:v>
                </c:pt>
                <c:pt idx="99">
                  <c:v>18266</c:v>
                </c:pt>
                <c:pt idx="100">
                  <c:v>18500</c:v>
                </c:pt>
                <c:pt idx="101">
                  <c:v>18500</c:v>
                </c:pt>
                <c:pt idx="102">
                  <c:v>18500</c:v>
                </c:pt>
                <c:pt idx="103">
                  <c:v>18608</c:v>
                </c:pt>
                <c:pt idx="104">
                  <c:v>19298</c:v>
                </c:pt>
                <c:pt idx="105">
                  <c:v>19298</c:v>
                </c:pt>
                <c:pt idx="106">
                  <c:v>19298</c:v>
                </c:pt>
                <c:pt idx="107">
                  <c:v>19346</c:v>
                </c:pt>
                <c:pt idx="108">
                  <c:v>19346</c:v>
                </c:pt>
                <c:pt idx="109">
                  <c:v>19346</c:v>
                </c:pt>
                <c:pt idx="110">
                  <c:v>20015</c:v>
                </c:pt>
                <c:pt idx="111">
                  <c:v>20015</c:v>
                </c:pt>
                <c:pt idx="112">
                  <c:v>20015</c:v>
                </c:pt>
                <c:pt idx="113">
                  <c:v>20025.5</c:v>
                </c:pt>
                <c:pt idx="114">
                  <c:v>20025.5</c:v>
                </c:pt>
                <c:pt idx="115">
                  <c:v>20025.5</c:v>
                </c:pt>
                <c:pt idx="116">
                  <c:v>21673.5</c:v>
                </c:pt>
                <c:pt idx="117">
                  <c:v>21771</c:v>
                </c:pt>
              </c:numCache>
            </c:numRef>
          </c:xVal>
          <c:yVal>
            <c:numRef>
              <c:f>Active!$H$21:$H$984</c:f>
              <c:numCache>
                <c:formatCode>General</c:formatCode>
                <c:ptCount val="964"/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A9-4A7A-BA02-6866BCE6229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6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9">
                    <c:v>5.0000000000000001E-3</c:v>
                  </c:pt>
                  <c:pt idx="50">
                    <c:v>5.0000000000000001E-3</c:v>
                  </c:pt>
                  <c:pt idx="51">
                    <c:v>6.0000000000000001E-3</c:v>
                  </c:pt>
                  <c:pt idx="52">
                    <c:v>5.0000000000000001E-3</c:v>
                  </c:pt>
                  <c:pt idx="53">
                    <c:v>6.0000000000000001E-3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5.0000000000000001E-3</c:v>
                  </c:pt>
                  <c:pt idx="59">
                    <c:v>0</c:v>
                  </c:pt>
                  <c:pt idx="60">
                    <c:v>5.0000000000000001E-3</c:v>
                  </c:pt>
                  <c:pt idx="61">
                    <c:v>6.0000000000000001E-3</c:v>
                  </c:pt>
                  <c:pt idx="62">
                    <c:v>4.0000000000000001E-3</c:v>
                  </c:pt>
                  <c:pt idx="63">
                    <c:v>6.0000000000000001E-3</c:v>
                  </c:pt>
                  <c:pt idx="64">
                    <c:v>6.0000000000000001E-3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4.0000000000000001E-3</c:v>
                  </c:pt>
                  <c:pt idx="68">
                    <c:v>0</c:v>
                  </c:pt>
                  <c:pt idx="69">
                    <c:v>0</c:v>
                  </c:pt>
                  <c:pt idx="70">
                    <c:v>7.0000000000000001E-3</c:v>
                  </c:pt>
                  <c:pt idx="71">
                    <c:v>5.0000000000000001E-3</c:v>
                  </c:pt>
                  <c:pt idx="72">
                    <c:v>6.0000000000000001E-3</c:v>
                  </c:pt>
                  <c:pt idx="73">
                    <c:v>6.0000000000000001E-3</c:v>
                  </c:pt>
                  <c:pt idx="74">
                    <c:v>5.0000000000000001E-3</c:v>
                  </c:pt>
                  <c:pt idx="75">
                    <c:v>4.0000000000000001E-3</c:v>
                  </c:pt>
                  <c:pt idx="76">
                    <c:v>5.0000000000000001E-3</c:v>
                  </c:pt>
                  <c:pt idx="77">
                    <c:v>7.0000000000000001E-3</c:v>
                  </c:pt>
                  <c:pt idx="78">
                    <c:v>2.9999999999999997E-4</c:v>
                  </c:pt>
                  <c:pt idx="79">
                    <c:v>0</c:v>
                  </c:pt>
                  <c:pt idx="80">
                    <c:v>3.7000000000000002E-3</c:v>
                  </c:pt>
                  <c:pt idx="81">
                    <c:v>2.0000000000000001E-4</c:v>
                  </c:pt>
                  <c:pt idx="82">
                    <c:v>4.0000000000000002E-4</c:v>
                  </c:pt>
                  <c:pt idx="83">
                    <c:v>2.9999999999999997E-4</c:v>
                  </c:pt>
                  <c:pt idx="84">
                    <c:v>2.9999999999999997E-4</c:v>
                  </c:pt>
                  <c:pt idx="85">
                    <c:v>2.2000000000000001E-3</c:v>
                  </c:pt>
                  <c:pt idx="86">
                    <c:v>1E-4</c:v>
                  </c:pt>
                  <c:pt idx="87">
                    <c:v>0.02</c:v>
                  </c:pt>
                  <c:pt idx="88">
                    <c:v>1E-4</c:v>
                  </c:pt>
                  <c:pt idx="89">
                    <c:v>1E-3</c:v>
                  </c:pt>
                  <c:pt idx="90">
                    <c:v>4.0000000000000002E-4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6.9999999999999999E-4</c:v>
                  </c:pt>
                  <c:pt idx="94">
                    <c:v>5.0000000000000001E-4</c:v>
                  </c:pt>
                  <c:pt idx="95">
                    <c:v>1E-4</c:v>
                  </c:pt>
                  <c:pt idx="96">
                    <c:v>1.3899999999999999E-2</c:v>
                  </c:pt>
                  <c:pt idx="97">
                    <c:v>2.0000000000000001E-4</c:v>
                  </c:pt>
                  <c:pt idx="98">
                    <c:v>2.9999999999999997E-4</c:v>
                  </c:pt>
                  <c:pt idx="99">
                    <c:v>2.9999999999999997E-4</c:v>
                  </c:pt>
                  <c:pt idx="100">
                    <c:v>2.9999999999999997E-4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2.9999999999999997E-4</c:v>
                  </c:pt>
                  <c:pt idx="104">
                    <c:v>2.0000000000000001E-4</c:v>
                  </c:pt>
                  <c:pt idx="105">
                    <c:v>2.9999999999999997E-4</c:v>
                  </c:pt>
                  <c:pt idx="106">
                    <c:v>2.0000000000000001E-4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1E-4</c:v>
                  </c:pt>
                  <c:pt idx="110">
                    <c:v>2.0000000000000001E-4</c:v>
                  </c:pt>
                  <c:pt idx="111">
                    <c:v>1E-4</c:v>
                  </c:pt>
                  <c:pt idx="112">
                    <c:v>2.0000000000000001E-4</c:v>
                  </c:pt>
                  <c:pt idx="113">
                    <c:v>8.0000000000000004E-4</c:v>
                  </c:pt>
                  <c:pt idx="114">
                    <c:v>8.9999999999999998E-4</c:v>
                  </c:pt>
                  <c:pt idx="115">
                    <c:v>2.8999999999999998E-3</c:v>
                  </c:pt>
                  <c:pt idx="116">
                    <c:v>1.17E-2</c:v>
                  </c:pt>
                  <c:pt idx="117">
                    <c:v>5.9999999999999995E-4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6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9">
                    <c:v>5.0000000000000001E-3</c:v>
                  </c:pt>
                  <c:pt idx="50">
                    <c:v>5.0000000000000001E-3</c:v>
                  </c:pt>
                  <c:pt idx="51">
                    <c:v>6.0000000000000001E-3</c:v>
                  </c:pt>
                  <c:pt idx="52">
                    <c:v>5.0000000000000001E-3</c:v>
                  </c:pt>
                  <c:pt idx="53">
                    <c:v>6.0000000000000001E-3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5.0000000000000001E-3</c:v>
                  </c:pt>
                  <c:pt idx="59">
                    <c:v>0</c:v>
                  </c:pt>
                  <c:pt idx="60">
                    <c:v>5.0000000000000001E-3</c:v>
                  </c:pt>
                  <c:pt idx="61">
                    <c:v>6.0000000000000001E-3</c:v>
                  </c:pt>
                  <c:pt idx="62">
                    <c:v>4.0000000000000001E-3</c:v>
                  </c:pt>
                  <c:pt idx="63">
                    <c:v>6.0000000000000001E-3</c:v>
                  </c:pt>
                  <c:pt idx="64">
                    <c:v>6.0000000000000001E-3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4.0000000000000001E-3</c:v>
                  </c:pt>
                  <c:pt idx="68">
                    <c:v>0</c:v>
                  </c:pt>
                  <c:pt idx="69">
                    <c:v>0</c:v>
                  </c:pt>
                  <c:pt idx="70">
                    <c:v>7.0000000000000001E-3</c:v>
                  </c:pt>
                  <c:pt idx="71">
                    <c:v>5.0000000000000001E-3</c:v>
                  </c:pt>
                  <c:pt idx="72">
                    <c:v>6.0000000000000001E-3</c:v>
                  </c:pt>
                  <c:pt idx="73">
                    <c:v>6.0000000000000001E-3</c:v>
                  </c:pt>
                  <c:pt idx="74">
                    <c:v>5.0000000000000001E-3</c:v>
                  </c:pt>
                  <c:pt idx="75">
                    <c:v>4.0000000000000001E-3</c:v>
                  </c:pt>
                  <c:pt idx="76">
                    <c:v>5.0000000000000001E-3</c:v>
                  </c:pt>
                  <c:pt idx="77">
                    <c:v>7.0000000000000001E-3</c:v>
                  </c:pt>
                  <c:pt idx="78">
                    <c:v>2.9999999999999997E-4</c:v>
                  </c:pt>
                  <c:pt idx="79">
                    <c:v>0</c:v>
                  </c:pt>
                  <c:pt idx="80">
                    <c:v>3.7000000000000002E-3</c:v>
                  </c:pt>
                  <c:pt idx="81">
                    <c:v>2.0000000000000001E-4</c:v>
                  </c:pt>
                  <c:pt idx="82">
                    <c:v>4.0000000000000002E-4</c:v>
                  </c:pt>
                  <c:pt idx="83">
                    <c:v>2.9999999999999997E-4</c:v>
                  </c:pt>
                  <c:pt idx="84">
                    <c:v>2.9999999999999997E-4</c:v>
                  </c:pt>
                  <c:pt idx="85">
                    <c:v>2.2000000000000001E-3</c:v>
                  </c:pt>
                  <c:pt idx="86">
                    <c:v>1E-4</c:v>
                  </c:pt>
                  <c:pt idx="87">
                    <c:v>0.02</c:v>
                  </c:pt>
                  <c:pt idx="88">
                    <c:v>1E-4</c:v>
                  </c:pt>
                  <c:pt idx="89">
                    <c:v>1E-3</c:v>
                  </c:pt>
                  <c:pt idx="90">
                    <c:v>4.0000000000000002E-4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6.9999999999999999E-4</c:v>
                  </c:pt>
                  <c:pt idx="94">
                    <c:v>5.0000000000000001E-4</c:v>
                  </c:pt>
                  <c:pt idx="95">
                    <c:v>1E-4</c:v>
                  </c:pt>
                  <c:pt idx="96">
                    <c:v>1.3899999999999999E-2</c:v>
                  </c:pt>
                  <c:pt idx="97">
                    <c:v>2.0000000000000001E-4</c:v>
                  </c:pt>
                  <c:pt idx="98">
                    <c:v>2.9999999999999997E-4</c:v>
                  </c:pt>
                  <c:pt idx="99">
                    <c:v>2.9999999999999997E-4</c:v>
                  </c:pt>
                  <c:pt idx="100">
                    <c:v>2.9999999999999997E-4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2.9999999999999997E-4</c:v>
                  </c:pt>
                  <c:pt idx="104">
                    <c:v>2.0000000000000001E-4</c:v>
                  </c:pt>
                  <c:pt idx="105">
                    <c:v>2.9999999999999997E-4</c:v>
                  </c:pt>
                  <c:pt idx="106">
                    <c:v>2.0000000000000001E-4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1E-4</c:v>
                  </c:pt>
                  <c:pt idx="110">
                    <c:v>2.0000000000000001E-4</c:v>
                  </c:pt>
                  <c:pt idx="111">
                    <c:v>1E-4</c:v>
                  </c:pt>
                  <c:pt idx="112">
                    <c:v>2.0000000000000001E-4</c:v>
                  </c:pt>
                  <c:pt idx="113">
                    <c:v>8.0000000000000004E-4</c:v>
                  </c:pt>
                  <c:pt idx="114">
                    <c:v>8.9999999999999998E-4</c:v>
                  </c:pt>
                  <c:pt idx="115">
                    <c:v>2.8999999999999998E-3</c:v>
                  </c:pt>
                  <c:pt idx="116">
                    <c:v>1.17E-2</c:v>
                  </c:pt>
                  <c:pt idx="11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-7802</c:v>
                </c:pt>
                <c:pt idx="1">
                  <c:v>-7800</c:v>
                </c:pt>
                <c:pt idx="2">
                  <c:v>-7777</c:v>
                </c:pt>
                <c:pt idx="3">
                  <c:v>-770</c:v>
                </c:pt>
                <c:pt idx="4">
                  <c:v>-423</c:v>
                </c:pt>
                <c:pt idx="5">
                  <c:v>-399</c:v>
                </c:pt>
                <c:pt idx="6">
                  <c:v>-349</c:v>
                </c:pt>
                <c:pt idx="7">
                  <c:v>-322</c:v>
                </c:pt>
                <c:pt idx="8">
                  <c:v>-55</c:v>
                </c:pt>
                <c:pt idx="9">
                  <c:v>-54</c:v>
                </c:pt>
                <c:pt idx="10">
                  <c:v>-53</c:v>
                </c:pt>
                <c:pt idx="11">
                  <c:v>-52</c:v>
                </c:pt>
                <c:pt idx="12">
                  <c:v>-30</c:v>
                </c:pt>
                <c:pt idx="13">
                  <c:v>-28</c:v>
                </c:pt>
                <c:pt idx="14">
                  <c:v>-3</c:v>
                </c:pt>
                <c:pt idx="15">
                  <c:v>0</c:v>
                </c:pt>
                <c:pt idx="16">
                  <c:v>0</c:v>
                </c:pt>
                <c:pt idx="17">
                  <c:v>6319</c:v>
                </c:pt>
                <c:pt idx="18">
                  <c:v>6393</c:v>
                </c:pt>
                <c:pt idx="19">
                  <c:v>6582</c:v>
                </c:pt>
                <c:pt idx="20">
                  <c:v>7005</c:v>
                </c:pt>
                <c:pt idx="21">
                  <c:v>7110</c:v>
                </c:pt>
                <c:pt idx="22">
                  <c:v>7325</c:v>
                </c:pt>
                <c:pt idx="23">
                  <c:v>7427</c:v>
                </c:pt>
                <c:pt idx="24">
                  <c:v>7703</c:v>
                </c:pt>
                <c:pt idx="25">
                  <c:v>7746</c:v>
                </c:pt>
                <c:pt idx="26">
                  <c:v>7886</c:v>
                </c:pt>
                <c:pt idx="27">
                  <c:v>7982.5</c:v>
                </c:pt>
                <c:pt idx="28">
                  <c:v>8170</c:v>
                </c:pt>
                <c:pt idx="29">
                  <c:v>8412</c:v>
                </c:pt>
                <c:pt idx="30">
                  <c:v>8414</c:v>
                </c:pt>
                <c:pt idx="31">
                  <c:v>9023</c:v>
                </c:pt>
                <c:pt idx="32">
                  <c:v>9024</c:v>
                </c:pt>
                <c:pt idx="33">
                  <c:v>9053</c:v>
                </c:pt>
                <c:pt idx="34">
                  <c:v>9075</c:v>
                </c:pt>
                <c:pt idx="35">
                  <c:v>9103</c:v>
                </c:pt>
                <c:pt idx="36">
                  <c:v>9131</c:v>
                </c:pt>
                <c:pt idx="37">
                  <c:v>9156</c:v>
                </c:pt>
                <c:pt idx="38">
                  <c:v>9180</c:v>
                </c:pt>
                <c:pt idx="39">
                  <c:v>9449</c:v>
                </c:pt>
                <c:pt idx="40">
                  <c:v>9794</c:v>
                </c:pt>
                <c:pt idx="41">
                  <c:v>9795</c:v>
                </c:pt>
                <c:pt idx="42">
                  <c:v>9795</c:v>
                </c:pt>
                <c:pt idx="43">
                  <c:v>9871</c:v>
                </c:pt>
                <c:pt idx="44">
                  <c:v>10404</c:v>
                </c:pt>
                <c:pt idx="45">
                  <c:v>10585</c:v>
                </c:pt>
                <c:pt idx="46">
                  <c:v>10586</c:v>
                </c:pt>
                <c:pt idx="47">
                  <c:v>10616</c:v>
                </c:pt>
                <c:pt idx="48">
                  <c:v>10802</c:v>
                </c:pt>
                <c:pt idx="49">
                  <c:v>11200</c:v>
                </c:pt>
                <c:pt idx="50">
                  <c:v>11493</c:v>
                </c:pt>
                <c:pt idx="51">
                  <c:v>11570</c:v>
                </c:pt>
                <c:pt idx="52">
                  <c:v>11571</c:v>
                </c:pt>
                <c:pt idx="53">
                  <c:v>11621</c:v>
                </c:pt>
                <c:pt idx="54">
                  <c:v>11786</c:v>
                </c:pt>
                <c:pt idx="55">
                  <c:v>11837</c:v>
                </c:pt>
                <c:pt idx="56">
                  <c:v>11889</c:v>
                </c:pt>
                <c:pt idx="57">
                  <c:v>11890</c:v>
                </c:pt>
                <c:pt idx="58">
                  <c:v>11890</c:v>
                </c:pt>
                <c:pt idx="59">
                  <c:v>11890</c:v>
                </c:pt>
                <c:pt idx="60">
                  <c:v>12209</c:v>
                </c:pt>
                <c:pt idx="61">
                  <c:v>12579</c:v>
                </c:pt>
                <c:pt idx="62">
                  <c:v>12580</c:v>
                </c:pt>
                <c:pt idx="63">
                  <c:v>12925</c:v>
                </c:pt>
                <c:pt idx="64">
                  <c:v>12925</c:v>
                </c:pt>
                <c:pt idx="65">
                  <c:v>12950</c:v>
                </c:pt>
                <c:pt idx="66">
                  <c:v>12951</c:v>
                </c:pt>
                <c:pt idx="67">
                  <c:v>12952</c:v>
                </c:pt>
                <c:pt idx="68">
                  <c:v>12953</c:v>
                </c:pt>
                <c:pt idx="69">
                  <c:v>12953</c:v>
                </c:pt>
                <c:pt idx="70">
                  <c:v>13004</c:v>
                </c:pt>
                <c:pt idx="71">
                  <c:v>13005</c:v>
                </c:pt>
                <c:pt idx="72">
                  <c:v>13030</c:v>
                </c:pt>
                <c:pt idx="73">
                  <c:v>13055</c:v>
                </c:pt>
                <c:pt idx="74">
                  <c:v>13270</c:v>
                </c:pt>
                <c:pt idx="75">
                  <c:v>13295</c:v>
                </c:pt>
                <c:pt idx="76">
                  <c:v>13322</c:v>
                </c:pt>
                <c:pt idx="77">
                  <c:v>13349</c:v>
                </c:pt>
                <c:pt idx="78">
                  <c:v>13799</c:v>
                </c:pt>
                <c:pt idx="79">
                  <c:v>14785</c:v>
                </c:pt>
                <c:pt idx="80">
                  <c:v>15451</c:v>
                </c:pt>
                <c:pt idx="81">
                  <c:v>15868</c:v>
                </c:pt>
                <c:pt idx="82">
                  <c:v>16138</c:v>
                </c:pt>
                <c:pt idx="83">
                  <c:v>16586</c:v>
                </c:pt>
                <c:pt idx="84">
                  <c:v>16586</c:v>
                </c:pt>
                <c:pt idx="85">
                  <c:v>16711.5</c:v>
                </c:pt>
                <c:pt idx="86">
                  <c:v>16853</c:v>
                </c:pt>
                <c:pt idx="87">
                  <c:v>17467</c:v>
                </c:pt>
                <c:pt idx="88">
                  <c:v>17517</c:v>
                </c:pt>
                <c:pt idx="89">
                  <c:v>17517</c:v>
                </c:pt>
                <c:pt idx="90">
                  <c:v>17517</c:v>
                </c:pt>
                <c:pt idx="91">
                  <c:v>17546</c:v>
                </c:pt>
                <c:pt idx="92">
                  <c:v>17556.5</c:v>
                </c:pt>
                <c:pt idx="93">
                  <c:v>17560.5</c:v>
                </c:pt>
                <c:pt idx="94">
                  <c:v>17565.5</c:v>
                </c:pt>
                <c:pt idx="95">
                  <c:v>17862</c:v>
                </c:pt>
                <c:pt idx="96">
                  <c:v>18087.5</c:v>
                </c:pt>
                <c:pt idx="97">
                  <c:v>18266</c:v>
                </c:pt>
                <c:pt idx="98">
                  <c:v>18266</c:v>
                </c:pt>
                <c:pt idx="99">
                  <c:v>18266</c:v>
                </c:pt>
                <c:pt idx="100">
                  <c:v>18500</c:v>
                </c:pt>
                <c:pt idx="101">
                  <c:v>18500</c:v>
                </c:pt>
                <c:pt idx="102">
                  <c:v>18500</c:v>
                </c:pt>
                <c:pt idx="103">
                  <c:v>18608</c:v>
                </c:pt>
                <c:pt idx="104">
                  <c:v>19298</c:v>
                </c:pt>
                <c:pt idx="105">
                  <c:v>19298</c:v>
                </c:pt>
                <c:pt idx="106">
                  <c:v>19298</c:v>
                </c:pt>
                <c:pt idx="107">
                  <c:v>19346</c:v>
                </c:pt>
                <c:pt idx="108">
                  <c:v>19346</c:v>
                </c:pt>
                <c:pt idx="109">
                  <c:v>19346</c:v>
                </c:pt>
                <c:pt idx="110">
                  <c:v>20015</c:v>
                </c:pt>
                <c:pt idx="111">
                  <c:v>20015</c:v>
                </c:pt>
                <c:pt idx="112">
                  <c:v>20015</c:v>
                </c:pt>
                <c:pt idx="113">
                  <c:v>20025.5</c:v>
                </c:pt>
                <c:pt idx="114">
                  <c:v>20025.5</c:v>
                </c:pt>
                <c:pt idx="115">
                  <c:v>20025.5</c:v>
                </c:pt>
                <c:pt idx="116">
                  <c:v>21673.5</c:v>
                </c:pt>
                <c:pt idx="117">
                  <c:v>21771</c:v>
                </c:pt>
              </c:numCache>
            </c:numRef>
          </c:xVal>
          <c:yVal>
            <c:numRef>
              <c:f>Active!$I$21:$I$984</c:f>
              <c:numCache>
                <c:formatCode>General</c:formatCode>
                <c:ptCount val="964"/>
                <c:pt idx="0">
                  <c:v>-4.4319999979052227E-3</c:v>
                </c:pt>
                <c:pt idx="1">
                  <c:v>-4.980000000068685E-2</c:v>
                </c:pt>
                <c:pt idx="2">
                  <c:v>1.3468000001012115E-2</c:v>
                </c:pt>
                <c:pt idx="3">
                  <c:v>1.1680000003252644E-2</c:v>
                </c:pt>
                <c:pt idx="4">
                  <c:v>-3.4668000000237953E-2</c:v>
                </c:pt>
                <c:pt idx="5">
                  <c:v>2.0916000001307111E-2</c:v>
                </c:pt>
                <c:pt idx="6">
                  <c:v>4.6715999997104518E-2</c:v>
                </c:pt>
                <c:pt idx="7">
                  <c:v>-2.0751999996718951E-2</c:v>
                </c:pt>
                <c:pt idx="8">
                  <c:v>2.7620000000752043E-2</c:v>
                </c:pt>
                <c:pt idx="9">
                  <c:v>-1.0064000001875684E-2</c:v>
                </c:pt>
                <c:pt idx="10">
                  <c:v>2.2519999984069727E-3</c:v>
                </c:pt>
                <c:pt idx="11">
                  <c:v>-1.5432000000146218E-2</c:v>
                </c:pt>
                <c:pt idx="12">
                  <c:v>3.5519999997632112E-2</c:v>
                </c:pt>
                <c:pt idx="13">
                  <c:v>-3.9848000000347383E-2</c:v>
                </c:pt>
                <c:pt idx="14">
                  <c:v>-3.1947999996191356E-2</c:v>
                </c:pt>
                <c:pt idx="15">
                  <c:v>-4.9999999973806553E-3</c:v>
                </c:pt>
                <c:pt idx="17">
                  <c:v>-1.2196000003314111E-2</c:v>
                </c:pt>
                <c:pt idx="18">
                  <c:v>1.1880000020028092E-3</c:v>
                </c:pt>
                <c:pt idx="19">
                  <c:v>3.691199999593664E-2</c:v>
                </c:pt>
                <c:pt idx="20">
                  <c:v>5.7999999989988282E-4</c:v>
                </c:pt>
                <c:pt idx="21">
                  <c:v>-4.2239999995217659E-2</c:v>
                </c:pt>
                <c:pt idx="22">
                  <c:v>-2.4300000004586764E-2</c:v>
                </c:pt>
                <c:pt idx="23">
                  <c:v>-4.0680000020074658E-3</c:v>
                </c:pt>
                <c:pt idx="24">
                  <c:v>-6.7852000000129919E-2</c:v>
                </c:pt>
                <c:pt idx="25">
                  <c:v>-4.2640000028768554E-3</c:v>
                </c:pt>
                <c:pt idx="26">
                  <c:v>-2.4000000848900527E-5</c:v>
                </c:pt>
                <c:pt idx="27">
                  <c:v>-0.13653000000340398</c:v>
                </c:pt>
                <c:pt idx="28">
                  <c:v>-2.7280000002065208E-2</c:v>
                </c:pt>
                <c:pt idx="29">
                  <c:v>1.919999995152466E-4</c:v>
                </c:pt>
                <c:pt idx="30">
                  <c:v>-5.1759999987552874E-3</c:v>
                </c:pt>
                <c:pt idx="31">
                  <c:v>-2.732000000833068E-3</c:v>
                </c:pt>
                <c:pt idx="32">
                  <c:v>-4.416000003402587E-3</c:v>
                </c:pt>
                <c:pt idx="33">
                  <c:v>-2.4252000002888963E-2</c:v>
                </c:pt>
                <c:pt idx="34">
                  <c:v>-3.1300000002374873E-2</c:v>
                </c:pt>
                <c:pt idx="35">
                  <c:v>-1.4520000040647574E-3</c:v>
                </c:pt>
                <c:pt idx="36">
                  <c:v>-8.6040000023785979E-3</c:v>
                </c:pt>
                <c:pt idx="37">
                  <c:v>-1.7039999947883189E-3</c:v>
                </c:pt>
                <c:pt idx="38">
                  <c:v>-5.1120000003720634E-2</c:v>
                </c:pt>
                <c:pt idx="39">
                  <c:v>-1.011599999765167E-2</c:v>
                </c:pt>
                <c:pt idx="40">
                  <c:v>-7.096000001183711E-3</c:v>
                </c:pt>
                <c:pt idx="41">
                  <c:v>3.2199999986914918E-3</c:v>
                </c:pt>
                <c:pt idx="42">
                  <c:v>7.219999999506399E-3</c:v>
                </c:pt>
                <c:pt idx="43">
                  <c:v>-7.6399999670684338E-4</c:v>
                </c:pt>
                <c:pt idx="44">
                  <c:v>-1.5336000004026573E-2</c:v>
                </c:pt>
                <c:pt idx="45">
                  <c:v>-7.140000001527369E-3</c:v>
                </c:pt>
                <c:pt idx="46">
                  <c:v>-7.8240000002551824E-3</c:v>
                </c:pt>
                <c:pt idx="47">
                  <c:v>-2.0343999996839557E-2</c:v>
                </c:pt>
                <c:pt idx="48">
                  <c:v>4.3200000072829425E-4</c:v>
                </c:pt>
                <c:pt idx="49">
                  <c:v>-1.5800000001036096E-2</c:v>
                </c:pt>
                <c:pt idx="50">
                  <c:v>-9.2119999972055666E-3</c:v>
                </c:pt>
                <c:pt idx="51">
                  <c:v>-1.1880000005476177E-2</c:v>
                </c:pt>
                <c:pt idx="52">
                  <c:v>-1.8563999998150393E-2</c:v>
                </c:pt>
                <c:pt idx="53">
                  <c:v>-1.5763999996124767E-2</c:v>
                </c:pt>
                <c:pt idx="54">
                  <c:v>-6.6240000014659017E-3</c:v>
                </c:pt>
                <c:pt idx="55">
                  <c:v>-1.650800000061281E-2</c:v>
                </c:pt>
                <c:pt idx="56">
                  <c:v>-4.0759999974397942E-3</c:v>
                </c:pt>
                <c:pt idx="57">
                  <c:v>-1.0759999997389968E-2</c:v>
                </c:pt>
                <c:pt idx="58">
                  <c:v>-9.7600000008242205E-3</c:v>
                </c:pt>
                <c:pt idx="59">
                  <c:v>-8.7600000042584725E-3</c:v>
                </c:pt>
                <c:pt idx="60">
                  <c:v>-1.0956000005535316E-2</c:v>
                </c:pt>
                <c:pt idx="61">
                  <c:v>-9.0360000031068921E-3</c:v>
                </c:pt>
                <c:pt idx="62">
                  <c:v>-1.4719999999215361E-2</c:v>
                </c:pt>
                <c:pt idx="63">
                  <c:v>-1.5699999996286351E-2</c:v>
                </c:pt>
                <c:pt idx="64">
                  <c:v>-1.5699999996286351E-2</c:v>
                </c:pt>
                <c:pt idx="65">
                  <c:v>-1.8799999998009298E-2</c:v>
                </c:pt>
                <c:pt idx="66">
                  <c:v>-1.2483999998949002E-2</c:v>
                </c:pt>
                <c:pt idx="67">
                  <c:v>-1.4167999994242564E-2</c:v>
                </c:pt>
                <c:pt idx="70">
                  <c:v>-1.873600000544684E-2</c:v>
                </c:pt>
                <c:pt idx="71">
                  <c:v>-1.4419999999518041E-2</c:v>
                </c:pt>
                <c:pt idx="72">
                  <c:v>-1.5520000000833534E-2</c:v>
                </c:pt>
                <c:pt idx="73">
                  <c:v>-1.6620000002149027E-2</c:v>
                </c:pt>
                <c:pt idx="74">
                  <c:v>-1.9680000004882459E-2</c:v>
                </c:pt>
                <c:pt idx="75">
                  <c:v>-2.0780000006197952E-2</c:v>
                </c:pt>
                <c:pt idx="76">
                  <c:v>-1.8248000000312459E-2</c:v>
                </c:pt>
                <c:pt idx="77">
                  <c:v>-1.7716000002110377E-2</c:v>
                </c:pt>
                <c:pt idx="79">
                  <c:v>-4.394000000320375E-2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4A9-4A7A-BA02-6866BCE6229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-7802</c:v>
                </c:pt>
                <c:pt idx="1">
                  <c:v>-7800</c:v>
                </c:pt>
                <c:pt idx="2">
                  <c:v>-7777</c:v>
                </c:pt>
                <c:pt idx="3">
                  <c:v>-770</c:v>
                </c:pt>
                <c:pt idx="4">
                  <c:v>-423</c:v>
                </c:pt>
                <c:pt idx="5">
                  <c:v>-399</c:v>
                </c:pt>
                <c:pt idx="6">
                  <c:v>-349</c:v>
                </c:pt>
                <c:pt idx="7">
                  <c:v>-322</c:v>
                </c:pt>
                <c:pt idx="8">
                  <c:v>-55</c:v>
                </c:pt>
                <c:pt idx="9">
                  <c:v>-54</c:v>
                </c:pt>
                <c:pt idx="10">
                  <c:v>-53</c:v>
                </c:pt>
                <c:pt idx="11">
                  <c:v>-52</c:v>
                </c:pt>
                <c:pt idx="12">
                  <c:v>-30</c:v>
                </c:pt>
                <c:pt idx="13">
                  <c:v>-28</c:v>
                </c:pt>
                <c:pt idx="14">
                  <c:v>-3</c:v>
                </c:pt>
                <c:pt idx="15">
                  <c:v>0</c:v>
                </c:pt>
                <c:pt idx="16">
                  <c:v>0</c:v>
                </c:pt>
                <c:pt idx="17">
                  <c:v>6319</c:v>
                </c:pt>
                <c:pt idx="18">
                  <c:v>6393</c:v>
                </c:pt>
                <c:pt idx="19">
                  <c:v>6582</c:v>
                </c:pt>
                <c:pt idx="20">
                  <c:v>7005</c:v>
                </c:pt>
                <c:pt idx="21">
                  <c:v>7110</c:v>
                </c:pt>
                <c:pt idx="22">
                  <c:v>7325</c:v>
                </c:pt>
                <c:pt idx="23">
                  <c:v>7427</c:v>
                </c:pt>
                <c:pt idx="24">
                  <c:v>7703</c:v>
                </c:pt>
                <c:pt idx="25">
                  <c:v>7746</c:v>
                </c:pt>
                <c:pt idx="26">
                  <c:v>7886</c:v>
                </c:pt>
                <c:pt idx="27">
                  <c:v>7982.5</c:v>
                </c:pt>
                <c:pt idx="28">
                  <c:v>8170</c:v>
                </c:pt>
                <c:pt idx="29">
                  <c:v>8412</c:v>
                </c:pt>
                <c:pt idx="30">
                  <c:v>8414</c:v>
                </c:pt>
                <c:pt idx="31">
                  <c:v>9023</c:v>
                </c:pt>
                <c:pt idx="32">
                  <c:v>9024</c:v>
                </c:pt>
                <c:pt idx="33">
                  <c:v>9053</c:v>
                </c:pt>
                <c:pt idx="34">
                  <c:v>9075</c:v>
                </c:pt>
                <c:pt idx="35">
                  <c:v>9103</c:v>
                </c:pt>
                <c:pt idx="36">
                  <c:v>9131</c:v>
                </c:pt>
                <c:pt idx="37">
                  <c:v>9156</c:v>
                </c:pt>
                <c:pt idx="38">
                  <c:v>9180</c:v>
                </c:pt>
                <c:pt idx="39">
                  <c:v>9449</c:v>
                </c:pt>
                <c:pt idx="40">
                  <c:v>9794</c:v>
                </c:pt>
                <c:pt idx="41">
                  <c:v>9795</c:v>
                </c:pt>
                <c:pt idx="42">
                  <c:v>9795</c:v>
                </c:pt>
                <c:pt idx="43">
                  <c:v>9871</c:v>
                </c:pt>
                <c:pt idx="44">
                  <c:v>10404</c:v>
                </c:pt>
                <c:pt idx="45">
                  <c:v>10585</c:v>
                </c:pt>
                <c:pt idx="46">
                  <c:v>10586</c:v>
                </c:pt>
                <c:pt idx="47">
                  <c:v>10616</c:v>
                </c:pt>
                <c:pt idx="48">
                  <c:v>10802</c:v>
                </c:pt>
                <c:pt idx="49">
                  <c:v>11200</c:v>
                </c:pt>
                <c:pt idx="50">
                  <c:v>11493</c:v>
                </c:pt>
                <c:pt idx="51">
                  <c:v>11570</c:v>
                </c:pt>
                <c:pt idx="52">
                  <c:v>11571</c:v>
                </c:pt>
                <c:pt idx="53">
                  <c:v>11621</c:v>
                </c:pt>
                <c:pt idx="54">
                  <c:v>11786</c:v>
                </c:pt>
                <c:pt idx="55">
                  <c:v>11837</c:v>
                </c:pt>
                <c:pt idx="56">
                  <c:v>11889</c:v>
                </c:pt>
                <c:pt idx="57">
                  <c:v>11890</c:v>
                </c:pt>
                <c:pt idx="58">
                  <c:v>11890</c:v>
                </c:pt>
                <c:pt idx="59">
                  <c:v>11890</c:v>
                </c:pt>
                <c:pt idx="60">
                  <c:v>12209</c:v>
                </c:pt>
                <c:pt idx="61">
                  <c:v>12579</c:v>
                </c:pt>
                <c:pt idx="62">
                  <c:v>12580</c:v>
                </c:pt>
                <c:pt idx="63">
                  <c:v>12925</c:v>
                </c:pt>
                <c:pt idx="64">
                  <c:v>12925</c:v>
                </c:pt>
                <c:pt idx="65">
                  <c:v>12950</c:v>
                </c:pt>
                <c:pt idx="66">
                  <c:v>12951</c:v>
                </c:pt>
                <c:pt idx="67">
                  <c:v>12952</c:v>
                </c:pt>
                <c:pt idx="68">
                  <c:v>12953</c:v>
                </c:pt>
                <c:pt idx="69">
                  <c:v>12953</c:v>
                </c:pt>
                <c:pt idx="70">
                  <c:v>13004</c:v>
                </c:pt>
                <c:pt idx="71">
                  <c:v>13005</c:v>
                </c:pt>
                <c:pt idx="72">
                  <c:v>13030</c:v>
                </c:pt>
                <c:pt idx="73">
                  <c:v>13055</c:v>
                </c:pt>
                <c:pt idx="74">
                  <c:v>13270</c:v>
                </c:pt>
                <c:pt idx="75">
                  <c:v>13295</c:v>
                </c:pt>
                <c:pt idx="76">
                  <c:v>13322</c:v>
                </c:pt>
                <c:pt idx="77">
                  <c:v>13349</c:v>
                </c:pt>
                <c:pt idx="78">
                  <c:v>13799</c:v>
                </c:pt>
                <c:pt idx="79">
                  <c:v>14785</c:v>
                </c:pt>
                <c:pt idx="80">
                  <c:v>15451</c:v>
                </c:pt>
                <c:pt idx="81">
                  <c:v>15868</c:v>
                </c:pt>
                <c:pt idx="82">
                  <c:v>16138</c:v>
                </c:pt>
                <c:pt idx="83">
                  <c:v>16586</c:v>
                </c:pt>
                <c:pt idx="84">
                  <c:v>16586</c:v>
                </c:pt>
                <c:pt idx="85">
                  <c:v>16711.5</c:v>
                </c:pt>
                <c:pt idx="86">
                  <c:v>16853</c:v>
                </c:pt>
                <c:pt idx="87">
                  <c:v>17467</c:v>
                </c:pt>
                <c:pt idx="88">
                  <c:v>17517</c:v>
                </c:pt>
                <c:pt idx="89">
                  <c:v>17517</c:v>
                </c:pt>
                <c:pt idx="90">
                  <c:v>17517</c:v>
                </c:pt>
                <c:pt idx="91">
                  <c:v>17546</c:v>
                </c:pt>
                <c:pt idx="92">
                  <c:v>17556.5</c:v>
                </c:pt>
                <c:pt idx="93">
                  <c:v>17560.5</c:v>
                </c:pt>
                <c:pt idx="94">
                  <c:v>17565.5</c:v>
                </c:pt>
                <c:pt idx="95">
                  <c:v>17862</c:v>
                </c:pt>
                <c:pt idx="96">
                  <c:v>18087.5</c:v>
                </c:pt>
                <c:pt idx="97">
                  <c:v>18266</c:v>
                </c:pt>
                <c:pt idx="98">
                  <c:v>18266</c:v>
                </c:pt>
                <c:pt idx="99">
                  <c:v>18266</c:v>
                </c:pt>
                <c:pt idx="100">
                  <c:v>18500</c:v>
                </c:pt>
                <c:pt idx="101">
                  <c:v>18500</c:v>
                </c:pt>
                <c:pt idx="102">
                  <c:v>18500</c:v>
                </c:pt>
                <c:pt idx="103">
                  <c:v>18608</c:v>
                </c:pt>
                <c:pt idx="104">
                  <c:v>19298</c:v>
                </c:pt>
                <c:pt idx="105">
                  <c:v>19298</c:v>
                </c:pt>
                <c:pt idx="106">
                  <c:v>19298</c:v>
                </c:pt>
                <c:pt idx="107">
                  <c:v>19346</c:v>
                </c:pt>
                <c:pt idx="108">
                  <c:v>19346</c:v>
                </c:pt>
                <c:pt idx="109">
                  <c:v>19346</c:v>
                </c:pt>
                <c:pt idx="110">
                  <c:v>20015</c:v>
                </c:pt>
                <c:pt idx="111">
                  <c:v>20015</c:v>
                </c:pt>
                <c:pt idx="112">
                  <c:v>20015</c:v>
                </c:pt>
                <c:pt idx="113">
                  <c:v>20025.5</c:v>
                </c:pt>
                <c:pt idx="114">
                  <c:v>20025.5</c:v>
                </c:pt>
                <c:pt idx="115">
                  <c:v>20025.5</c:v>
                </c:pt>
                <c:pt idx="116">
                  <c:v>21673.5</c:v>
                </c:pt>
                <c:pt idx="117">
                  <c:v>21771</c:v>
                </c:pt>
              </c:numCache>
            </c:numRef>
          </c:xVal>
          <c:yVal>
            <c:numRef>
              <c:f>Active!$J$21:$J$984</c:f>
              <c:numCache>
                <c:formatCode>General</c:formatCode>
                <c:ptCount val="964"/>
                <c:pt idx="68">
                  <c:v>-7.1519999983138405E-3</c:v>
                </c:pt>
                <c:pt idx="69">
                  <c:v>-2.5199999799951911E-4</c:v>
                </c:pt>
                <c:pt idx="78">
                  <c:v>-3.0016000004252419E-2</c:v>
                </c:pt>
                <c:pt idx="85">
                  <c:v>-8.7365999999747146E-2</c:v>
                </c:pt>
                <c:pt idx="91">
                  <c:v>-0.10436400000617141</c:v>
                </c:pt>
                <c:pt idx="93">
                  <c:v>-0.1043820000049891</c:v>
                </c:pt>
                <c:pt idx="96">
                  <c:v>-0.10555000000022119</c:v>
                </c:pt>
                <c:pt idx="103">
                  <c:v>-0.12247200000274461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4A9-4A7A-BA02-6866BCE6229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6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9">
                    <c:v>5.0000000000000001E-3</c:v>
                  </c:pt>
                  <c:pt idx="50">
                    <c:v>5.0000000000000001E-3</c:v>
                  </c:pt>
                  <c:pt idx="51">
                    <c:v>6.0000000000000001E-3</c:v>
                  </c:pt>
                  <c:pt idx="52">
                    <c:v>5.0000000000000001E-3</c:v>
                  </c:pt>
                  <c:pt idx="53">
                    <c:v>6.0000000000000001E-3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5.0000000000000001E-3</c:v>
                  </c:pt>
                  <c:pt idx="59">
                    <c:v>0</c:v>
                  </c:pt>
                  <c:pt idx="60">
                    <c:v>5.0000000000000001E-3</c:v>
                  </c:pt>
                  <c:pt idx="61">
                    <c:v>6.0000000000000001E-3</c:v>
                  </c:pt>
                  <c:pt idx="62">
                    <c:v>4.0000000000000001E-3</c:v>
                  </c:pt>
                  <c:pt idx="63">
                    <c:v>6.0000000000000001E-3</c:v>
                  </c:pt>
                  <c:pt idx="64">
                    <c:v>6.0000000000000001E-3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4.0000000000000001E-3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6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9">
                    <c:v>5.0000000000000001E-3</c:v>
                  </c:pt>
                  <c:pt idx="50">
                    <c:v>5.0000000000000001E-3</c:v>
                  </c:pt>
                  <c:pt idx="51">
                    <c:v>6.0000000000000001E-3</c:v>
                  </c:pt>
                  <c:pt idx="52">
                    <c:v>5.0000000000000001E-3</c:v>
                  </c:pt>
                  <c:pt idx="53">
                    <c:v>6.0000000000000001E-3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5.0000000000000001E-3</c:v>
                  </c:pt>
                  <c:pt idx="59">
                    <c:v>0</c:v>
                  </c:pt>
                  <c:pt idx="60">
                    <c:v>5.0000000000000001E-3</c:v>
                  </c:pt>
                  <c:pt idx="61">
                    <c:v>6.0000000000000001E-3</c:v>
                  </c:pt>
                  <c:pt idx="62">
                    <c:v>4.0000000000000001E-3</c:v>
                  </c:pt>
                  <c:pt idx="63">
                    <c:v>6.0000000000000001E-3</c:v>
                  </c:pt>
                  <c:pt idx="64">
                    <c:v>6.0000000000000001E-3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-7802</c:v>
                </c:pt>
                <c:pt idx="1">
                  <c:v>-7800</c:v>
                </c:pt>
                <c:pt idx="2">
                  <c:v>-7777</c:v>
                </c:pt>
                <c:pt idx="3">
                  <c:v>-770</c:v>
                </c:pt>
                <c:pt idx="4">
                  <c:v>-423</c:v>
                </c:pt>
                <c:pt idx="5">
                  <c:v>-399</c:v>
                </c:pt>
                <c:pt idx="6">
                  <c:v>-349</c:v>
                </c:pt>
                <c:pt idx="7">
                  <c:v>-322</c:v>
                </c:pt>
                <c:pt idx="8">
                  <c:v>-55</c:v>
                </c:pt>
                <c:pt idx="9">
                  <c:v>-54</c:v>
                </c:pt>
                <c:pt idx="10">
                  <c:v>-53</c:v>
                </c:pt>
                <c:pt idx="11">
                  <c:v>-52</c:v>
                </c:pt>
                <c:pt idx="12">
                  <c:v>-30</c:v>
                </c:pt>
                <c:pt idx="13">
                  <c:v>-28</c:v>
                </c:pt>
                <c:pt idx="14">
                  <c:v>-3</c:v>
                </c:pt>
                <c:pt idx="15">
                  <c:v>0</c:v>
                </c:pt>
                <c:pt idx="16">
                  <c:v>0</c:v>
                </c:pt>
                <c:pt idx="17">
                  <c:v>6319</c:v>
                </c:pt>
                <c:pt idx="18">
                  <c:v>6393</c:v>
                </c:pt>
                <c:pt idx="19">
                  <c:v>6582</c:v>
                </c:pt>
                <c:pt idx="20">
                  <c:v>7005</c:v>
                </c:pt>
                <c:pt idx="21">
                  <c:v>7110</c:v>
                </c:pt>
                <c:pt idx="22">
                  <c:v>7325</c:v>
                </c:pt>
                <c:pt idx="23">
                  <c:v>7427</c:v>
                </c:pt>
                <c:pt idx="24">
                  <c:v>7703</c:v>
                </c:pt>
                <c:pt idx="25">
                  <c:v>7746</c:v>
                </c:pt>
                <c:pt idx="26">
                  <c:v>7886</c:v>
                </c:pt>
                <c:pt idx="27">
                  <c:v>7982.5</c:v>
                </c:pt>
                <c:pt idx="28">
                  <c:v>8170</c:v>
                </c:pt>
                <c:pt idx="29">
                  <c:v>8412</c:v>
                </c:pt>
                <c:pt idx="30">
                  <c:v>8414</c:v>
                </c:pt>
                <c:pt idx="31">
                  <c:v>9023</c:v>
                </c:pt>
                <c:pt idx="32">
                  <c:v>9024</c:v>
                </c:pt>
                <c:pt idx="33">
                  <c:v>9053</c:v>
                </c:pt>
                <c:pt idx="34">
                  <c:v>9075</c:v>
                </c:pt>
                <c:pt idx="35">
                  <c:v>9103</c:v>
                </c:pt>
                <c:pt idx="36">
                  <c:v>9131</c:v>
                </c:pt>
                <c:pt idx="37">
                  <c:v>9156</c:v>
                </c:pt>
                <c:pt idx="38">
                  <c:v>9180</c:v>
                </c:pt>
                <c:pt idx="39">
                  <c:v>9449</c:v>
                </c:pt>
                <c:pt idx="40">
                  <c:v>9794</c:v>
                </c:pt>
                <c:pt idx="41">
                  <c:v>9795</c:v>
                </c:pt>
                <c:pt idx="42">
                  <c:v>9795</c:v>
                </c:pt>
                <c:pt idx="43">
                  <c:v>9871</c:v>
                </c:pt>
                <c:pt idx="44">
                  <c:v>10404</c:v>
                </c:pt>
                <c:pt idx="45">
                  <c:v>10585</c:v>
                </c:pt>
                <c:pt idx="46">
                  <c:v>10586</c:v>
                </c:pt>
                <c:pt idx="47">
                  <c:v>10616</c:v>
                </c:pt>
                <c:pt idx="48">
                  <c:v>10802</c:v>
                </c:pt>
                <c:pt idx="49">
                  <c:v>11200</c:v>
                </c:pt>
                <c:pt idx="50">
                  <c:v>11493</c:v>
                </c:pt>
                <c:pt idx="51">
                  <c:v>11570</c:v>
                </c:pt>
                <c:pt idx="52">
                  <c:v>11571</c:v>
                </c:pt>
                <c:pt idx="53">
                  <c:v>11621</c:v>
                </c:pt>
                <c:pt idx="54">
                  <c:v>11786</c:v>
                </c:pt>
                <c:pt idx="55">
                  <c:v>11837</c:v>
                </c:pt>
                <c:pt idx="56">
                  <c:v>11889</c:v>
                </c:pt>
                <c:pt idx="57">
                  <c:v>11890</c:v>
                </c:pt>
                <c:pt idx="58">
                  <c:v>11890</c:v>
                </c:pt>
                <c:pt idx="59">
                  <c:v>11890</c:v>
                </c:pt>
                <c:pt idx="60">
                  <c:v>12209</c:v>
                </c:pt>
                <c:pt idx="61">
                  <c:v>12579</c:v>
                </c:pt>
                <c:pt idx="62">
                  <c:v>12580</c:v>
                </c:pt>
                <c:pt idx="63">
                  <c:v>12925</c:v>
                </c:pt>
                <c:pt idx="64">
                  <c:v>12925</c:v>
                </c:pt>
                <c:pt idx="65">
                  <c:v>12950</c:v>
                </c:pt>
                <c:pt idx="66">
                  <c:v>12951</c:v>
                </c:pt>
                <c:pt idx="67">
                  <c:v>12952</c:v>
                </c:pt>
                <c:pt idx="68">
                  <c:v>12953</c:v>
                </c:pt>
                <c:pt idx="69">
                  <c:v>12953</c:v>
                </c:pt>
                <c:pt idx="70">
                  <c:v>13004</c:v>
                </c:pt>
                <c:pt idx="71">
                  <c:v>13005</c:v>
                </c:pt>
                <c:pt idx="72">
                  <c:v>13030</c:v>
                </c:pt>
                <c:pt idx="73">
                  <c:v>13055</c:v>
                </c:pt>
                <c:pt idx="74">
                  <c:v>13270</c:v>
                </c:pt>
                <c:pt idx="75">
                  <c:v>13295</c:v>
                </c:pt>
                <c:pt idx="76">
                  <c:v>13322</c:v>
                </c:pt>
                <c:pt idx="77">
                  <c:v>13349</c:v>
                </c:pt>
                <c:pt idx="78">
                  <c:v>13799</c:v>
                </c:pt>
                <c:pt idx="79">
                  <c:v>14785</c:v>
                </c:pt>
                <c:pt idx="80">
                  <c:v>15451</c:v>
                </c:pt>
                <c:pt idx="81">
                  <c:v>15868</c:v>
                </c:pt>
                <c:pt idx="82">
                  <c:v>16138</c:v>
                </c:pt>
                <c:pt idx="83">
                  <c:v>16586</c:v>
                </c:pt>
                <c:pt idx="84">
                  <c:v>16586</c:v>
                </c:pt>
                <c:pt idx="85">
                  <c:v>16711.5</c:v>
                </c:pt>
                <c:pt idx="86">
                  <c:v>16853</c:v>
                </c:pt>
                <c:pt idx="87">
                  <c:v>17467</c:v>
                </c:pt>
                <c:pt idx="88">
                  <c:v>17517</c:v>
                </c:pt>
                <c:pt idx="89">
                  <c:v>17517</c:v>
                </c:pt>
                <c:pt idx="90">
                  <c:v>17517</c:v>
                </c:pt>
                <c:pt idx="91">
                  <c:v>17546</c:v>
                </c:pt>
                <c:pt idx="92">
                  <c:v>17556.5</c:v>
                </c:pt>
                <c:pt idx="93">
                  <c:v>17560.5</c:v>
                </c:pt>
                <c:pt idx="94">
                  <c:v>17565.5</c:v>
                </c:pt>
                <c:pt idx="95">
                  <c:v>17862</c:v>
                </c:pt>
                <c:pt idx="96">
                  <c:v>18087.5</c:v>
                </c:pt>
                <c:pt idx="97">
                  <c:v>18266</c:v>
                </c:pt>
                <c:pt idx="98">
                  <c:v>18266</c:v>
                </c:pt>
                <c:pt idx="99">
                  <c:v>18266</c:v>
                </c:pt>
                <c:pt idx="100">
                  <c:v>18500</c:v>
                </c:pt>
                <c:pt idx="101">
                  <c:v>18500</c:v>
                </c:pt>
                <c:pt idx="102">
                  <c:v>18500</c:v>
                </c:pt>
                <c:pt idx="103">
                  <c:v>18608</c:v>
                </c:pt>
                <c:pt idx="104">
                  <c:v>19298</c:v>
                </c:pt>
                <c:pt idx="105">
                  <c:v>19298</c:v>
                </c:pt>
                <c:pt idx="106">
                  <c:v>19298</c:v>
                </c:pt>
                <c:pt idx="107">
                  <c:v>19346</c:v>
                </c:pt>
                <c:pt idx="108">
                  <c:v>19346</c:v>
                </c:pt>
                <c:pt idx="109">
                  <c:v>19346</c:v>
                </c:pt>
                <c:pt idx="110">
                  <c:v>20015</c:v>
                </c:pt>
                <c:pt idx="111">
                  <c:v>20015</c:v>
                </c:pt>
                <c:pt idx="112">
                  <c:v>20015</c:v>
                </c:pt>
                <c:pt idx="113">
                  <c:v>20025.5</c:v>
                </c:pt>
                <c:pt idx="114">
                  <c:v>20025.5</c:v>
                </c:pt>
                <c:pt idx="115">
                  <c:v>20025.5</c:v>
                </c:pt>
                <c:pt idx="116">
                  <c:v>21673.5</c:v>
                </c:pt>
                <c:pt idx="117">
                  <c:v>21771</c:v>
                </c:pt>
              </c:numCache>
            </c:numRef>
          </c:xVal>
          <c:yVal>
            <c:numRef>
              <c:f>Active!$K$21:$K$984</c:f>
              <c:numCache>
                <c:formatCode>General</c:formatCode>
                <c:ptCount val="964"/>
                <c:pt idx="80">
                  <c:v>-5.9884000002057292E-2</c:v>
                </c:pt>
                <c:pt idx="81">
                  <c:v>-6.941200000437675E-2</c:v>
                </c:pt>
                <c:pt idx="82">
                  <c:v>-7.5142000001505949E-2</c:v>
                </c:pt>
                <c:pt idx="83">
                  <c:v>-8.3623999998962972E-2</c:v>
                </c:pt>
                <c:pt idx="84">
                  <c:v>-8.3623999998962972E-2</c:v>
                </c:pt>
                <c:pt idx="86">
                  <c:v>-8.9381999998295214E-2</c:v>
                </c:pt>
                <c:pt idx="87">
                  <c:v>-0.1029980000021169</c:v>
                </c:pt>
                <c:pt idx="88">
                  <c:v>-0.10398800000257324</c:v>
                </c:pt>
                <c:pt idx="89">
                  <c:v>-0.10361800000100629</c:v>
                </c:pt>
                <c:pt idx="90">
                  <c:v>-0.10274800000479445</c:v>
                </c:pt>
                <c:pt idx="92">
                  <c:v>-0.1044160000019474</c:v>
                </c:pt>
                <c:pt idx="94">
                  <c:v>-0.10530200000357581</c:v>
                </c:pt>
                <c:pt idx="95">
                  <c:v>-0.10909800000081304</c:v>
                </c:pt>
                <c:pt idx="97">
                  <c:v>-0.11627400000725174</c:v>
                </c:pt>
                <c:pt idx="98">
                  <c:v>-0.11618400000588736</c:v>
                </c:pt>
                <c:pt idx="99">
                  <c:v>-0.11596400000416907</c:v>
                </c:pt>
                <c:pt idx="100">
                  <c:v>-0.12054999999963911</c:v>
                </c:pt>
                <c:pt idx="101">
                  <c:v>-0.12041000000317581</c:v>
                </c:pt>
                <c:pt idx="102">
                  <c:v>-0.12023000000044703</c:v>
                </c:pt>
                <c:pt idx="104">
                  <c:v>-0.1339419999931124</c:v>
                </c:pt>
                <c:pt idx="105">
                  <c:v>-0.13362199999392033</c:v>
                </c:pt>
                <c:pt idx="106">
                  <c:v>-0.13357199999882141</c:v>
                </c:pt>
                <c:pt idx="107">
                  <c:v>-0.13473400000657421</c:v>
                </c:pt>
                <c:pt idx="108">
                  <c:v>-0.13472400000318885</c:v>
                </c:pt>
                <c:pt idx="109">
                  <c:v>-0.13470400000369409</c:v>
                </c:pt>
                <c:pt idx="110">
                  <c:v>-0.14539999999396969</c:v>
                </c:pt>
                <c:pt idx="111">
                  <c:v>-0.14536999999836553</c:v>
                </c:pt>
                <c:pt idx="112">
                  <c:v>-0.14531999999599066</c:v>
                </c:pt>
                <c:pt idx="113">
                  <c:v>-0.14563199999975041</c:v>
                </c:pt>
                <c:pt idx="114">
                  <c:v>-0.14493199999560602</c:v>
                </c:pt>
                <c:pt idx="115">
                  <c:v>-0.1411519999965094</c:v>
                </c:pt>
                <c:pt idx="116">
                  <c:v>-0.1607739999963087</c:v>
                </c:pt>
                <c:pt idx="117">
                  <c:v>-0.16906399999425048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4A9-4A7A-BA02-6866BCE6229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6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9">
                    <c:v>5.0000000000000001E-3</c:v>
                  </c:pt>
                  <c:pt idx="50">
                    <c:v>5.0000000000000001E-3</c:v>
                  </c:pt>
                  <c:pt idx="51">
                    <c:v>6.0000000000000001E-3</c:v>
                  </c:pt>
                  <c:pt idx="52">
                    <c:v>5.0000000000000001E-3</c:v>
                  </c:pt>
                  <c:pt idx="53">
                    <c:v>6.0000000000000001E-3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5.0000000000000001E-3</c:v>
                  </c:pt>
                  <c:pt idx="59">
                    <c:v>0</c:v>
                  </c:pt>
                  <c:pt idx="60">
                    <c:v>5.0000000000000001E-3</c:v>
                  </c:pt>
                  <c:pt idx="61">
                    <c:v>6.0000000000000001E-3</c:v>
                  </c:pt>
                  <c:pt idx="62">
                    <c:v>4.0000000000000001E-3</c:v>
                  </c:pt>
                  <c:pt idx="63">
                    <c:v>6.0000000000000001E-3</c:v>
                  </c:pt>
                  <c:pt idx="64">
                    <c:v>6.0000000000000001E-3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4.0000000000000001E-3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6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9">
                    <c:v>5.0000000000000001E-3</c:v>
                  </c:pt>
                  <c:pt idx="50">
                    <c:v>5.0000000000000001E-3</c:v>
                  </c:pt>
                  <c:pt idx="51">
                    <c:v>6.0000000000000001E-3</c:v>
                  </c:pt>
                  <c:pt idx="52">
                    <c:v>5.0000000000000001E-3</c:v>
                  </c:pt>
                  <c:pt idx="53">
                    <c:v>6.0000000000000001E-3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5.0000000000000001E-3</c:v>
                  </c:pt>
                  <c:pt idx="59">
                    <c:v>0</c:v>
                  </c:pt>
                  <c:pt idx="60">
                    <c:v>5.0000000000000001E-3</c:v>
                  </c:pt>
                  <c:pt idx="61">
                    <c:v>6.0000000000000001E-3</c:v>
                  </c:pt>
                  <c:pt idx="62">
                    <c:v>4.0000000000000001E-3</c:v>
                  </c:pt>
                  <c:pt idx="63">
                    <c:v>6.0000000000000001E-3</c:v>
                  </c:pt>
                  <c:pt idx="64">
                    <c:v>6.0000000000000001E-3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-7802</c:v>
                </c:pt>
                <c:pt idx="1">
                  <c:v>-7800</c:v>
                </c:pt>
                <c:pt idx="2">
                  <c:v>-7777</c:v>
                </c:pt>
                <c:pt idx="3">
                  <c:v>-770</c:v>
                </c:pt>
                <c:pt idx="4">
                  <c:v>-423</c:v>
                </c:pt>
                <c:pt idx="5">
                  <c:v>-399</c:v>
                </c:pt>
                <c:pt idx="6">
                  <c:v>-349</c:v>
                </c:pt>
                <c:pt idx="7">
                  <c:v>-322</c:v>
                </c:pt>
                <c:pt idx="8">
                  <c:v>-55</c:v>
                </c:pt>
                <c:pt idx="9">
                  <c:v>-54</c:v>
                </c:pt>
                <c:pt idx="10">
                  <c:v>-53</c:v>
                </c:pt>
                <c:pt idx="11">
                  <c:v>-52</c:v>
                </c:pt>
                <c:pt idx="12">
                  <c:v>-30</c:v>
                </c:pt>
                <c:pt idx="13">
                  <c:v>-28</c:v>
                </c:pt>
                <c:pt idx="14">
                  <c:v>-3</c:v>
                </c:pt>
                <c:pt idx="15">
                  <c:v>0</c:v>
                </c:pt>
                <c:pt idx="16">
                  <c:v>0</c:v>
                </c:pt>
                <c:pt idx="17">
                  <c:v>6319</c:v>
                </c:pt>
                <c:pt idx="18">
                  <c:v>6393</c:v>
                </c:pt>
                <c:pt idx="19">
                  <c:v>6582</c:v>
                </c:pt>
                <c:pt idx="20">
                  <c:v>7005</c:v>
                </c:pt>
                <c:pt idx="21">
                  <c:v>7110</c:v>
                </c:pt>
                <c:pt idx="22">
                  <c:v>7325</c:v>
                </c:pt>
                <c:pt idx="23">
                  <c:v>7427</c:v>
                </c:pt>
                <c:pt idx="24">
                  <c:v>7703</c:v>
                </c:pt>
                <c:pt idx="25">
                  <c:v>7746</c:v>
                </c:pt>
                <c:pt idx="26">
                  <c:v>7886</c:v>
                </c:pt>
                <c:pt idx="27">
                  <c:v>7982.5</c:v>
                </c:pt>
                <c:pt idx="28">
                  <c:v>8170</c:v>
                </c:pt>
                <c:pt idx="29">
                  <c:v>8412</c:v>
                </c:pt>
                <c:pt idx="30">
                  <c:v>8414</c:v>
                </c:pt>
                <c:pt idx="31">
                  <c:v>9023</c:v>
                </c:pt>
                <c:pt idx="32">
                  <c:v>9024</c:v>
                </c:pt>
                <c:pt idx="33">
                  <c:v>9053</c:v>
                </c:pt>
                <c:pt idx="34">
                  <c:v>9075</c:v>
                </c:pt>
                <c:pt idx="35">
                  <c:v>9103</c:v>
                </c:pt>
                <c:pt idx="36">
                  <c:v>9131</c:v>
                </c:pt>
                <c:pt idx="37">
                  <c:v>9156</c:v>
                </c:pt>
                <c:pt idx="38">
                  <c:v>9180</c:v>
                </c:pt>
                <c:pt idx="39">
                  <c:v>9449</c:v>
                </c:pt>
                <c:pt idx="40">
                  <c:v>9794</c:v>
                </c:pt>
                <c:pt idx="41">
                  <c:v>9795</c:v>
                </c:pt>
                <c:pt idx="42">
                  <c:v>9795</c:v>
                </c:pt>
                <c:pt idx="43">
                  <c:v>9871</c:v>
                </c:pt>
                <c:pt idx="44">
                  <c:v>10404</c:v>
                </c:pt>
                <c:pt idx="45">
                  <c:v>10585</c:v>
                </c:pt>
                <c:pt idx="46">
                  <c:v>10586</c:v>
                </c:pt>
                <c:pt idx="47">
                  <c:v>10616</c:v>
                </c:pt>
                <c:pt idx="48">
                  <c:v>10802</c:v>
                </c:pt>
                <c:pt idx="49">
                  <c:v>11200</c:v>
                </c:pt>
                <c:pt idx="50">
                  <c:v>11493</c:v>
                </c:pt>
                <c:pt idx="51">
                  <c:v>11570</c:v>
                </c:pt>
                <c:pt idx="52">
                  <c:v>11571</c:v>
                </c:pt>
                <c:pt idx="53">
                  <c:v>11621</c:v>
                </c:pt>
                <c:pt idx="54">
                  <c:v>11786</c:v>
                </c:pt>
                <c:pt idx="55">
                  <c:v>11837</c:v>
                </c:pt>
                <c:pt idx="56">
                  <c:v>11889</c:v>
                </c:pt>
                <c:pt idx="57">
                  <c:v>11890</c:v>
                </c:pt>
                <c:pt idx="58">
                  <c:v>11890</c:v>
                </c:pt>
                <c:pt idx="59">
                  <c:v>11890</c:v>
                </c:pt>
                <c:pt idx="60">
                  <c:v>12209</c:v>
                </c:pt>
                <c:pt idx="61">
                  <c:v>12579</c:v>
                </c:pt>
                <c:pt idx="62">
                  <c:v>12580</c:v>
                </c:pt>
                <c:pt idx="63">
                  <c:v>12925</c:v>
                </c:pt>
                <c:pt idx="64">
                  <c:v>12925</c:v>
                </c:pt>
                <c:pt idx="65">
                  <c:v>12950</c:v>
                </c:pt>
                <c:pt idx="66">
                  <c:v>12951</c:v>
                </c:pt>
                <c:pt idx="67">
                  <c:v>12952</c:v>
                </c:pt>
                <c:pt idx="68">
                  <c:v>12953</c:v>
                </c:pt>
                <c:pt idx="69">
                  <c:v>12953</c:v>
                </c:pt>
                <c:pt idx="70">
                  <c:v>13004</c:v>
                </c:pt>
                <c:pt idx="71">
                  <c:v>13005</c:v>
                </c:pt>
                <c:pt idx="72">
                  <c:v>13030</c:v>
                </c:pt>
                <c:pt idx="73">
                  <c:v>13055</c:v>
                </c:pt>
                <c:pt idx="74">
                  <c:v>13270</c:v>
                </c:pt>
                <c:pt idx="75">
                  <c:v>13295</c:v>
                </c:pt>
                <c:pt idx="76">
                  <c:v>13322</c:v>
                </c:pt>
                <c:pt idx="77">
                  <c:v>13349</c:v>
                </c:pt>
                <c:pt idx="78">
                  <c:v>13799</c:v>
                </c:pt>
                <c:pt idx="79">
                  <c:v>14785</c:v>
                </c:pt>
                <c:pt idx="80">
                  <c:v>15451</c:v>
                </c:pt>
                <c:pt idx="81">
                  <c:v>15868</c:v>
                </c:pt>
                <c:pt idx="82">
                  <c:v>16138</c:v>
                </c:pt>
                <c:pt idx="83">
                  <c:v>16586</c:v>
                </c:pt>
                <c:pt idx="84">
                  <c:v>16586</c:v>
                </c:pt>
                <c:pt idx="85">
                  <c:v>16711.5</c:v>
                </c:pt>
                <c:pt idx="86">
                  <c:v>16853</c:v>
                </c:pt>
                <c:pt idx="87">
                  <c:v>17467</c:v>
                </c:pt>
                <c:pt idx="88">
                  <c:v>17517</c:v>
                </c:pt>
                <c:pt idx="89">
                  <c:v>17517</c:v>
                </c:pt>
                <c:pt idx="90">
                  <c:v>17517</c:v>
                </c:pt>
                <c:pt idx="91">
                  <c:v>17546</c:v>
                </c:pt>
                <c:pt idx="92">
                  <c:v>17556.5</c:v>
                </c:pt>
                <c:pt idx="93">
                  <c:v>17560.5</c:v>
                </c:pt>
                <c:pt idx="94">
                  <c:v>17565.5</c:v>
                </c:pt>
                <c:pt idx="95">
                  <c:v>17862</c:v>
                </c:pt>
                <c:pt idx="96">
                  <c:v>18087.5</c:v>
                </c:pt>
                <c:pt idx="97">
                  <c:v>18266</c:v>
                </c:pt>
                <c:pt idx="98">
                  <c:v>18266</c:v>
                </c:pt>
                <c:pt idx="99">
                  <c:v>18266</c:v>
                </c:pt>
                <c:pt idx="100">
                  <c:v>18500</c:v>
                </c:pt>
                <c:pt idx="101">
                  <c:v>18500</c:v>
                </c:pt>
                <c:pt idx="102">
                  <c:v>18500</c:v>
                </c:pt>
                <c:pt idx="103">
                  <c:v>18608</c:v>
                </c:pt>
                <c:pt idx="104">
                  <c:v>19298</c:v>
                </c:pt>
                <c:pt idx="105">
                  <c:v>19298</c:v>
                </c:pt>
                <c:pt idx="106">
                  <c:v>19298</c:v>
                </c:pt>
                <c:pt idx="107">
                  <c:v>19346</c:v>
                </c:pt>
                <c:pt idx="108">
                  <c:v>19346</c:v>
                </c:pt>
                <c:pt idx="109">
                  <c:v>19346</c:v>
                </c:pt>
                <c:pt idx="110">
                  <c:v>20015</c:v>
                </c:pt>
                <c:pt idx="111">
                  <c:v>20015</c:v>
                </c:pt>
                <c:pt idx="112">
                  <c:v>20015</c:v>
                </c:pt>
                <c:pt idx="113">
                  <c:v>20025.5</c:v>
                </c:pt>
                <c:pt idx="114">
                  <c:v>20025.5</c:v>
                </c:pt>
                <c:pt idx="115">
                  <c:v>20025.5</c:v>
                </c:pt>
                <c:pt idx="116">
                  <c:v>21673.5</c:v>
                </c:pt>
                <c:pt idx="117">
                  <c:v>21771</c:v>
                </c:pt>
              </c:numCache>
            </c:numRef>
          </c:xVal>
          <c:yVal>
            <c:numRef>
              <c:f>Active!$L$21:$L$984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4A9-4A7A-BA02-6866BCE6229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6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9">
                    <c:v>5.0000000000000001E-3</c:v>
                  </c:pt>
                  <c:pt idx="50">
                    <c:v>5.0000000000000001E-3</c:v>
                  </c:pt>
                  <c:pt idx="51">
                    <c:v>6.0000000000000001E-3</c:v>
                  </c:pt>
                  <c:pt idx="52">
                    <c:v>5.0000000000000001E-3</c:v>
                  </c:pt>
                  <c:pt idx="53">
                    <c:v>6.0000000000000001E-3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5.0000000000000001E-3</c:v>
                  </c:pt>
                  <c:pt idx="59">
                    <c:v>0</c:v>
                  </c:pt>
                  <c:pt idx="60">
                    <c:v>5.0000000000000001E-3</c:v>
                  </c:pt>
                  <c:pt idx="61">
                    <c:v>6.0000000000000001E-3</c:v>
                  </c:pt>
                  <c:pt idx="62">
                    <c:v>4.0000000000000001E-3</c:v>
                  </c:pt>
                  <c:pt idx="63">
                    <c:v>6.0000000000000001E-3</c:v>
                  </c:pt>
                  <c:pt idx="64">
                    <c:v>6.0000000000000001E-3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4.0000000000000001E-3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6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9">
                    <c:v>5.0000000000000001E-3</c:v>
                  </c:pt>
                  <c:pt idx="50">
                    <c:v>5.0000000000000001E-3</c:v>
                  </c:pt>
                  <c:pt idx="51">
                    <c:v>6.0000000000000001E-3</c:v>
                  </c:pt>
                  <c:pt idx="52">
                    <c:v>5.0000000000000001E-3</c:v>
                  </c:pt>
                  <c:pt idx="53">
                    <c:v>6.0000000000000001E-3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5.0000000000000001E-3</c:v>
                  </c:pt>
                  <c:pt idx="59">
                    <c:v>0</c:v>
                  </c:pt>
                  <c:pt idx="60">
                    <c:v>5.0000000000000001E-3</c:v>
                  </c:pt>
                  <c:pt idx="61">
                    <c:v>6.0000000000000001E-3</c:v>
                  </c:pt>
                  <c:pt idx="62">
                    <c:v>4.0000000000000001E-3</c:v>
                  </c:pt>
                  <c:pt idx="63">
                    <c:v>6.0000000000000001E-3</c:v>
                  </c:pt>
                  <c:pt idx="64">
                    <c:v>6.0000000000000001E-3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-7802</c:v>
                </c:pt>
                <c:pt idx="1">
                  <c:v>-7800</c:v>
                </c:pt>
                <c:pt idx="2">
                  <c:v>-7777</c:v>
                </c:pt>
                <c:pt idx="3">
                  <c:v>-770</c:v>
                </c:pt>
                <c:pt idx="4">
                  <c:v>-423</c:v>
                </c:pt>
                <c:pt idx="5">
                  <c:v>-399</c:v>
                </c:pt>
                <c:pt idx="6">
                  <c:v>-349</c:v>
                </c:pt>
                <c:pt idx="7">
                  <c:v>-322</c:v>
                </c:pt>
                <c:pt idx="8">
                  <c:v>-55</c:v>
                </c:pt>
                <c:pt idx="9">
                  <c:v>-54</c:v>
                </c:pt>
                <c:pt idx="10">
                  <c:v>-53</c:v>
                </c:pt>
                <c:pt idx="11">
                  <c:v>-52</c:v>
                </c:pt>
                <c:pt idx="12">
                  <c:v>-30</c:v>
                </c:pt>
                <c:pt idx="13">
                  <c:v>-28</c:v>
                </c:pt>
                <c:pt idx="14">
                  <c:v>-3</c:v>
                </c:pt>
                <c:pt idx="15">
                  <c:v>0</c:v>
                </c:pt>
                <c:pt idx="16">
                  <c:v>0</c:v>
                </c:pt>
                <c:pt idx="17">
                  <c:v>6319</c:v>
                </c:pt>
                <c:pt idx="18">
                  <c:v>6393</c:v>
                </c:pt>
                <c:pt idx="19">
                  <c:v>6582</c:v>
                </c:pt>
                <c:pt idx="20">
                  <c:v>7005</c:v>
                </c:pt>
                <c:pt idx="21">
                  <c:v>7110</c:v>
                </c:pt>
                <c:pt idx="22">
                  <c:v>7325</c:v>
                </c:pt>
                <c:pt idx="23">
                  <c:v>7427</c:v>
                </c:pt>
                <c:pt idx="24">
                  <c:v>7703</c:v>
                </c:pt>
                <c:pt idx="25">
                  <c:v>7746</c:v>
                </c:pt>
                <c:pt idx="26">
                  <c:v>7886</c:v>
                </c:pt>
                <c:pt idx="27">
                  <c:v>7982.5</c:v>
                </c:pt>
                <c:pt idx="28">
                  <c:v>8170</c:v>
                </c:pt>
                <c:pt idx="29">
                  <c:v>8412</c:v>
                </c:pt>
                <c:pt idx="30">
                  <c:v>8414</c:v>
                </c:pt>
                <c:pt idx="31">
                  <c:v>9023</c:v>
                </c:pt>
                <c:pt idx="32">
                  <c:v>9024</c:v>
                </c:pt>
                <c:pt idx="33">
                  <c:v>9053</c:v>
                </c:pt>
                <c:pt idx="34">
                  <c:v>9075</c:v>
                </c:pt>
                <c:pt idx="35">
                  <c:v>9103</c:v>
                </c:pt>
                <c:pt idx="36">
                  <c:v>9131</c:v>
                </c:pt>
                <c:pt idx="37">
                  <c:v>9156</c:v>
                </c:pt>
                <c:pt idx="38">
                  <c:v>9180</c:v>
                </c:pt>
                <c:pt idx="39">
                  <c:v>9449</c:v>
                </c:pt>
                <c:pt idx="40">
                  <c:v>9794</c:v>
                </c:pt>
                <c:pt idx="41">
                  <c:v>9795</c:v>
                </c:pt>
                <c:pt idx="42">
                  <c:v>9795</c:v>
                </c:pt>
                <c:pt idx="43">
                  <c:v>9871</c:v>
                </c:pt>
                <c:pt idx="44">
                  <c:v>10404</c:v>
                </c:pt>
                <c:pt idx="45">
                  <c:v>10585</c:v>
                </c:pt>
                <c:pt idx="46">
                  <c:v>10586</c:v>
                </c:pt>
                <c:pt idx="47">
                  <c:v>10616</c:v>
                </c:pt>
                <c:pt idx="48">
                  <c:v>10802</c:v>
                </c:pt>
                <c:pt idx="49">
                  <c:v>11200</c:v>
                </c:pt>
                <c:pt idx="50">
                  <c:v>11493</c:v>
                </c:pt>
                <c:pt idx="51">
                  <c:v>11570</c:v>
                </c:pt>
                <c:pt idx="52">
                  <c:v>11571</c:v>
                </c:pt>
                <c:pt idx="53">
                  <c:v>11621</c:v>
                </c:pt>
                <c:pt idx="54">
                  <c:v>11786</c:v>
                </c:pt>
                <c:pt idx="55">
                  <c:v>11837</c:v>
                </c:pt>
                <c:pt idx="56">
                  <c:v>11889</c:v>
                </c:pt>
                <c:pt idx="57">
                  <c:v>11890</c:v>
                </c:pt>
                <c:pt idx="58">
                  <c:v>11890</c:v>
                </c:pt>
                <c:pt idx="59">
                  <c:v>11890</c:v>
                </c:pt>
                <c:pt idx="60">
                  <c:v>12209</c:v>
                </c:pt>
                <c:pt idx="61">
                  <c:v>12579</c:v>
                </c:pt>
                <c:pt idx="62">
                  <c:v>12580</c:v>
                </c:pt>
                <c:pt idx="63">
                  <c:v>12925</c:v>
                </c:pt>
                <c:pt idx="64">
                  <c:v>12925</c:v>
                </c:pt>
                <c:pt idx="65">
                  <c:v>12950</c:v>
                </c:pt>
                <c:pt idx="66">
                  <c:v>12951</c:v>
                </c:pt>
                <c:pt idx="67">
                  <c:v>12952</c:v>
                </c:pt>
                <c:pt idx="68">
                  <c:v>12953</c:v>
                </c:pt>
                <c:pt idx="69">
                  <c:v>12953</c:v>
                </c:pt>
                <c:pt idx="70">
                  <c:v>13004</c:v>
                </c:pt>
                <c:pt idx="71">
                  <c:v>13005</c:v>
                </c:pt>
                <c:pt idx="72">
                  <c:v>13030</c:v>
                </c:pt>
                <c:pt idx="73">
                  <c:v>13055</c:v>
                </c:pt>
                <c:pt idx="74">
                  <c:v>13270</c:v>
                </c:pt>
                <c:pt idx="75">
                  <c:v>13295</c:v>
                </c:pt>
                <c:pt idx="76">
                  <c:v>13322</c:v>
                </c:pt>
                <c:pt idx="77">
                  <c:v>13349</c:v>
                </c:pt>
                <c:pt idx="78">
                  <c:v>13799</c:v>
                </c:pt>
                <c:pt idx="79">
                  <c:v>14785</c:v>
                </c:pt>
                <c:pt idx="80">
                  <c:v>15451</c:v>
                </c:pt>
                <c:pt idx="81">
                  <c:v>15868</c:v>
                </c:pt>
                <c:pt idx="82">
                  <c:v>16138</c:v>
                </c:pt>
                <c:pt idx="83">
                  <c:v>16586</c:v>
                </c:pt>
                <c:pt idx="84">
                  <c:v>16586</c:v>
                </c:pt>
                <c:pt idx="85">
                  <c:v>16711.5</c:v>
                </c:pt>
                <c:pt idx="86">
                  <c:v>16853</c:v>
                </c:pt>
                <c:pt idx="87">
                  <c:v>17467</c:v>
                </c:pt>
                <c:pt idx="88">
                  <c:v>17517</c:v>
                </c:pt>
                <c:pt idx="89">
                  <c:v>17517</c:v>
                </c:pt>
                <c:pt idx="90">
                  <c:v>17517</c:v>
                </c:pt>
                <c:pt idx="91">
                  <c:v>17546</c:v>
                </c:pt>
                <c:pt idx="92">
                  <c:v>17556.5</c:v>
                </c:pt>
                <c:pt idx="93">
                  <c:v>17560.5</c:v>
                </c:pt>
                <c:pt idx="94">
                  <c:v>17565.5</c:v>
                </c:pt>
                <c:pt idx="95">
                  <c:v>17862</c:v>
                </c:pt>
                <c:pt idx="96">
                  <c:v>18087.5</c:v>
                </c:pt>
                <c:pt idx="97">
                  <c:v>18266</c:v>
                </c:pt>
                <c:pt idx="98">
                  <c:v>18266</c:v>
                </c:pt>
                <c:pt idx="99">
                  <c:v>18266</c:v>
                </c:pt>
                <c:pt idx="100">
                  <c:v>18500</c:v>
                </c:pt>
                <c:pt idx="101">
                  <c:v>18500</c:v>
                </c:pt>
                <c:pt idx="102">
                  <c:v>18500</c:v>
                </c:pt>
                <c:pt idx="103">
                  <c:v>18608</c:v>
                </c:pt>
                <c:pt idx="104">
                  <c:v>19298</c:v>
                </c:pt>
                <c:pt idx="105">
                  <c:v>19298</c:v>
                </c:pt>
                <c:pt idx="106">
                  <c:v>19298</c:v>
                </c:pt>
                <c:pt idx="107">
                  <c:v>19346</c:v>
                </c:pt>
                <c:pt idx="108">
                  <c:v>19346</c:v>
                </c:pt>
                <c:pt idx="109">
                  <c:v>19346</c:v>
                </c:pt>
                <c:pt idx="110">
                  <c:v>20015</c:v>
                </c:pt>
                <c:pt idx="111">
                  <c:v>20015</c:v>
                </c:pt>
                <c:pt idx="112">
                  <c:v>20015</c:v>
                </c:pt>
                <c:pt idx="113">
                  <c:v>20025.5</c:v>
                </c:pt>
                <c:pt idx="114">
                  <c:v>20025.5</c:v>
                </c:pt>
                <c:pt idx="115">
                  <c:v>20025.5</c:v>
                </c:pt>
                <c:pt idx="116">
                  <c:v>21673.5</c:v>
                </c:pt>
                <c:pt idx="117">
                  <c:v>21771</c:v>
                </c:pt>
              </c:numCache>
            </c:numRef>
          </c:xVal>
          <c:yVal>
            <c:numRef>
              <c:f>Active!$M$21:$M$984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4A9-4A7A-BA02-6866BCE6229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6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9">
                    <c:v>5.0000000000000001E-3</c:v>
                  </c:pt>
                  <c:pt idx="50">
                    <c:v>5.0000000000000001E-3</c:v>
                  </c:pt>
                  <c:pt idx="51">
                    <c:v>6.0000000000000001E-3</c:v>
                  </c:pt>
                  <c:pt idx="52">
                    <c:v>5.0000000000000001E-3</c:v>
                  </c:pt>
                  <c:pt idx="53">
                    <c:v>6.0000000000000001E-3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5.0000000000000001E-3</c:v>
                  </c:pt>
                  <c:pt idx="59">
                    <c:v>0</c:v>
                  </c:pt>
                  <c:pt idx="60">
                    <c:v>5.0000000000000001E-3</c:v>
                  </c:pt>
                  <c:pt idx="61">
                    <c:v>6.0000000000000001E-3</c:v>
                  </c:pt>
                  <c:pt idx="62">
                    <c:v>4.0000000000000001E-3</c:v>
                  </c:pt>
                  <c:pt idx="63">
                    <c:v>6.0000000000000001E-3</c:v>
                  </c:pt>
                  <c:pt idx="64">
                    <c:v>6.0000000000000001E-3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4.0000000000000001E-3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6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9">
                    <c:v>5.0000000000000001E-3</c:v>
                  </c:pt>
                  <c:pt idx="50">
                    <c:v>5.0000000000000001E-3</c:v>
                  </c:pt>
                  <c:pt idx="51">
                    <c:v>6.0000000000000001E-3</c:v>
                  </c:pt>
                  <c:pt idx="52">
                    <c:v>5.0000000000000001E-3</c:v>
                  </c:pt>
                  <c:pt idx="53">
                    <c:v>6.0000000000000001E-3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5.0000000000000001E-3</c:v>
                  </c:pt>
                  <c:pt idx="59">
                    <c:v>0</c:v>
                  </c:pt>
                  <c:pt idx="60">
                    <c:v>5.0000000000000001E-3</c:v>
                  </c:pt>
                  <c:pt idx="61">
                    <c:v>6.0000000000000001E-3</c:v>
                  </c:pt>
                  <c:pt idx="62">
                    <c:v>4.0000000000000001E-3</c:v>
                  </c:pt>
                  <c:pt idx="63">
                    <c:v>6.0000000000000001E-3</c:v>
                  </c:pt>
                  <c:pt idx="64">
                    <c:v>6.0000000000000001E-3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-7802</c:v>
                </c:pt>
                <c:pt idx="1">
                  <c:v>-7800</c:v>
                </c:pt>
                <c:pt idx="2">
                  <c:v>-7777</c:v>
                </c:pt>
                <c:pt idx="3">
                  <c:v>-770</c:v>
                </c:pt>
                <c:pt idx="4">
                  <c:v>-423</c:v>
                </c:pt>
                <c:pt idx="5">
                  <c:v>-399</c:v>
                </c:pt>
                <c:pt idx="6">
                  <c:v>-349</c:v>
                </c:pt>
                <c:pt idx="7">
                  <c:v>-322</c:v>
                </c:pt>
                <c:pt idx="8">
                  <c:v>-55</c:v>
                </c:pt>
                <c:pt idx="9">
                  <c:v>-54</c:v>
                </c:pt>
                <c:pt idx="10">
                  <c:v>-53</c:v>
                </c:pt>
                <c:pt idx="11">
                  <c:v>-52</c:v>
                </c:pt>
                <c:pt idx="12">
                  <c:v>-30</c:v>
                </c:pt>
                <c:pt idx="13">
                  <c:v>-28</c:v>
                </c:pt>
                <c:pt idx="14">
                  <c:v>-3</c:v>
                </c:pt>
                <c:pt idx="15">
                  <c:v>0</c:v>
                </c:pt>
                <c:pt idx="16">
                  <c:v>0</c:v>
                </c:pt>
                <c:pt idx="17">
                  <c:v>6319</c:v>
                </c:pt>
                <c:pt idx="18">
                  <c:v>6393</c:v>
                </c:pt>
                <c:pt idx="19">
                  <c:v>6582</c:v>
                </c:pt>
                <c:pt idx="20">
                  <c:v>7005</c:v>
                </c:pt>
                <c:pt idx="21">
                  <c:v>7110</c:v>
                </c:pt>
                <c:pt idx="22">
                  <c:v>7325</c:v>
                </c:pt>
                <c:pt idx="23">
                  <c:v>7427</c:v>
                </c:pt>
                <c:pt idx="24">
                  <c:v>7703</c:v>
                </c:pt>
                <c:pt idx="25">
                  <c:v>7746</c:v>
                </c:pt>
                <c:pt idx="26">
                  <c:v>7886</c:v>
                </c:pt>
                <c:pt idx="27">
                  <c:v>7982.5</c:v>
                </c:pt>
                <c:pt idx="28">
                  <c:v>8170</c:v>
                </c:pt>
                <c:pt idx="29">
                  <c:v>8412</c:v>
                </c:pt>
                <c:pt idx="30">
                  <c:v>8414</c:v>
                </c:pt>
                <c:pt idx="31">
                  <c:v>9023</c:v>
                </c:pt>
                <c:pt idx="32">
                  <c:v>9024</c:v>
                </c:pt>
                <c:pt idx="33">
                  <c:v>9053</c:v>
                </c:pt>
                <c:pt idx="34">
                  <c:v>9075</c:v>
                </c:pt>
                <c:pt idx="35">
                  <c:v>9103</c:v>
                </c:pt>
                <c:pt idx="36">
                  <c:v>9131</c:v>
                </c:pt>
                <c:pt idx="37">
                  <c:v>9156</c:v>
                </c:pt>
                <c:pt idx="38">
                  <c:v>9180</c:v>
                </c:pt>
                <c:pt idx="39">
                  <c:v>9449</c:v>
                </c:pt>
                <c:pt idx="40">
                  <c:v>9794</c:v>
                </c:pt>
                <c:pt idx="41">
                  <c:v>9795</c:v>
                </c:pt>
                <c:pt idx="42">
                  <c:v>9795</c:v>
                </c:pt>
                <c:pt idx="43">
                  <c:v>9871</c:v>
                </c:pt>
                <c:pt idx="44">
                  <c:v>10404</c:v>
                </c:pt>
                <c:pt idx="45">
                  <c:v>10585</c:v>
                </c:pt>
                <c:pt idx="46">
                  <c:v>10586</c:v>
                </c:pt>
                <c:pt idx="47">
                  <c:v>10616</c:v>
                </c:pt>
                <c:pt idx="48">
                  <c:v>10802</c:v>
                </c:pt>
                <c:pt idx="49">
                  <c:v>11200</c:v>
                </c:pt>
                <c:pt idx="50">
                  <c:v>11493</c:v>
                </c:pt>
                <c:pt idx="51">
                  <c:v>11570</c:v>
                </c:pt>
                <c:pt idx="52">
                  <c:v>11571</c:v>
                </c:pt>
                <c:pt idx="53">
                  <c:v>11621</c:v>
                </c:pt>
                <c:pt idx="54">
                  <c:v>11786</c:v>
                </c:pt>
                <c:pt idx="55">
                  <c:v>11837</c:v>
                </c:pt>
                <c:pt idx="56">
                  <c:v>11889</c:v>
                </c:pt>
                <c:pt idx="57">
                  <c:v>11890</c:v>
                </c:pt>
                <c:pt idx="58">
                  <c:v>11890</c:v>
                </c:pt>
                <c:pt idx="59">
                  <c:v>11890</c:v>
                </c:pt>
                <c:pt idx="60">
                  <c:v>12209</c:v>
                </c:pt>
                <c:pt idx="61">
                  <c:v>12579</c:v>
                </c:pt>
                <c:pt idx="62">
                  <c:v>12580</c:v>
                </c:pt>
                <c:pt idx="63">
                  <c:v>12925</c:v>
                </c:pt>
                <c:pt idx="64">
                  <c:v>12925</c:v>
                </c:pt>
                <c:pt idx="65">
                  <c:v>12950</c:v>
                </c:pt>
                <c:pt idx="66">
                  <c:v>12951</c:v>
                </c:pt>
                <c:pt idx="67">
                  <c:v>12952</c:v>
                </c:pt>
                <c:pt idx="68">
                  <c:v>12953</c:v>
                </c:pt>
                <c:pt idx="69">
                  <c:v>12953</c:v>
                </c:pt>
                <c:pt idx="70">
                  <c:v>13004</c:v>
                </c:pt>
                <c:pt idx="71">
                  <c:v>13005</c:v>
                </c:pt>
                <c:pt idx="72">
                  <c:v>13030</c:v>
                </c:pt>
                <c:pt idx="73">
                  <c:v>13055</c:v>
                </c:pt>
                <c:pt idx="74">
                  <c:v>13270</c:v>
                </c:pt>
                <c:pt idx="75">
                  <c:v>13295</c:v>
                </c:pt>
                <c:pt idx="76">
                  <c:v>13322</c:v>
                </c:pt>
                <c:pt idx="77">
                  <c:v>13349</c:v>
                </c:pt>
                <c:pt idx="78">
                  <c:v>13799</c:v>
                </c:pt>
                <c:pt idx="79">
                  <c:v>14785</c:v>
                </c:pt>
                <c:pt idx="80">
                  <c:v>15451</c:v>
                </c:pt>
                <c:pt idx="81">
                  <c:v>15868</c:v>
                </c:pt>
                <c:pt idx="82">
                  <c:v>16138</c:v>
                </c:pt>
                <c:pt idx="83">
                  <c:v>16586</c:v>
                </c:pt>
                <c:pt idx="84">
                  <c:v>16586</c:v>
                </c:pt>
                <c:pt idx="85">
                  <c:v>16711.5</c:v>
                </c:pt>
                <c:pt idx="86">
                  <c:v>16853</c:v>
                </c:pt>
                <c:pt idx="87">
                  <c:v>17467</c:v>
                </c:pt>
                <c:pt idx="88">
                  <c:v>17517</c:v>
                </c:pt>
                <c:pt idx="89">
                  <c:v>17517</c:v>
                </c:pt>
                <c:pt idx="90">
                  <c:v>17517</c:v>
                </c:pt>
                <c:pt idx="91">
                  <c:v>17546</c:v>
                </c:pt>
                <c:pt idx="92">
                  <c:v>17556.5</c:v>
                </c:pt>
                <c:pt idx="93">
                  <c:v>17560.5</c:v>
                </c:pt>
                <c:pt idx="94">
                  <c:v>17565.5</c:v>
                </c:pt>
                <c:pt idx="95">
                  <c:v>17862</c:v>
                </c:pt>
                <c:pt idx="96">
                  <c:v>18087.5</c:v>
                </c:pt>
                <c:pt idx="97">
                  <c:v>18266</c:v>
                </c:pt>
                <c:pt idx="98">
                  <c:v>18266</c:v>
                </c:pt>
                <c:pt idx="99">
                  <c:v>18266</c:v>
                </c:pt>
                <c:pt idx="100">
                  <c:v>18500</c:v>
                </c:pt>
                <c:pt idx="101">
                  <c:v>18500</c:v>
                </c:pt>
                <c:pt idx="102">
                  <c:v>18500</c:v>
                </c:pt>
                <c:pt idx="103">
                  <c:v>18608</c:v>
                </c:pt>
                <c:pt idx="104">
                  <c:v>19298</c:v>
                </c:pt>
                <c:pt idx="105">
                  <c:v>19298</c:v>
                </c:pt>
                <c:pt idx="106">
                  <c:v>19298</c:v>
                </c:pt>
                <c:pt idx="107">
                  <c:v>19346</c:v>
                </c:pt>
                <c:pt idx="108">
                  <c:v>19346</c:v>
                </c:pt>
                <c:pt idx="109">
                  <c:v>19346</c:v>
                </c:pt>
                <c:pt idx="110">
                  <c:v>20015</c:v>
                </c:pt>
                <c:pt idx="111">
                  <c:v>20015</c:v>
                </c:pt>
                <c:pt idx="112">
                  <c:v>20015</c:v>
                </c:pt>
                <c:pt idx="113">
                  <c:v>20025.5</c:v>
                </c:pt>
                <c:pt idx="114">
                  <c:v>20025.5</c:v>
                </c:pt>
                <c:pt idx="115">
                  <c:v>20025.5</c:v>
                </c:pt>
                <c:pt idx="116">
                  <c:v>21673.5</c:v>
                </c:pt>
                <c:pt idx="117">
                  <c:v>21771</c:v>
                </c:pt>
              </c:numCache>
            </c:numRef>
          </c:xVal>
          <c:yVal>
            <c:numRef>
              <c:f>Active!$N$21:$N$984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4A9-4A7A-BA02-6866BCE6229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Active!$F$21:$F$984</c:f>
              <c:numCache>
                <c:formatCode>General</c:formatCode>
                <c:ptCount val="964"/>
                <c:pt idx="0">
                  <c:v>-7802</c:v>
                </c:pt>
                <c:pt idx="1">
                  <c:v>-7800</c:v>
                </c:pt>
                <c:pt idx="2">
                  <c:v>-7777</c:v>
                </c:pt>
                <c:pt idx="3">
                  <c:v>-770</c:v>
                </c:pt>
                <c:pt idx="4">
                  <c:v>-423</c:v>
                </c:pt>
                <c:pt idx="5">
                  <c:v>-399</c:v>
                </c:pt>
                <c:pt idx="6">
                  <c:v>-349</c:v>
                </c:pt>
                <c:pt idx="7">
                  <c:v>-322</c:v>
                </c:pt>
                <c:pt idx="8">
                  <c:v>-55</c:v>
                </c:pt>
                <c:pt idx="9">
                  <c:v>-54</c:v>
                </c:pt>
                <c:pt idx="10">
                  <c:v>-53</c:v>
                </c:pt>
                <c:pt idx="11">
                  <c:v>-52</c:v>
                </c:pt>
                <c:pt idx="12">
                  <c:v>-30</c:v>
                </c:pt>
                <c:pt idx="13">
                  <c:v>-28</c:v>
                </c:pt>
                <c:pt idx="14">
                  <c:v>-3</c:v>
                </c:pt>
                <c:pt idx="15">
                  <c:v>0</c:v>
                </c:pt>
                <c:pt idx="16">
                  <c:v>0</c:v>
                </c:pt>
                <c:pt idx="17">
                  <c:v>6319</c:v>
                </c:pt>
                <c:pt idx="18">
                  <c:v>6393</c:v>
                </c:pt>
                <c:pt idx="19">
                  <c:v>6582</c:v>
                </c:pt>
                <c:pt idx="20">
                  <c:v>7005</c:v>
                </c:pt>
                <c:pt idx="21">
                  <c:v>7110</c:v>
                </c:pt>
                <c:pt idx="22">
                  <c:v>7325</c:v>
                </c:pt>
                <c:pt idx="23">
                  <c:v>7427</c:v>
                </c:pt>
                <c:pt idx="24">
                  <c:v>7703</c:v>
                </c:pt>
                <c:pt idx="25">
                  <c:v>7746</c:v>
                </c:pt>
                <c:pt idx="26">
                  <c:v>7886</c:v>
                </c:pt>
                <c:pt idx="27">
                  <c:v>7982.5</c:v>
                </c:pt>
                <c:pt idx="28">
                  <c:v>8170</c:v>
                </c:pt>
                <c:pt idx="29">
                  <c:v>8412</c:v>
                </c:pt>
                <c:pt idx="30">
                  <c:v>8414</c:v>
                </c:pt>
                <c:pt idx="31">
                  <c:v>9023</c:v>
                </c:pt>
                <c:pt idx="32">
                  <c:v>9024</c:v>
                </c:pt>
                <c:pt idx="33">
                  <c:v>9053</c:v>
                </c:pt>
                <c:pt idx="34">
                  <c:v>9075</c:v>
                </c:pt>
                <c:pt idx="35">
                  <c:v>9103</c:v>
                </c:pt>
                <c:pt idx="36">
                  <c:v>9131</c:v>
                </c:pt>
                <c:pt idx="37">
                  <c:v>9156</c:v>
                </c:pt>
                <c:pt idx="38">
                  <c:v>9180</c:v>
                </c:pt>
                <c:pt idx="39">
                  <c:v>9449</c:v>
                </c:pt>
                <c:pt idx="40">
                  <c:v>9794</c:v>
                </c:pt>
                <c:pt idx="41">
                  <c:v>9795</c:v>
                </c:pt>
                <c:pt idx="42">
                  <c:v>9795</c:v>
                </c:pt>
                <c:pt idx="43">
                  <c:v>9871</c:v>
                </c:pt>
                <c:pt idx="44">
                  <c:v>10404</c:v>
                </c:pt>
                <c:pt idx="45">
                  <c:v>10585</c:v>
                </c:pt>
                <c:pt idx="46">
                  <c:v>10586</c:v>
                </c:pt>
                <c:pt idx="47">
                  <c:v>10616</c:v>
                </c:pt>
                <c:pt idx="48">
                  <c:v>10802</c:v>
                </c:pt>
                <c:pt idx="49">
                  <c:v>11200</c:v>
                </c:pt>
                <c:pt idx="50">
                  <c:v>11493</c:v>
                </c:pt>
                <c:pt idx="51">
                  <c:v>11570</c:v>
                </c:pt>
                <c:pt idx="52">
                  <c:v>11571</c:v>
                </c:pt>
                <c:pt idx="53">
                  <c:v>11621</c:v>
                </c:pt>
                <c:pt idx="54">
                  <c:v>11786</c:v>
                </c:pt>
                <c:pt idx="55">
                  <c:v>11837</c:v>
                </c:pt>
                <c:pt idx="56">
                  <c:v>11889</c:v>
                </c:pt>
                <c:pt idx="57">
                  <c:v>11890</c:v>
                </c:pt>
                <c:pt idx="58">
                  <c:v>11890</c:v>
                </c:pt>
                <c:pt idx="59">
                  <c:v>11890</c:v>
                </c:pt>
                <c:pt idx="60">
                  <c:v>12209</c:v>
                </c:pt>
                <c:pt idx="61">
                  <c:v>12579</c:v>
                </c:pt>
                <c:pt idx="62">
                  <c:v>12580</c:v>
                </c:pt>
                <c:pt idx="63">
                  <c:v>12925</c:v>
                </c:pt>
                <c:pt idx="64">
                  <c:v>12925</c:v>
                </c:pt>
                <c:pt idx="65">
                  <c:v>12950</c:v>
                </c:pt>
                <c:pt idx="66">
                  <c:v>12951</c:v>
                </c:pt>
                <c:pt idx="67">
                  <c:v>12952</c:v>
                </c:pt>
                <c:pt idx="68">
                  <c:v>12953</c:v>
                </c:pt>
                <c:pt idx="69">
                  <c:v>12953</c:v>
                </c:pt>
                <c:pt idx="70">
                  <c:v>13004</c:v>
                </c:pt>
                <c:pt idx="71">
                  <c:v>13005</c:v>
                </c:pt>
                <c:pt idx="72">
                  <c:v>13030</c:v>
                </c:pt>
                <c:pt idx="73">
                  <c:v>13055</c:v>
                </c:pt>
                <c:pt idx="74">
                  <c:v>13270</c:v>
                </c:pt>
                <c:pt idx="75">
                  <c:v>13295</c:v>
                </c:pt>
                <c:pt idx="76">
                  <c:v>13322</c:v>
                </c:pt>
                <c:pt idx="77">
                  <c:v>13349</c:v>
                </c:pt>
                <c:pt idx="78">
                  <c:v>13799</c:v>
                </c:pt>
                <c:pt idx="79">
                  <c:v>14785</c:v>
                </c:pt>
                <c:pt idx="80">
                  <c:v>15451</c:v>
                </c:pt>
                <c:pt idx="81">
                  <c:v>15868</c:v>
                </c:pt>
                <c:pt idx="82">
                  <c:v>16138</c:v>
                </c:pt>
                <c:pt idx="83">
                  <c:v>16586</c:v>
                </c:pt>
                <c:pt idx="84">
                  <c:v>16586</c:v>
                </c:pt>
                <c:pt idx="85">
                  <c:v>16711.5</c:v>
                </c:pt>
                <c:pt idx="86">
                  <c:v>16853</c:v>
                </c:pt>
                <c:pt idx="87">
                  <c:v>17467</c:v>
                </c:pt>
                <c:pt idx="88">
                  <c:v>17517</c:v>
                </c:pt>
                <c:pt idx="89">
                  <c:v>17517</c:v>
                </c:pt>
                <c:pt idx="90">
                  <c:v>17517</c:v>
                </c:pt>
                <c:pt idx="91">
                  <c:v>17546</c:v>
                </c:pt>
                <c:pt idx="92">
                  <c:v>17556.5</c:v>
                </c:pt>
                <c:pt idx="93">
                  <c:v>17560.5</c:v>
                </c:pt>
                <c:pt idx="94">
                  <c:v>17565.5</c:v>
                </c:pt>
                <c:pt idx="95">
                  <c:v>17862</c:v>
                </c:pt>
                <c:pt idx="96">
                  <c:v>18087.5</c:v>
                </c:pt>
                <c:pt idx="97">
                  <c:v>18266</c:v>
                </c:pt>
                <c:pt idx="98">
                  <c:v>18266</c:v>
                </c:pt>
                <c:pt idx="99">
                  <c:v>18266</c:v>
                </c:pt>
                <c:pt idx="100">
                  <c:v>18500</c:v>
                </c:pt>
                <c:pt idx="101">
                  <c:v>18500</c:v>
                </c:pt>
                <c:pt idx="102">
                  <c:v>18500</c:v>
                </c:pt>
                <c:pt idx="103">
                  <c:v>18608</c:v>
                </c:pt>
                <c:pt idx="104">
                  <c:v>19298</c:v>
                </c:pt>
                <c:pt idx="105">
                  <c:v>19298</c:v>
                </c:pt>
                <c:pt idx="106">
                  <c:v>19298</c:v>
                </c:pt>
                <c:pt idx="107">
                  <c:v>19346</c:v>
                </c:pt>
                <c:pt idx="108">
                  <c:v>19346</c:v>
                </c:pt>
                <c:pt idx="109">
                  <c:v>19346</c:v>
                </c:pt>
                <c:pt idx="110">
                  <c:v>20015</c:v>
                </c:pt>
                <c:pt idx="111">
                  <c:v>20015</c:v>
                </c:pt>
                <c:pt idx="112">
                  <c:v>20015</c:v>
                </c:pt>
                <c:pt idx="113">
                  <c:v>20025.5</c:v>
                </c:pt>
                <c:pt idx="114">
                  <c:v>20025.5</c:v>
                </c:pt>
                <c:pt idx="115">
                  <c:v>20025.5</c:v>
                </c:pt>
                <c:pt idx="116">
                  <c:v>21673.5</c:v>
                </c:pt>
                <c:pt idx="117">
                  <c:v>21771</c:v>
                </c:pt>
              </c:numCache>
            </c:numRef>
          </c:xVal>
          <c:yVal>
            <c:numRef>
              <c:f>Active!$O$21:$O$984</c:f>
              <c:numCache>
                <c:formatCode>General</c:formatCode>
                <c:ptCount val="964"/>
                <c:pt idx="39">
                  <c:v>4.1335087229124823E-2</c:v>
                </c:pt>
                <c:pt idx="40">
                  <c:v>3.5255647007117363E-2</c:v>
                </c:pt>
                <c:pt idx="41">
                  <c:v>3.5238025441256482E-2</c:v>
                </c:pt>
                <c:pt idx="42">
                  <c:v>3.5238025441256482E-2</c:v>
                </c:pt>
                <c:pt idx="44">
                  <c:v>2.4506491831973731E-2</c:v>
                </c:pt>
                <c:pt idx="54">
                  <c:v>1.5348781222213059E-4</c:v>
                </c:pt>
                <c:pt idx="55">
                  <c:v>-7.4521204668331897E-4</c:v>
                </c:pt>
                <c:pt idx="57">
                  <c:v>-1.679155037310559E-3</c:v>
                </c:pt>
                <c:pt idx="59">
                  <c:v>-1.679155037310559E-3</c:v>
                </c:pt>
                <c:pt idx="68">
                  <c:v>-2.0410879547437893E-2</c:v>
                </c:pt>
                <c:pt idx="69">
                  <c:v>-2.0410879547437893E-2</c:v>
                </c:pt>
                <c:pt idx="78">
                  <c:v>-3.5318724265751805E-2</c:v>
                </c:pt>
                <c:pt idx="79">
                  <c:v>-5.2693588204590497E-2</c:v>
                </c:pt>
                <c:pt idx="80">
                  <c:v>-6.4429551067944041E-2</c:v>
                </c:pt>
                <c:pt idx="81">
                  <c:v>-7.1777744031935681E-2</c:v>
                </c:pt>
                <c:pt idx="82">
                  <c:v>-7.6535566814376316E-2</c:v>
                </c:pt>
                <c:pt idx="83">
                  <c:v>-8.4430028320055556E-2</c:v>
                </c:pt>
                <c:pt idx="84">
                  <c:v>-8.4430028320055556E-2</c:v>
                </c:pt>
                <c:pt idx="85">
                  <c:v>-8.6641534835597361E-2</c:v>
                </c:pt>
                <c:pt idx="86">
                  <c:v>-8.9134986404913491E-2</c:v>
                </c:pt>
                <c:pt idx="87">
                  <c:v>-9.9954627843500649E-2</c:v>
                </c:pt>
                <c:pt idx="88">
                  <c:v>-0.10083570613654522</c:v>
                </c:pt>
                <c:pt idx="89">
                  <c:v>-0.10083570613654522</c:v>
                </c:pt>
                <c:pt idx="90">
                  <c:v>-0.10083570613654522</c:v>
                </c:pt>
                <c:pt idx="91">
                  <c:v>-0.10134673154651105</c:v>
                </c:pt>
                <c:pt idx="92">
                  <c:v>-0.10153175798805045</c:v>
                </c:pt>
                <c:pt idx="93">
                  <c:v>-0.10160224425149397</c:v>
                </c:pt>
                <c:pt idx="94">
                  <c:v>-0.10169035208079844</c:v>
                </c:pt>
                <c:pt idx="95">
                  <c:v>-0.10691514635855268</c:v>
                </c:pt>
                <c:pt idx="96">
                  <c:v>-0.11088880946018367</c:v>
                </c:pt>
                <c:pt idx="97">
                  <c:v>-0.11403425896635275</c:v>
                </c:pt>
                <c:pt idx="98">
                  <c:v>-0.11403425896635275</c:v>
                </c:pt>
                <c:pt idx="99">
                  <c:v>-0.11403425896635275</c:v>
                </c:pt>
                <c:pt idx="100">
                  <c:v>-0.11815770537780126</c:v>
                </c:pt>
                <c:pt idx="101">
                  <c:v>-0.11815770537780126</c:v>
                </c:pt>
                <c:pt idx="102">
                  <c:v>-0.11815770537780126</c:v>
                </c:pt>
                <c:pt idx="103">
                  <c:v>-0.12006083449077751</c:v>
                </c:pt>
                <c:pt idx="104">
                  <c:v>-0.13221971493479243</c:v>
                </c:pt>
                <c:pt idx="105">
                  <c:v>-0.13221971493479243</c:v>
                </c:pt>
                <c:pt idx="106">
                  <c:v>-0.13221971493479243</c:v>
                </c:pt>
                <c:pt idx="107">
                  <c:v>-0.13306555009611518</c:v>
                </c:pt>
                <c:pt idx="108">
                  <c:v>-0.13306555009611518</c:v>
                </c:pt>
                <c:pt idx="109">
                  <c:v>-0.13306555009611518</c:v>
                </c:pt>
                <c:pt idx="110">
                  <c:v>-0.14485437765705142</c:v>
                </c:pt>
                <c:pt idx="111">
                  <c:v>-0.14485437765705142</c:v>
                </c:pt>
                <c:pt idx="112">
                  <c:v>-0.14485437765705142</c:v>
                </c:pt>
                <c:pt idx="113">
                  <c:v>-0.14503940409859076</c:v>
                </c:pt>
                <c:pt idx="114">
                  <c:v>-0.14503940409859076</c:v>
                </c:pt>
                <c:pt idx="115">
                  <c:v>-0.14503940409859076</c:v>
                </c:pt>
                <c:pt idx="116">
                  <c:v>-0.17407974463733941</c:v>
                </c:pt>
                <c:pt idx="117">
                  <c:v>-0.17579784730877632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4A9-4A7A-BA02-6866BCE622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5445136"/>
        <c:axId val="1"/>
      </c:scatterChart>
      <c:valAx>
        <c:axId val="835445136"/>
        <c:scaling>
          <c:orientation val="minMax"/>
          <c:min val="-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19109461966606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803339517625233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54451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512059369202226"/>
          <c:y val="0.92024539877300615"/>
          <c:w val="0.77551020408163263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15</xdr:col>
      <xdr:colOff>66675</xdr:colOff>
      <xdr:row>18</xdr:row>
      <xdr:rowOff>19050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B97A0065-7258-CD17-A5C8-968A053907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600075</xdr:colOff>
      <xdr:row>0</xdr:row>
      <xdr:rowOff>0</xdr:rowOff>
    </xdr:from>
    <xdr:to>
      <xdr:col>24</xdr:col>
      <xdr:colOff>276225</xdr:colOff>
      <xdr:row>18</xdr:row>
      <xdr:rowOff>28575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9AE1D1F8-EF36-C54E-3A55-46CA933930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37.pdf" TargetMode="External"/><Relationship Id="rId13" Type="http://schemas.openxmlformats.org/officeDocument/2006/relationships/hyperlink" Target="http://var.astro.cz/oejv/issues/oejv0137.pdf" TargetMode="External"/><Relationship Id="rId18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www.konkoly.hu/cgi-bin/IBVS?5653" TargetMode="External"/><Relationship Id="rId21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var.astro.cz/oejv/issues/oejv0107.pdf" TargetMode="External"/><Relationship Id="rId12" Type="http://schemas.openxmlformats.org/officeDocument/2006/relationships/hyperlink" Target="http://www.bav-astro.de/sfs/BAVM_link.php?BAVMnr=214" TargetMode="External"/><Relationship Id="rId17" Type="http://schemas.openxmlformats.org/officeDocument/2006/relationships/hyperlink" Target="http://www.bav-astro.de/sfs/BAVM_link.php?BAVMnr=220" TargetMode="External"/><Relationship Id="rId2" Type="http://schemas.openxmlformats.org/officeDocument/2006/relationships/hyperlink" Target="http://www.konkoly.hu/cgi-bin/IBVS?5583" TargetMode="External"/><Relationship Id="rId16" Type="http://schemas.openxmlformats.org/officeDocument/2006/relationships/hyperlink" Target="http://var.astro.cz/oejv/issues/oejv0137.pdf" TargetMode="External"/><Relationship Id="rId20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www.bav-astro.de/sfs/BAVM_link.php?BAVMnr=128" TargetMode="External"/><Relationship Id="rId6" Type="http://schemas.openxmlformats.org/officeDocument/2006/relationships/hyperlink" Target="http://www.bav-astro.de/sfs/BAVM_link.php?BAVMnr=186" TargetMode="External"/><Relationship Id="rId11" Type="http://schemas.openxmlformats.org/officeDocument/2006/relationships/hyperlink" Target="http://var.astro.cz/oejv/issues/oejv0137.pdf" TargetMode="External"/><Relationship Id="rId24" Type="http://schemas.openxmlformats.org/officeDocument/2006/relationships/hyperlink" Target="http://www.bav-astro.de/sfs/BAVM_link.php?BAVMnr=231" TargetMode="External"/><Relationship Id="rId5" Type="http://schemas.openxmlformats.org/officeDocument/2006/relationships/hyperlink" Target="http://www.konkoly.hu/cgi-bin/IBVS?5795" TargetMode="External"/><Relationship Id="rId15" Type="http://schemas.openxmlformats.org/officeDocument/2006/relationships/hyperlink" Target="http://www.konkoly.hu/cgi-bin/IBVS?5920" TargetMode="External"/><Relationship Id="rId23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var.astro.cz/oejv/issues/oejv0137.pdf" TargetMode="External"/><Relationship Id="rId19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var.astro.cz/oejv/issues/oejv0107.pdf" TargetMode="External"/><Relationship Id="rId9" Type="http://schemas.openxmlformats.org/officeDocument/2006/relationships/hyperlink" Target="http://var.astro.cz/oejv/issues/oejv0137.pdf" TargetMode="External"/><Relationship Id="rId14" Type="http://schemas.openxmlformats.org/officeDocument/2006/relationships/hyperlink" Target="http://www.bav-astro.de/sfs/BAVM_link.php?BAVMnr=214" TargetMode="External"/><Relationship Id="rId22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454"/>
  <sheetViews>
    <sheetView tabSelected="1" workbookViewId="0">
      <pane xSplit="14" ySplit="22" topLeftCell="O121" activePane="bottomRight" state="frozen"/>
      <selection pane="topRight" activeCell="O1" sqref="O1"/>
      <selection pane="bottomLeft" activeCell="A23" sqref="A23"/>
      <selection pane="bottomRight" activeCell="F12" sqref="F12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90</v>
      </c>
    </row>
    <row r="2" spans="1:6" x14ac:dyDescent="0.2">
      <c r="A2" t="s">
        <v>24</v>
      </c>
      <c r="B2" s="9" t="s">
        <v>68</v>
      </c>
    </row>
    <row r="4" spans="1:6" ht="14.25" thickTop="1" thickBot="1" x14ac:dyDescent="0.25">
      <c r="A4" s="6" t="s">
        <v>0</v>
      </c>
      <c r="C4" s="3">
        <v>36875.375</v>
      </c>
      <c r="D4" s="4">
        <v>1.0376840000000001</v>
      </c>
    </row>
    <row r="5" spans="1:6" ht="13.5" thickTop="1" x14ac:dyDescent="0.2">
      <c r="A5" s="11" t="s">
        <v>71</v>
      </c>
      <c r="B5" s="12"/>
      <c r="C5" s="13">
        <v>-9.5</v>
      </c>
      <c r="D5" s="12" t="s">
        <v>72</v>
      </c>
    </row>
    <row r="6" spans="1:6" x14ac:dyDescent="0.2">
      <c r="A6" s="6" t="s">
        <v>1</v>
      </c>
    </row>
    <row r="7" spans="1:6" x14ac:dyDescent="0.2">
      <c r="A7" t="s">
        <v>2</v>
      </c>
      <c r="C7">
        <f>+C4</f>
        <v>36875.375</v>
      </c>
    </row>
    <row r="8" spans="1:6" x14ac:dyDescent="0.2">
      <c r="A8" t="s">
        <v>3</v>
      </c>
      <c r="C8">
        <f>+D4</f>
        <v>1.0376840000000001</v>
      </c>
    </row>
    <row r="9" spans="1:6" x14ac:dyDescent="0.2">
      <c r="A9" s="28" t="s">
        <v>78</v>
      </c>
      <c r="B9" s="29">
        <v>99</v>
      </c>
      <c r="C9" s="26" t="str">
        <f>"F"&amp;B9</f>
        <v>F99</v>
      </c>
      <c r="D9" s="27" t="str">
        <f>"G"&amp;B9</f>
        <v>G99</v>
      </c>
    </row>
    <row r="10" spans="1:6" ht="13.5" thickBot="1" x14ac:dyDescent="0.25">
      <c r="A10" s="12"/>
      <c r="B10" s="12"/>
      <c r="C10" s="5" t="s">
        <v>20</v>
      </c>
      <c r="D10" s="5" t="s">
        <v>21</v>
      </c>
      <c r="E10" s="12"/>
    </row>
    <row r="11" spans="1:6" x14ac:dyDescent="0.2">
      <c r="A11" s="12" t="s">
        <v>16</v>
      </c>
      <c r="B11" s="12"/>
      <c r="C11" s="25">
        <f ca="1">INTERCEPT(INDIRECT($D$9):G983,INDIRECT($C$9):F983)</f>
        <v>0.20784126304868558</v>
      </c>
      <c r="D11" s="14"/>
      <c r="E11" s="12"/>
    </row>
    <row r="12" spans="1:6" x14ac:dyDescent="0.2">
      <c r="A12" s="12" t="s">
        <v>17</v>
      </c>
      <c r="B12" s="12"/>
      <c r="C12" s="25">
        <f ca="1">SLOPE(INDIRECT($D$9):G983,INDIRECT($C$9):F983)</f>
        <v>-1.7621565860891181E-5</v>
      </c>
      <c r="D12" s="14"/>
      <c r="E12" s="12"/>
    </row>
    <row r="13" spans="1:6" x14ac:dyDescent="0.2">
      <c r="A13" s="12" t="s">
        <v>19</v>
      </c>
      <c r="B13" s="12"/>
      <c r="C13" s="14" t="s">
        <v>14</v>
      </c>
    </row>
    <row r="14" spans="1:6" x14ac:dyDescent="0.2">
      <c r="A14" s="12"/>
      <c r="B14" s="12"/>
      <c r="C14" s="12"/>
    </row>
    <row r="15" spans="1:6" x14ac:dyDescent="0.2">
      <c r="A15" s="15" t="s">
        <v>18</v>
      </c>
      <c r="B15" s="12"/>
      <c r="C15" s="16">
        <f ca="1">(C7+C11)+(C8+C12)*INT(MAX(F21:F3524))</f>
        <v>59466.617566152694</v>
      </c>
      <c r="E15" s="17" t="s">
        <v>83</v>
      </c>
      <c r="F15" s="13">
        <v>1</v>
      </c>
    </row>
    <row r="16" spans="1:6" x14ac:dyDescent="0.2">
      <c r="A16" s="19" t="s">
        <v>4</v>
      </c>
      <c r="B16" s="12"/>
      <c r="C16" s="20">
        <f ca="1">+C8+C12</f>
        <v>1.0376663784341391</v>
      </c>
      <c r="E16" s="17" t="s">
        <v>73</v>
      </c>
      <c r="F16" s="18">
        <f ca="1">NOW()+15018.5+$C$5/24</f>
        <v>59970.82492337963</v>
      </c>
    </row>
    <row r="17" spans="1:17" ht="13.5" thickBot="1" x14ac:dyDescent="0.25">
      <c r="A17" s="17" t="s">
        <v>70</v>
      </c>
      <c r="B17" s="12"/>
      <c r="C17" s="12">
        <f>COUNT(C21:C2182)</f>
        <v>118</v>
      </c>
      <c r="E17" s="17" t="s">
        <v>84</v>
      </c>
      <c r="F17" s="18">
        <f ca="1">ROUND(2*(F16-$C$7)/$C$8,0)/2+F15</f>
        <v>22257.5</v>
      </c>
    </row>
    <row r="18" spans="1:17" ht="14.25" thickTop="1" thickBot="1" x14ac:dyDescent="0.25">
      <c r="A18" s="19" t="s">
        <v>5</v>
      </c>
      <c r="B18" s="12"/>
      <c r="C18" s="22">
        <f ca="1">+C15</f>
        <v>59466.617566152694</v>
      </c>
      <c r="D18" s="23">
        <f ca="1">+C16</f>
        <v>1.0376663784341391</v>
      </c>
      <c r="E18" s="17" t="s">
        <v>74</v>
      </c>
      <c r="F18" s="27">
        <f ca="1">ROUND(2*(F16-$C$15)/$C$16,0)/2+F15</f>
        <v>487</v>
      </c>
    </row>
    <row r="19" spans="1:17" ht="13.5" thickTop="1" x14ac:dyDescent="0.2">
      <c r="E19" s="17" t="s">
        <v>75</v>
      </c>
      <c r="F19" s="21">
        <f ca="1">+$C$15+$C$16*F18-15018.5-$C$5/24</f>
        <v>44953.856925783453</v>
      </c>
    </row>
    <row r="20" spans="1:17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98</v>
      </c>
      <c r="I20" s="8" t="s">
        <v>101</v>
      </c>
      <c r="J20" s="8" t="s">
        <v>95</v>
      </c>
      <c r="K20" s="8" t="s">
        <v>93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</row>
    <row r="21" spans="1:17" x14ac:dyDescent="0.2">
      <c r="A21" s="59" t="s">
        <v>108</v>
      </c>
      <c r="B21" s="60" t="s">
        <v>66</v>
      </c>
      <c r="C21" s="59">
        <v>28779.360000000001</v>
      </c>
      <c r="D21" s="59" t="s">
        <v>101</v>
      </c>
      <c r="E21">
        <f t="shared" ref="E21:E52" si="0">+(C21-C$7)/C$8</f>
        <v>-7802.0042710497601</v>
      </c>
      <c r="F21">
        <f t="shared" ref="F21:F52" si="1">ROUND(2*E21,0)/2</f>
        <v>-7802</v>
      </c>
      <c r="G21">
        <f t="shared" ref="G21:G52" si="2">+C21-(C$7+F21*C$8)</f>
        <v>-4.4319999979052227E-3</v>
      </c>
      <c r="I21">
        <f t="shared" ref="I21:I36" si="3">+G21</f>
        <v>-4.4319999979052227E-3</v>
      </c>
      <c r="Q21" s="2">
        <f t="shared" ref="Q21:Q52" si="4">+C21-15018.5</f>
        <v>13760.86</v>
      </c>
    </row>
    <row r="22" spans="1:17" x14ac:dyDescent="0.2">
      <c r="A22" s="59" t="s">
        <v>108</v>
      </c>
      <c r="B22" s="60" t="s">
        <v>66</v>
      </c>
      <c r="C22" s="59">
        <v>28781.39</v>
      </c>
      <c r="D22" s="59" t="s">
        <v>101</v>
      </c>
      <c r="E22">
        <f t="shared" si="0"/>
        <v>-7800.0479914887383</v>
      </c>
      <c r="F22">
        <f t="shared" si="1"/>
        <v>-7800</v>
      </c>
      <c r="G22">
        <f t="shared" si="2"/>
        <v>-4.980000000068685E-2</v>
      </c>
      <c r="I22">
        <f t="shared" si="3"/>
        <v>-4.980000000068685E-2</v>
      </c>
      <c r="Q22" s="2">
        <f t="shared" si="4"/>
        <v>13762.89</v>
      </c>
    </row>
    <row r="23" spans="1:17" x14ac:dyDescent="0.2">
      <c r="A23" s="59" t="s">
        <v>108</v>
      </c>
      <c r="B23" s="60" t="s">
        <v>66</v>
      </c>
      <c r="C23" s="59">
        <v>28805.32</v>
      </c>
      <c r="D23" s="59" t="s">
        <v>101</v>
      </c>
      <c r="E23">
        <f t="shared" si="0"/>
        <v>-7776.9870210969812</v>
      </c>
      <c r="F23">
        <f t="shared" si="1"/>
        <v>-7777</v>
      </c>
      <c r="G23">
        <f t="shared" si="2"/>
        <v>1.3468000001012115E-2</v>
      </c>
      <c r="I23">
        <f t="shared" si="3"/>
        <v>1.3468000001012115E-2</v>
      </c>
      <c r="Q23" s="2">
        <f t="shared" si="4"/>
        <v>13786.82</v>
      </c>
    </row>
    <row r="24" spans="1:17" x14ac:dyDescent="0.2">
      <c r="A24" s="59" t="s">
        <v>108</v>
      </c>
      <c r="B24" s="60" t="s">
        <v>66</v>
      </c>
      <c r="C24" s="59">
        <v>36076.370000000003</v>
      </c>
      <c r="D24" s="59" t="s">
        <v>101</v>
      </c>
      <c r="E24">
        <f t="shared" si="0"/>
        <v>-769.98874416488775</v>
      </c>
      <c r="F24">
        <f t="shared" si="1"/>
        <v>-770</v>
      </c>
      <c r="G24">
        <f t="shared" si="2"/>
        <v>1.1680000003252644E-2</v>
      </c>
      <c r="I24">
        <f t="shared" si="3"/>
        <v>1.1680000003252644E-2</v>
      </c>
      <c r="Q24" s="2">
        <f t="shared" si="4"/>
        <v>21057.870000000003</v>
      </c>
    </row>
    <row r="25" spans="1:17" x14ac:dyDescent="0.2">
      <c r="A25" s="59" t="s">
        <v>108</v>
      </c>
      <c r="B25" s="60" t="s">
        <v>66</v>
      </c>
      <c r="C25" s="59">
        <v>36436.400000000001</v>
      </c>
      <c r="D25" s="59" t="s">
        <v>101</v>
      </c>
      <c r="E25">
        <f t="shared" si="0"/>
        <v>-423.03340901468897</v>
      </c>
      <c r="F25">
        <f t="shared" si="1"/>
        <v>-423</v>
      </c>
      <c r="G25">
        <f t="shared" si="2"/>
        <v>-3.4668000000237953E-2</v>
      </c>
      <c r="I25">
        <f t="shared" si="3"/>
        <v>-3.4668000000237953E-2</v>
      </c>
      <c r="Q25" s="2">
        <f t="shared" si="4"/>
        <v>21417.9</v>
      </c>
    </row>
    <row r="26" spans="1:17" x14ac:dyDescent="0.2">
      <c r="A26" s="59" t="s">
        <v>108</v>
      </c>
      <c r="B26" s="60" t="s">
        <v>66</v>
      </c>
      <c r="C26" s="59">
        <v>36461.360000000001</v>
      </c>
      <c r="D26" s="59" t="s">
        <v>101</v>
      </c>
      <c r="E26">
        <f t="shared" si="0"/>
        <v>-398.97984357472927</v>
      </c>
      <c r="F26">
        <f t="shared" si="1"/>
        <v>-399</v>
      </c>
      <c r="G26">
        <f t="shared" si="2"/>
        <v>2.0916000001307111E-2</v>
      </c>
      <c r="I26">
        <f t="shared" si="3"/>
        <v>2.0916000001307111E-2</v>
      </c>
      <c r="Q26" s="2">
        <f t="shared" si="4"/>
        <v>21442.86</v>
      </c>
    </row>
    <row r="27" spans="1:17" x14ac:dyDescent="0.2">
      <c r="A27" s="59" t="s">
        <v>108</v>
      </c>
      <c r="B27" s="60" t="s">
        <v>66</v>
      </c>
      <c r="C27" s="59">
        <v>36513.269999999997</v>
      </c>
      <c r="D27" s="59" t="s">
        <v>101</v>
      </c>
      <c r="E27">
        <f t="shared" si="0"/>
        <v>-348.95498051430224</v>
      </c>
      <c r="F27">
        <f t="shared" si="1"/>
        <v>-349</v>
      </c>
      <c r="G27">
        <f t="shared" si="2"/>
        <v>4.6715999997104518E-2</v>
      </c>
      <c r="I27">
        <f t="shared" si="3"/>
        <v>4.6715999997104518E-2</v>
      </c>
      <c r="Q27" s="2">
        <f t="shared" si="4"/>
        <v>21494.769999999997</v>
      </c>
    </row>
    <row r="28" spans="1:17" x14ac:dyDescent="0.2">
      <c r="A28" s="59" t="s">
        <v>108</v>
      </c>
      <c r="B28" s="60" t="s">
        <v>66</v>
      </c>
      <c r="C28" s="59">
        <v>36541.22</v>
      </c>
      <c r="D28" s="59" t="s">
        <v>101</v>
      </c>
      <c r="E28">
        <f t="shared" si="0"/>
        <v>-322.01999838100886</v>
      </c>
      <c r="F28">
        <f t="shared" si="1"/>
        <v>-322</v>
      </c>
      <c r="G28">
        <f t="shared" si="2"/>
        <v>-2.0751999996718951E-2</v>
      </c>
      <c r="I28">
        <f t="shared" si="3"/>
        <v>-2.0751999996718951E-2</v>
      </c>
      <c r="Q28" s="2">
        <f t="shared" si="4"/>
        <v>21522.720000000001</v>
      </c>
    </row>
    <row r="29" spans="1:17" x14ac:dyDescent="0.2">
      <c r="A29" s="59" t="s">
        <v>108</v>
      </c>
      <c r="B29" s="60" t="s">
        <v>66</v>
      </c>
      <c r="C29" s="59">
        <v>36818.33</v>
      </c>
      <c r="D29" s="59" t="s">
        <v>101</v>
      </c>
      <c r="E29">
        <f t="shared" si="0"/>
        <v>-54.973383033754253</v>
      </c>
      <c r="F29">
        <f t="shared" si="1"/>
        <v>-55</v>
      </c>
      <c r="G29">
        <f t="shared" si="2"/>
        <v>2.7620000000752043E-2</v>
      </c>
      <c r="I29">
        <f t="shared" si="3"/>
        <v>2.7620000000752043E-2</v>
      </c>
      <c r="Q29" s="2">
        <f t="shared" si="4"/>
        <v>21799.83</v>
      </c>
    </row>
    <row r="30" spans="1:17" x14ac:dyDescent="0.2">
      <c r="A30" s="59" t="s">
        <v>108</v>
      </c>
      <c r="B30" s="60" t="s">
        <v>66</v>
      </c>
      <c r="C30" s="59">
        <v>36819.33</v>
      </c>
      <c r="D30" s="59" t="s">
        <v>101</v>
      </c>
      <c r="E30">
        <f t="shared" si="0"/>
        <v>-54.009698520935324</v>
      </c>
      <c r="F30">
        <f t="shared" si="1"/>
        <v>-54</v>
      </c>
      <c r="G30">
        <f t="shared" si="2"/>
        <v>-1.0064000001875684E-2</v>
      </c>
      <c r="I30">
        <f t="shared" si="3"/>
        <v>-1.0064000001875684E-2</v>
      </c>
      <c r="Q30" s="2">
        <f t="shared" si="4"/>
        <v>21800.83</v>
      </c>
    </row>
    <row r="31" spans="1:17" x14ac:dyDescent="0.2">
      <c r="A31" s="59" t="s">
        <v>108</v>
      </c>
      <c r="B31" s="60" t="s">
        <v>66</v>
      </c>
      <c r="C31" s="59">
        <v>36820.379999999997</v>
      </c>
      <c r="D31" s="59" t="s">
        <v>101</v>
      </c>
      <c r="E31">
        <f t="shared" si="0"/>
        <v>-52.997829782479656</v>
      </c>
      <c r="F31">
        <f t="shared" si="1"/>
        <v>-53</v>
      </c>
      <c r="G31">
        <f t="shared" si="2"/>
        <v>2.2519999984069727E-3</v>
      </c>
      <c r="I31">
        <f t="shared" si="3"/>
        <v>2.2519999984069727E-3</v>
      </c>
      <c r="Q31" s="2">
        <f t="shared" si="4"/>
        <v>21801.879999999997</v>
      </c>
    </row>
    <row r="32" spans="1:17" x14ac:dyDescent="0.2">
      <c r="A32" s="59" t="s">
        <v>108</v>
      </c>
      <c r="B32" s="60" t="s">
        <v>66</v>
      </c>
      <c r="C32" s="59">
        <v>36821.4</v>
      </c>
      <c r="D32" s="59" t="s">
        <v>101</v>
      </c>
      <c r="E32">
        <f t="shared" si="0"/>
        <v>-52.01487157940042</v>
      </c>
      <c r="F32">
        <f t="shared" si="1"/>
        <v>-52</v>
      </c>
      <c r="G32">
        <f t="shared" si="2"/>
        <v>-1.5432000000146218E-2</v>
      </c>
      <c r="I32">
        <f t="shared" si="3"/>
        <v>-1.5432000000146218E-2</v>
      </c>
      <c r="Q32" s="2">
        <f t="shared" si="4"/>
        <v>21802.9</v>
      </c>
    </row>
    <row r="33" spans="1:31" x14ac:dyDescent="0.2">
      <c r="A33" s="59" t="s">
        <v>108</v>
      </c>
      <c r="B33" s="60" t="s">
        <v>66</v>
      </c>
      <c r="C33" s="59">
        <v>36844.28</v>
      </c>
      <c r="D33" s="59" t="s">
        <v>101</v>
      </c>
      <c r="E33">
        <f t="shared" si="0"/>
        <v>-29.965769926105793</v>
      </c>
      <c r="F33">
        <f t="shared" si="1"/>
        <v>-30</v>
      </c>
      <c r="G33">
        <f t="shared" si="2"/>
        <v>3.5519999997632112E-2</v>
      </c>
      <c r="I33">
        <f t="shared" si="3"/>
        <v>3.5519999997632112E-2</v>
      </c>
      <c r="Q33" s="2">
        <f t="shared" si="4"/>
        <v>21825.78</v>
      </c>
    </row>
    <row r="34" spans="1:31" x14ac:dyDescent="0.2">
      <c r="A34" s="59" t="s">
        <v>108</v>
      </c>
      <c r="B34" s="60" t="s">
        <v>66</v>
      </c>
      <c r="C34" s="59">
        <v>36846.28</v>
      </c>
      <c r="D34" s="59" t="s">
        <v>101</v>
      </c>
      <c r="E34">
        <f t="shared" si="0"/>
        <v>-28.038400900467931</v>
      </c>
      <c r="F34">
        <f t="shared" si="1"/>
        <v>-28</v>
      </c>
      <c r="G34">
        <f t="shared" si="2"/>
        <v>-3.9848000000347383E-2</v>
      </c>
      <c r="I34">
        <f t="shared" si="3"/>
        <v>-3.9848000000347383E-2</v>
      </c>
      <c r="Q34" s="2">
        <f t="shared" si="4"/>
        <v>21827.78</v>
      </c>
    </row>
    <row r="35" spans="1:31" x14ac:dyDescent="0.2">
      <c r="A35" s="59" t="s">
        <v>108</v>
      </c>
      <c r="B35" s="60" t="s">
        <v>66</v>
      </c>
      <c r="C35" s="59">
        <v>36872.230000000003</v>
      </c>
      <c r="D35" s="59" t="s">
        <v>101</v>
      </c>
      <c r="E35">
        <f t="shared" si="0"/>
        <v>-3.030787792812454</v>
      </c>
      <c r="F35">
        <f t="shared" si="1"/>
        <v>-3</v>
      </c>
      <c r="G35">
        <f t="shared" si="2"/>
        <v>-3.1947999996191356E-2</v>
      </c>
      <c r="I35">
        <f t="shared" si="3"/>
        <v>-3.1947999996191356E-2</v>
      </c>
      <c r="Q35" s="2">
        <f t="shared" si="4"/>
        <v>21853.730000000003</v>
      </c>
    </row>
    <row r="36" spans="1:31" x14ac:dyDescent="0.2">
      <c r="A36" s="59" t="s">
        <v>108</v>
      </c>
      <c r="B36" s="60" t="s">
        <v>66</v>
      </c>
      <c r="C36" s="59">
        <v>36875.370000000003</v>
      </c>
      <c r="D36" s="59" t="s">
        <v>101</v>
      </c>
      <c r="E36">
        <f t="shared" si="0"/>
        <v>-4.8184225615704344E-3</v>
      </c>
      <c r="F36">
        <f t="shared" si="1"/>
        <v>0</v>
      </c>
      <c r="G36">
        <f t="shared" si="2"/>
        <v>-4.9999999973806553E-3</v>
      </c>
      <c r="I36">
        <f t="shared" si="3"/>
        <v>-4.9999999973806553E-3</v>
      </c>
      <c r="Q36" s="2">
        <f t="shared" si="4"/>
        <v>21856.870000000003</v>
      </c>
    </row>
    <row r="37" spans="1:31" x14ac:dyDescent="0.2">
      <c r="A37" t="s">
        <v>12</v>
      </c>
      <c r="C37" s="24">
        <v>36875.375</v>
      </c>
      <c r="D37" s="24" t="s">
        <v>14</v>
      </c>
      <c r="E37">
        <f t="shared" si="0"/>
        <v>0</v>
      </c>
      <c r="F37">
        <f t="shared" si="1"/>
        <v>0</v>
      </c>
      <c r="G37">
        <f t="shared" si="2"/>
        <v>0</v>
      </c>
      <c r="H37">
        <f>+G37</f>
        <v>0</v>
      </c>
      <c r="Q37" s="2">
        <f t="shared" si="4"/>
        <v>21856.875</v>
      </c>
    </row>
    <row r="38" spans="1:31" x14ac:dyDescent="0.2">
      <c r="A38" t="s">
        <v>29</v>
      </c>
      <c r="C38" s="24">
        <v>43432.487999999998</v>
      </c>
      <c r="D38" s="24"/>
      <c r="E38">
        <f t="shared" si="0"/>
        <v>6318.9882469036793</v>
      </c>
      <c r="F38">
        <f t="shared" si="1"/>
        <v>6319</v>
      </c>
      <c r="G38">
        <f t="shared" si="2"/>
        <v>-1.2196000003314111E-2</v>
      </c>
      <c r="I38">
        <f t="shared" ref="I38:I69" si="5">+G38</f>
        <v>-1.2196000003314111E-2</v>
      </c>
      <c r="Q38" s="2">
        <f t="shared" si="4"/>
        <v>28413.987999999998</v>
      </c>
      <c r="AA38">
        <v>5</v>
      </c>
      <c r="AC38" t="s">
        <v>28</v>
      </c>
      <c r="AE38" t="s">
        <v>30</v>
      </c>
    </row>
    <row r="39" spans="1:31" x14ac:dyDescent="0.2">
      <c r="A39" t="s">
        <v>32</v>
      </c>
      <c r="C39" s="24">
        <v>43509.29</v>
      </c>
      <c r="D39" s="24"/>
      <c r="E39">
        <f t="shared" si="0"/>
        <v>6393.0011448572013</v>
      </c>
      <c r="F39">
        <f t="shared" si="1"/>
        <v>6393</v>
      </c>
      <c r="G39">
        <f t="shared" si="2"/>
        <v>1.1880000020028092E-3</v>
      </c>
      <c r="I39">
        <f t="shared" si="5"/>
        <v>1.1880000020028092E-3</v>
      </c>
      <c r="Q39" s="2">
        <f t="shared" si="4"/>
        <v>28490.79</v>
      </c>
      <c r="AA39">
        <v>9</v>
      </c>
      <c r="AC39" t="s">
        <v>31</v>
      </c>
      <c r="AE39" t="s">
        <v>30</v>
      </c>
    </row>
    <row r="40" spans="1:31" x14ac:dyDescent="0.2">
      <c r="A40" t="s">
        <v>34</v>
      </c>
      <c r="C40" s="24">
        <v>43705.447999999997</v>
      </c>
      <c r="D40" s="24"/>
      <c r="E40">
        <f t="shared" si="0"/>
        <v>6582.0355715227333</v>
      </c>
      <c r="F40">
        <f t="shared" si="1"/>
        <v>6582</v>
      </c>
      <c r="G40">
        <f t="shared" si="2"/>
        <v>3.691199999593664E-2</v>
      </c>
      <c r="I40">
        <f t="shared" si="5"/>
        <v>3.691199999593664E-2</v>
      </c>
      <c r="Q40" s="2">
        <f t="shared" si="4"/>
        <v>28686.947999999997</v>
      </c>
      <c r="AA40">
        <v>7</v>
      </c>
      <c r="AC40" t="s">
        <v>33</v>
      </c>
      <c r="AE40" t="s">
        <v>30</v>
      </c>
    </row>
    <row r="41" spans="1:31" x14ac:dyDescent="0.2">
      <c r="A41" t="s">
        <v>35</v>
      </c>
      <c r="C41" s="24">
        <v>44144.351999999999</v>
      </c>
      <c r="D41" s="24"/>
      <c r="E41">
        <f t="shared" si="0"/>
        <v>7005.0005589370157</v>
      </c>
      <c r="F41">
        <f t="shared" si="1"/>
        <v>7005</v>
      </c>
      <c r="G41">
        <f t="shared" si="2"/>
        <v>5.7999999989988282E-4</v>
      </c>
      <c r="I41">
        <f t="shared" si="5"/>
        <v>5.7999999989988282E-4</v>
      </c>
      <c r="Q41" s="2">
        <f t="shared" si="4"/>
        <v>29125.851999999999</v>
      </c>
      <c r="AA41">
        <v>7</v>
      </c>
      <c r="AC41" t="s">
        <v>31</v>
      </c>
      <c r="AE41" t="s">
        <v>30</v>
      </c>
    </row>
    <row r="42" spans="1:31" x14ac:dyDescent="0.2">
      <c r="A42" t="s">
        <v>36</v>
      </c>
      <c r="C42" s="24">
        <v>44253.266000000003</v>
      </c>
      <c r="D42" s="24"/>
      <c r="E42">
        <f t="shared" si="0"/>
        <v>7109.9592939661816</v>
      </c>
      <c r="F42">
        <f t="shared" si="1"/>
        <v>7110</v>
      </c>
      <c r="G42">
        <f t="shared" si="2"/>
        <v>-4.2239999995217659E-2</v>
      </c>
      <c r="I42">
        <f t="shared" si="5"/>
        <v>-4.2239999995217659E-2</v>
      </c>
      <c r="Q42" s="2">
        <f t="shared" si="4"/>
        <v>29234.766000000003</v>
      </c>
      <c r="AA42">
        <v>6</v>
      </c>
      <c r="AC42" t="s">
        <v>28</v>
      </c>
      <c r="AE42" t="s">
        <v>30</v>
      </c>
    </row>
    <row r="43" spans="1:31" x14ac:dyDescent="0.2">
      <c r="A43" t="s">
        <v>37</v>
      </c>
      <c r="C43" s="24">
        <v>44476.385999999999</v>
      </c>
      <c r="D43" s="24"/>
      <c r="E43">
        <f t="shared" si="0"/>
        <v>7324.9765824663364</v>
      </c>
      <c r="F43">
        <f t="shared" si="1"/>
        <v>7325</v>
      </c>
      <c r="G43">
        <f t="shared" si="2"/>
        <v>-2.4300000004586764E-2</v>
      </c>
      <c r="I43">
        <f t="shared" si="5"/>
        <v>-2.4300000004586764E-2</v>
      </c>
      <c r="Q43" s="2">
        <f t="shared" si="4"/>
        <v>29457.885999999999</v>
      </c>
      <c r="AA43">
        <v>7</v>
      </c>
      <c r="AC43" t="s">
        <v>28</v>
      </c>
      <c r="AE43" t="s">
        <v>30</v>
      </c>
    </row>
    <row r="44" spans="1:31" x14ac:dyDescent="0.2">
      <c r="A44" t="s">
        <v>38</v>
      </c>
      <c r="C44" s="24">
        <v>44582.25</v>
      </c>
      <c r="D44" s="24"/>
      <c r="E44">
        <f t="shared" si="0"/>
        <v>7426.9960797314016</v>
      </c>
      <c r="F44">
        <f t="shared" si="1"/>
        <v>7427</v>
      </c>
      <c r="G44">
        <f t="shared" si="2"/>
        <v>-4.0680000020074658E-3</v>
      </c>
      <c r="I44">
        <f t="shared" si="5"/>
        <v>-4.0680000020074658E-3</v>
      </c>
      <c r="Q44" s="2">
        <f t="shared" si="4"/>
        <v>29563.75</v>
      </c>
      <c r="AA44">
        <v>8</v>
      </c>
      <c r="AC44" t="s">
        <v>31</v>
      </c>
      <c r="AE44" t="s">
        <v>30</v>
      </c>
    </row>
    <row r="45" spans="1:31" x14ac:dyDescent="0.2">
      <c r="A45" t="s">
        <v>39</v>
      </c>
      <c r="C45" s="24">
        <v>44868.587</v>
      </c>
      <c r="D45" s="24"/>
      <c r="E45">
        <f t="shared" si="0"/>
        <v>7702.9346120784357</v>
      </c>
      <c r="F45">
        <f t="shared" si="1"/>
        <v>7703</v>
      </c>
      <c r="G45">
        <f t="shared" si="2"/>
        <v>-6.7852000000129919E-2</v>
      </c>
      <c r="I45">
        <f t="shared" si="5"/>
        <v>-6.7852000000129919E-2</v>
      </c>
      <c r="Q45" s="2">
        <f t="shared" si="4"/>
        <v>29850.087</v>
      </c>
      <c r="AA45">
        <v>6</v>
      </c>
      <c r="AC45" t="s">
        <v>33</v>
      </c>
      <c r="AE45" t="s">
        <v>30</v>
      </c>
    </row>
    <row r="46" spans="1:31" x14ac:dyDescent="0.2">
      <c r="A46" t="s">
        <v>40</v>
      </c>
      <c r="C46" s="24">
        <v>44913.271000000001</v>
      </c>
      <c r="D46" s="24"/>
      <c r="E46">
        <f t="shared" si="0"/>
        <v>7745.9958908492372</v>
      </c>
      <c r="F46">
        <f t="shared" si="1"/>
        <v>7746</v>
      </c>
      <c r="G46">
        <f t="shared" si="2"/>
        <v>-4.2640000028768554E-3</v>
      </c>
      <c r="I46">
        <f t="shared" si="5"/>
        <v>-4.2640000028768554E-3</v>
      </c>
      <c r="Q46" s="2">
        <f t="shared" si="4"/>
        <v>29894.771000000001</v>
      </c>
      <c r="AA46">
        <v>9</v>
      </c>
      <c r="AC46" t="s">
        <v>31</v>
      </c>
      <c r="AE46" t="s">
        <v>30</v>
      </c>
    </row>
    <row r="47" spans="1:31" x14ac:dyDescent="0.2">
      <c r="A47" s="59" t="s">
        <v>188</v>
      </c>
      <c r="B47" s="60" t="s">
        <v>66</v>
      </c>
      <c r="C47" s="59">
        <v>45058.550999999999</v>
      </c>
      <c r="D47" s="59" t="s">
        <v>101</v>
      </c>
      <c r="E47">
        <f t="shared" si="0"/>
        <v>7885.9999768715707</v>
      </c>
      <c r="F47">
        <f t="shared" si="1"/>
        <v>7886</v>
      </c>
      <c r="G47">
        <f t="shared" si="2"/>
        <v>-2.4000000848900527E-5</v>
      </c>
      <c r="I47">
        <f t="shared" si="5"/>
        <v>-2.4000000848900527E-5</v>
      </c>
      <c r="Q47" s="2">
        <f t="shared" si="4"/>
        <v>30040.050999999999</v>
      </c>
    </row>
    <row r="48" spans="1:31" x14ac:dyDescent="0.2">
      <c r="A48" t="s">
        <v>41</v>
      </c>
      <c r="C48" s="24">
        <v>45158.550999999999</v>
      </c>
      <c r="D48" s="24"/>
      <c r="E48">
        <f t="shared" si="0"/>
        <v>7982.3684281534643</v>
      </c>
      <c r="F48">
        <f t="shared" si="1"/>
        <v>7982.5</v>
      </c>
      <c r="G48">
        <f t="shared" si="2"/>
        <v>-0.13653000000340398</v>
      </c>
      <c r="I48">
        <f t="shared" si="5"/>
        <v>-0.13653000000340398</v>
      </c>
      <c r="Q48" s="2">
        <f t="shared" si="4"/>
        <v>30140.050999999999</v>
      </c>
      <c r="AA48">
        <v>6</v>
      </c>
      <c r="AC48" t="s">
        <v>33</v>
      </c>
      <c r="AE48" t="s">
        <v>30</v>
      </c>
    </row>
    <row r="49" spans="1:31" x14ac:dyDescent="0.2">
      <c r="A49" t="s">
        <v>43</v>
      </c>
      <c r="C49" s="24">
        <v>45353.226000000002</v>
      </c>
      <c r="D49" s="24"/>
      <c r="E49">
        <f t="shared" si="0"/>
        <v>8169.9737106864923</v>
      </c>
      <c r="F49">
        <f t="shared" si="1"/>
        <v>8170</v>
      </c>
      <c r="G49">
        <f t="shared" si="2"/>
        <v>-2.7280000002065208E-2</v>
      </c>
      <c r="I49">
        <f t="shared" si="5"/>
        <v>-2.7280000002065208E-2</v>
      </c>
      <c r="Q49" s="2">
        <f t="shared" si="4"/>
        <v>30334.726000000002</v>
      </c>
      <c r="AA49">
        <v>7</v>
      </c>
      <c r="AC49" t="s">
        <v>42</v>
      </c>
      <c r="AE49" t="s">
        <v>30</v>
      </c>
    </row>
    <row r="50" spans="1:31" x14ac:dyDescent="0.2">
      <c r="A50" t="s">
        <v>44</v>
      </c>
      <c r="C50" s="24">
        <v>45604.373</v>
      </c>
      <c r="D50" s="24"/>
      <c r="E50">
        <f t="shared" si="0"/>
        <v>8412.0001850274257</v>
      </c>
      <c r="F50">
        <f t="shared" si="1"/>
        <v>8412</v>
      </c>
      <c r="G50">
        <f t="shared" si="2"/>
        <v>1.919999995152466E-4</v>
      </c>
      <c r="I50">
        <f t="shared" si="5"/>
        <v>1.919999995152466E-4</v>
      </c>
      <c r="Q50" s="2">
        <f t="shared" si="4"/>
        <v>30585.873</v>
      </c>
      <c r="AA50">
        <v>11</v>
      </c>
      <c r="AC50" t="s">
        <v>31</v>
      </c>
      <c r="AE50" t="s">
        <v>30</v>
      </c>
    </row>
    <row r="51" spans="1:31" x14ac:dyDescent="0.2">
      <c r="A51" t="s">
        <v>44</v>
      </c>
      <c r="C51" s="24">
        <v>45606.442999999999</v>
      </c>
      <c r="D51" s="24"/>
      <c r="E51">
        <f t="shared" si="0"/>
        <v>8413.9950119689602</v>
      </c>
      <c r="F51">
        <f t="shared" si="1"/>
        <v>8414</v>
      </c>
      <c r="G51">
        <f t="shared" si="2"/>
        <v>-5.1759999987552874E-3</v>
      </c>
      <c r="I51">
        <f t="shared" si="5"/>
        <v>-5.1759999987552874E-3</v>
      </c>
      <c r="Q51" s="2">
        <f t="shared" si="4"/>
        <v>30587.942999999999</v>
      </c>
      <c r="AA51">
        <v>12</v>
      </c>
      <c r="AC51" t="s">
        <v>31</v>
      </c>
      <c r="AE51" t="s">
        <v>30</v>
      </c>
    </row>
    <row r="52" spans="1:31" x14ac:dyDescent="0.2">
      <c r="A52" t="s">
        <v>45</v>
      </c>
      <c r="C52" s="24">
        <v>46238.394999999997</v>
      </c>
      <c r="D52" s="24"/>
      <c r="E52">
        <f t="shared" si="0"/>
        <v>9022.9973672139076</v>
      </c>
      <c r="F52">
        <f t="shared" si="1"/>
        <v>9023</v>
      </c>
      <c r="G52">
        <f t="shared" si="2"/>
        <v>-2.732000000833068E-3</v>
      </c>
      <c r="I52">
        <f t="shared" si="5"/>
        <v>-2.732000000833068E-3</v>
      </c>
      <c r="Q52" s="2">
        <f t="shared" si="4"/>
        <v>31219.894999999997</v>
      </c>
      <c r="AA52">
        <v>6</v>
      </c>
      <c r="AC52" t="s">
        <v>42</v>
      </c>
      <c r="AE52" t="s">
        <v>30</v>
      </c>
    </row>
    <row r="53" spans="1:31" x14ac:dyDescent="0.2">
      <c r="A53" t="s">
        <v>45</v>
      </c>
      <c r="C53" s="24">
        <v>46239.430999999997</v>
      </c>
      <c r="D53" s="24"/>
      <c r="E53">
        <f t="shared" ref="E53:E84" si="6">+(C53-C$7)/C$8</f>
        <v>9023.9957443691874</v>
      </c>
      <c r="F53">
        <f t="shared" ref="F53:F84" si="7">ROUND(2*E53,0)/2</f>
        <v>9024</v>
      </c>
      <c r="G53">
        <f t="shared" ref="G53:G84" si="8">+C53-(C$7+F53*C$8)</f>
        <v>-4.416000003402587E-3</v>
      </c>
      <c r="I53">
        <f t="shared" si="5"/>
        <v>-4.416000003402587E-3</v>
      </c>
      <c r="Q53" s="2">
        <f t="shared" ref="Q53:Q84" si="9">+C53-15018.5</f>
        <v>31220.930999999997</v>
      </c>
      <c r="AA53">
        <v>7</v>
      </c>
      <c r="AC53" t="s">
        <v>42</v>
      </c>
      <c r="AE53" t="s">
        <v>30</v>
      </c>
    </row>
    <row r="54" spans="1:31" x14ac:dyDescent="0.2">
      <c r="A54" t="s">
        <v>45</v>
      </c>
      <c r="C54" s="24">
        <v>46269.504000000001</v>
      </c>
      <c r="D54" s="24"/>
      <c r="E54">
        <f t="shared" si="6"/>
        <v>9052.976628723196</v>
      </c>
      <c r="F54">
        <f t="shared" si="7"/>
        <v>9053</v>
      </c>
      <c r="G54">
        <f t="shared" si="8"/>
        <v>-2.4252000002888963E-2</v>
      </c>
      <c r="I54">
        <f t="shared" si="5"/>
        <v>-2.4252000002888963E-2</v>
      </c>
      <c r="Q54" s="2">
        <f t="shared" si="9"/>
        <v>31251.004000000001</v>
      </c>
      <c r="AA54">
        <v>11</v>
      </c>
      <c r="AC54" t="s">
        <v>31</v>
      </c>
      <c r="AE54" t="s">
        <v>30</v>
      </c>
    </row>
    <row r="55" spans="1:31" x14ac:dyDescent="0.2">
      <c r="A55" t="s">
        <v>46</v>
      </c>
      <c r="C55" s="24">
        <v>46292.326000000001</v>
      </c>
      <c r="D55" s="24"/>
      <c r="E55">
        <f t="shared" si="6"/>
        <v>9074.9698366747489</v>
      </c>
      <c r="F55">
        <f t="shared" si="7"/>
        <v>9075</v>
      </c>
      <c r="G55">
        <f t="shared" si="8"/>
        <v>-3.1300000002374873E-2</v>
      </c>
      <c r="I55">
        <f t="shared" si="5"/>
        <v>-3.1300000002374873E-2</v>
      </c>
      <c r="Q55" s="2">
        <f t="shared" si="9"/>
        <v>31273.826000000001</v>
      </c>
      <c r="AA55">
        <v>7</v>
      </c>
      <c r="AC55" t="s">
        <v>42</v>
      </c>
      <c r="AE55" t="s">
        <v>30</v>
      </c>
    </row>
    <row r="56" spans="1:31" x14ac:dyDescent="0.2">
      <c r="A56" t="s">
        <v>46</v>
      </c>
      <c r="C56" s="24">
        <v>46321.411</v>
      </c>
      <c r="D56" s="24"/>
      <c r="E56">
        <f t="shared" si="6"/>
        <v>9102.9986007300868</v>
      </c>
      <c r="F56">
        <f t="shared" si="7"/>
        <v>9103</v>
      </c>
      <c r="G56">
        <f t="shared" si="8"/>
        <v>-1.4520000040647574E-3</v>
      </c>
      <c r="I56">
        <f t="shared" si="5"/>
        <v>-1.4520000040647574E-3</v>
      </c>
      <c r="Q56" s="2">
        <f t="shared" si="9"/>
        <v>31302.911</v>
      </c>
      <c r="AA56">
        <v>11</v>
      </c>
      <c r="AC56" t="s">
        <v>31</v>
      </c>
      <c r="AE56" t="s">
        <v>30</v>
      </c>
    </row>
    <row r="57" spans="1:31" x14ac:dyDescent="0.2">
      <c r="A57" t="s">
        <v>46</v>
      </c>
      <c r="C57" s="24">
        <v>46350.459000000003</v>
      </c>
      <c r="D57" s="24"/>
      <c r="E57">
        <f t="shared" si="6"/>
        <v>9130.991708458454</v>
      </c>
      <c r="F57">
        <f t="shared" si="7"/>
        <v>9131</v>
      </c>
      <c r="G57">
        <f t="shared" si="8"/>
        <v>-8.6040000023785979E-3</v>
      </c>
      <c r="I57">
        <f t="shared" si="5"/>
        <v>-8.6040000023785979E-3</v>
      </c>
      <c r="Q57" s="2">
        <f t="shared" si="9"/>
        <v>31331.959000000003</v>
      </c>
      <c r="AA57">
        <v>6</v>
      </c>
      <c r="AC57" t="s">
        <v>31</v>
      </c>
      <c r="AE57" t="s">
        <v>30</v>
      </c>
    </row>
    <row r="58" spans="1:31" x14ac:dyDescent="0.2">
      <c r="A58" t="s">
        <v>47</v>
      </c>
      <c r="C58" s="24">
        <v>46376.408000000003</v>
      </c>
      <c r="D58" s="24"/>
      <c r="E58">
        <f t="shared" si="6"/>
        <v>9155.9983578815918</v>
      </c>
      <c r="F58">
        <f t="shared" si="7"/>
        <v>9156</v>
      </c>
      <c r="G58">
        <f t="shared" si="8"/>
        <v>-1.7039999947883189E-3</v>
      </c>
      <c r="I58">
        <f t="shared" si="5"/>
        <v>-1.7039999947883189E-3</v>
      </c>
      <c r="Q58" s="2">
        <f t="shared" si="9"/>
        <v>31357.908000000003</v>
      </c>
      <c r="AA58">
        <v>5</v>
      </c>
      <c r="AC58" t="s">
        <v>31</v>
      </c>
      <c r="AE58" t="s">
        <v>30</v>
      </c>
    </row>
    <row r="59" spans="1:31" x14ac:dyDescent="0.2">
      <c r="A59" t="s">
        <v>47</v>
      </c>
      <c r="C59" s="24">
        <v>46401.262999999999</v>
      </c>
      <c r="D59" s="24"/>
      <c r="E59">
        <f t="shared" si="6"/>
        <v>9179.9507364477031</v>
      </c>
      <c r="F59">
        <f t="shared" si="7"/>
        <v>9180</v>
      </c>
      <c r="G59">
        <f t="shared" si="8"/>
        <v>-5.1120000003720634E-2</v>
      </c>
      <c r="I59">
        <f t="shared" si="5"/>
        <v>-5.1120000003720634E-2</v>
      </c>
      <c r="Q59" s="2">
        <f t="shared" si="9"/>
        <v>31382.762999999999</v>
      </c>
      <c r="AA59">
        <v>6</v>
      </c>
      <c r="AC59" t="s">
        <v>48</v>
      </c>
      <c r="AE59" t="s">
        <v>30</v>
      </c>
    </row>
    <row r="60" spans="1:31" x14ac:dyDescent="0.2">
      <c r="A60" s="59" t="s">
        <v>230</v>
      </c>
      <c r="B60" s="60" t="s">
        <v>66</v>
      </c>
      <c r="C60" s="59">
        <v>46680.440999999999</v>
      </c>
      <c r="D60" s="59" t="s">
        <v>101</v>
      </c>
      <c r="E60">
        <f t="shared" si="6"/>
        <v>9448.990251367466</v>
      </c>
      <c r="F60">
        <f t="shared" si="7"/>
        <v>9449</v>
      </c>
      <c r="G60">
        <f t="shared" si="8"/>
        <v>-1.011599999765167E-2</v>
      </c>
      <c r="I60">
        <f t="shared" si="5"/>
        <v>-1.011599999765167E-2</v>
      </c>
      <c r="O60">
        <f ca="1">+C$11+C$12*F60</f>
        <v>4.1335087229124823E-2</v>
      </c>
      <c r="Q60" s="2">
        <f t="shared" si="9"/>
        <v>31661.940999999999</v>
      </c>
    </row>
    <row r="61" spans="1:31" x14ac:dyDescent="0.2">
      <c r="A61" s="59" t="s">
        <v>235</v>
      </c>
      <c r="B61" s="60" t="s">
        <v>66</v>
      </c>
      <c r="C61" s="59">
        <v>47038.445</v>
      </c>
      <c r="D61" s="59" t="s">
        <v>101</v>
      </c>
      <c r="E61">
        <f t="shared" si="6"/>
        <v>9793.993161694696</v>
      </c>
      <c r="F61">
        <f t="shared" si="7"/>
        <v>9794</v>
      </c>
      <c r="G61">
        <f t="shared" si="8"/>
        <v>-7.096000001183711E-3</v>
      </c>
      <c r="I61">
        <f t="shared" si="5"/>
        <v>-7.096000001183711E-3</v>
      </c>
      <c r="O61">
        <f ca="1">+C$11+C$12*F61</f>
        <v>3.5255647007117363E-2</v>
      </c>
      <c r="Q61" s="2">
        <f t="shared" si="9"/>
        <v>32019.945</v>
      </c>
    </row>
    <row r="62" spans="1:31" x14ac:dyDescent="0.2">
      <c r="A62" s="59" t="s">
        <v>235</v>
      </c>
      <c r="B62" s="60" t="s">
        <v>66</v>
      </c>
      <c r="C62" s="59">
        <v>47039.493000000002</v>
      </c>
      <c r="D62" s="59" t="s">
        <v>101</v>
      </c>
      <c r="E62">
        <f t="shared" si="6"/>
        <v>9795.003103064133</v>
      </c>
      <c r="F62">
        <f t="shared" si="7"/>
        <v>9795</v>
      </c>
      <c r="G62">
        <f t="shared" si="8"/>
        <v>3.2199999986914918E-3</v>
      </c>
      <c r="I62">
        <f t="shared" si="5"/>
        <v>3.2199999986914918E-3</v>
      </c>
      <c r="O62">
        <f ca="1">+C$11+C$12*F62</f>
        <v>3.5238025441256482E-2</v>
      </c>
      <c r="Q62" s="2">
        <f t="shared" si="9"/>
        <v>32020.993000000002</v>
      </c>
    </row>
    <row r="63" spans="1:31" x14ac:dyDescent="0.2">
      <c r="A63" s="59" t="s">
        <v>235</v>
      </c>
      <c r="B63" s="60" t="s">
        <v>66</v>
      </c>
      <c r="C63" s="59">
        <v>47039.497000000003</v>
      </c>
      <c r="D63" s="59" t="s">
        <v>101</v>
      </c>
      <c r="E63">
        <f t="shared" si="6"/>
        <v>9795.0069578021848</v>
      </c>
      <c r="F63">
        <f t="shared" si="7"/>
        <v>9795</v>
      </c>
      <c r="G63">
        <f t="shared" si="8"/>
        <v>7.219999999506399E-3</v>
      </c>
      <c r="I63">
        <f t="shared" si="5"/>
        <v>7.219999999506399E-3</v>
      </c>
      <c r="O63">
        <f ca="1">+C$11+C$12*F63</f>
        <v>3.5238025441256482E-2</v>
      </c>
      <c r="Q63" s="2">
        <f t="shared" si="9"/>
        <v>32020.997000000003</v>
      </c>
    </row>
    <row r="64" spans="1:31" x14ac:dyDescent="0.2">
      <c r="A64" t="s">
        <v>49</v>
      </c>
      <c r="C64" s="24">
        <v>47118.353000000003</v>
      </c>
      <c r="D64" s="24"/>
      <c r="E64">
        <f t="shared" si="6"/>
        <v>9870.9992637450341</v>
      </c>
      <c r="F64">
        <f t="shared" si="7"/>
        <v>9871</v>
      </c>
      <c r="G64">
        <f t="shared" si="8"/>
        <v>-7.6399999670684338E-4</v>
      </c>
      <c r="I64">
        <f t="shared" si="5"/>
        <v>-7.6399999670684338E-4</v>
      </c>
      <c r="Q64" s="2">
        <f t="shared" si="9"/>
        <v>32099.853000000003</v>
      </c>
      <c r="AA64">
        <v>8</v>
      </c>
      <c r="AC64" t="s">
        <v>31</v>
      </c>
      <c r="AE64" t="s">
        <v>30</v>
      </c>
    </row>
    <row r="65" spans="1:31" x14ac:dyDescent="0.2">
      <c r="A65" s="59" t="s">
        <v>235</v>
      </c>
      <c r="B65" s="60" t="s">
        <v>66</v>
      </c>
      <c r="C65" s="59">
        <v>47671.423999999999</v>
      </c>
      <c r="D65" s="59" t="s">
        <v>101</v>
      </c>
      <c r="E65">
        <f t="shared" si="6"/>
        <v>10403.98522093431</v>
      </c>
      <c r="F65">
        <f t="shared" si="7"/>
        <v>10404</v>
      </c>
      <c r="G65">
        <f t="shared" si="8"/>
        <v>-1.5336000004026573E-2</v>
      </c>
      <c r="I65">
        <f t="shared" si="5"/>
        <v>-1.5336000004026573E-2</v>
      </c>
      <c r="O65">
        <f ca="1">+C$11+C$12*F65</f>
        <v>2.4506491831973731E-2</v>
      </c>
      <c r="Q65" s="2">
        <f t="shared" si="9"/>
        <v>32652.923999999999</v>
      </c>
    </row>
    <row r="66" spans="1:31" x14ac:dyDescent="0.2">
      <c r="A66" t="s">
        <v>50</v>
      </c>
      <c r="C66" s="24">
        <v>47859.252999999997</v>
      </c>
      <c r="D66" s="24"/>
      <c r="E66">
        <f t="shared" si="6"/>
        <v>10584.993119292574</v>
      </c>
      <c r="F66">
        <f t="shared" si="7"/>
        <v>10585</v>
      </c>
      <c r="G66">
        <f t="shared" si="8"/>
        <v>-7.140000001527369E-3</v>
      </c>
      <c r="I66">
        <f t="shared" si="5"/>
        <v>-7.140000001527369E-3</v>
      </c>
      <c r="Q66" s="2">
        <f t="shared" si="9"/>
        <v>32840.752999999997</v>
      </c>
      <c r="AA66">
        <v>10</v>
      </c>
      <c r="AC66" t="s">
        <v>31</v>
      </c>
      <c r="AE66" t="s">
        <v>30</v>
      </c>
    </row>
    <row r="67" spans="1:31" x14ac:dyDescent="0.2">
      <c r="A67" t="s">
        <v>50</v>
      </c>
      <c r="C67" s="24">
        <v>47860.29</v>
      </c>
      <c r="D67" s="24"/>
      <c r="E67">
        <f t="shared" si="6"/>
        <v>10585.992460132373</v>
      </c>
      <c r="F67">
        <f t="shared" si="7"/>
        <v>10586</v>
      </c>
      <c r="G67">
        <f t="shared" si="8"/>
        <v>-7.8240000002551824E-3</v>
      </c>
      <c r="I67">
        <f t="shared" si="5"/>
        <v>-7.8240000002551824E-3</v>
      </c>
      <c r="Q67" s="2">
        <f t="shared" si="9"/>
        <v>32841.79</v>
      </c>
      <c r="AA67">
        <v>8</v>
      </c>
      <c r="AC67" t="s">
        <v>31</v>
      </c>
      <c r="AE67" t="s">
        <v>30</v>
      </c>
    </row>
    <row r="68" spans="1:31" x14ac:dyDescent="0.2">
      <c r="A68" t="s">
        <v>52</v>
      </c>
      <c r="C68" s="24">
        <v>47891.408000000003</v>
      </c>
      <c r="D68" s="24"/>
      <c r="E68">
        <f t="shared" si="6"/>
        <v>10615.980394802275</v>
      </c>
      <c r="F68">
        <f t="shared" si="7"/>
        <v>10616</v>
      </c>
      <c r="G68">
        <f t="shared" si="8"/>
        <v>-2.0343999996839557E-2</v>
      </c>
      <c r="I68">
        <f t="shared" si="5"/>
        <v>-2.0343999996839557E-2</v>
      </c>
      <c r="Q68" s="2">
        <f t="shared" si="9"/>
        <v>32872.908000000003</v>
      </c>
      <c r="AA68">
        <v>9</v>
      </c>
      <c r="AC68" t="s">
        <v>51</v>
      </c>
      <c r="AE68" t="s">
        <v>30</v>
      </c>
    </row>
    <row r="69" spans="1:31" x14ac:dyDescent="0.2">
      <c r="A69" t="s">
        <v>53</v>
      </c>
      <c r="C69" s="24">
        <v>48084.438000000002</v>
      </c>
      <c r="D69" s="24"/>
      <c r="E69">
        <f t="shared" si="6"/>
        <v>10802.00041631171</v>
      </c>
      <c r="F69">
        <f t="shared" si="7"/>
        <v>10802</v>
      </c>
      <c r="G69">
        <f t="shared" si="8"/>
        <v>4.3200000072829425E-4</v>
      </c>
      <c r="I69">
        <f t="shared" si="5"/>
        <v>4.3200000072829425E-4</v>
      </c>
      <c r="Q69" s="2">
        <f t="shared" si="9"/>
        <v>33065.938000000002</v>
      </c>
      <c r="AA69">
        <v>8</v>
      </c>
      <c r="AC69" t="s">
        <v>31</v>
      </c>
      <c r="AE69" t="s">
        <v>30</v>
      </c>
    </row>
    <row r="70" spans="1:31" x14ac:dyDescent="0.2">
      <c r="A70" t="s">
        <v>54</v>
      </c>
      <c r="C70" s="24">
        <v>48497.42</v>
      </c>
      <c r="D70" s="24">
        <v>5.0000000000000001E-3</v>
      </c>
      <c r="E70">
        <f t="shared" si="6"/>
        <v>11199.984773784696</v>
      </c>
      <c r="F70">
        <f t="shared" si="7"/>
        <v>11200</v>
      </c>
      <c r="G70">
        <f t="shared" si="8"/>
        <v>-1.5800000001036096E-2</v>
      </c>
      <c r="I70">
        <f t="shared" ref="I70:I88" si="10">+G70</f>
        <v>-1.5800000001036096E-2</v>
      </c>
      <c r="Q70" s="2">
        <f t="shared" si="9"/>
        <v>33478.92</v>
      </c>
      <c r="AA70">
        <v>14</v>
      </c>
      <c r="AC70" t="s">
        <v>31</v>
      </c>
      <c r="AE70" t="s">
        <v>30</v>
      </c>
    </row>
    <row r="71" spans="1:31" x14ac:dyDescent="0.2">
      <c r="A71" t="s">
        <v>55</v>
      </c>
      <c r="C71" s="24">
        <v>48801.468000000001</v>
      </c>
      <c r="D71" s="24">
        <v>5.0000000000000001E-3</v>
      </c>
      <c r="E71">
        <f t="shared" si="6"/>
        <v>11492.991122538268</v>
      </c>
      <c r="F71">
        <f t="shared" si="7"/>
        <v>11493</v>
      </c>
      <c r="G71">
        <f t="shared" si="8"/>
        <v>-9.2119999972055666E-3</v>
      </c>
      <c r="I71">
        <f t="shared" si="10"/>
        <v>-9.2119999972055666E-3</v>
      </c>
      <c r="Q71" s="2">
        <f t="shared" si="9"/>
        <v>33782.968000000001</v>
      </c>
      <c r="AA71">
        <v>9</v>
      </c>
      <c r="AC71" t="s">
        <v>31</v>
      </c>
      <c r="AE71" t="s">
        <v>30</v>
      </c>
    </row>
    <row r="72" spans="1:31" x14ac:dyDescent="0.2">
      <c r="A72" t="s">
        <v>56</v>
      </c>
      <c r="C72" s="24">
        <v>48881.366999999998</v>
      </c>
      <c r="D72" s="24">
        <v>6.0000000000000001E-3</v>
      </c>
      <c r="E72">
        <f t="shared" si="6"/>
        <v>11569.988551427985</v>
      </c>
      <c r="F72">
        <f t="shared" si="7"/>
        <v>11570</v>
      </c>
      <c r="G72">
        <f t="shared" si="8"/>
        <v>-1.1880000005476177E-2</v>
      </c>
      <c r="I72">
        <f t="shared" si="10"/>
        <v>-1.1880000005476177E-2</v>
      </c>
      <c r="Q72" s="2">
        <f t="shared" si="9"/>
        <v>33862.866999999998</v>
      </c>
      <c r="AA72">
        <v>9</v>
      </c>
      <c r="AC72" t="s">
        <v>31</v>
      </c>
      <c r="AE72" t="s">
        <v>30</v>
      </c>
    </row>
    <row r="73" spans="1:31" x14ac:dyDescent="0.2">
      <c r="A73" t="s">
        <v>56</v>
      </c>
      <c r="C73" s="24">
        <v>48882.398000000001</v>
      </c>
      <c r="D73" s="24">
        <v>5.0000000000000001E-3</v>
      </c>
      <c r="E73">
        <f t="shared" si="6"/>
        <v>11570.982110160705</v>
      </c>
      <c r="F73">
        <f t="shared" si="7"/>
        <v>11571</v>
      </c>
      <c r="G73">
        <f t="shared" si="8"/>
        <v>-1.8563999998150393E-2</v>
      </c>
      <c r="I73">
        <f t="shared" si="10"/>
        <v>-1.8563999998150393E-2</v>
      </c>
      <c r="Q73" s="2">
        <f t="shared" si="9"/>
        <v>33863.898000000001</v>
      </c>
      <c r="AA73">
        <v>11</v>
      </c>
      <c r="AC73" t="s">
        <v>31</v>
      </c>
      <c r="AE73" t="s">
        <v>30</v>
      </c>
    </row>
    <row r="74" spans="1:31" x14ac:dyDescent="0.2">
      <c r="A74" t="s">
        <v>56</v>
      </c>
      <c r="C74" s="24">
        <v>48934.285000000003</v>
      </c>
      <c r="D74" s="24">
        <v>6.0000000000000001E-3</v>
      </c>
      <c r="E74">
        <f t="shared" si="6"/>
        <v>11620.984808477342</v>
      </c>
      <c r="F74">
        <f t="shared" si="7"/>
        <v>11621</v>
      </c>
      <c r="G74">
        <f t="shared" si="8"/>
        <v>-1.5763999996124767E-2</v>
      </c>
      <c r="I74">
        <f t="shared" si="10"/>
        <v>-1.5763999996124767E-2</v>
      </c>
      <c r="Q74" s="2">
        <f t="shared" si="9"/>
        <v>33915.785000000003</v>
      </c>
      <c r="AA74">
        <v>7</v>
      </c>
      <c r="AC74" t="s">
        <v>31</v>
      </c>
      <c r="AE74" t="s">
        <v>30</v>
      </c>
    </row>
    <row r="75" spans="1:31" x14ac:dyDescent="0.2">
      <c r="A75" s="59" t="s">
        <v>282</v>
      </c>
      <c r="B75" s="60" t="s">
        <v>66</v>
      </c>
      <c r="C75" s="59">
        <v>49105.512000000002</v>
      </c>
      <c r="D75" s="59" t="s">
        <v>101</v>
      </c>
      <c r="E75">
        <f t="shared" si="6"/>
        <v>11785.993616553789</v>
      </c>
      <c r="F75">
        <f t="shared" si="7"/>
        <v>11786</v>
      </c>
      <c r="G75">
        <f t="shared" si="8"/>
        <v>-6.6240000014659017E-3</v>
      </c>
      <c r="I75">
        <f t="shared" si="10"/>
        <v>-6.6240000014659017E-3</v>
      </c>
      <c r="O75">
        <f ca="1">+C$11+C$12*F75</f>
        <v>1.5348781222213059E-4</v>
      </c>
      <c r="Q75" s="2">
        <f t="shared" si="9"/>
        <v>34087.012000000002</v>
      </c>
    </row>
    <row r="76" spans="1:31" x14ac:dyDescent="0.2">
      <c r="A76" s="59" t="s">
        <v>282</v>
      </c>
      <c r="B76" s="60" t="s">
        <v>66</v>
      </c>
      <c r="C76" s="59">
        <v>49158.423999999999</v>
      </c>
      <c r="D76" s="59" t="s">
        <v>101</v>
      </c>
      <c r="E76">
        <f t="shared" si="6"/>
        <v>11836.984091496061</v>
      </c>
      <c r="F76">
        <f t="shared" si="7"/>
        <v>11837</v>
      </c>
      <c r="G76">
        <f t="shared" si="8"/>
        <v>-1.650800000061281E-2</v>
      </c>
      <c r="I76">
        <f t="shared" si="10"/>
        <v>-1.650800000061281E-2</v>
      </c>
      <c r="O76">
        <f ca="1">+C$11+C$12*F76</f>
        <v>-7.4521204668331897E-4</v>
      </c>
      <c r="Q76" s="2">
        <f t="shared" si="9"/>
        <v>34139.923999999999</v>
      </c>
    </row>
    <row r="77" spans="1:31" x14ac:dyDescent="0.2">
      <c r="A77" t="s">
        <v>57</v>
      </c>
      <c r="C77" s="24">
        <v>49212.396000000001</v>
      </c>
      <c r="D77" s="24">
        <v>4.0000000000000001E-3</v>
      </c>
      <c r="E77">
        <f t="shared" si="6"/>
        <v>11888.996072021926</v>
      </c>
      <c r="F77">
        <f t="shared" si="7"/>
        <v>11889</v>
      </c>
      <c r="G77">
        <f t="shared" si="8"/>
        <v>-4.0759999974397942E-3</v>
      </c>
      <c r="I77">
        <f t="shared" si="10"/>
        <v>-4.0759999974397942E-3</v>
      </c>
      <c r="Q77" s="2">
        <f t="shared" si="9"/>
        <v>34193.896000000001</v>
      </c>
      <c r="AA77">
        <v>9</v>
      </c>
      <c r="AC77" t="s">
        <v>31</v>
      </c>
      <c r="AE77" t="s">
        <v>30</v>
      </c>
    </row>
    <row r="78" spans="1:31" x14ac:dyDescent="0.2">
      <c r="A78" s="59" t="s">
        <v>282</v>
      </c>
      <c r="B78" s="60" t="s">
        <v>66</v>
      </c>
      <c r="C78" s="59">
        <v>49213.427000000003</v>
      </c>
      <c r="D78" s="59" t="s">
        <v>101</v>
      </c>
      <c r="E78">
        <f t="shared" si="6"/>
        <v>11889.989630754644</v>
      </c>
      <c r="F78">
        <f t="shared" si="7"/>
        <v>11890</v>
      </c>
      <c r="G78">
        <f t="shared" si="8"/>
        <v>-1.0759999997389968E-2</v>
      </c>
      <c r="I78">
        <f t="shared" si="10"/>
        <v>-1.0759999997389968E-2</v>
      </c>
      <c r="O78">
        <f ca="1">+C$11+C$12*F78</f>
        <v>-1.679155037310559E-3</v>
      </c>
      <c r="Q78" s="2">
        <f t="shared" si="9"/>
        <v>34194.927000000003</v>
      </c>
    </row>
    <row r="79" spans="1:31" x14ac:dyDescent="0.2">
      <c r="A79" t="s">
        <v>57</v>
      </c>
      <c r="C79" s="24">
        <v>49213.428</v>
      </c>
      <c r="D79" s="24">
        <v>5.0000000000000001E-3</v>
      </c>
      <c r="E79">
        <f t="shared" si="6"/>
        <v>11889.990594439154</v>
      </c>
      <c r="F79">
        <f t="shared" si="7"/>
        <v>11890</v>
      </c>
      <c r="G79">
        <f t="shared" si="8"/>
        <v>-9.7600000008242205E-3</v>
      </c>
      <c r="I79">
        <f t="shared" si="10"/>
        <v>-9.7600000008242205E-3</v>
      </c>
      <c r="Q79" s="2">
        <f t="shared" si="9"/>
        <v>34194.928</v>
      </c>
      <c r="AA79">
        <v>8</v>
      </c>
      <c r="AC79" t="s">
        <v>31</v>
      </c>
      <c r="AE79" t="s">
        <v>30</v>
      </c>
    </row>
    <row r="80" spans="1:31" x14ac:dyDescent="0.2">
      <c r="A80" s="59" t="s">
        <v>282</v>
      </c>
      <c r="B80" s="60" t="s">
        <v>66</v>
      </c>
      <c r="C80" s="59">
        <v>49213.428999999996</v>
      </c>
      <c r="D80" s="59" t="s">
        <v>101</v>
      </c>
      <c r="E80">
        <f t="shared" si="6"/>
        <v>11889.991558123664</v>
      </c>
      <c r="F80">
        <f t="shared" si="7"/>
        <v>11890</v>
      </c>
      <c r="G80">
        <f t="shared" si="8"/>
        <v>-8.7600000042584725E-3</v>
      </c>
      <c r="I80">
        <f t="shared" si="10"/>
        <v>-8.7600000042584725E-3</v>
      </c>
      <c r="O80">
        <f ca="1">+C$11+C$12*F80</f>
        <v>-1.679155037310559E-3</v>
      </c>
      <c r="Q80" s="2">
        <f t="shared" si="9"/>
        <v>34194.928999999996</v>
      </c>
    </row>
    <row r="81" spans="1:31" x14ac:dyDescent="0.2">
      <c r="A81" t="s">
        <v>58</v>
      </c>
      <c r="C81" s="24">
        <v>49544.447999999997</v>
      </c>
      <c r="D81" s="24">
        <v>5.0000000000000001E-3</v>
      </c>
      <c r="E81">
        <f t="shared" si="6"/>
        <v>12208.989441872474</v>
      </c>
      <c r="F81">
        <f t="shared" si="7"/>
        <v>12209</v>
      </c>
      <c r="G81">
        <f t="shared" si="8"/>
        <v>-1.0956000005535316E-2</v>
      </c>
      <c r="I81">
        <f t="shared" si="10"/>
        <v>-1.0956000005535316E-2</v>
      </c>
      <c r="Q81" s="2">
        <f t="shared" si="9"/>
        <v>34525.947999999997</v>
      </c>
      <c r="AA81">
        <v>12</v>
      </c>
      <c r="AC81" t="s">
        <v>31</v>
      </c>
      <c r="AE81" t="s">
        <v>30</v>
      </c>
    </row>
    <row r="82" spans="1:31" x14ac:dyDescent="0.2">
      <c r="A82" t="s">
        <v>59</v>
      </c>
      <c r="C82" s="24">
        <v>49928.392999999996</v>
      </c>
      <c r="D82" s="24">
        <v>6.0000000000000001E-3</v>
      </c>
      <c r="E82">
        <f t="shared" si="6"/>
        <v>12578.991292146738</v>
      </c>
      <c r="F82">
        <f t="shared" si="7"/>
        <v>12579</v>
      </c>
      <c r="G82">
        <f t="shared" si="8"/>
        <v>-9.0360000031068921E-3</v>
      </c>
      <c r="I82">
        <f t="shared" si="10"/>
        <v>-9.0360000031068921E-3</v>
      </c>
      <c r="Q82" s="2">
        <f t="shared" si="9"/>
        <v>34909.892999999996</v>
      </c>
      <c r="AA82">
        <v>9</v>
      </c>
      <c r="AC82" t="s">
        <v>31</v>
      </c>
      <c r="AE82" t="s">
        <v>30</v>
      </c>
    </row>
    <row r="83" spans="1:31" x14ac:dyDescent="0.2">
      <c r="A83" t="s">
        <v>59</v>
      </c>
      <c r="C83" s="24">
        <v>49929.425000000003</v>
      </c>
      <c r="D83" s="24">
        <v>4.0000000000000001E-3</v>
      </c>
      <c r="E83">
        <f t="shared" si="6"/>
        <v>12579.985814563974</v>
      </c>
      <c r="F83">
        <f t="shared" si="7"/>
        <v>12580</v>
      </c>
      <c r="G83">
        <f t="shared" si="8"/>
        <v>-1.4719999999215361E-2</v>
      </c>
      <c r="I83">
        <f t="shared" si="10"/>
        <v>-1.4719999999215361E-2</v>
      </c>
      <c r="Q83" s="2">
        <f t="shared" si="9"/>
        <v>34910.925000000003</v>
      </c>
      <c r="AA83">
        <v>8</v>
      </c>
      <c r="AC83" t="s">
        <v>31</v>
      </c>
      <c r="AE83" t="s">
        <v>30</v>
      </c>
    </row>
    <row r="84" spans="1:31" x14ac:dyDescent="0.2">
      <c r="A84" t="s">
        <v>60</v>
      </c>
      <c r="C84" s="24">
        <v>50287.425000000003</v>
      </c>
      <c r="D84" s="24">
        <v>6.0000000000000001E-3</v>
      </c>
      <c r="E84">
        <f t="shared" si="6"/>
        <v>12924.98487015315</v>
      </c>
      <c r="F84">
        <f t="shared" si="7"/>
        <v>12925</v>
      </c>
      <c r="G84">
        <f t="shared" si="8"/>
        <v>-1.5699999996286351E-2</v>
      </c>
      <c r="I84">
        <f t="shared" si="10"/>
        <v>-1.5699999996286351E-2</v>
      </c>
      <c r="Q84" s="2">
        <f t="shared" si="9"/>
        <v>35268.925000000003</v>
      </c>
      <c r="AA84">
        <v>8</v>
      </c>
      <c r="AC84" t="s">
        <v>31</v>
      </c>
      <c r="AE84" t="s">
        <v>30</v>
      </c>
    </row>
    <row r="85" spans="1:31" x14ac:dyDescent="0.2">
      <c r="A85" t="s">
        <v>60</v>
      </c>
      <c r="C85" s="24">
        <v>50287.425000000003</v>
      </c>
      <c r="D85" s="24">
        <v>6.0000000000000001E-3</v>
      </c>
      <c r="E85">
        <f t="shared" ref="E85:E108" si="11">+(C85-C$7)/C$8</f>
        <v>12924.98487015315</v>
      </c>
      <c r="F85">
        <f t="shared" ref="F85:F108" si="12">ROUND(2*E85,0)/2</f>
        <v>12925</v>
      </c>
      <c r="G85">
        <f t="shared" ref="G85:G108" si="13">+C85-(C$7+F85*C$8)</f>
        <v>-1.5699999996286351E-2</v>
      </c>
      <c r="I85">
        <f t="shared" si="10"/>
        <v>-1.5699999996286351E-2</v>
      </c>
      <c r="Q85" s="2">
        <f t="shared" ref="Q85:Q108" si="14">+C85-15018.5</f>
        <v>35268.925000000003</v>
      </c>
      <c r="AA85">
        <v>8</v>
      </c>
      <c r="AC85" t="s">
        <v>31</v>
      </c>
      <c r="AE85" t="s">
        <v>30</v>
      </c>
    </row>
    <row r="86" spans="1:31" x14ac:dyDescent="0.2">
      <c r="A86" t="s">
        <v>61</v>
      </c>
      <c r="C86" s="24">
        <v>50313.364000000001</v>
      </c>
      <c r="D86" s="24">
        <v>5.0000000000000001E-3</v>
      </c>
      <c r="E86">
        <f t="shared" si="11"/>
        <v>12949.981882731159</v>
      </c>
      <c r="F86">
        <f t="shared" si="12"/>
        <v>12950</v>
      </c>
      <c r="G86">
        <f t="shared" si="13"/>
        <v>-1.8799999998009298E-2</v>
      </c>
      <c r="I86">
        <f t="shared" si="10"/>
        <v>-1.8799999998009298E-2</v>
      </c>
      <c r="Q86" s="2">
        <f t="shared" si="14"/>
        <v>35294.864000000001</v>
      </c>
      <c r="AA86">
        <v>7</v>
      </c>
      <c r="AC86" t="s">
        <v>31</v>
      </c>
      <c r="AE86" t="s">
        <v>30</v>
      </c>
    </row>
    <row r="87" spans="1:31" x14ac:dyDescent="0.2">
      <c r="A87" t="s">
        <v>62</v>
      </c>
      <c r="C87" s="24">
        <v>50314.408000000003</v>
      </c>
      <c r="D87" s="24">
        <v>3.0000000000000001E-3</v>
      </c>
      <c r="E87">
        <f t="shared" si="11"/>
        <v>12950.987969362544</v>
      </c>
      <c r="F87">
        <f t="shared" si="12"/>
        <v>12951</v>
      </c>
      <c r="G87">
        <f t="shared" si="13"/>
        <v>-1.2483999998949002E-2</v>
      </c>
      <c r="I87">
        <f t="shared" si="10"/>
        <v>-1.2483999998949002E-2</v>
      </c>
      <c r="Q87" s="2">
        <f t="shared" si="14"/>
        <v>35295.908000000003</v>
      </c>
      <c r="AA87">
        <v>8</v>
      </c>
      <c r="AC87" t="s">
        <v>51</v>
      </c>
      <c r="AE87" t="s">
        <v>30</v>
      </c>
    </row>
    <row r="88" spans="1:31" x14ac:dyDescent="0.2">
      <c r="A88" t="s">
        <v>61</v>
      </c>
      <c r="C88" s="24">
        <v>50315.444000000003</v>
      </c>
      <c r="D88" s="24">
        <v>4.0000000000000001E-3</v>
      </c>
      <c r="E88">
        <f t="shared" si="11"/>
        <v>12951.986346517824</v>
      </c>
      <c r="F88">
        <f t="shared" si="12"/>
        <v>12952</v>
      </c>
      <c r="G88">
        <f t="shared" si="13"/>
        <v>-1.4167999994242564E-2</v>
      </c>
      <c r="I88">
        <f t="shared" si="10"/>
        <v>-1.4167999994242564E-2</v>
      </c>
      <c r="Q88" s="2">
        <f t="shared" si="14"/>
        <v>35296.944000000003</v>
      </c>
      <c r="AA88">
        <v>6</v>
      </c>
      <c r="AC88" t="s">
        <v>31</v>
      </c>
      <c r="AE88" t="s">
        <v>30</v>
      </c>
    </row>
    <row r="89" spans="1:31" x14ac:dyDescent="0.2">
      <c r="A89" s="59" t="s">
        <v>322</v>
      </c>
      <c r="B89" s="60" t="s">
        <v>66</v>
      </c>
      <c r="C89" s="59">
        <v>50316.488700000002</v>
      </c>
      <c r="D89" s="59" t="s">
        <v>101</v>
      </c>
      <c r="E89">
        <f t="shared" si="11"/>
        <v>12952.993107728365</v>
      </c>
      <c r="F89">
        <f t="shared" si="12"/>
        <v>12953</v>
      </c>
      <c r="G89">
        <f t="shared" si="13"/>
        <v>-7.1519999983138405E-3</v>
      </c>
      <c r="J89">
        <f>+G89</f>
        <v>-7.1519999983138405E-3</v>
      </c>
      <c r="O89">
        <f ca="1">+C$11+C$12*F89</f>
        <v>-2.0410879547437893E-2</v>
      </c>
      <c r="Q89" s="2">
        <f t="shared" si="14"/>
        <v>35297.988700000002</v>
      </c>
    </row>
    <row r="90" spans="1:31" x14ac:dyDescent="0.2">
      <c r="A90" s="59" t="s">
        <v>322</v>
      </c>
      <c r="B90" s="60" t="s">
        <v>66</v>
      </c>
      <c r="C90" s="59">
        <v>50316.495600000002</v>
      </c>
      <c r="D90" s="59" t="s">
        <v>101</v>
      </c>
      <c r="E90">
        <f t="shared" si="11"/>
        <v>12952.999757151503</v>
      </c>
      <c r="F90">
        <f t="shared" si="12"/>
        <v>12953</v>
      </c>
      <c r="G90">
        <f t="shared" si="13"/>
        <v>-2.5199999799951911E-4</v>
      </c>
      <c r="J90">
        <f>+G90</f>
        <v>-2.5199999799951911E-4</v>
      </c>
      <c r="O90">
        <f ca="1">+C$11+C$12*F90</f>
        <v>-2.0410879547437893E-2</v>
      </c>
      <c r="Q90" s="2">
        <f t="shared" si="14"/>
        <v>35297.995600000002</v>
      </c>
    </row>
    <row r="91" spans="1:31" x14ac:dyDescent="0.2">
      <c r="A91" t="s">
        <v>61</v>
      </c>
      <c r="C91" s="24">
        <v>50369.398999999998</v>
      </c>
      <c r="D91" s="24">
        <v>7.0000000000000001E-3</v>
      </c>
      <c r="E91">
        <f t="shared" si="11"/>
        <v>13003.981944406965</v>
      </c>
      <c r="F91">
        <f t="shared" si="12"/>
        <v>13004</v>
      </c>
      <c r="G91">
        <f t="shared" si="13"/>
        <v>-1.873600000544684E-2</v>
      </c>
      <c r="I91">
        <f t="shared" ref="I91:I98" si="15">+G91</f>
        <v>-1.873600000544684E-2</v>
      </c>
      <c r="Q91" s="2">
        <f t="shared" si="14"/>
        <v>35350.898999999998</v>
      </c>
      <c r="AA91">
        <v>11</v>
      </c>
      <c r="AC91" t="s">
        <v>31</v>
      </c>
      <c r="AE91" t="s">
        <v>30</v>
      </c>
    </row>
    <row r="92" spans="1:31" x14ac:dyDescent="0.2">
      <c r="A92" t="s">
        <v>61</v>
      </c>
      <c r="C92" s="24">
        <v>50370.440999999999</v>
      </c>
      <c r="D92" s="24">
        <v>5.0000000000000001E-3</v>
      </c>
      <c r="E92">
        <f t="shared" si="11"/>
        <v>13004.986103669324</v>
      </c>
      <c r="F92">
        <f t="shared" si="12"/>
        <v>13005</v>
      </c>
      <c r="G92">
        <f t="shared" si="13"/>
        <v>-1.4419999999518041E-2</v>
      </c>
      <c r="I92">
        <f t="shared" si="15"/>
        <v>-1.4419999999518041E-2</v>
      </c>
      <c r="Q92" s="2">
        <f t="shared" si="14"/>
        <v>35351.940999999999</v>
      </c>
      <c r="AA92">
        <v>8</v>
      </c>
      <c r="AC92" t="s">
        <v>31</v>
      </c>
      <c r="AE92" t="s">
        <v>30</v>
      </c>
    </row>
    <row r="93" spans="1:31" x14ac:dyDescent="0.2">
      <c r="A93" t="s">
        <v>62</v>
      </c>
      <c r="C93" s="24">
        <v>50396.381999999998</v>
      </c>
      <c r="D93" s="24">
        <v>6.0000000000000001E-3</v>
      </c>
      <c r="E93">
        <f t="shared" si="11"/>
        <v>13029.985043616358</v>
      </c>
      <c r="F93">
        <f t="shared" si="12"/>
        <v>13030</v>
      </c>
      <c r="G93">
        <f t="shared" si="13"/>
        <v>-1.5520000000833534E-2</v>
      </c>
      <c r="I93">
        <f t="shared" si="15"/>
        <v>-1.5520000000833534E-2</v>
      </c>
      <c r="Q93" s="2">
        <f t="shared" si="14"/>
        <v>35377.881999999998</v>
      </c>
      <c r="AA93">
        <v>5</v>
      </c>
      <c r="AC93" t="s">
        <v>31</v>
      </c>
      <c r="AE93" t="s">
        <v>30</v>
      </c>
    </row>
    <row r="94" spans="1:31" x14ac:dyDescent="0.2">
      <c r="A94" t="s">
        <v>62</v>
      </c>
      <c r="C94" s="24">
        <v>50422.322999999997</v>
      </c>
      <c r="D94" s="24">
        <v>6.0000000000000001E-3</v>
      </c>
      <c r="E94">
        <f t="shared" si="11"/>
        <v>13054.983983563394</v>
      </c>
      <c r="F94">
        <f t="shared" si="12"/>
        <v>13055</v>
      </c>
      <c r="G94">
        <f t="shared" si="13"/>
        <v>-1.6620000002149027E-2</v>
      </c>
      <c r="I94">
        <f t="shared" si="15"/>
        <v>-1.6620000002149027E-2</v>
      </c>
      <c r="Q94" s="2">
        <f t="shared" si="14"/>
        <v>35403.822999999997</v>
      </c>
      <c r="AA94">
        <v>6</v>
      </c>
      <c r="AC94" t="s">
        <v>31</v>
      </c>
      <c r="AE94" t="s">
        <v>30</v>
      </c>
    </row>
    <row r="95" spans="1:31" x14ac:dyDescent="0.2">
      <c r="A95" t="s">
        <v>63</v>
      </c>
      <c r="C95" s="24">
        <v>50645.421999999999</v>
      </c>
      <c r="D95" s="24">
        <v>5.0000000000000001E-3</v>
      </c>
      <c r="E95">
        <f t="shared" si="11"/>
        <v>13269.981034688786</v>
      </c>
      <c r="F95">
        <f t="shared" si="12"/>
        <v>13270</v>
      </c>
      <c r="G95">
        <f t="shared" si="13"/>
        <v>-1.9680000004882459E-2</v>
      </c>
      <c r="I95">
        <f t="shared" si="15"/>
        <v>-1.9680000004882459E-2</v>
      </c>
      <c r="Q95" s="2">
        <f t="shared" si="14"/>
        <v>35626.921999999999</v>
      </c>
      <c r="AA95">
        <v>9</v>
      </c>
      <c r="AC95" t="s">
        <v>31</v>
      </c>
      <c r="AE95" t="s">
        <v>30</v>
      </c>
    </row>
    <row r="96" spans="1:31" x14ac:dyDescent="0.2">
      <c r="A96" t="s">
        <v>63</v>
      </c>
      <c r="C96" s="24">
        <v>50671.362999999998</v>
      </c>
      <c r="D96" s="24">
        <v>4.0000000000000001E-3</v>
      </c>
      <c r="E96">
        <f t="shared" si="11"/>
        <v>13294.97997463582</v>
      </c>
      <c r="F96">
        <f t="shared" si="12"/>
        <v>13295</v>
      </c>
      <c r="G96">
        <f t="shared" si="13"/>
        <v>-2.0780000006197952E-2</v>
      </c>
      <c r="I96">
        <f t="shared" si="15"/>
        <v>-2.0780000006197952E-2</v>
      </c>
      <c r="Q96" s="2">
        <f t="shared" si="14"/>
        <v>35652.862999999998</v>
      </c>
      <c r="AA96">
        <v>8</v>
      </c>
      <c r="AC96" t="s">
        <v>31</v>
      </c>
      <c r="AE96" t="s">
        <v>30</v>
      </c>
    </row>
    <row r="97" spans="1:31" x14ac:dyDescent="0.2">
      <c r="A97" t="s">
        <v>64</v>
      </c>
      <c r="C97" s="24">
        <v>50699.383000000002</v>
      </c>
      <c r="D97" s="24">
        <v>5.0000000000000001E-3</v>
      </c>
      <c r="E97">
        <f t="shared" si="11"/>
        <v>13321.982414685011</v>
      </c>
      <c r="F97">
        <f t="shared" si="12"/>
        <v>13322</v>
      </c>
      <c r="G97">
        <f t="shared" si="13"/>
        <v>-1.8248000000312459E-2</v>
      </c>
      <c r="I97">
        <f t="shared" si="15"/>
        <v>-1.8248000000312459E-2</v>
      </c>
      <c r="Q97" s="2">
        <f t="shared" si="14"/>
        <v>35680.883000000002</v>
      </c>
      <c r="AA97">
        <v>6</v>
      </c>
      <c r="AC97" t="s">
        <v>31</v>
      </c>
      <c r="AE97" t="s">
        <v>30</v>
      </c>
    </row>
    <row r="98" spans="1:31" x14ac:dyDescent="0.2">
      <c r="A98" t="s">
        <v>64</v>
      </c>
      <c r="C98" s="24">
        <v>50727.400999999998</v>
      </c>
      <c r="D98" s="24">
        <v>7.0000000000000001E-3</v>
      </c>
      <c r="E98">
        <f t="shared" si="11"/>
        <v>13348.982927365169</v>
      </c>
      <c r="F98">
        <f t="shared" si="12"/>
        <v>13349</v>
      </c>
      <c r="G98">
        <f t="shared" si="13"/>
        <v>-1.7716000002110377E-2</v>
      </c>
      <c r="I98">
        <f t="shared" si="15"/>
        <v>-1.7716000002110377E-2</v>
      </c>
      <c r="Q98" s="2">
        <f t="shared" si="14"/>
        <v>35708.900999999998</v>
      </c>
      <c r="AA98">
        <v>6</v>
      </c>
      <c r="AC98" t="s">
        <v>31</v>
      </c>
      <c r="AE98" t="s">
        <v>30</v>
      </c>
    </row>
    <row r="99" spans="1:31" x14ac:dyDescent="0.2">
      <c r="A99" t="s">
        <v>65</v>
      </c>
      <c r="C99" s="24">
        <v>51194.3465</v>
      </c>
      <c r="D99" s="24">
        <v>2.9999999999999997E-4</v>
      </c>
      <c r="E99">
        <f t="shared" si="11"/>
        <v>13798.971074045663</v>
      </c>
      <c r="F99">
        <f t="shared" si="12"/>
        <v>13799</v>
      </c>
      <c r="G99">
        <f t="shared" si="13"/>
        <v>-3.0016000004252419E-2</v>
      </c>
      <c r="J99">
        <f>+G99</f>
        <v>-3.0016000004252419E-2</v>
      </c>
      <c r="O99">
        <f t="shared" ref="O99:O135" ca="1" si="16">+C$11+C$12*F99</f>
        <v>-3.5318724265751805E-2</v>
      </c>
      <c r="Q99" s="2">
        <f t="shared" si="14"/>
        <v>36175.8465</v>
      </c>
    </row>
    <row r="100" spans="1:31" x14ac:dyDescent="0.2">
      <c r="A100" s="59" t="s">
        <v>358</v>
      </c>
      <c r="B100" s="60" t="s">
        <v>66</v>
      </c>
      <c r="C100" s="59">
        <v>52217.489000000001</v>
      </c>
      <c r="D100" s="59" t="s">
        <v>101</v>
      </c>
      <c r="E100">
        <f t="shared" si="11"/>
        <v>14784.957655702507</v>
      </c>
      <c r="F100">
        <f t="shared" si="12"/>
        <v>14785</v>
      </c>
      <c r="G100">
        <f t="shared" si="13"/>
        <v>-4.394000000320375E-2</v>
      </c>
      <c r="I100">
        <f>+G100</f>
        <v>-4.394000000320375E-2</v>
      </c>
      <c r="O100">
        <f t="shared" ca="1" si="16"/>
        <v>-5.2693588204590497E-2</v>
      </c>
      <c r="Q100" s="2">
        <f t="shared" si="14"/>
        <v>37198.989000000001</v>
      </c>
    </row>
    <row r="101" spans="1:31" x14ac:dyDescent="0.2">
      <c r="A101" s="30" t="s">
        <v>67</v>
      </c>
      <c r="B101" s="31" t="s">
        <v>66</v>
      </c>
      <c r="C101" s="32">
        <v>52908.570599999999</v>
      </c>
      <c r="D101" s="32">
        <v>3.7000000000000002E-3</v>
      </c>
      <c r="E101">
        <f t="shared" si="11"/>
        <v>15450.942290716634</v>
      </c>
      <c r="F101">
        <f t="shared" si="12"/>
        <v>15451</v>
      </c>
      <c r="G101">
        <f t="shared" si="13"/>
        <v>-5.9884000002057292E-2</v>
      </c>
      <c r="K101">
        <f>+G101</f>
        <v>-5.9884000002057292E-2</v>
      </c>
      <c r="O101">
        <f t="shared" ca="1" si="16"/>
        <v>-6.4429551067944041E-2</v>
      </c>
      <c r="Q101" s="2">
        <f t="shared" si="14"/>
        <v>37890.070599999999</v>
      </c>
    </row>
    <row r="102" spans="1:31" x14ac:dyDescent="0.2">
      <c r="A102" s="33" t="s">
        <v>69</v>
      </c>
      <c r="B102" s="34" t="s">
        <v>66</v>
      </c>
      <c r="C102" s="35">
        <v>53341.275300000001</v>
      </c>
      <c r="D102" s="35">
        <v>2.0000000000000001E-4</v>
      </c>
      <c r="E102">
        <f t="shared" si="11"/>
        <v>15867.933108730596</v>
      </c>
      <c r="F102">
        <f t="shared" si="12"/>
        <v>15868</v>
      </c>
      <c r="G102">
        <f t="shared" si="13"/>
        <v>-6.941200000437675E-2</v>
      </c>
      <c r="K102">
        <f>+G102</f>
        <v>-6.941200000437675E-2</v>
      </c>
      <c r="O102">
        <f t="shared" ca="1" si="16"/>
        <v>-7.1777744031935681E-2</v>
      </c>
      <c r="Q102" s="2">
        <f t="shared" si="14"/>
        <v>38322.775300000001</v>
      </c>
    </row>
    <row r="103" spans="1:31" x14ac:dyDescent="0.2">
      <c r="A103" s="36" t="s">
        <v>80</v>
      </c>
      <c r="B103" s="37" t="s">
        <v>66</v>
      </c>
      <c r="C103" s="38">
        <v>53621.44425</v>
      </c>
      <c r="D103" s="38">
        <v>4.0000000000000002E-4</v>
      </c>
      <c r="E103">
        <f t="shared" si="11"/>
        <v>16137.927586818338</v>
      </c>
      <c r="F103">
        <f t="shared" si="12"/>
        <v>16138</v>
      </c>
      <c r="G103">
        <f t="shared" si="13"/>
        <v>-7.5142000001505949E-2</v>
      </c>
      <c r="K103">
        <f>+G103</f>
        <v>-7.5142000001505949E-2</v>
      </c>
      <c r="O103">
        <f t="shared" ca="1" si="16"/>
        <v>-7.6535566814376316E-2</v>
      </c>
      <c r="Q103" s="2">
        <f t="shared" si="14"/>
        <v>38602.94425</v>
      </c>
    </row>
    <row r="104" spans="1:31" x14ac:dyDescent="0.2">
      <c r="A104" s="39" t="s">
        <v>76</v>
      </c>
      <c r="B104" s="40" t="s">
        <v>66</v>
      </c>
      <c r="C104" s="41">
        <v>54086.318200000002</v>
      </c>
      <c r="D104" s="41">
        <v>2.9999999999999997E-4</v>
      </c>
      <c r="E104">
        <f t="shared" si="11"/>
        <v>16585.919412846302</v>
      </c>
      <c r="F104">
        <f t="shared" si="12"/>
        <v>16586</v>
      </c>
      <c r="G104">
        <f t="shared" si="13"/>
        <v>-8.3623999998962972E-2</v>
      </c>
      <c r="K104">
        <f>+G104</f>
        <v>-8.3623999998962972E-2</v>
      </c>
      <c r="O104">
        <f t="shared" ca="1" si="16"/>
        <v>-8.4430028320055556E-2</v>
      </c>
      <c r="Q104" s="2">
        <f t="shared" si="14"/>
        <v>39067.818200000002</v>
      </c>
    </row>
    <row r="105" spans="1:31" x14ac:dyDescent="0.2">
      <c r="A105" s="42" t="s">
        <v>79</v>
      </c>
      <c r="B105" s="43" t="s">
        <v>66</v>
      </c>
      <c r="C105" s="42">
        <v>54086.318200000002</v>
      </c>
      <c r="D105" s="42">
        <v>2.9999999999999997E-4</v>
      </c>
      <c r="E105">
        <f t="shared" si="11"/>
        <v>16585.919412846302</v>
      </c>
      <c r="F105">
        <f t="shared" si="12"/>
        <v>16586</v>
      </c>
      <c r="G105">
        <f t="shared" si="13"/>
        <v>-8.3623999998962972E-2</v>
      </c>
      <c r="K105">
        <f>+G105</f>
        <v>-8.3623999998962972E-2</v>
      </c>
      <c r="O105">
        <f t="shared" ca="1" si="16"/>
        <v>-8.4430028320055556E-2</v>
      </c>
      <c r="Q105" s="2">
        <f t="shared" si="14"/>
        <v>39067.818200000002</v>
      </c>
    </row>
    <row r="106" spans="1:31" x14ac:dyDescent="0.2">
      <c r="A106" s="38" t="s">
        <v>77</v>
      </c>
      <c r="B106" s="40"/>
      <c r="C106" s="38">
        <v>54216.543799999999</v>
      </c>
      <c r="D106" s="38">
        <v>2.2000000000000001E-3</v>
      </c>
      <c r="E106">
        <f t="shared" si="11"/>
        <v>16711.415806738853</v>
      </c>
      <c r="F106">
        <f t="shared" si="12"/>
        <v>16711.5</v>
      </c>
      <c r="G106">
        <f t="shared" si="13"/>
        <v>-8.7365999999747146E-2</v>
      </c>
      <c r="J106">
        <f>+G106</f>
        <v>-8.7365999999747146E-2</v>
      </c>
      <c r="O106">
        <f t="shared" ca="1" si="16"/>
        <v>-8.6641534835597361E-2</v>
      </c>
      <c r="Q106" s="2">
        <f t="shared" si="14"/>
        <v>39198.043799999999</v>
      </c>
    </row>
    <row r="107" spans="1:31" x14ac:dyDescent="0.2">
      <c r="A107" s="36" t="s">
        <v>80</v>
      </c>
      <c r="B107" s="37" t="s">
        <v>66</v>
      </c>
      <c r="C107" s="38">
        <v>54363.374069999998</v>
      </c>
      <c r="D107" s="38">
        <v>1E-4</v>
      </c>
      <c r="E107">
        <f t="shared" si="11"/>
        <v>16852.913863950871</v>
      </c>
      <c r="F107">
        <f t="shared" si="12"/>
        <v>16853</v>
      </c>
      <c r="G107">
        <f t="shared" si="13"/>
        <v>-8.9381999998295214E-2</v>
      </c>
      <c r="K107">
        <f>+G107</f>
        <v>-8.9381999998295214E-2</v>
      </c>
      <c r="O107">
        <f t="shared" ca="1" si="16"/>
        <v>-8.9134986404913491E-2</v>
      </c>
      <c r="Q107" s="2">
        <f t="shared" si="14"/>
        <v>39344.874069999998</v>
      </c>
    </row>
    <row r="108" spans="1:31" x14ac:dyDescent="0.2">
      <c r="A108" s="36" t="s">
        <v>85</v>
      </c>
      <c r="B108" s="37" t="s">
        <v>66</v>
      </c>
      <c r="C108" s="38">
        <v>55000.49843</v>
      </c>
      <c r="D108" s="38">
        <v>0.02</v>
      </c>
      <c r="E108">
        <f t="shared" si="11"/>
        <v>17466.900742422549</v>
      </c>
      <c r="F108">
        <f t="shared" si="12"/>
        <v>17467</v>
      </c>
      <c r="G108">
        <f t="shared" si="13"/>
        <v>-0.1029980000021169</v>
      </c>
      <c r="K108">
        <f>+G108</f>
        <v>-0.1029980000021169</v>
      </c>
      <c r="O108">
        <f t="shared" ca="1" si="16"/>
        <v>-9.9954627843500649E-2</v>
      </c>
      <c r="Q108" s="2">
        <f t="shared" si="14"/>
        <v>39981.99843</v>
      </c>
    </row>
    <row r="109" spans="1:31" x14ac:dyDescent="0.2">
      <c r="A109" s="36" t="s">
        <v>85</v>
      </c>
      <c r="B109" s="37" t="s">
        <v>66</v>
      </c>
      <c r="C109" s="38">
        <v>55052.38164</v>
      </c>
      <c r="D109" s="38">
        <v>1E-4</v>
      </c>
      <c r="E109">
        <f t="shared" ref="E109:E135" si="17">+(C109-C$7)/C$8</f>
        <v>17516.899788374878</v>
      </c>
      <c r="F109">
        <f t="shared" ref="F109:F135" si="18">ROUND(2*E109,0)/2</f>
        <v>17517</v>
      </c>
      <c r="G109">
        <f t="shared" ref="G109:G135" si="19">+C109-(C$7+F109*C$8)</f>
        <v>-0.10398800000257324</v>
      </c>
      <c r="K109">
        <f>+G109</f>
        <v>-0.10398800000257324</v>
      </c>
      <c r="O109">
        <f t="shared" ca="1" si="16"/>
        <v>-0.10083570613654522</v>
      </c>
      <c r="Q109" s="2">
        <f t="shared" ref="Q109:Q135" si="20">+C109-15018.5</f>
        <v>40033.88164</v>
      </c>
    </row>
    <row r="110" spans="1:31" x14ac:dyDescent="0.2">
      <c r="A110" s="36" t="s">
        <v>85</v>
      </c>
      <c r="B110" s="37" t="s">
        <v>66</v>
      </c>
      <c r="C110" s="38">
        <v>55052.382010000001</v>
      </c>
      <c r="D110" s="38">
        <v>1E-3</v>
      </c>
      <c r="E110">
        <f t="shared" si="17"/>
        <v>17516.90014493815</v>
      </c>
      <c r="F110">
        <f t="shared" si="18"/>
        <v>17517</v>
      </c>
      <c r="G110">
        <f t="shared" si="19"/>
        <v>-0.10361800000100629</v>
      </c>
      <c r="K110">
        <f>+G110</f>
        <v>-0.10361800000100629</v>
      </c>
      <c r="O110">
        <f t="shared" ca="1" si="16"/>
        <v>-0.10083570613654522</v>
      </c>
      <c r="Q110" s="2">
        <f t="shared" si="20"/>
        <v>40033.882010000001</v>
      </c>
    </row>
    <row r="111" spans="1:31" x14ac:dyDescent="0.2">
      <c r="A111" s="36" t="s">
        <v>85</v>
      </c>
      <c r="B111" s="37" t="s">
        <v>66</v>
      </c>
      <c r="C111" s="38">
        <v>55052.382879999997</v>
      </c>
      <c r="D111" s="38">
        <v>4.0000000000000002E-4</v>
      </c>
      <c r="E111">
        <f t="shared" si="17"/>
        <v>17516.900983343672</v>
      </c>
      <c r="F111">
        <f t="shared" si="18"/>
        <v>17517</v>
      </c>
      <c r="G111">
        <f t="shared" si="19"/>
        <v>-0.10274800000479445</v>
      </c>
      <c r="K111">
        <f>+G111</f>
        <v>-0.10274800000479445</v>
      </c>
      <c r="O111">
        <f t="shared" ca="1" si="16"/>
        <v>-0.10083570613654522</v>
      </c>
      <c r="Q111" s="2">
        <f t="shared" si="20"/>
        <v>40033.882879999997</v>
      </c>
    </row>
    <row r="112" spans="1:31" x14ac:dyDescent="0.2">
      <c r="A112" s="44" t="s">
        <v>86</v>
      </c>
      <c r="B112" s="45" t="s">
        <v>66</v>
      </c>
      <c r="C112" s="44">
        <v>55082.474099999999</v>
      </c>
      <c r="D112" s="44">
        <v>1E-4</v>
      </c>
      <c r="E112">
        <f t="shared" si="17"/>
        <v>17545.899426029504</v>
      </c>
      <c r="F112">
        <f t="shared" si="18"/>
        <v>17546</v>
      </c>
      <c r="G112">
        <f t="shared" si="19"/>
        <v>-0.10436400000617141</v>
      </c>
      <c r="J112">
        <f>+G112</f>
        <v>-0.10436400000617141</v>
      </c>
      <c r="O112">
        <f t="shared" ca="1" si="16"/>
        <v>-0.10134673154651105</v>
      </c>
      <c r="Q112" s="2">
        <f t="shared" si="20"/>
        <v>40063.974099999999</v>
      </c>
    </row>
    <row r="113" spans="1:17" x14ac:dyDescent="0.2">
      <c r="A113" s="36" t="s">
        <v>85</v>
      </c>
      <c r="B113" s="37" t="s">
        <v>82</v>
      </c>
      <c r="C113" s="38">
        <v>55093.369729999999</v>
      </c>
      <c r="D113" s="38">
        <v>2.0000000000000001E-4</v>
      </c>
      <c r="E113">
        <f t="shared" si="17"/>
        <v>17556.399375917907</v>
      </c>
      <c r="F113">
        <f t="shared" si="18"/>
        <v>17556.5</v>
      </c>
      <c r="G113">
        <f t="shared" si="19"/>
        <v>-0.1044160000019474</v>
      </c>
      <c r="K113">
        <f>+G113</f>
        <v>-0.1044160000019474</v>
      </c>
      <c r="O113">
        <f t="shared" ca="1" si="16"/>
        <v>-0.10153175798805045</v>
      </c>
      <c r="Q113" s="2">
        <f t="shared" si="20"/>
        <v>40074.869729999999</v>
      </c>
    </row>
    <row r="114" spans="1:17" x14ac:dyDescent="0.2">
      <c r="A114" s="44" t="s">
        <v>86</v>
      </c>
      <c r="B114" s="45" t="s">
        <v>82</v>
      </c>
      <c r="C114" s="44">
        <v>55097.520499999999</v>
      </c>
      <c r="D114" s="44">
        <v>6.9999999999999999E-4</v>
      </c>
      <c r="E114">
        <f t="shared" si="17"/>
        <v>17560.399408683181</v>
      </c>
      <c r="F114">
        <f t="shared" si="18"/>
        <v>17560.5</v>
      </c>
      <c r="G114">
        <f t="shared" si="19"/>
        <v>-0.1043820000049891</v>
      </c>
      <c r="J114">
        <f>+G114</f>
        <v>-0.1043820000049891</v>
      </c>
      <c r="O114">
        <f t="shared" ca="1" si="16"/>
        <v>-0.10160224425149397</v>
      </c>
      <c r="Q114" s="2">
        <f t="shared" si="20"/>
        <v>40079.020499999999</v>
      </c>
    </row>
    <row r="115" spans="1:17" x14ac:dyDescent="0.2">
      <c r="A115" s="44" t="s">
        <v>81</v>
      </c>
      <c r="B115" s="45" t="s">
        <v>82</v>
      </c>
      <c r="C115" s="44">
        <v>55102.707999999999</v>
      </c>
      <c r="D115" s="44">
        <v>5.0000000000000001E-4</v>
      </c>
      <c r="E115">
        <f t="shared" si="17"/>
        <v>17565.39852209343</v>
      </c>
      <c r="F115">
        <f t="shared" si="18"/>
        <v>17565.5</v>
      </c>
      <c r="G115">
        <f t="shared" si="19"/>
        <v>-0.10530200000357581</v>
      </c>
      <c r="K115">
        <f>+G115</f>
        <v>-0.10530200000357581</v>
      </c>
      <c r="O115">
        <f t="shared" ca="1" si="16"/>
        <v>-0.10169035208079844</v>
      </c>
      <c r="Q115" s="2">
        <f t="shared" si="20"/>
        <v>40084.207999999999</v>
      </c>
    </row>
    <row r="116" spans="1:17" x14ac:dyDescent="0.2">
      <c r="A116" s="36" t="s">
        <v>85</v>
      </c>
      <c r="B116" s="37" t="s">
        <v>66</v>
      </c>
      <c r="C116" s="38">
        <v>55410.377509999998</v>
      </c>
      <c r="D116" s="38">
        <v>1E-4</v>
      </c>
      <c r="E116">
        <f t="shared" si="17"/>
        <v>17861.894863947018</v>
      </c>
      <c r="F116">
        <f t="shared" si="18"/>
        <v>17862</v>
      </c>
      <c r="G116">
        <f t="shared" si="19"/>
        <v>-0.10909800000081304</v>
      </c>
      <c r="K116">
        <f>+G116</f>
        <v>-0.10909800000081304</v>
      </c>
      <c r="O116">
        <f t="shared" ca="1" si="16"/>
        <v>-0.10691514635855268</v>
      </c>
      <c r="Q116" s="2">
        <f t="shared" si="20"/>
        <v>40391.877509999998</v>
      </c>
    </row>
    <row r="117" spans="1:17" x14ac:dyDescent="0.2">
      <c r="A117" s="44" t="s">
        <v>87</v>
      </c>
      <c r="B117" s="45" t="s">
        <v>82</v>
      </c>
      <c r="C117" s="44">
        <v>55644.378799999999</v>
      </c>
      <c r="D117" s="44">
        <v>1.3899999999999999E-2</v>
      </c>
      <c r="E117">
        <f t="shared" si="17"/>
        <v>18087.398283099668</v>
      </c>
      <c r="F117">
        <f t="shared" si="18"/>
        <v>18087.5</v>
      </c>
      <c r="G117">
        <f t="shared" si="19"/>
        <v>-0.10555000000022119</v>
      </c>
      <c r="J117">
        <f>+G117</f>
        <v>-0.10555000000022119</v>
      </c>
      <c r="O117">
        <f t="shared" ca="1" si="16"/>
        <v>-0.11088880946018367</v>
      </c>
      <c r="Q117" s="2">
        <f t="shared" si="20"/>
        <v>40625.878799999999</v>
      </c>
    </row>
    <row r="118" spans="1:17" x14ac:dyDescent="0.2">
      <c r="A118" s="33" t="s">
        <v>88</v>
      </c>
      <c r="B118" s="34" t="s">
        <v>66</v>
      </c>
      <c r="C118" s="35">
        <v>55829.594669999999</v>
      </c>
      <c r="D118" s="35">
        <v>2.0000000000000001E-4</v>
      </c>
      <c r="E118">
        <f t="shared" si="17"/>
        <v>18265.887948546955</v>
      </c>
      <c r="F118">
        <f t="shared" si="18"/>
        <v>18266</v>
      </c>
      <c r="G118">
        <f t="shared" si="19"/>
        <v>-0.11627400000725174</v>
      </c>
      <c r="K118">
        <f t="shared" ref="K118:K123" si="21">+G118</f>
        <v>-0.11627400000725174</v>
      </c>
      <c r="O118">
        <f t="shared" ca="1" si="16"/>
        <v>-0.11403425896635275</v>
      </c>
      <c r="Q118" s="2">
        <f t="shared" si="20"/>
        <v>40811.094669999999</v>
      </c>
    </row>
    <row r="119" spans="1:17" x14ac:dyDescent="0.2">
      <c r="A119" s="33" t="s">
        <v>88</v>
      </c>
      <c r="B119" s="34" t="s">
        <v>66</v>
      </c>
      <c r="C119" s="35">
        <v>55829.59476</v>
      </c>
      <c r="D119" s="35">
        <v>2.9999999999999997E-4</v>
      </c>
      <c r="E119">
        <f t="shared" si="17"/>
        <v>18265.88803527856</v>
      </c>
      <c r="F119">
        <f t="shared" si="18"/>
        <v>18266</v>
      </c>
      <c r="G119">
        <f t="shared" si="19"/>
        <v>-0.11618400000588736</v>
      </c>
      <c r="K119">
        <f t="shared" si="21"/>
        <v>-0.11618400000588736</v>
      </c>
      <c r="O119">
        <f t="shared" ca="1" si="16"/>
        <v>-0.11403425896635275</v>
      </c>
      <c r="Q119" s="2">
        <f t="shared" si="20"/>
        <v>40811.09476</v>
      </c>
    </row>
    <row r="120" spans="1:17" x14ac:dyDescent="0.2">
      <c r="A120" s="33" t="s">
        <v>88</v>
      </c>
      <c r="B120" s="34" t="s">
        <v>66</v>
      </c>
      <c r="C120" s="35">
        <v>55829.594980000002</v>
      </c>
      <c r="D120" s="35">
        <v>2.9999999999999997E-4</v>
      </c>
      <c r="E120">
        <f t="shared" si="17"/>
        <v>18265.888247289156</v>
      </c>
      <c r="F120">
        <f t="shared" si="18"/>
        <v>18266</v>
      </c>
      <c r="G120">
        <f t="shared" si="19"/>
        <v>-0.11596400000416907</v>
      </c>
      <c r="K120">
        <f t="shared" si="21"/>
        <v>-0.11596400000416907</v>
      </c>
      <c r="O120">
        <f t="shared" ca="1" si="16"/>
        <v>-0.11403425896635275</v>
      </c>
      <c r="Q120" s="2">
        <f t="shared" si="20"/>
        <v>40811.094980000002</v>
      </c>
    </row>
    <row r="121" spans="1:17" x14ac:dyDescent="0.2">
      <c r="A121" s="33" t="s">
        <v>88</v>
      </c>
      <c r="B121" s="34" t="s">
        <v>66</v>
      </c>
      <c r="C121" s="35">
        <v>56072.408450000003</v>
      </c>
      <c r="D121" s="35">
        <v>2.9999999999999997E-4</v>
      </c>
      <c r="E121">
        <f t="shared" si="17"/>
        <v>18499.883827831982</v>
      </c>
      <c r="F121">
        <f t="shared" si="18"/>
        <v>18500</v>
      </c>
      <c r="G121">
        <f t="shared" si="19"/>
        <v>-0.12054999999963911</v>
      </c>
      <c r="K121">
        <f t="shared" si="21"/>
        <v>-0.12054999999963911</v>
      </c>
      <c r="O121">
        <f t="shared" ca="1" si="16"/>
        <v>-0.11815770537780126</v>
      </c>
      <c r="Q121" s="2">
        <f t="shared" si="20"/>
        <v>41053.908450000003</v>
      </c>
    </row>
    <row r="122" spans="1:17" x14ac:dyDescent="0.2">
      <c r="A122" s="33" t="s">
        <v>88</v>
      </c>
      <c r="B122" s="34" t="s">
        <v>66</v>
      </c>
      <c r="C122" s="35">
        <v>56072.408589999999</v>
      </c>
      <c r="D122" s="35">
        <v>1E-4</v>
      </c>
      <c r="E122">
        <f t="shared" si="17"/>
        <v>18499.883962747808</v>
      </c>
      <c r="F122">
        <f t="shared" si="18"/>
        <v>18500</v>
      </c>
      <c r="G122">
        <f t="shared" si="19"/>
        <v>-0.12041000000317581</v>
      </c>
      <c r="K122">
        <f t="shared" si="21"/>
        <v>-0.12041000000317581</v>
      </c>
      <c r="O122">
        <f t="shared" ca="1" si="16"/>
        <v>-0.11815770537780126</v>
      </c>
      <c r="Q122" s="2">
        <f t="shared" si="20"/>
        <v>41053.908589999999</v>
      </c>
    </row>
    <row r="123" spans="1:17" x14ac:dyDescent="0.2">
      <c r="A123" s="33" t="s">
        <v>88</v>
      </c>
      <c r="B123" s="34" t="s">
        <v>66</v>
      </c>
      <c r="C123" s="35">
        <v>56072.408770000002</v>
      </c>
      <c r="D123" s="35">
        <v>2.0000000000000001E-4</v>
      </c>
      <c r="E123">
        <f t="shared" si="17"/>
        <v>18499.884136211025</v>
      </c>
      <c r="F123">
        <f t="shared" si="18"/>
        <v>18500</v>
      </c>
      <c r="G123">
        <f t="shared" si="19"/>
        <v>-0.12023000000044703</v>
      </c>
      <c r="K123">
        <f t="shared" si="21"/>
        <v>-0.12023000000044703</v>
      </c>
      <c r="O123">
        <f t="shared" ca="1" si="16"/>
        <v>-0.11815770537780126</v>
      </c>
      <c r="Q123" s="2">
        <f t="shared" si="20"/>
        <v>41053.908770000002</v>
      </c>
    </row>
    <row r="124" spans="1:17" x14ac:dyDescent="0.2">
      <c r="A124" s="33" t="s">
        <v>89</v>
      </c>
      <c r="B124" s="34" t="s">
        <v>66</v>
      </c>
      <c r="C124" s="35">
        <v>56184.4764</v>
      </c>
      <c r="D124" s="35">
        <v>2.9999999999999997E-4</v>
      </c>
      <c r="E124">
        <f t="shared" si="17"/>
        <v>18607.881975630346</v>
      </c>
      <c r="F124">
        <f t="shared" si="18"/>
        <v>18608</v>
      </c>
      <c r="G124">
        <f t="shared" si="19"/>
        <v>-0.12247200000274461</v>
      </c>
      <c r="J124">
        <f>+G124</f>
        <v>-0.12247200000274461</v>
      </c>
      <c r="O124">
        <f t="shared" ca="1" si="16"/>
        <v>-0.12006083449077751</v>
      </c>
      <c r="Q124" s="2">
        <f t="shared" si="20"/>
        <v>41165.9764</v>
      </c>
    </row>
    <row r="125" spans="1:17" x14ac:dyDescent="0.2">
      <c r="A125" s="61" t="s">
        <v>456</v>
      </c>
      <c r="B125" s="62" t="s">
        <v>66</v>
      </c>
      <c r="C125" s="63">
        <v>56900.466890000003</v>
      </c>
      <c r="D125" s="63">
        <v>2.0000000000000001E-4</v>
      </c>
      <c r="E125">
        <f t="shared" si="17"/>
        <v>19297.870922168986</v>
      </c>
      <c r="F125">
        <f t="shared" si="18"/>
        <v>19298</v>
      </c>
      <c r="G125">
        <f t="shared" si="19"/>
        <v>-0.1339419999931124</v>
      </c>
      <c r="K125">
        <f t="shared" ref="K125:K135" si="22">+G125</f>
        <v>-0.1339419999931124</v>
      </c>
      <c r="O125">
        <f t="shared" ca="1" si="16"/>
        <v>-0.13221971493479243</v>
      </c>
      <c r="Q125" s="2">
        <f t="shared" si="20"/>
        <v>41881.966890000003</v>
      </c>
    </row>
    <row r="126" spans="1:17" x14ac:dyDescent="0.2">
      <c r="A126" s="61" t="s">
        <v>456</v>
      </c>
      <c r="B126" s="62" t="s">
        <v>66</v>
      </c>
      <c r="C126" s="63">
        <v>56900.467210000003</v>
      </c>
      <c r="D126" s="63">
        <v>2.9999999999999997E-4</v>
      </c>
      <c r="E126">
        <f t="shared" si="17"/>
        <v>19297.871230548029</v>
      </c>
      <c r="F126">
        <f t="shared" si="18"/>
        <v>19298</v>
      </c>
      <c r="G126">
        <f t="shared" si="19"/>
        <v>-0.13362199999392033</v>
      </c>
      <c r="K126">
        <f t="shared" si="22"/>
        <v>-0.13362199999392033</v>
      </c>
      <c r="O126">
        <f t="shared" ca="1" si="16"/>
        <v>-0.13221971493479243</v>
      </c>
      <c r="Q126" s="2">
        <f t="shared" si="20"/>
        <v>41881.967210000003</v>
      </c>
    </row>
    <row r="127" spans="1:17" x14ac:dyDescent="0.2">
      <c r="A127" s="61" t="s">
        <v>456</v>
      </c>
      <c r="B127" s="62" t="s">
        <v>66</v>
      </c>
      <c r="C127" s="63">
        <v>56900.467259999998</v>
      </c>
      <c r="D127" s="63">
        <v>2.0000000000000001E-4</v>
      </c>
      <c r="E127">
        <f t="shared" si="17"/>
        <v>19297.871278732251</v>
      </c>
      <c r="F127">
        <f t="shared" si="18"/>
        <v>19298</v>
      </c>
      <c r="G127">
        <f t="shared" si="19"/>
        <v>-0.13357199999882141</v>
      </c>
      <c r="K127">
        <f t="shared" si="22"/>
        <v>-0.13357199999882141</v>
      </c>
      <c r="O127">
        <f t="shared" ca="1" si="16"/>
        <v>-0.13221971493479243</v>
      </c>
      <c r="Q127" s="2">
        <f t="shared" si="20"/>
        <v>41881.967259999998</v>
      </c>
    </row>
    <row r="128" spans="1:17" x14ac:dyDescent="0.2">
      <c r="A128" s="61" t="s">
        <v>456</v>
      </c>
      <c r="B128" s="62" t="s">
        <v>66</v>
      </c>
      <c r="C128" s="63">
        <v>56950.27493</v>
      </c>
      <c r="D128" s="63">
        <v>2.0000000000000001E-4</v>
      </c>
      <c r="E128">
        <f t="shared" si="17"/>
        <v>19345.870158930848</v>
      </c>
      <c r="F128">
        <f t="shared" si="18"/>
        <v>19346</v>
      </c>
      <c r="G128">
        <f t="shared" si="19"/>
        <v>-0.13473400000657421</v>
      </c>
      <c r="K128">
        <f t="shared" si="22"/>
        <v>-0.13473400000657421</v>
      </c>
      <c r="O128">
        <f t="shared" ca="1" si="16"/>
        <v>-0.13306555009611518</v>
      </c>
      <c r="Q128" s="2">
        <f t="shared" si="20"/>
        <v>41931.77493</v>
      </c>
    </row>
    <row r="129" spans="1:17" x14ac:dyDescent="0.2">
      <c r="A129" s="61" t="s">
        <v>456</v>
      </c>
      <c r="B129" s="62" t="s">
        <v>66</v>
      </c>
      <c r="C129" s="63">
        <v>56950.274940000003</v>
      </c>
      <c r="D129" s="63">
        <v>2.0000000000000001E-4</v>
      </c>
      <c r="E129">
        <f t="shared" si="17"/>
        <v>19345.870168567697</v>
      </c>
      <c r="F129">
        <f t="shared" si="18"/>
        <v>19346</v>
      </c>
      <c r="G129">
        <f t="shared" si="19"/>
        <v>-0.13472400000318885</v>
      </c>
      <c r="K129">
        <f t="shared" si="22"/>
        <v>-0.13472400000318885</v>
      </c>
      <c r="O129">
        <f t="shared" ca="1" si="16"/>
        <v>-0.13306555009611518</v>
      </c>
      <c r="Q129" s="2">
        <f t="shared" si="20"/>
        <v>41931.774940000003</v>
      </c>
    </row>
    <row r="130" spans="1:17" x14ac:dyDescent="0.2">
      <c r="A130" s="61" t="s">
        <v>456</v>
      </c>
      <c r="B130" s="62" t="s">
        <v>66</v>
      </c>
      <c r="C130" s="63">
        <v>56950.274960000002</v>
      </c>
      <c r="D130" s="63">
        <v>1E-4</v>
      </c>
      <c r="E130">
        <f t="shared" si="17"/>
        <v>19345.870187841385</v>
      </c>
      <c r="F130">
        <f t="shared" si="18"/>
        <v>19346</v>
      </c>
      <c r="G130">
        <f t="shared" si="19"/>
        <v>-0.13470400000369409</v>
      </c>
      <c r="K130">
        <f t="shared" si="22"/>
        <v>-0.13470400000369409</v>
      </c>
      <c r="O130">
        <f t="shared" ca="1" si="16"/>
        <v>-0.13306555009611518</v>
      </c>
      <c r="Q130" s="2">
        <f t="shared" si="20"/>
        <v>41931.774960000002</v>
      </c>
    </row>
    <row r="131" spans="1:17" x14ac:dyDescent="0.2">
      <c r="A131" s="61" t="s">
        <v>456</v>
      </c>
      <c r="B131" s="62" t="s">
        <v>66</v>
      </c>
      <c r="C131" s="63">
        <v>57644.474860000002</v>
      </c>
      <c r="D131" s="63">
        <v>2.0000000000000001E-4</v>
      </c>
      <c r="E131">
        <f t="shared" si="17"/>
        <v>20014.859880271837</v>
      </c>
      <c r="F131">
        <f t="shared" si="18"/>
        <v>20015</v>
      </c>
      <c r="G131">
        <f t="shared" si="19"/>
        <v>-0.14539999999396969</v>
      </c>
      <c r="K131">
        <f t="shared" si="22"/>
        <v>-0.14539999999396969</v>
      </c>
      <c r="O131">
        <f t="shared" ca="1" si="16"/>
        <v>-0.14485437765705142</v>
      </c>
      <c r="Q131" s="2">
        <f t="shared" si="20"/>
        <v>42625.974860000002</v>
      </c>
    </row>
    <row r="132" spans="1:17" x14ac:dyDescent="0.2">
      <c r="A132" s="61" t="s">
        <v>456</v>
      </c>
      <c r="B132" s="62" t="s">
        <v>66</v>
      </c>
      <c r="C132" s="63">
        <v>57644.474889999998</v>
      </c>
      <c r="D132" s="63">
        <v>1E-4</v>
      </c>
      <c r="E132">
        <f t="shared" si="17"/>
        <v>20014.859909182367</v>
      </c>
      <c r="F132">
        <f t="shared" si="18"/>
        <v>20015</v>
      </c>
      <c r="G132">
        <f t="shared" si="19"/>
        <v>-0.14536999999836553</v>
      </c>
      <c r="K132">
        <f t="shared" si="22"/>
        <v>-0.14536999999836553</v>
      </c>
      <c r="O132">
        <f t="shared" ca="1" si="16"/>
        <v>-0.14485437765705142</v>
      </c>
      <c r="Q132" s="2">
        <f t="shared" si="20"/>
        <v>42625.974889999998</v>
      </c>
    </row>
    <row r="133" spans="1:17" x14ac:dyDescent="0.2">
      <c r="A133" s="61" t="s">
        <v>456</v>
      </c>
      <c r="B133" s="62" t="s">
        <v>66</v>
      </c>
      <c r="C133" s="63">
        <v>57644.47494</v>
      </c>
      <c r="D133" s="63">
        <v>2.0000000000000001E-4</v>
      </c>
      <c r="E133">
        <f t="shared" si="17"/>
        <v>20014.859957366596</v>
      </c>
      <c r="F133">
        <f t="shared" si="18"/>
        <v>20015</v>
      </c>
      <c r="G133">
        <f t="shared" si="19"/>
        <v>-0.14531999999599066</v>
      </c>
      <c r="K133">
        <f t="shared" si="22"/>
        <v>-0.14531999999599066</v>
      </c>
      <c r="O133">
        <f t="shared" ca="1" si="16"/>
        <v>-0.14485437765705142</v>
      </c>
      <c r="Q133" s="2">
        <f t="shared" si="20"/>
        <v>42625.97494</v>
      </c>
    </row>
    <row r="134" spans="1:17" x14ac:dyDescent="0.2">
      <c r="A134" s="61" t="s">
        <v>456</v>
      </c>
      <c r="B134" s="62" t="s">
        <v>82</v>
      </c>
      <c r="C134" s="63">
        <v>57655.370309999998</v>
      </c>
      <c r="D134" s="63">
        <v>8.0000000000000004E-4</v>
      </c>
      <c r="E134">
        <f t="shared" si="17"/>
        <v>20025.359656697026</v>
      </c>
      <c r="F134">
        <f t="shared" si="18"/>
        <v>20025.5</v>
      </c>
      <c r="G134">
        <f t="shared" si="19"/>
        <v>-0.14563199999975041</v>
      </c>
      <c r="K134">
        <f t="shared" si="22"/>
        <v>-0.14563199999975041</v>
      </c>
      <c r="O134">
        <f t="shared" ca="1" si="16"/>
        <v>-0.14503940409859076</v>
      </c>
      <c r="Q134" s="2">
        <f t="shared" si="20"/>
        <v>42636.870309999998</v>
      </c>
    </row>
    <row r="135" spans="1:17" ht="12" customHeight="1" x14ac:dyDescent="0.2">
      <c r="A135" s="61" t="s">
        <v>456</v>
      </c>
      <c r="B135" s="62" t="s">
        <v>82</v>
      </c>
      <c r="C135" s="63">
        <v>57655.371010000003</v>
      </c>
      <c r="D135" s="63">
        <v>8.9999999999999998E-4</v>
      </c>
      <c r="E135">
        <f t="shared" si="17"/>
        <v>20025.360331276188</v>
      </c>
      <c r="F135">
        <f t="shared" si="18"/>
        <v>20025.5</v>
      </c>
      <c r="G135">
        <f t="shared" si="19"/>
        <v>-0.14493199999560602</v>
      </c>
      <c r="K135">
        <f t="shared" si="22"/>
        <v>-0.14493199999560602</v>
      </c>
      <c r="O135">
        <f t="shared" ca="1" si="16"/>
        <v>-0.14503940409859076</v>
      </c>
      <c r="Q135" s="2">
        <f t="shared" si="20"/>
        <v>42636.871010000003</v>
      </c>
    </row>
    <row r="136" spans="1:17" ht="12" customHeight="1" x14ac:dyDescent="0.2">
      <c r="A136" s="61" t="s">
        <v>456</v>
      </c>
      <c r="B136" s="62" t="s">
        <v>82</v>
      </c>
      <c r="C136" s="63">
        <v>57655.374790000002</v>
      </c>
      <c r="D136" s="63">
        <v>2.8999999999999998E-3</v>
      </c>
      <c r="E136">
        <f t="shared" ref="E136:E138" si="23">+(C136-C$7)/C$8</f>
        <v>20025.363974003649</v>
      </c>
      <c r="F136">
        <f t="shared" ref="F136:F138" si="24">ROUND(2*E136,0)/2</f>
        <v>20025.5</v>
      </c>
      <c r="G136">
        <f t="shared" ref="G136:G138" si="25">+C136-(C$7+F136*C$8)</f>
        <v>-0.1411519999965094</v>
      </c>
      <c r="K136">
        <f t="shared" ref="K136:K138" si="26">+G136</f>
        <v>-0.1411519999965094</v>
      </c>
      <c r="O136">
        <f t="shared" ref="O136:O138" ca="1" si="27">+C$11+C$12*F136</f>
        <v>-0.14503940409859076</v>
      </c>
      <c r="Q136" s="2">
        <f t="shared" ref="Q136:Q138" si="28">+C136-15018.5</f>
        <v>42636.874790000002</v>
      </c>
    </row>
    <row r="137" spans="1:17" ht="12" customHeight="1" x14ac:dyDescent="0.2">
      <c r="A137" s="64" t="s">
        <v>457</v>
      </c>
      <c r="B137" s="65" t="s">
        <v>66</v>
      </c>
      <c r="C137" s="66">
        <v>59365.458400000003</v>
      </c>
      <c r="D137" s="64">
        <v>1.17E-2</v>
      </c>
      <c r="E137">
        <f t="shared" si="23"/>
        <v>21673.345064586138</v>
      </c>
      <c r="F137">
        <f t="shared" si="24"/>
        <v>21673.5</v>
      </c>
      <c r="G137">
        <f t="shared" si="25"/>
        <v>-0.1607739999963087</v>
      </c>
      <c r="K137">
        <f t="shared" si="26"/>
        <v>-0.1607739999963087</v>
      </c>
      <c r="O137">
        <f t="shared" ca="1" si="27"/>
        <v>-0.17407974463733941</v>
      </c>
      <c r="Q137" s="2">
        <f t="shared" si="28"/>
        <v>44346.958400000003</v>
      </c>
    </row>
    <row r="138" spans="1:17" ht="12" customHeight="1" x14ac:dyDescent="0.2">
      <c r="A138" s="67" t="s">
        <v>458</v>
      </c>
      <c r="B138" s="65" t="s">
        <v>66</v>
      </c>
      <c r="C138" s="66">
        <v>59466.624300000003</v>
      </c>
      <c r="D138" s="64">
        <v>5.9999999999999995E-4</v>
      </c>
      <c r="E138">
        <f t="shared" si="23"/>
        <v>21770.837075641528</v>
      </c>
      <c r="F138">
        <f t="shared" si="24"/>
        <v>21771</v>
      </c>
      <c r="G138">
        <f t="shared" si="25"/>
        <v>-0.16906399999425048</v>
      </c>
      <c r="K138">
        <f t="shared" si="26"/>
        <v>-0.16906399999425048</v>
      </c>
      <c r="O138">
        <f t="shared" ca="1" si="27"/>
        <v>-0.17579784730877632</v>
      </c>
      <c r="Q138" s="2">
        <f t="shared" si="28"/>
        <v>44448.124300000003</v>
      </c>
    </row>
    <row r="139" spans="1:17" ht="12" customHeight="1" x14ac:dyDescent="0.2">
      <c r="B139" s="14"/>
      <c r="C139" s="24"/>
      <c r="D139" s="24"/>
    </row>
    <row r="140" spans="1:17" ht="12" customHeight="1" x14ac:dyDescent="0.2">
      <c r="B140" s="14"/>
      <c r="C140" s="24"/>
      <c r="D140" s="24"/>
    </row>
    <row r="141" spans="1:17" x14ac:dyDescent="0.2">
      <c r="B141" s="14"/>
      <c r="C141" s="24"/>
      <c r="D141" s="24"/>
    </row>
    <row r="142" spans="1:17" x14ac:dyDescent="0.2">
      <c r="B142" s="14"/>
      <c r="C142" s="24"/>
      <c r="D142" s="24"/>
    </row>
    <row r="143" spans="1:17" x14ac:dyDescent="0.2">
      <c r="B143" s="14"/>
      <c r="C143" s="24"/>
      <c r="D143" s="24"/>
    </row>
    <row r="144" spans="1:17" x14ac:dyDescent="0.2">
      <c r="B144" s="14"/>
      <c r="C144" s="24"/>
      <c r="D144" s="24"/>
    </row>
    <row r="145" spans="2:4" x14ac:dyDescent="0.2">
      <c r="B145" s="14"/>
      <c r="C145" s="24"/>
      <c r="D145" s="24"/>
    </row>
    <row r="146" spans="2:4" x14ac:dyDescent="0.2">
      <c r="B146" s="14"/>
      <c r="C146" s="24"/>
      <c r="D146" s="24"/>
    </row>
    <row r="147" spans="2:4" x14ac:dyDescent="0.2">
      <c r="B147" s="14"/>
      <c r="C147" s="24"/>
      <c r="D147" s="24"/>
    </row>
    <row r="148" spans="2:4" x14ac:dyDescent="0.2">
      <c r="C148" s="24"/>
      <c r="D148" s="24"/>
    </row>
    <row r="149" spans="2:4" x14ac:dyDescent="0.2">
      <c r="C149" s="24"/>
      <c r="D149" s="24"/>
    </row>
    <row r="150" spans="2:4" x14ac:dyDescent="0.2">
      <c r="C150" s="24"/>
      <c r="D150" s="24"/>
    </row>
    <row r="151" spans="2:4" x14ac:dyDescent="0.2">
      <c r="C151" s="24"/>
      <c r="D151" s="24"/>
    </row>
    <row r="152" spans="2:4" x14ac:dyDescent="0.2">
      <c r="C152" s="24"/>
      <c r="D152" s="24"/>
    </row>
    <row r="153" spans="2:4" x14ac:dyDescent="0.2">
      <c r="C153" s="24"/>
      <c r="D153" s="24"/>
    </row>
    <row r="154" spans="2:4" x14ac:dyDescent="0.2">
      <c r="C154" s="24"/>
      <c r="D154" s="24"/>
    </row>
    <row r="155" spans="2:4" x14ac:dyDescent="0.2">
      <c r="C155" s="24"/>
      <c r="D155" s="24"/>
    </row>
    <row r="156" spans="2:4" x14ac:dyDescent="0.2">
      <c r="C156" s="24"/>
      <c r="D156" s="24"/>
    </row>
    <row r="157" spans="2:4" x14ac:dyDescent="0.2">
      <c r="C157" s="24"/>
      <c r="D157" s="24"/>
    </row>
    <row r="158" spans="2:4" x14ac:dyDescent="0.2">
      <c r="C158" s="24"/>
      <c r="D158" s="24"/>
    </row>
    <row r="159" spans="2:4" x14ac:dyDescent="0.2">
      <c r="C159" s="24"/>
      <c r="D159" s="24"/>
    </row>
    <row r="160" spans="2:4" x14ac:dyDescent="0.2">
      <c r="C160" s="24"/>
      <c r="D160" s="24"/>
    </row>
    <row r="161" spans="3:4" x14ac:dyDescent="0.2">
      <c r="C161" s="24"/>
      <c r="D161" s="24"/>
    </row>
    <row r="162" spans="3:4" x14ac:dyDescent="0.2">
      <c r="C162" s="24"/>
      <c r="D162" s="24"/>
    </row>
    <row r="163" spans="3:4" x14ac:dyDescent="0.2">
      <c r="C163" s="24"/>
      <c r="D163" s="24"/>
    </row>
    <row r="164" spans="3:4" x14ac:dyDescent="0.2">
      <c r="C164" s="24"/>
      <c r="D164" s="24"/>
    </row>
    <row r="165" spans="3:4" x14ac:dyDescent="0.2">
      <c r="C165" s="24"/>
      <c r="D165" s="24"/>
    </row>
    <row r="166" spans="3:4" x14ac:dyDescent="0.2">
      <c r="C166" s="24"/>
      <c r="D166" s="24"/>
    </row>
    <row r="167" spans="3:4" x14ac:dyDescent="0.2">
      <c r="C167" s="24"/>
      <c r="D167" s="24"/>
    </row>
    <row r="168" spans="3:4" x14ac:dyDescent="0.2">
      <c r="C168" s="24"/>
      <c r="D168" s="24"/>
    </row>
    <row r="169" spans="3:4" x14ac:dyDescent="0.2">
      <c r="C169" s="24"/>
      <c r="D169" s="24"/>
    </row>
    <row r="170" spans="3:4" x14ac:dyDescent="0.2">
      <c r="C170" s="24"/>
      <c r="D170" s="24"/>
    </row>
    <row r="171" spans="3:4" x14ac:dyDescent="0.2">
      <c r="C171" s="24"/>
      <c r="D171" s="24"/>
    </row>
    <row r="172" spans="3:4" x14ac:dyDescent="0.2">
      <c r="C172" s="24"/>
      <c r="D172" s="24"/>
    </row>
    <row r="173" spans="3:4" x14ac:dyDescent="0.2">
      <c r="C173" s="24"/>
      <c r="D173" s="24"/>
    </row>
    <row r="174" spans="3:4" x14ac:dyDescent="0.2">
      <c r="C174" s="24"/>
      <c r="D174" s="24"/>
    </row>
    <row r="175" spans="3:4" x14ac:dyDescent="0.2">
      <c r="C175" s="24"/>
      <c r="D175" s="24"/>
    </row>
    <row r="176" spans="3:4" x14ac:dyDescent="0.2">
      <c r="C176" s="24"/>
      <c r="D176" s="24"/>
    </row>
    <row r="177" spans="3:4" x14ac:dyDescent="0.2">
      <c r="C177" s="24"/>
      <c r="D177" s="24"/>
    </row>
    <row r="178" spans="3:4" x14ac:dyDescent="0.2">
      <c r="C178" s="24"/>
      <c r="D178" s="24"/>
    </row>
    <row r="179" spans="3:4" x14ac:dyDescent="0.2">
      <c r="C179" s="24"/>
      <c r="D179" s="24"/>
    </row>
    <row r="180" spans="3:4" x14ac:dyDescent="0.2">
      <c r="C180" s="24"/>
      <c r="D180" s="24"/>
    </row>
    <row r="181" spans="3:4" x14ac:dyDescent="0.2">
      <c r="C181" s="24"/>
      <c r="D181" s="24"/>
    </row>
    <row r="182" spans="3:4" x14ac:dyDescent="0.2">
      <c r="C182" s="24"/>
      <c r="D182" s="24"/>
    </row>
    <row r="183" spans="3:4" x14ac:dyDescent="0.2">
      <c r="C183" s="24"/>
      <c r="D183" s="24"/>
    </row>
    <row r="184" spans="3:4" x14ac:dyDescent="0.2">
      <c r="C184" s="24"/>
      <c r="D184" s="24"/>
    </row>
    <row r="185" spans="3:4" x14ac:dyDescent="0.2">
      <c r="C185" s="24"/>
      <c r="D185" s="24"/>
    </row>
    <row r="186" spans="3:4" x14ac:dyDescent="0.2">
      <c r="C186" s="24"/>
      <c r="D186" s="24"/>
    </row>
    <row r="187" spans="3:4" x14ac:dyDescent="0.2">
      <c r="C187" s="24"/>
      <c r="D187" s="24"/>
    </row>
    <row r="188" spans="3:4" x14ac:dyDescent="0.2">
      <c r="C188" s="24"/>
      <c r="D188" s="24"/>
    </row>
    <row r="189" spans="3:4" x14ac:dyDescent="0.2">
      <c r="C189" s="24"/>
      <c r="D189" s="24"/>
    </row>
    <row r="190" spans="3:4" x14ac:dyDescent="0.2">
      <c r="C190" s="24"/>
      <c r="D190" s="24"/>
    </row>
    <row r="191" spans="3:4" x14ac:dyDescent="0.2">
      <c r="C191" s="24"/>
      <c r="D191" s="24"/>
    </row>
    <row r="192" spans="3:4" x14ac:dyDescent="0.2">
      <c r="C192" s="24"/>
      <c r="D192" s="24"/>
    </row>
    <row r="193" spans="3:4" x14ac:dyDescent="0.2">
      <c r="C193" s="24"/>
      <c r="D193" s="24"/>
    </row>
    <row r="194" spans="3:4" x14ac:dyDescent="0.2">
      <c r="C194" s="24"/>
      <c r="D194" s="24"/>
    </row>
    <row r="195" spans="3:4" x14ac:dyDescent="0.2">
      <c r="C195" s="24"/>
      <c r="D195" s="24"/>
    </row>
    <row r="196" spans="3:4" x14ac:dyDescent="0.2">
      <c r="C196" s="24"/>
      <c r="D196" s="24"/>
    </row>
    <row r="197" spans="3:4" x14ac:dyDescent="0.2">
      <c r="C197" s="24"/>
      <c r="D197" s="24"/>
    </row>
    <row r="198" spans="3:4" x14ac:dyDescent="0.2">
      <c r="C198" s="24"/>
      <c r="D198" s="24"/>
    </row>
    <row r="199" spans="3:4" x14ac:dyDescent="0.2">
      <c r="C199" s="24"/>
      <c r="D199" s="24"/>
    </row>
    <row r="200" spans="3:4" x14ac:dyDescent="0.2">
      <c r="C200" s="24"/>
      <c r="D200" s="24"/>
    </row>
    <row r="201" spans="3:4" x14ac:dyDescent="0.2">
      <c r="C201" s="24"/>
      <c r="D201" s="24"/>
    </row>
    <row r="202" spans="3:4" x14ac:dyDescent="0.2">
      <c r="C202" s="24"/>
      <c r="D202" s="24"/>
    </row>
    <row r="203" spans="3:4" x14ac:dyDescent="0.2">
      <c r="C203" s="24"/>
      <c r="D203" s="24"/>
    </row>
    <row r="204" spans="3:4" x14ac:dyDescent="0.2">
      <c r="C204" s="24"/>
      <c r="D204" s="24"/>
    </row>
    <row r="205" spans="3:4" x14ac:dyDescent="0.2">
      <c r="C205" s="24"/>
      <c r="D205" s="24"/>
    </row>
    <row r="206" spans="3:4" x14ac:dyDescent="0.2">
      <c r="C206" s="24"/>
      <c r="D206" s="24"/>
    </row>
    <row r="207" spans="3:4" x14ac:dyDescent="0.2">
      <c r="C207" s="24"/>
      <c r="D207" s="24"/>
    </row>
    <row r="208" spans="3:4" x14ac:dyDescent="0.2">
      <c r="C208" s="24"/>
      <c r="D208" s="24"/>
    </row>
    <row r="209" spans="3:4" x14ac:dyDescent="0.2">
      <c r="C209" s="24"/>
      <c r="D209" s="24"/>
    </row>
    <row r="210" spans="3:4" x14ac:dyDescent="0.2">
      <c r="C210" s="24"/>
      <c r="D210" s="24"/>
    </row>
    <row r="211" spans="3:4" x14ac:dyDescent="0.2">
      <c r="C211" s="24"/>
      <c r="D211" s="24"/>
    </row>
    <row r="212" spans="3:4" x14ac:dyDescent="0.2">
      <c r="C212" s="24"/>
      <c r="D212" s="24"/>
    </row>
    <row r="213" spans="3:4" x14ac:dyDescent="0.2">
      <c r="C213" s="24"/>
      <c r="D213" s="24"/>
    </row>
    <row r="214" spans="3:4" x14ac:dyDescent="0.2">
      <c r="C214" s="24"/>
      <c r="D214" s="24"/>
    </row>
    <row r="215" spans="3:4" x14ac:dyDescent="0.2">
      <c r="C215" s="24"/>
      <c r="D215" s="24"/>
    </row>
    <row r="216" spans="3:4" x14ac:dyDescent="0.2">
      <c r="C216" s="24"/>
      <c r="D216" s="24"/>
    </row>
    <row r="217" spans="3:4" x14ac:dyDescent="0.2">
      <c r="C217" s="24"/>
      <c r="D217" s="24"/>
    </row>
    <row r="218" spans="3:4" x14ac:dyDescent="0.2">
      <c r="C218" s="24"/>
      <c r="D218" s="24"/>
    </row>
    <row r="219" spans="3:4" x14ac:dyDescent="0.2">
      <c r="C219" s="24"/>
      <c r="D219" s="24"/>
    </row>
    <row r="220" spans="3:4" x14ac:dyDescent="0.2">
      <c r="C220" s="24"/>
      <c r="D220" s="24"/>
    </row>
    <row r="221" spans="3:4" x14ac:dyDescent="0.2">
      <c r="C221" s="24"/>
      <c r="D221" s="24"/>
    </row>
    <row r="222" spans="3:4" x14ac:dyDescent="0.2">
      <c r="C222" s="24"/>
      <c r="D222" s="24"/>
    </row>
    <row r="223" spans="3:4" x14ac:dyDescent="0.2">
      <c r="C223" s="24"/>
      <c r="D223" s="24"/>
    </row>
    <row r="224" spans="3:4" x14ac:dyDescent="0.2">
      <c r="C224" s="24"/>
      <c r="D224" s="24"/>
    </row>
    <row r="225" spans="3:4" x14ac:dyDescent="0.2">
      <c r="C225" s="24"/>
      <c r="D225" s="24"/>
    </row>
    <row r="226" spans="3:4" x14ac:dyDescent="0.2">
      <c r="C226" s="24"/>
      <c r="D226" s="24"/>
    </row>
    <row r="227" spans="3:4" x14ac:dyDescent="0.2">
      <c r="C227" s="24"/>
      <c r="D227" s="24"/>
    </row>
    <row r="228" spans="3:4" x14ac:dyDescent="0.2">
      <c r="C228" s="24"/>
      <c r="D228" s="24"/>
    </row>
    <row r="229" spans="3:4" x14ac:dyDescent="0.2">
      <c r="C229" s="24"/>
      <c r="D229" s="24"/>
    </row>
    <row r="230" spans="3:4" x14ac:dyDescent="0.2">
      <c r="C230" s="24"/>
      <c r="D230" s="24"/>
    </row>
    <row r="231" spans="3:4" x14ac:dyDescent="0.2">
      <c r="C231" s="24"/>
      <c r="D231" s="24"/>
    </row>
    <row r="232" spans="3:4" x14ac:dyDescent="0.2">
      <c r="C232" s="24"/>
      <c r="D232" s="24"/>
    </row>
    <row r="233" spans="3:4" x14ac:dyDescent="0.2">
      <c r="C233" s="24"/>
      <c r="D233" s="24"/>
    </row>
    <row r="234" spans="3:4" x14ac:dyDescent="0.2">
      <c r="C234" s="24"/>
      <c r="D234" s="24"/>
    </row>
    <row r="235" spans="3:4" x14ac:dyDescent="0.2">
      <c r="C235" s="24"/>
      <c r="D235" s="24"/>
    </row>
    <row r="236" spans="3:4" x14ac:dyDescent="0.2">
      <c r="C236" s="24"/>
      <c r="D236" s="24"/>
    </row>
    <row r="237" spans="3:4" x14ac:dyDescent="0.2">
      <c r="C237" s="24"/>
      <c r="D237" s="24"/>
    </row>
    <row r="238" spans="3:4" x14ac:dyDescent="0.2">
      <c r="C238" s="24"/>
      <c r="D238" s="24"/>
    </row>
    <row r="239" spans="3:4" x14ac:dyDescent="0.2">
      <c r="C239" s="24"/>
      <c r="D239" s="24"/>
    </row>
    <row r="240" spans="3:4" x14ac:dyDescent="0.2">
      <c r="C240" s="24"/>
      <c r="D240" s="24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</sheetData>
  <phoneticPr fontId="8" type="noConversion"/>
  <hyperlinks>
    <hyperlink ref="H2081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12"/>
  <sheetViews>
    <sheetView topLeftCell="A61" workbookViewId="0">
      <selection activeCell="A73" sqref="A73:D109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46" t="s">
        <v>91</v>
      </c>
      <c r="I1" s="47" t="s">
        <v>92</v>
      </c>
      <c r="J1" s="48" t="s">
        <v>93</v>
      </c>
    </row>
    <row r="2" spans="1:16" x14ac:dyDescent="0.2">
      <c r="I2" s="49" t="s">
        <v>94</v>
      </c>
      <c r="J2" s="50" t="s">
        <v>95</v>
      </c>
    </row>
    <row r="3" spans="1:16" x14ac:dyDescent="0.2">
      <c r="A3" s="51" t="s">
        <v>96</v>
      </c>
      <c r="I3" s="49" t="s">
        <v>97</v>
      </c>
      <c r="J3" s="50" t="s">
        <v>98</v>
      </c>
    </row>
    <row r="4" spans="1:16" x14ac:dyDescent="0.2">
      <c r="I4" s="49" t="s">
        <v>99</v>
      </c>
      <c r="J4" s="50" t="s">
        <v>98</v>
      </c>
    </row>
    <row r="5" spans="1:16" ht="13.5" thickBot="1" x14ac:dyDescent="0.25">
      <c r="I5" s="52" t="s">
        <v>100</v>
      </c>
      <c r="J5" s="53" t="s">
        <v>101</v>
      </c>
    </row>
    <row r="10" spans="1:16" ht="13.5" thickBot="1" x14ac:dyDescent="0.25"/>
    <row r="11" spans="1:16" ht="12.75" customHeight="1" thickBot="1" x14ac:dyDescent="0.25">
      <c r="A11" s="10" t="str">
        <f t="shared" ref="A11:A42" si="0">P11</f>
        <v> BBS 35 </v>
      </c>
      <c r="B11" s="14" t="str">
        <f t="shared" ref="B11:B42" si="1">IF(H11=INT(H11),"I","II")</f>
        <v>I</v>
      </c>
      <c r="C11" s="10">
        <f t="shared" ref="C11:C42" si="2">1*G11</f>
        <v>43432.487999999998</v>
      </c>
      <c r="D11" s="12" t="str">
        <f t="shared" ref="D11:D42" si="3">VLOOKUP(F11,I$1:J$5,2,FALSE)</f>
        <v>vis</v>
      </c>
      <c r="E11" s="54">
        <f>VLOOKUP(C11,Active!C$21:E$965,3,FALSE)</f>
        <v>6318.9882469036793</v>
      </c>
      <c r="F11" s="14" t="s">
        <v>100</v>
      </c>
      <c r="G11" s="12" t="str">
        <f t="shared" ref="G11:G42" si="4">MID(I11,3,LEN(I11)-3)</f>
        <v>43432.488</v>
      </c>
      <c r="H11" s="10">
        <f t="shared" ref="H11:H42" si="5">1*K11</f>
        <v>6319</v>
      </c>
      <c r="I11" s="55" t="s">
        <v>151</v>
      </c>
      <c r="J11" s="56" t="s">
        <v>152</v>
      </c>
      <c r="K11" s="55">
        <v>6319</v>
      </c>
      <c r="L11" s="55" t="s">
        <v>153</v>
      </c>
      <c r="M11" s="56" t="s">
        <v>154</v>
      </c>
      <c r="N11" s="56"/>
      <c r="O11" s="57" t="s">
        <v>155</v>
      </c>
      <c r="P11" s="57" t="s">
        <v>156</v>
      </c>
    </row>
    <row r="12" spans="1:16" ht="12.75" customHeight="1" thickBot="1" x14ac:dyDescent="0.25">
      <c r="A12" s="10" t="str">
        <f t="shared" si="0"/>
        <v> BBS 35 </v>
      </c>
      <c r="B12" s="14" t="str">
        <f t="shared" si="1"/>
        <v>I</v>
      </c>
      <c r="C12" s="10">
        <f t="shared" si="2"/>
        <v>43509.29</v>
      </c>
      <c r="D12" s="12" t="str">
        <f t="shared" si="3"/>
        <v>vis</v>
      </c>
      <c r="E12" s="54">
        <f>VLOOKUP(C12,Active!C$21:E$965,3,FALSE)</f>
        <v>6393.0011448572013</v>
      </c>
      <c r="F12" s="14" t="s">
        <v>100</v>
      </c>
      <c r="G12" s="12" t="str">
        <f t="shared" si="4"/>
        <v>43509.290</v>
      </c>
      <c r="H12" s="10">
        <f t="shared" si="5"/>
        <v>6393</v>
      </c>
      <c r="I12" s="55" t="s">
        <v>157</v>
      </c>
      <c r="J12" s="56" t="s">
        <v>158</v>
      </c>
      <c r="K12" s="55">
        <v>6393</v>
      </c>
      <c r="L12" s="55" t="s">
        <v>159</v>
      </c>
      <c r="M12" s="56" t="s">
        <v>154</v>
      </c>
      <c r="N12" s="56"/>
      <c r="O12" s="57" t="s">
        <v>160</v>
      </c>
      <c r="P12" s="57" t="s">
        <v>156</v>
      </c>
    </row>
    <row r="13" spans="1:16" ht="12.75" customHeight="1" thickBot="1" x14ac:dyDescent="0.25">
      <c r="A13" s="10" t="str">
        <f t="shared" si="0"/>
        <v> BBS 38 </v>
      </c>
      <c r="B13" s="14" t="str">
        <f t="shared" si="1"/>
        <v>I</v>
      </c>
      <c r="C13" s="10">
        <f t="shared" si="2"/>
        <v>43705.447999999997</v>
      </c>
      <c r="D13" s="12" t="str">
        <f t="shared" si="3"/>
        <v>vis</v>
      </c>
      <c r="E13" s="54">
        <f>VLOOKUP(C13,Active!C$21:E$965,3,FALSE)</f>
        <v>6582.0355715227333</v>
      </c>
      <c r="F13" s="14" t="s">
        <v>100</v>
      </c>
      <c r="G13" s="12" t="str">
        <f t="shared" si="4"/>
        <v>43705.448</v>
      </c>
      <c r="H13" s="10">
        <f t="shared" si="5"/>
        <v>6582</v>
      </c>
      <c r="I13" s="55" t="s">
        <v>161</v>
      </c>
      <c r="J13" s="56" t="s">
        <v>162</v>
      </c>
      <c r="K13" s="55">
        <v>6582</v>
      </c>
      <c r="L13" s="55" t="s">
        <v>163</v>
      </c>
      <c r="M13" s="56" t="s">
        <v>154</v>
      </c>
      <c r="N13" s="56"/>
      <c r="O13" s="57" t="s">
        <v>164</v>
      </c>
      <c r="P13" s="57" t="s">
        <v>165</v>
      </c>
    </row>
    <row r="14" spans="1:16" ht="12.75" customHeight="1" thickBot="1" x14ac:dyDescent="0.25">
      <c r="A14" s="10" t="str">
        <f t="shared" si="0"/>
        <v> BBS 45 </v>
      </c>
      <c r="B14" s="14" t="str">
        <f t="shared" si="1"/>
        <v>I</v>
      </c>
      <c r="C14" s="10">
        <f t="shared" si="2"/>
        <v>44144.351999999999</v>
      </c>
      <c r="D14" s="12" t="str">
        <f t="shared" si="3"/>
        <v>vis</v>
      </c>
      <c r="E14" s="54">
        <f>VLOOKUP(C14,Active!C$21:E$965,3,FALSE)</f>
        <v>7005.0005589370157</v>
      </c>
      <c r="F14" s="14" t="s">
        <v>100</v>
      </c>
      <c r="G14" s="12" t="str">
        <f t="shared" si="4"/>
        <v>44144.352</v>
      </c>
      <c r="H14" s="10">
        <f t="shared" si="5"/>
        <v>7005</v>
      </c>
      <c r="I14" s="55" t="s">
        <v>166</v>
      </c>
      <c r="J14" s="56" t="s">
        <v>167</v>
      </c>
      <c r="K14" s="55">
        <v>7005</v>
      </c>
      <c r="L14" s="55" t="s">
        <v>159</v>
      </c>
      <c r="M14" s="56" t="s">
        <v>154</v>
      </c>
      <c r="N14" s="56"/>
      <c r="O14" s="57" t="s">
        <v>160</v>
      </c>
      <c r="P14" s="57" t="s">
        <v>168</v>
      </c>
    </row>
    <row r="15" spans="1:16" ht="12.75" customHeight="1" thickBot="1" x14ac:dyDescent="0.25">
      <c r="A15" s="10" t="str">
        <f t="shared" si="0"/>
        <v> BBS 46 </v>
      </c>
      <c r="B15" s="14" t="str">
        <f t="shared" si="1"/>
        <v>I</v>
      </c>
      <c r="C15" s="10">
        <f t="shared" si="2"/>
        <v>44253.266000000003</v>
      </c>
      <c r="D15" s="12" t="str">
        <f t="shared" si="3"/>
        <v>vis</v>
      </c>
      <c r="E15" s="54">
        <f>VLOOKUP(C15,Active!C$21:E$965,3,FALSE)</f>
        <v>7109.9592939661816</v>
      </c>
      <c r="F15" s="14" t="s">
        <v>100</v>
      </c>
      <c r="G15" s="12" t="str">
        <f t="shared" si="4"/>
        <v>44253.266</v>
      </c>
      <c r="H15" s="10">
        <f t="shared" si="5"/>
        <v>7110</v>
      </c>
      <c r="I15" s="55" t="s">
        <v>169</v>
      </c>
      <c r="J15" s="56" t="s">
        <v>170</v>
      </c>
      <c r="K15" s="55">
        <v>7110</v>
      </c>
      <c r="L15" s="55" t="s">
        <v>171</v>
      </c>
      <c r="M15" s="56" t="s">
        <v>154</v>
      </c>
      <c r="N15" s="56"/>
      <c r="O15" s="57" t="s">
        <v>155</v>
      </c>
      <c r="P15" s="57" t="s">
        <v>172</v>
      </c>
    </row>
    <row r="16" spans="1:16" ht="12.75" customHeight="1" thickBot="1" x14ac:dyDescent="0.25">
      <c r="A16" s="10" t="str">
        <f t="shared" si="0"/>
        <v> BBS 49 </v>
      </c>
      <c r="B16" s="14" t="str">
        <f t="shared" si="1"/>
        <v>I</v>
      </c>
      <c r="C16" s="10">
        <f t="shared" si="2"/>
        <v>44476.385999999999</v>
      </c>
      <c r="D16" s="12" t="str">
        <f t="shared" si="3"/>
        <v>vis</v>
      </c>
      <c r="E16" s="54">
        <f>VLOOKUP(C16,Active!C$21:E$965,3,FALSE)</f>
        <v>7324.9765824663364</v>
      </c>
      <c r="F16" s="14" t="s">
        <v>100</v>
      </c>
      <c r="G16" s="12" t="str">
        <f t="shared" si="4"/>
        <v>44476.386</v>
      </c>
      <c r="H16" s="10">
        <f t="shared" si="5"/>
        <v>7325</v>
      </c>
      <c r="I16" s="55" t="s">
        <v>173</v>
      </c>
      <c r="J16" s="56" t="s">
        <v>174</v>
      </c>
      <c r="K16" s="55">
        <v>7325</v>
      </c>
      <c r="L16" s="55" t="s">
        <v>175</v>
      </c>
      <c r="M16" s="56" t="s">
        <v>154</v>
      </c>
      <c r="N16" s="56"/>
      <c r="O16" s="57" t="s">
        <v>155</v>
      </c>
      <c r="P16" s="57" t="s">
        <v>176</v>
      </c>
    </row>
    <row r="17" spans="1:16" ht="12.75" customHeight="1" thickBot="1" x14ac:dyDescent="0.25">
      <c r="A17" s="10" t="str">
        <f t="shared" si="0"/>
        <v> BBS 52 </v>
      </c>
      <c r="B17" s="14" t="str">
        <f t="shared" si="1"/>
        <v>I</v>
      </c>
      <c r="C17" s="10">
        <f t="shared" si="2"/>
        <v>44582.25</v>
      </c>
      <c r="D17" s="12" t="str">
        <f t="shared" si="3"/>
        <v>vis</v>
      </c>
      <c r="E17" s="54">
        <f>VLOOKUP(C17,Active!C$21:E$965,3,FALSE)</f>
        <v>7426.9960797314016</v>
      </c>
      <c r="F17" s="14" t="s">
        <v>100</v>
      </c>
      <c r="G17" s="12" t="str">
        <f t="shared" si="4"/>
        <v>44582.250</v>
      </c>
      <c r="H17" s="10">
        <f t="shared" si="5"/>
        <v>7427</v>
      </c>
      <c r="I17" s="55" t="s">
        <v>177</v>
      </c>
      <c r="J17" s="56" t="s">
        <v>178</v>
      </c>
      <c r="K17" s="55">
        <v>7427</v>
      </c>
      <c r="L17" s="55" t="s">
        <v>179</v>
      </c>
      <c r="M17" s="56" t="s">
        <v>154</v>
      </c>
      <c r="N17" s="56"/>
      <c r="O17" s="57" t="s">
        <v>160</v>
      </c>
      <c r="P17" s="57" t="s">
        <v>180</v>
      </c>
    </row>
    <row r="18" spans="1:16" ht="12.75" customHeight="1" thickBot="1" x14ac:dyDescent="0.25">
      <c r="A18" s="10" t="str">
        <f t="shared" si="0"/>
        <v> BBS 56 </v>
      </c>
      <c r="B18" s="14" t="str">
        <f t="shared" si="1"/>
        <v>I</v>
      </c>
      <c r="C18" s="10">
        <f t="shared" si="2"/>
        <v>44868.587</v>
      </c>
      <c r="D18" s="12" t="str">
        <f t="shared" si="3"/>
        <v>vis</v>
      </c>
      <c r="E18" s="54">
        <f>VLOOKUP(C18,Active!C$21:E$965,3,FALSE)</f>
        <v>7702.9346120784357</v>
      </c>
      <c r="F18" s="14" t="s">
        <v>100</v>
      </c>
      <c r="G18" s="12" t="str">
        <f t="shared" si="4"/>
        <v>44868.587</v>
      </c>
      <c r="H18" s="10">
        <f t="shared" si="5"/>
        <v>7703</v>
      </c>
      <c r="I18" s="55" t="s">
        <v>181</v>
      </c>
      <c r="J18" s="56" t="s">
        <v>182</v>
      </c>
      <c r="K18" s="55">
        <v>7703</v>
      </c>
      <c r="L18" s="55" t="s">
        <v>183</v>
      </c>
      <c r="M18" s="56" t="s">
        <v>154</v>
      </c>
      <c r="N18" s="56"/>
      <c r="O18" s="57" t="s">
        <v>164</v>
      </c>
      <c r="P18" s="57" t="s">
        <v>184</v>
      </c>
    </row>
    <row r="19" spans="1:16" ht="12.75" customHeight="1" thickBot="1" x14ac:dyDescent="0.25">
      <c r="A19" s="10" t="str">
        <f t="shared" si="0"/>
        <v> BBS 64 </v>
      </c>
      <c r="B19" s="14" t="str">
        <f t="shared" si="1"/>
        <v>I</v>
      </c>
      <c r="C19" s="10">
        <f t="shared" si="2"/>
        <v>45353.226000000002</v>
      </c>
      <c r="D19" s="12" t="str">
        <f t="shared" si="3"/>
        <v>vis</v>
      </c>
      <c r="E19" s="54">
        <f>VLOOKUP(C19,Active!C$21:E$965,3,FALSE)</f>
        <v>8169.9737106864923</v>
      </c>
      <c r="F19" s="14" t="s">
        <v>100</v>
      </c>
      <c r="G19" s="12" t="str">
        <f t="shared" si="4"/>
        <v>45353.226</v>
      </c>
      <c r="H19" s="10">
        <f t="shared" si="5"/>
        <v>8170</v>
      </c>
      <c r="I19" s="55" t="s">
        <v>189</v>
      </c>
      <c r="J19" s="56" t="s">
        <v>190</v>
      </c>
      <c r="K19" s="55">
        <v>8170</v>
      </c>
      <c r="L19" s="55" t="s">
        <v>191</v>
      </c>
      <c r="M19" s="56" t="s">
        <v>154</v>
      </c>
      <c r="N19" s="56"/>
      <c r="O19" s="57" t="s">
        <v>192</v>
      </c>
      <c r="P19" s="57" t="s">
        <v>193</v>
      </c>
    </row>
    <row r="20" spans="1:16" ht="12.75" customHeight="1" thickBot="1" x14ac:dyDescent="0.25">
      <c r="A20" s="10" t="str">
        <f t="shared" si="0"/>
        <v> BBS 68 </v>
      </c>
      <c r="B20" s="14" t="str">
        <f t="shared" si="1"/>
        <v>I</v>
      </c>
      <c r="C20" s="10">
        <f t="shared" si="2"/>
        <v>45604.373</v>
      </c>
      <c r="D20" s="12" t="str">
        <f t="shared" si="3"/>
        <v>vis</v>
      </c>
      <c r="E20" s="54">
        <f>VLOOKUP(C20,Active!C$21:E$965,3,FALSE)</f>
        <v>8412.0001850274257</v>
      </c>
      <c r="F20" s="14" t="s">
        <v>100</v>
      </c>
      <c r="G20" s="12" t="str">
        <f t="shared" si="4"/>
        <v>45604.373</v>
      </c>
      <c r="H20" s="10">
        <f t="shared" si="5"/>
        <v>8412</v>
      </c>
      <c r="I20" s="55" t="s">
        <v>194</v>
      </c>
      <c r="J20" s="56" t="s">
        <v>195</v>
      </c>
      <c r="K20" s="55">
        <v>8412</v>
      </c>
      <c r="L20" s="55" t="s">
        <v>196</v>
      </c>
      <c r="M20" s="56" t="s">
        <v>154</v>
      </c>
      <c r="N20" s="56"/>
      <c r="O20" s="57" t="s">
        <v>160</v>
      </c>
      <c r="P20" s="57" t="s">
        <v>197</v>
      </c>
    </row>
    <row r="21" spans="1:16" ht="12.75" customHeight="1" thickBot="1" x14ac:dyDescent="0.25">
      <c r="A21" s="10" t="str">
        <f t="shared" si="0"/>
        <v> BBS 68 </v>
      </c>
      <c r="B21" s="14" t="str">
        <f t="shared" si="1"/>
        <v>I</v>
      </c>
      <c r="C21" s="10">
        <f t="shared" si="2"/>
        <v>45606.442999999999</v>
      </c>
      <c r="D21" s="12" t="str">
        <f t="shared" si="3"/>
        <v>vis</v>
      </c>
      <c r="E21" s="54">
        <f>VLOOKUP(C21,Active!C$21:E$965,3,FALSE)</f>
        <v>8413.9950119689602</v>
      </c>
      <c r="F21" s="14" t="s">
        <v>100</v>
      </c>
      <c r="G21" s="12" t="str">
        <f t="shared" si="4"/>
        <v>45606.443</v>
      </c>
      <c r="H21" s="10">
        <f t="shared" si="5"/>
        <v>8414</v>
      </c>
      <c r="I21" s="55" t="s">
        <v>198</v>
      </c>
      <c r="J21" s="56" t="s">
        <v>199</v>
      </c>
      <c r="K21" s="55">
        <v>8414</v>
      </c>
      <c r="L21" s="55" t="s">
        <v>200</v>
      </c>
      <c r="M21" s="56" t="s">
        <v>154</v>
      </c>
      <c r="N21" s="56"/>
      <c r="O21" s="57" t="s">
        <v>160</v>
      </c>
      <c r="P21" s="57" t="s">
        <v>197</v>
      </c>
    </row>
    <row r="22" spans="1:16" ht="12.75" customHeight="1" thickBot="1" x14ac:dyDescent="0.25">
      <c r="A22" s="10" t="str">
        <f t="shared" si="0"/>
        <v> BBS 77 </v>
      </c>
      <c r="B22" s="14" t="str">
        <f t="shared" si="1"/>
        <v>I</v>
      </c>
      <c r="C22" s="10">
        <f t="shared" si="2"/>
        <v>46238.394999999997</v>
      </c>
      <c r="D22" s="12" t="str">
        <f t="shared" si="3"/>
        <v>vis</v>
      </c>
      <c r="E22" s="54">
        <f>VLOOKUP(C22,Active!C$21:E$965,3,FALSE)</f>
        <v>9022.9973672139076</v>
      </c>
      <c r="F22" s="14" t="s">
        <v>100</v>
      </c>
      <c r="G22" s="12" t="str">
        <f t="shared" si="4"/>
        <v>46238.395</v>
      </c>
      <c r="H22" s="10">
        <f t="shared" si="5"/>
        <v>9023</v>
      </c>
      <c r="I22" s="55" t="s">
        <v>201</v>
      </c>
      <c r="J22" s="56" t="s">
        <v>202</v>
      </c>
      <c r="K22" s="55">
        <v>9023</v>
      </c>
      <c r="L22" s="55" t="s">
        <v>102</v>
      </c>
      <c r="M22" s="56" t="s">
        <v>154</v>
      </c>
      <c r="N22" s="56"/>
      <c r="O22" s="57" t="s">
        <v>192</v>
      </c>
      <c r="P22" s="57" t="s">
        <v>203</v>
      </c>
    </row>
    <row r="23" spans="1:16" ht="12.75" customHeight="1" thickBot="1" x14ac:dyDescent="0.25">
      <c r="A23" s="10" t="str">
        <f t="shared" si="0"/>
        <v> BBS 77 </v>
      </c>
      <c r="B23" s="14" t="str">
        <f t="shared" si="1"/>
        <v>I</v>
      </c>
      <c r="C23" s="10">
        <f t="shared" si="2"/>
        <v>46239.430999999997</v>
      </c>
      <c r="D23" s="12" t="str">
        <f t="shared" si="3"/>
        <v>vis</v>
      </c>
      <c r="E23" s="54">
        <f>VLOOKUP(C23,Active!C$21:E$965,3,FALSE)</f>
        <v>9023.9957443691874</v>
      </c>
      <c r="F23" s="14" t="s">
        <v>100</v>
      </c>
      <c r="G23" s="12" t="str">
        <f t="shared" si="4"/>
        <v>46239.431</v>
      </c>
      <c r="H23" s="10">
        <f t="shared" si="5"/>
        <v>9024</v>
      </c>
      <c r="I23" s="55" t="s">
        <v>204</v>
      </c>
      <c r="J23" s="56" t="s">
        <v>205</v>
      </c>
      <c r="K23" s="55">
        <v>9024</v>
      </c>
      <c r="L23" s="55" t="s">
        <v>179</v>
      </c>
      <c r="M23" s="56" t="s">
        <v>154</v>
      </c>
      <c r="N23" s="56"/>
      <c r="O23" s="57" t="s">
        <v>192</v>
      </c>
      <c r="P23" s="57" t="s">
        <v>203</v>
      </c>
    </row>
    <row r="24" spans="1:16" ht="12.75" customHeight="1" thickBot="1" x14ac:dyDescent="0.25">
      <c r="A24" s="10" t="str">
        <f t="shared" si="0"/>
        <v> BBS 77 </v>
      </c>
      <c r="B24" s="14" t="str">
        <f t="shared" si="1"/>
        <v>I</v>
      </c>
      <c r="C24" s="10">
        <f t="shared" si="2"/>
        <v>46269.504000000001</v>
      </c>
      <c r="D24" s="12" t="str">
        <f t="shared" si="3"/>
        <v>vis</v>
      </c>
      <c r="E24" s="54">
        <f>VLOOKUP(C24,Active!C$21:E$965,3,FALSE)</f>
        <v>9052.976628723196</v>
      </c>
      <c r="F24" s="14" t="s">
        <v>100</v>
      </c>
      <c r="G24" s="12" t="str">
        <f t="shared" si="4"/>
        <v>46269.504</v>
      </c>
      <c r="H24" s="10">
        <f t="shared" si="5"/>
        <v>9053</v>
      </c>
      <c r="I24" s="55" t="s">
        <v>206</v>
      </c>
      <c r="J24" s="56" t="s">
        <v>207</v>
      </c>
      <c r="K24" s="55">
        <v>9053</v>
      </c>
      <c r="L24" s="55" t="s">
        <v>175</v>
      </c>
      <c r="M24" s="56" t="s">
        <v>154</v>
      </c>
      <c r="N24" s="56"/>
      <c r="O24" s="57" t="s">
        <v>160</v>
      </c>
      <c r="P24" s="57" t="s">
        <v>203</v>
      </c>
    </row>
    <row r="25" spans="1:16" ht="12.75" customHeight="1" thickBot="1" x14ac:dyDescent="0.25">
      <c r="A25" s="10" t="str">
        <f t="shared" si="0"/>
        <v> BBS 78 </v>
      </c>
      <c r="B25" s="14" t="str">
        <f t="shared" si="1"/>
        <v>I</v>
      </c>
      <c r="C25" s="10">
        <f t="shared" si="2"/>
        <v>46292.326000000001</v>
      </c>
      <c r="D25" s="12" t="str">
        <f t="shared" si="3"/>
        <v>vis</v>
      </c>
      <c r="E25" s="54">
        <f>VLOOKUP(C25,Active!C$21:E$965,3,FALSE)</f>
        <v>9074.9698366747489</v>
      </c>
      <c r="F25" s="14" t="s">
        <v>100</v>
      </c>
      <c r="G25" s="12" t="str">
        <f t="shared" si="4"/>
        <v>46292.326</v>
      </c>
      <c r="H25" s="10">
        <f t="shared" si="5"/>
        <v>9075</v>
      </c>
      <c r="I25" s="55" t="s">
        <v>208</v>
      </c>
      <c r="J25" s="56" t="s">
        <v>209</v>
      </c>
      <c r="K25" s="55">
        <v>9075</v>
      </c>
      <c r="L25" s="55" t="s">
        <v>210</v>
      </c>
      <c r="M25" s="56" t="s">
        <v>154</v>
      </c>
      <c r="N25" s="56"/>
      <c r="O25" s="57" t="s">
        <v>192</v>
      </c>
      <c r="P25" s="57" t="s">
        <v>211</v>
      </c>
    </row>
    <row r="26" spans="1:16" ht="12.75" customHeight="1" thickBot="1" x14ac:dyDescent="0.25">
      <c r="A26" s="10" t="str">
        <f t="shared" si="0"/>
        <v> BBS 78 </v>
      </c>
      <c r="B26" s="14" t="str">
        <f t="shared" si="1"/>
        <v>I</v>
      </c>
      <c r="C26" s="10">
        <f t="shared" si="2"/>
        <v>46321.411</v>
      </c>
      <c r="D26" s="12" t="str">
        <f t="shared" si="3"/>
        <v>vis</v>
      </c>
      <c r="E26" s="54">
        <f>VLOOKUP(C26,Active!C$21:E$965,3,FALSE)</f>
        <v>9102.9986007300868</v>
      </c>
      <c r="F26" s="14" t="s">
        <v>100</v>
      </c>
      <c r="G26" s="12" t="str">
        <f t="shared" si="4"/>
        <v>46321.411</v>
      </c>
      <c r="H26" s="10">
        <f t="shared" si="5"/>
        <v>9103</v>
      </c>
      <c r="I26" s="55" t="s">
        <v>212</v>
      </c>
      <c r="J26" s="56" t="s">
        <v>213</v>
      </c>
      <c r="K26" s="55">
        <v>9103</v>
      </c>
      <c r="L26" s="55" t="s">
        <v>214</v>
      </c>
      <c r="M26" s="56" t="s">
        <v>154</v>
      </c>
      <c r="N26" s="56"/>
      <c r="O26" s="57" t="s">
        <v>160</v>
      </c>
      <c r="P26" s="57" t="s">
        <v>211</v>
      </c>
    </row>
    <row r="27" spans="1:16" ht="12.75" customHeight="1" thickBot="1" x14ac:dyDescent="0.25">
      <c r="A27" s="10" t="str">
        <f t="shared" si="0"/>
        <v> BBS 78 </v>
      </c>
      <c r="B27" s="14" t="str">
        <f t="shared" si="1"/>
        <v>I</v>
      </c>
      <c r="C27" s="10">
        <f t="shared" si="2"/>
        <v>46350.459000000003</v>
      </c>
      <c r="D27" s="12" t="str">
        <f t="shared" si="3"/>
        <v>vis</v>
      </c>
      <c r="E27" s="54">
        <f>VLOOKUP(C27,Active!C$21:E$965,3,FALSE)</f>
        <v>9130.991708458454</v>
      </c>
      <c r="F27" s="14" t="s">
        <v>100</v>
      </c>
      <c r="G27" s="12" t="str">
        <f t="shared" si="4"/>
        <v>46350.459</v>
      </c>
      <c r="H27" s="10">
        <f t="shared" si="5"/>
        <v>9131</v>
      </c>
      <c r="I27" s="55" t="s">
        <v>215</v>
      </c>
      <c r="J27" s="56" t="s">
        <v>216</v>
      </c>
      <c r="K27" s="55">
        <v>9131</v>
      </c>
      <c r="L27" s="55" t="s">
        <v>217</v>
      </c>
      <c r="M27" s="56" t="s">
        <v>154</v>
      </c>
      <c r="N27" s="56"/>
      <c r="O27" s="57" t="s">
        <v>160</v>
      </c>
      <c r="P27" s="57" t="s">
        <v>211</v>
      </c>
    </row>
    <row r="28" spans="1:16" ht="12.75" customHeight="1" thickBot="1" x14ac:dyDescent="0.25">
      <c r="A28" s="10" t="str">
        <f t="shared" si="0"/>
        <v> BBS 79 </v>
      </c>
      <c r="B28" s="14" t="str">
        <f t="shared" si="1"/>
        <v>I</v>
      </c>
      <c r="C28" s="10">
        <f t="shared" si="2"/>
        <v>46376.408000000003</v>
      </c>
      <c r="D28" s="12" t="str">
        <f t="shared" si="3"/>
        <v>vis</v>
      </c>
      <c r="E28" s="54">
        <f>VLOOKUP(C28,Active!C$21:E$965,3,FALSE)</f>
        <v>9155.9983578815918</v>
      </c>
      <c r="F28" s="14" t="s">
        <v>100</v>
      </c>
      <c r="G28" s="12" t="str">
        <f t="shared" si="4"/>
        <v>46376.408</v>
      </c>
      <c r="H28" s="10">
        <f t="shared" si="5"/>
        <v>9156</v>
      </c>
      <c r="I28" s="55" t="s">
        <v>218</v>
      </c>
      <c r="J28" s="56" t="s">
        <v>219</v>
      </c>
      <c r="K28" s="55">
        <v>9156</v>
      </c>
      <c r="L28" s="55" t="s">
        <v>220</v>
      </c>
      <c r="M28" s="56" t="s">
        <v>154</v>
      </c>
      <c r="N28" s="56"/>
      <c r="O28" s="57" t="s">
        <v>160</v>
      </c>
      <c r="P28" s="57" t="s">
        <v>221</v>
      </c>
    </row>
    <row r="29" spans="1:16" ht="12.75" customHeight="1" thickBot="1" x14ac:dyDescent="0.25">
      <c r="A29" s="10" t="str">
        <f t="shared" si="0"/>
        <v> BBS 79 </v>
      </c>
      <c r="B29" s="14" t="str">
        <f t="shared" si="1"/>
        <v>I</v>
      </c>
      <c r="C29" s="10">
        <f t="shared" si="2"/>
        <v>46401.262999999999</v>
      </c>
      <c r="D29" s="12" t="str">
        <f t="shared" si="3"/>
        <v>vis</v>
      </c>
      <c r="E29" s="54">
        <f>VLOOKUP(C29,Active!C$21:E$965,3,FALSE)</f>
        <v>9179.9507364477031</v>
      </c>
      <c r="F29" s="14" t="s">
        <v>100</v>
      </c>
      <c r="G29" s="12" t="str">
        <f t="shared" si="4"/>
        <v>46401.263</v>
      </c>
      <c r="H29" s="10">
        <f t="shared" si="5"/>
        <v>9180</v>
      </c>
      <c r="I29" s="55" t="s">
        <v>222</v>
      </c>
      <c r="J29" s="56" t="s">
        <v>223</v>
      </c>
      <c r="K29" s="55">
        <v>9180</v>
      </c>
      <c r="L29" s="55" t="s">
        <v>224</v>
      </c>
      <c r="M29" s="56" t="s">
        <v>154</v>
      </c>
      <c r="N29" s="56"/>
      <c r="O29" s="57" t="s">
        <v>225</v>
      </c>
      <c r="P29" s="57" t="s">
        <v>221</v>
      </c>
    </row>
    <row r="30" spans="1:16" ht="12.75" customHeight="1" thickBot="1" x14ac:dyDescent="0.25">
      <c r="A30" s="10" t="str">
        <f t="shared" si="0"/>
        <v> BBS 86 </v>
      </c>
      <c r="B30" s="14" t="str">
        <f t="shared" si="1"/>
        <v>I</v>
      </c>
      <c r="C30" s="10">
        <f t="shared" si="2"/>
        <v>47118.353000000003</v>
      </c>
      <c r="D30" s="12" t="str">
        <f t="shared" si="3"/>
        <v>vis</v>
      </c>
      <c r="E30" s="54">
        <f>VLOOKUP(C30,Active!C$21:E$965,3,FALSE)</f>
        <v>9870.9992637450341</v>
      </c>
      <c r="F30" s="14" t="s">
        <v>100</v>
      </c>
      <c r="G30" s="12" t="str">
        <f t="shared" si="4"/>
        <v>47118.353</v>
      </c>
      <c r="H30" s="10">
        <f t="shared" si="5"/>
        <v>9871</v>
      </c>
      <c r="I30" s="55" t="s">
        <v>244</v>
      </c>
      <c r="J30" s="56" t="s">
        <v>245</v>
      </c>
      <c r="K30" s="55">
        <v>9871</v>
      </c>
      <c r="L30" s="55" t="s">
        <v>214</v>
      </c>
      <c r="M30" s="56" t="s">
        <v>154</v>
      </c>
      <c r="N30" s="56"/>
      <c r="O30" s="57" t="s">
        <v>160</v>
      </c>
      <c r="P30" s="57" t="s">
        <v>246</v>
      </c>
    </row>
    <row r="31" spans="1:16" ht="12.75" customHeight="1" thickBot="1" x14ac:dyDescent="0.25">
      <c r="A31" s="10" t="str">
        <f t="shared" si="0"/>
        <v> BBS 93 </v>
      </c>
      <c r="B31" s="14" t="str">
        <f t="shared" si="1"/>
        <v>I</v>
      </c>
      <c r="C31" s="10">
        <f t="shared" si="2"/>
        <v>47859.252999999997</v>
      </c>
      <c r="D31" s="12" t="str">
        <f t="shared" si="3"/>
        <v>vis</v>
      </c>
      <c r="E31" s="54">
        <f>VLOOKUP(C31,Active!C$21:E$965,3,FALSE)</f>
        <v>10584.993119292574</v>
      </c>
      <c r="F31" s="14" t="s">
        <v>100</v>
      </c>
      <c r="G31" s="12" t="str">
        <f t="shared" si="4"/>
        <v>47859.253</v>
      </c>
      <c r="H31" s="10">
        <f t="shared" si="5"/>
        <v>10585</v>
      </c>
      <c r="I31" s="55" t="s">
        <v>251</v>
      </c>
      <c r="J31" s="56" t="s">
        <v>252</v>
      </c>
      <c r="K31" s="55">
        <v>10585</v>
      </c>
      <c r="L31" s="55" t="s">
        <v>233</v>
      </c>
      <c r="M31" s="56" t="s">
        <v>154</v>
      </c>
      <c r="N31" s="56"/>
      <c r="O31" s="57" t="s">
        <v>160</v>
      </c>
      <c r="P31" s="57" t="s">
        <v>253</v>
      </c>
    </row>
    <row r="32" spans="1:16" ht="12.75" customHeight="1" thickBot="1" x14ac:dyDescent="0.25">
      <c r="A32" s="10" t="str">
        <f t="shared" si="0"/>
        <v> BBS 93 </v>
      </c>
      <c r="B32" s="14" t="str">
        <f t="shared" si="1"/>
        <v>I</v>
      </c>
      <c r="C32" s="10">
        <f t="shared" si="2"/>
        <v>47860.29</v>
      </c>
      <c r="D32" s="12" t="str">
        <f t="shared" si="3"/>
        <v>vis</v>
      </c>
      <c r="E32" s="54">
        <f>VLOOKUP(C32,Active!C$21:E$965,3,FALSE)</f>
        <v>10585.992460132373</v>
      </c>
      <c r="F32" s="14" t="s">
        <v>100</v>
      </c>
      <c r="G32" s="12" t="str">
        <f t="shared" si="4"/>
        <v>47860.290</v>
      </c>
      <c r="H32" s="10">
        <f t="shared" si="5"/>
        <v>10586</v>
      </c>
      <c r="I32" s="55" t="s">
        <v>254</v>
      </c>
      <c r="J32" s="56" t="s">
        <v>255</v>
      </c>
      <c r="K32" s="55">
        <v>10586</v>
      </c>
      <c r="L32" s="55" t="s">
        <v>256</v>
      </c>
      <c r="M32" s="56" t="s">
        <v>154</v>
      </c>
      <c r="N32" s="56"/>
      <c r="O32" s="57" t="s">
        <v>160</v>
      </c>
      <c r="P32" s="57" t="s">
        <v>253</v>
      </c>
    </row>
    <row r="33" spans="1:16" ht="12.75" customHeight="1" thickBot="1" x14ac:dyDescent="0.25">
      <c r="A33" s="10" t="str">
        <f t="shared" si="0"/>
        <v> BBS 94 </v>
      </c>
      <c r="B33" s="14" t="str">
        <f t="shared" si="1"/>
        <v>I</v>
      </c>
      <c r="C33" s="10">
        <f t="shared" si="2"/>
        <v>47891.408000000003</v>
      </c>
      <c r="D33" s="12" t="str">
        <f t="shared" si="3"/>
        <v>vis</v>
      </c>
      <c r="E33" s="54">
        <f>VLOOKUP(C33,Active!C$21:E$965,3,FALSE)</f>
        <v>10615.980394802275</v>
      </c>
      <c r="F33" s="14" t="s">
        <v>100</v>
      </c>
      <c r="G33" s="12" t="str">
        <f t="shared" si="4"/>
        <v>47891.408</v>
      </c>
      <c r="H33" s="10">
        <f t="shared" si="5"/>
        <v>10616</v>
      </c>
      <c r="I33" s="55" t="s">
        <v>257</v>
      </c>
      <c r="J33" s="56" t="s">
        <v>258</v>
      </c>
      <c r="K33" s="55">
        <v>10616</v>
      </c>
      <c r="L33" s="55" t="s">
        <v>259</v>
      </c>
      <c r="M33" s="56" t="s">
        <v>154</v>
      </c>
      <c r="N33" s="56"/>
      <c r="O33" s="57" t="s">
        <v>260</v>
      </c>
      <c r="P33" s="57" t="s">
        <v>261</v>
      </c>
    </row>
    <row r="34" spans="1:16" ht="12.75" customHeight="1" thickBot="1" x14ac:dyDescent="0.25">
      <c r="A34" s="10" t="str">
        <f t="shared" si="0"/>
        <v> BBS 96 </v>
      </c>
      <c r="B34" s="14" t="str">
        <f t="shared" si="1"/>
        <v>I</v>
      </c>
      <c r="C34" s="10">
        <f t="shared" si="2"/>
        <v>48084.438000000002</v>
      </c>
      <c r="D34" s="12" t="str">
        <f t="shared" si="3"/>
        <v>vis</v>
      </c>
      <c r="E34" s="54">
        <f>VLOOKUP(C34,Active!C$21:E$965,3,FALSE)</f>
        <v>10802.00041631171</v>
      </c>
      <c r="F34" s="14" t="s">
        <v>100</v>
      </c>
      <c r="G34" s="12" t="str">
        <f t="shared" si="4"/>
        <v>48084.438</v>
      </c>
      <c r="H34" s="10">
        <f t="shared" si="5"/>
        <v>10802</v>
      </c>
      <c r="I34" s="55" t="s">
        <v>262</v>
      </c>
      <c r="J34" s="56" t="s">
        <v>263</v>
      </c>
      <c r="K34" s="55">
        <v>10802</v>
      </c>
      <c r="L34" s="55" t="s">
        <v>196</v>
      </c>
      <c r="M34" s="56" t="s">
        <v>154</v>
      </c>
      <c r="N34" s="56"/>
      <c r="O34" s="57" t="s">
        <v>160</v>
      </c>
      <c r="P34" s="57" t="s">
        <v>264</v>
      </c>
    </row>
    <row r="35" spans="1:16" ht="12.75" customHeight="1" thickBot="1" x14ac:dyDescent="0.25">
      <c r="A35" s="10" t="str">
        <f t="shared" si="0"/>
        <v> BBS 98 </v>
      </c>
      <c r="B35" s="14" t="str">
        <f t="shared" si="1"/>
        <v>I</v>
      </c>
      <c r="C35" s="10">
        <f t="shared" si="2"/>
        <v>48497.42</v>
      </c>
      <c r="D35" s="12" t="str">
        <f t="shared" si="3"/>
        <v>vis</v>
      </c>
      <c r="E35" s="54">
        <f>VLOOKUP(C35,Active!C$21:E$965,3,FALSE)</f>
        <v>11199.984773784696</v>
      </c>
      <c r="F35" s="14" t="s">
        <v>100</v>
      </c>
      <c r="G35" s="12" t="str">
        <f t="shared" si="4"/>
        <v>48497.420</v>
      </c>
      <c r="H35" s="10">
        <f t="shared" si="5"/>
        <v>11200</v>
      </c>
      <c r="I35" s="55" t="s">
        <v>265</v>
      </c>
      <c r="J35" s="56" t="s">
        <v>266</v>
      </c>
      <c r="K35" s="55">
        <v>11200</v>
      </c>
      <c r="L35" s="55" t="s">
        <v>267</v>
      </c>
      <c r="M35" s="56" t="s">
        <v>154</v>
      </c>
      <c r="N35" s="56"/>
      <c r="O35" s="57" t="s">
        <v>160</v>
      </c>
      <c r="P35" s="57" t="s">
        <v>268</v>
      </c>
    </row>
    <row r="36" spans="1:16" ht="12.75" customHeight="1" thickBot="1" x14ac:dyDescent="0.25">
      <c r="A36" s="10" t="str">
        <f t="shared" si="0"/>
        <v> BBS 101 </v>
      </c>
      <c r="B36" s="14" t="str">
        <f t="shared" si="1"/>
        <v>I</v>
      </c>
      <c r="C36" s="10">
        <f t="shared" si="2"/>
        <v>48801.468000000001</v>
      </c>
      <c r="D36" s="12" t="str">
        <f t="shared" si="3"/>
        <v>vis</v>
      </c>
      <c r="E36" s="54">
        <f>VLOOKUP(C36,Active!C$21:E$965,3,FALSE)</f>
        <v>11492.991122538268</v>
      </c>
      <c r="F36" s="14" t="s">
        <v>100</v>
      </c>
      <c r="G36" s="12" t="str">
        <f t="shared" si="4"/>
        <v>48801.468</v>
      </c>
      <c r="H36" s="10">
        <f t="shared" si="5"/>
        <v>11493</v>
      </c>
      <c r="I36" s="55" t="s">
        <v>269</v>
      </c>
      <c r="J36" s="56" t="s">
        <v>270</v>
      </c>
      <c r="K36" s="55">
        <v>11493</v>
      </c>
      <c r="L36" s="55" t="s">
        <v>217</v>
      </c>
      <c r="M36" s="56" t="s">
        <v>154</v>
      </c>
      <c r="N36" s="56"/>
      <c r="O36" s="57" t="s">
        <v>160</v>
      </c>
      <c r="P36" s="57" t="s">
        <v>271</v>
      </c>
    </row>
    <row r="37" spans="1:16" ht="12.75" customHeight="1" thickBot="1" x14ac:dyDescent="0.25">
      <c r="A37" s="10" t="str">
        <f t="shared" si="0"/>
        <v> BBS 102 </v>
      </c>
      <c r="B37" s="14" t="str">
        <f t="shared" si="1"/>
        <v>I</v>
      </c>
      <c r="C37" s="10">
        <f t="shared" si="2"/>
        <v>48881.366999999998</v>
      </c>
      <c r="D37" s="12" t="str">
        <f t="shared" si="3"/>
        <v>vis</v>
      </c>
      <c r="E37" s="54">
        <f>VLOOKUP(C37,Active!C$21:E$965,3,FALSE)</f>
        <v>11569.988551427985</v>
      </c>
      <c r="F37" s="14" t="s">
        <v>100</v>
      </c>
      <c r="G37" s="12" t="str">
        <f t="shared" si="4"/>
        <v>48881.367</v>
      </c>
      <c r="H37" s="10">
        <f t="shared" si="5"/>
        <v>11570</v>
      </c>
      <c r="I37" s="55" t="s">
        <v>272</v>
      </c>
      <c r="J37" s="56" t="s">
        <v>273</v>
      </c>
      <c r="K37" s="55">
        <v>11570</v>
      </c>
      <c r="L37" s="55" t="s">
        <v>153</v>
      </c>
      <c r="M37" s="56" t="s">
        <v>154</v>
      </c>
      <c r="N37" s="56"/>
      <c r="O37" s="57" t="s">
        <v>160</v>
      </c>
      <c r="P37" s="57" t="s">
        <v>274</v>
      </c>
    </row>
    <row r="38" spans="1:16" ht="12.75" customHeight="1" thickBot="1" x14ac:dyDescent="0.25">
      <c r="A38" s="10" t="str">
        <f t="shared" si="0"/>
        <v> BBS 102 </v>
      </c>
      <c r="B38" s="14" t="str">
        <f t="shared" si="1"/>
        <v>I</v>
      </c>
      <c r="C38" s="10">
        <f t="shared" si="2"/>
        <v>48882.398000000001</v>
      </c>
      <c r="D38" s="12" t="str">
        <f t="shared" si="3"/>
        <v>vis</v>
      </c>
      <c r="E38" s="54">
        <f>VLOOKUP(C38,Active!C$21:E$965,3,FALSE)</f>
        <v>11570.982110160705</v>
      </c>
      <c r="F38" s="14" t="s">
        <v>100</v>
      </c>
      <c r="G38" s="12" t="str">
        <f t="shared" si="4"/>
        <v>48882.398</v>
      </c>
      <c r="H38" s="10">
        <f t="shared" si="5"/>
        <v>11571</v>
      </c>
      <c r="I38" s="55" t="s">
        <v>275</v>
      </c>
      <c r="J38" s="56" t="s">
        <v>276</v>
      </c>
      <c r="K38" s="55">
        <v>11571</v>
      </c>
      <c r="L38" s="55" t="s">
        <v>277</v>
      </c>
      <c r="M38" s="56" t="s">
        <v>154</v>
      </c>
      <c r="N38" s="56"/>
      <c r="O38" s="57" t="s">
        <v>160</v>
      </c>
      <c r="P38" s="57" t="s">
        <v>274</v>
      </c>
    </row>
    <row r="39" spans="1:16" ht="12.75" customHeight="1" thickBot="1" x14ac:dyDescent="0.25">
      <c r="A39" s="10" t="str">
        <f t="shared" si="0"/>
        <v> BBS 102 </v>
      </c>
      <c r="B39" s="14" t="str">
        <f t="shared" si="1"/>
        <v>I</v>
      </c>
      <c r="C39" s="10">
        <f t="shared" si="2"/>
        <v>48934.285000000003</v>
      </c>
      <c r="D39" s="12" t="str">
        <f t="shared" si="3"/>
        <v>vis</v>
      </c>
      <c r="E39" s="54">
        <f>VLOOKUP(C39,Active!C$21:E$965,3,FALSE)</f>
        <v>11620.984808477342</v>
      </c>
      <c r="F39" s="14" t="s">
        <v>100</v>
      </c>
      <c r="G39" s="12" t="str">
        <f t="shared" si="4"/>
        <v>48934.285</v>
      </c>
      <c r="H39" s="10">
        <f t="shared" si="5"/>
        <v>11621</v>
      </c>
      <c r="I39" s="55" t="s">
        <v>278</v>
      </c>
      <c r="J39" s="56" t="s">
        <v>279</v>
      </c>
      <c r="K39" s="55">
        <v>11621</v>
      </c>
      <c r="L39" s="55" t="s">
        <v>267</v>
      </c>
      <c r="M39" s="56" t="s">
        <v>154</v>
      </c>
      <c r="N39" s="56"/>
      <c r="O39" s="57" t="s">
        <v>160</v>
      </c>
      <c r="P39" s="57" t="s">
        <v>274</v>
      </c>
    </row>
    <row r="40" spans="1:16" ht="12.75" customHeight="1" thickBot="1" x14ac:dyDescent="0.25">
      <c r="A40" s="10" t="str">
        <f t="shared" si="0"/>
        <v> BBS 105 </v>
      </c>
      <c r="B40" s="14" t="str">
        <f t="shared" si="1"/>
        <v>I</v>
      </c>
      <c r="C40" s="10">
        <f t="shared" si="2"/>
        <v>49212.396000000001</v>
      </c>
      <c r="D40" s="12" t="str">
        <f t="shared" si="3"/>
        <v>vis</v>
      </c>
      <c r="E40" s="54">
        <f>VLOOKUP(C40,Active!C$21:E$965,3,FALSE)</f>
        <v>11888.996072021926</v>
      </c>
      <c r="F40" s="14" t="s">
        <v>100</v>
      </c>
      <c r="G40" s="12" t="str">
        <f t="shared" si="4"/>
        <v>49212.396</v>
      </c>
      <c r="H40" s="10">
        <f t="shared" si="5"/>
        <v>11889</v>
      </c>
      <c r="I40" s="55" t="s">
        <v>287</v>
      </c>
      <c r="J40" s="56" t="s">
        <v>288</v>
      </c>
      <c r="K40" s="55">
        <v>11889</v>
      </c>
      <c r="L40" s="55" t="s">
        <v>179</v>
      </c>
      <c r="M40" s="56" t="s">
        <v>154</v>
      </c>
      <c r="N40" s="56"/>
      <c r="O40" s="57" t="s">
        <v>160</v>
      </c>
      <c r="P40" s="57" t="s">
        <v>289</v>
      </c>
    </row>
    <row r="41" spans="1:16" ht="12.75" customHeight="1" thickBot="1" x14ac:dyDescent="0.25">
      <c r="A41" s="10" t="str">
        <f t="shared" si="0"/>
        <v> BBS 105 </v>
      </c>
      <c r="B41" s="14" t="str">
        <f t="shared" si="1"/>
        <v>I</v>
      </c>
      <c r="C41" s="10">
        <f t="shared" si="2"/>
        <v>49213.428</v>
      </c>
      <c r="D41" s="12" t="str">
        <f t="shared" si="3"/>
        <v>vis</v>
      </c>
      <c r="E41" s="54">
        <f>VLOOKUP(C41,Active!C$21:E$965,3,FALSE)</f>
        <v>11889.990594439154</v>
      </c>
      <c r="F41" s="14" t="s">
        <v>100</v>
      </c>
      <c r="G41" s="12" t="str">
        <f t="shared" si="4"/>
        <v>49213.428</v>
      </c>
      <c r="H41" s="10">
        <f t="shared" si="5"/>
        <v>11890</v>
      </c>
      <c r="I41" s="55" t="s">
        <v>293</v>
      </c>
      <c r="J41" s="56" t="s">
        <v>294</v>
      </c>
      <c r="K41" s="55">
        <v>11890</v>
      </c>
      <c r="L41" s="55" t="s">
        <v>228</v>
      </c>
      <c r="M41" s="56" t="s">
        <v>154</v>
      </c>
      <c r="N41" s="56"/>
      <c r="O41" s="57" t="s">
        <v>160</v>
      </c>
      <c r="P41" s="57" t="s">
        <v>289</v>
      </c>
    </row>
    <row r="42" spans="1:16" ht="12.75" customHeight="1" thickBot="1" x14ac:dyDescent="0.25">
      <c r="A42" s="10" t="str">
        <f t="shared" si="0"/>
        <v> BBS 107 </v>
      </c>
      <c r="B42" s="14" t="str">
        <f t="shared" si="1"/>
        <v>I</v>
      </c>
      <c r="C42" s="10">
        <f t="shared" si="2"/>
        <v>49544.447999999997</v>
      </c>
      <c r="D42" s="12" t="str">
        <f t="shared" si="3"/>
        <v>vis</v>
      </c>
      <c r="E42" s="54">
        <f>VLOOKUP(C42,Active!C$21:E$965,3,FALSE)</f>
        <v>12208.989441872474</v>
      </c>
      <c r="F42" s="14" t="s">
        <v>100</v>
      </c>
      <c r="G42" s="12" t="str">
        <f t="shared" si="4"/>
        <v>49544.448</v>
      </c>
      <c r="H42" s="10">
        <f t="shared" si="5"/>
        <v>12209</v>
      </c>
      <c r="I42" s="55" t="s">
        <v>298</v>
      </c>
      <c r="J42" s="56" t="s">
        <v>299</v>
      </c>
      <c r="K42" s="55">
        <v>12209</v>
      </c>
      <c r="L42" s="55" t="s">
        <v>292</v>
      </c>
      <c r="M42" s="56" t="s">
        <v>154</v>
      </c>
      <c r="N42" s="56"/>
      <c r="O42" s="57" t="s">
        <v>160</v>
      </c>
      <c r="P42" s="57" t="s">
        <v>300</v>
      </c>
    </row>
    <row r="43" spans="1:16" ht="12.75" customHeight="1" thickBot="1" x14ac:dyDescent="0.25">
      <c r="A43" s="10" t="str">
        <f t="shared" ref="A43:A74" si="6">P43</f>
        <v> BBS 110 </v>
      </c>
      <c r="B43" s="14" t="str">
        <f t="shared" ref="B43:B74" si="7">IF(H43=INT(H43),"I","II")</f>
        <v>I</v>
      </c>
      <c r="C43" s="10">
        <f t="shared" ref="C43:C74" si="8">1*G43</f>
        <v>49928.392999999996</v>
      </c>
      <c r="D43" s="12" t="str">
        <f t="shared" ref="D43:D74" si="9">VLOOKUP(F43,I$1:J$5,2,FALSE)</f>
        <v>vis</v>
      </c>
      <c r="E43" s="54">
        <f>VLOOKUP(C43,Active!C$21:E$965,3,FALSE)</f>
        <v>12578.991292146738</v>
      </c>
      <c r="F43" s="14" t="s">
        <v>100</v>
      </c>
      <c r="G43" s="12" t="str">
        <f t="shared" ref="G43:G74" si="10">MID(I43,3,LEN(I43)-3)</f>
        <v>49928.393</v>
      </c>
      <c r="H43" s="10">
        <f t="shared" ref="H43:H74" si="11">1*K43</f>
        <v>12579</v>
      </c>
      <c r="I43" s="55" t="s">
        <v>301</v>
      </c>
      <c r="J43" s="56" t="s">
        <v>302</v>
      </c>
      <c r="K43" s="55">
        <v>12579</v>
      </c>
      <c r="L43" s="55" t="s">
        <v>217</v>
      </c>
      <c r="M43" s="56" t="s">
        <v>154</v>
      </c>
      <c r="N43" s="56"/>
      <c r="O43" s="57" t="s">
        <v>160</v>
      </c>
      <c r="P43" s="57" t="s">
        <v>303</v>
      </c>
    </row>
    <row r="44" spans="1:16" ht="12.75" customHeight="1" thickBot="1" x14ac:dyDescent="0.25">
      <c r="A44" s="10" t="str">
        <f t="shared" si="6"/>
        <v> BBS 110 </v>
      </c>
      <c r="B44" s="14" t="str">
        <f t="shared" si="7"/>
        <v>I</v>
      </c>
      <c r="C44" s="10">
        <f t="shared" si="8"/>
        <v>49929.425000000003</v>
      </c>
      <c r="D44" s="12" t="str">
        <f t="shared" si="9"/>
        <v>vis</v>
      </c>
      <c r="E44" s="54">
        <f>VLOOKUP(C44,Active!C$21:E$965,3,FALSE)</f>
        <v>12579.985814563974</v>
      </c>
      <c r="F44" s="14" t="s">
        <v>100</v>
      </c>
      <c r="G44" s="12" t="str">
        <f t="shared" si="10"/>
        <v>49929.425</v>
      </c>
      <c r="H44" s="10">
        <f t="shared" si="11"/>
        <v>12580</v>
      </c>
      <c r="I44" s="55" t="s">
        <v>304</v>
      </c>
      <c r="J44" s="56" t="s">
        <v>305</v>
      </c>
      <c r="K44" s="55">
        <v>12580</v>
      </c>
      <c r="L44" s="55" t="s">
        <v>249</v>
      </c>
      <c r="M44" s="56" t="s">
        <v>154</v>
      </c>
      <c r="N44" s="56"/>
      <c r="O44" s="57" t="s">
        <v>160</v>
      </c>
      <c r="P44" s="57" t="s">
        <v>303</v>
      </c>
    </row>
    <row r="45" spans="1:16" ht="12.75" customHeight="1" thickBot="1" x14ac:dyDescent="0.25">
      <c r="A45" s="10" t="str">
        <f t="shared" si="6"/>
        <v> BBS 112 </v>
      </c>
      <c r="B45" s="14" t="str">
        <f t="shared" si="7"/>
        <v>I</v>
      </c>
      <c r="C45" s="10">
        <f t="shared" si="8"/>
        <v>50287.425000000003</v>
      </c>
      <c r="D45" s="12" t="str">
        <f t="shared" si="9"/>
        <v>vis</v>
      </c>
      <c r="E45" s="54">
        <f>VLOOKUP(C45,Active!C$21:E$965,3,FALSE)</f>
        <v>12924.98487015315</v>
      </c>
      <c r="F45" s="14" t="s">
        <v>100</v>
      </c>
      <c r="G45" s="12" t="str">
        <f t="shared" si="10"/>
        <v>50287.425</v>
      </c>
      <c r="H45" s="10">
        <f t="shared" si="11"/>
        <v>12925</v>
      </c>
      <c r="I45" s="55" t="s">
        <v>306</v>
      </c>
      <c r="J45" s="56" t="s">
        <v>307</v>
      </c>
      <c r="K45" s="55">
        <v>12925</v>
      </c>
      <c r="L45" s="55" t="s">
        <v>267</v>
      </c>
      <c r="M45" s="56" t="s">
        <v>154</v>
      </c>
      <c r="N45" s="56"/>
      <c r="O45" s="57" t="s">
        <v>160</v>
      </c>
      <c r="P45" s="57" t="s">
        <v>308</v>
      </c>
    </row>
    <row r="46" spans="1:16" ht="12.75" customHeight="1" thickBot="1" x14ac:dyDescent="0.25">
      <c r="A46" s="10" t="str">
        <f t="shared" si="6"/>
        <v> BBS 113 </v>
      </c>
      <c r="B46" s="14" t="str">
        <f t="shared" si="7"/>
        <v>I</v>
      </c>
      <c r="C46" s="10">
        <f t="shared" si="8"/>
        <v>50313.364000000001</v>
      </c>
      <c r="D46" s="12" t="str">
        <f t="shared" si="9"/>
        <v>vis</v>
      </c>
      <c r="E46" s="54">
        <f>VLOOKUP(C46,Active!C$21:E$965,3,FALSE)</f>
        <v>12949.981882731159</v>
      </c>
      <c r="F46" s="14" t="s">
        <v>100</v>
      </c>
      <c r="G46" s="12" t="str">
        <f t="shared" si="10"/>
        <v>50313.364</v>
      </c>
      <c r="H46" s="10">
        <f t="shared" si="11"/>
        <v>12950</v>
      </c>
      <c r="I46" s="55" t="s">
        <v>309</v>
      </c>
      <c r="J46" s="56" t="s">
        <v>310</v>
      </c>
      <c r="K46" s="55">
        <v>12950</v>
      </c>
      <c r="L46" s="55" t="s">
        <v>277</v>
      </c>
      <c r="M46" s="56" t="s">
        <v>154</v>
      </c>
      <c r="N46" s="56"/>
      <c r="O46" s="57" t="s">
        <v>160</v>
      </c>
      <c r="P46" s="57" t="s">
        <v>311</v>
      </c>
    </row>
    <row r="47" spans="1:16" ht="12.75" customHeight="1" thickBot="1" x14ac:dyDescent="0.25">
      <c r="A47" s="10" t="str">
        <f t="shared" si="6"/>
        <v> BBS 114 </v>
      </c>
      <c r="B47" s="14" t="str">
        <f t="shared" si="7"/>
        <v>I</v>
      </c>
      <c r="C47" s="10">
        <f t="shared" si="8"/>
        <v>50314.408000000003</v>
      </c>
      <c r="D47" s="12" t="str">
        <f t="shared" si="9"/>
        <v>vis</v>
      </c>
      <c r="E47" s="54">
        <f>VLOOKUP(C47,Active!C$21:E$965,3,FALSE)</f>
        <v>12950.987969362544</v>
      </c>
      <c r="F47" s="14" t="s">
        <v>100</v>
      </c>
      <c r="G47" s="12" t="str">
        <f t="shared" si="10"/>
        <v>50314.408</v>
      </c>
      <c r="H47" s="10">
        <f t="shared" si="11"/>
        <v>12951</v>
      </c>
      <c r="I47" s="55" t="s">
        <v>312</v>
      </c>
      <c r="J47" s="56" t="s">
        <v>313</v>
      </c>
      <c r="K47" s="55">
        <v>12951</v>
      </c>
      <c r="L47" s="55" t="s">
        <v>153</v>
      </c>
      <c r="M47" s="56" t="s">
        <v>154</v>
      </c>
      <c r="N47" s="56"/>
      <c r="O47" s="57" t="s">
        <v>260</v>
      </c>
      <c r="P47" s="57" t="s">
        <v>314</v>
      </c>
    </row>
    <row r="48" spans="1:16" ht="12.75" customHeight="1" thickBot="1" x14ac:dyDescent="0.25">
      <c r="A48" s="10" t="str">
        <f t="shared" si="6"/>
        <v> BBS 113 </v>
      </c>
      <c r="B48" s="14" t="str">
        <f t="shared" si="7"/>
        <v>I</v>
      </c>
      <c r="C48" s="10">
        <f t="shared" si="8"/>
        <v>50315.444000000003</v>
      </c>
      <c r="D48" s="12" t="str">
        <f t="shared" si="9"/>
        <v>vis</v>
      </c>
      <c r="E48" s="54">
        <f>VLOOKUP(C48,Active!C$21:E$965,3,FALSE)</f>
        <v>12951.986346517824</v>
      </c>
      <c r="F48" s="14" t="s">
        <v>100</v>
      </c>
      <c r="G48" s="12" t="str">
        <f t="shared" si="10"/>
        <v>50315.444</v>
      </c>
      <c r="H48" s="10">
        <f t="shared" si="11"/>
        <v>12952</v>
      </c>
      <c r="I48" s="55" t="s">
        <v>315</v>
      </c>
      <c r="J48" s="56" t="s">
        <v>316</v>
      </c>
      <c r="K48" s="55">
        <v>12952</v>
      </c>
      <c r="L48" s="55" t="s">
        <v>317</v>
      </c>
      <c r="M48" s="56" t="s">
        <v>154</v>
      </c>
      <c r="N48" s="56"/>
      <c r="O48" s="57" t="s">
        <v>160</v>
      </c>
      <c r="P48" s="57" t="s">
        <v>311</v>
      </c>
    </row>
    <row r="49" spans="1:16" ht="12.75" customHeight="1" thickBot="1" x14ac:dyDescent="0.25">
      <c r="A49" s="10" t="str">
        <f t="shared" si="6"/>
        <v> BBS 113 </v>
      </c>
      <c r="B49" s="14" t="str">
        <f t="shared" si="7"/>
        <v>I</v>
      </c>
      <c r="C49" s="10">
        <f t="shared" si="8"/>
        <v>50369.398999999998</v>
      </c>
      <c r="D49" s="12" t="str">
        <f t="shared" si="9"/>
        <v>vis</v>
      </c>
      <c r="E49" s="54">
        <f>VLOOKUP(C49,Active!C$21:E$965,3,FALSE)</f>
        <v>13003.981944406965</v>
      </c>
      <c r="F49" s="14" t="s">
        <v>100</v>
      </c>
      <c r="G49" s="12" t="str">
        <f t="shared" si="10"/>
        <v>50369.399</v>
      </c>
      <c r="H49" s="10">
        <f t="shared" si="11"/>
        <v>13004</v>
      </c>
      <c r="I49" s="55" t="s">
        <v>327</v>
      </c>
      <c r="J49" s="56" t="s">
        <v>328</v>
      </c>
      <c r="K49" s="55">
        <v>13004</v>
      </c>
      <c r="L49" s="55" t="s">
        <v>277</v>
      </c>
      <c r="M49" s="56" t="s">
        <v>154</v>
      </c>
      <c r="N49" s="56"/>
      <c r="O49" s="57" t="s">
        <v>160</v>
      </c>
      <c r="P49" s="57" t="s">
        <v>311</v>
      </c>
    </row>
    <row r="50" spans="1:16" ht="12.75" customHeight="1" thickBot="1" x14ac:dyDescent="0.25">
      <c r="A50" s="10" t="str">
        <f t="shared" si="6"/>
        <v> BBS 113 </v>
      </c>
      <c r="B50" s="14" t="str">
        <f t="shared" si="7"/>
        <v>I</v>
      </c>
      <c r="C50" s="10">
        <f t="shared" si="8"/>
        <v>50370.440999999999</v>
      </c>
      <c r="D50" s="12" t="str">
        <f t="shared" si="9"/>
        <v>vis</v>
      </c>
      <c r="E50" s="54">
        <f>VLOOKUP(C50,Active!C$21:E$965,3,FALSE)</f>
        <v>13004.986103669324</v>
      </c>
      <c r="F50" s="14" t="str">
        <f>LEFT(M50,1)</f>
        <v>V</v>
      </c>
      <c r="G50" s="12" t="str">
        <f t="shared" si="10"/>
        <v>50370.441</v>
      </c>
      <c r="H50" s="10">
        <f t="shared" si="11"/>
        <v>13005</v>
      </c>
      <c r="I50" s="55" t="s">
        <v>329</v>
      </c>
      <c r="J50" s="56" t="s">
        <v>330</v>
      </c>
      <c r="K50" s="55">
        <v>13005</v>
      </c>
      <c r="L50" s="55" t="s">
        <v>317</v>
      </c>
      <c r="M50" s="56" t="s">
        <v>154</v>
      </c>
      <c r="N50" s="56"/>
      <c r="O50" s="57" t="s">
        <v>160</v>
      </c>
      <c r="P50" s="57" t="s">
        <v>311</v>
      </c>
    </row>
    <row r="51" spans="1:16" ht="12.75" customHeight="1" thickBot="1" x14ac:dyDescent="0.25">
      <c r="A51" s="10" t="str">
        <f t="shared" si="6"/>
        <v> BBS 114 </v>
      </c>
      <c r="B51" s="14" t="str">
        <f t="shared" si="7"/>
        <v>I</v>
      </c>
      <c r="C51" s="10">
        <f t="shared" si="8"/>
        <v>50396.381999999998</v>
      </c>
      <c r="D51" s="12" t="str">
        <f t="shared" si="9"/>
        <v>vis</v>
      </c>
      <c r="E51" s="54">
        <f>VLOOKUP(C51,Active!C$21:E$965,3,FALSE)</f>
        <v>13029.985043616358</v>
      </c>
      <c r="F51" s="14" t="str">
        <f>LEFT(M51,1)</f>
        <v>V</v>
      </c>
      <c r="G51" s="12" t="str">
        <f t="shared" si="10"/>
        <v>50396.382</v>
      </c>
      <c r="H51" s="10">
        <f t="shared" si="11"/>
        <v>13030</v>
      </c>
      <c r="I51" s="55" t="s">
        <v>331</v>
      </c>
      <c r="J51" s="56" t="s">
        <v>332</v>
      </c>
      <c r="K51" s="55">
        <v>13030</v>
      </c>
      <c r="L51" s="55" t="s">
        <v>267</v>
      </c>
      <c r="M51" s="56" t="s">
        <v>154</v>
      </c>
      <c r="N51" s="56"/>
      <c r="O51" s="57" t="s">
        <v>160</v>
      </c>
      <c r="P51" s="57" t="s">
        <v>314</v>
      </c>
    </row>
    <row r="52" spans="1:16" ht="12.75" customHeight="1" thickBot="1" x14ac:dyDescent="0.25">
      <c r="A52" s="10" t="str">
        <f t="shared" si="6"/>
        <v> BBS 114 </v>
      </c>
      <c r="B52" s="14" t="str">
        <f t="shared" si="7"/>
        <v>I</v>
      </c>
      <c r="C52" s="10">
        <f t="shared" si="8"/>
        <v>50422.322999999997</v>
      </c>
      <c r="D52" s="12" t="str">
        <f t="shared" si="9"/>
        <v>vis</v>
      </c>
      <c r="E52" s="54">
        <f>VLOOKUP(C52,Active!C$21:E$965,3,FALSE)</f>
        <v>13054.983983563394</v>
      </c>
      <c r="F52" s="14" t="str">
        <f>LEFT(M52,1)</f>
        <v>V</v>
      </c>
      <c r="G52" s="12" t="str">
        <f t="shared" si="10"/>
        <v>50422.323</v>
      </c>
      <c r="H52" s="10">
        <f t="shared" si="11"/>
        <v>13055</v>
      </c>
      <c r="I52" s="55" t="s">
        <v>333</v>
      </c>
      <c r="J52" s="56" t="s">
        <v>334</v>
      </c>
      <c r="K52" s="55">
        <v>13055</v>
      </c>
      <c r="L52" s="55" t="s">
        <v>285</v>
      </c>
      <c r="M52" s="56" t="s">
        <v>154</v>
      </c>
      <c r="N52" s="56"/>
      <c r="O52" s="57" t="s">
        <v>160</v>
      </c>
      <c r="P52" s="57" t="s">
        <v>314</v>
      </c>
    </row>
    <row r="53" spans="1:16" ht="12.75" customHeight="1" thickBot="1" x14ac:dyDescent="0.25">
      <c r="A53" s="10" t="str">
        <f t="shared" si="6"/>
        <v> BBS 115 </v>
      </c>
      <c r="B53" s="14" t="str">
        <f t="shared" si="7"/>
        <v>I</v>
      </c>
      <c r="C53" s="10">
        <f t="shared" si="8"/>
        <v>50645.421999999999</v>
      </c>
      <c r="D53" s="12" t="str">
        <f t="shared" si="9"/>
        <v>vis</v>
      </c>
      <c r="E53" s="54">
        <f>VLOOKUP(C53,Active!C$21:E$965,3,FALSE)</f>
        <v>13269.981034688786</v>
      </c>
      <c r="F53" s="14" t="str">
        <f>LEFT(M53,1)</f>
        <v>V</v>
      </c>
      <c r="G53" s="12" t="str">
        <f t="shared" si="10"/>
        <v>50645.422</v>
      </c>
      <c r="H53" s="10">
        <f t="shared" si="11"/>
        <v>13270</v>
      </c>
      <c r="I53" s="55" t="s">
        <v>335</v>
      </c>
      <c r="J53" s="56" t="s">
        <v>336</v>
      </c>
      <c r="K53" s="55">
        <v>13270</v>
      </c>
      <c r="L53" s="55" t="s">
        <v>259</v>
      </c>
      <c r="M53" s="56" t="s">
        <v>154</v>
      </c>
      <c r="N53" s="56"/>
      <c r="O53" s="57" t="s">
        <v>160</v>
      </c>
      <c r="P53" s="57" t="s">
        <v>337</v>
      </c>
    </row>
    <row r="54" spans="1:16" ht="12.75" customHeight="1" thickBot="1" x14ac:dyDescent="0.25">
      <c r="A54" s="10" t="str">
        <f t="shared" si="6"/>
        <v> BBS 115 </v>
      </c>
      <c r="B54" s="14" t="str">
        <f t="shared" si="7"/>
        <v>I</v>
      </c>
      <c r="C54" s="10">
        <f t="shared" si="8"/>
        <v>50671.362999999998</v>
      </c>
      <c r="D54" s="12" t="str">
        <f t="shared" si="9"/>
        <v>vis</v>
      </c>
      <c r="E54" s="54">
        <f>VLOOKUP(C54,Active!C$21:E$965,3,FALSE)</f>
        <v>13294.97997463582</v>
      </c>
      <c r="F54" s="14" t="str">
        <f>LEFT(M54,1)</f>
        <v>V</v>
      </c>
      <c r="G54" s="12" t="str">
        <f t="shared" si="10"/>
        <v>50671.363</v>
      </c>
      <c r="H54" s="10">
        <f t="shared" si="11"/>
        <v>13295</v>
      </c>
      <c r="I54" s="55" t="s">
        <v>338</v>
      </c>
      <c r="J54" s="56" t="s">
        <v>339</v>
      </c>
      <c r="K54" s="55">
        <v>13295</v>
      </c>
      <c r="L54" s="55" t="s">
        <v>340</v>
      </c>
      <c r="M54" s="56" t="s">
        <v>154</v>
      </c>
      <c r="N54" s="56"/>
      <c r="O54" s="57" t="s">
        <v>160</v>
      </c>
      <c r="P54" s="57" t="s">
        <v>337</v>
      </c>
    </row>
    <row r="55" spans="1:16" ht="12.75" customHeight="1" thickBot="1" x14ac:dyDescent="0.25">
      <c r="A55" s="10" t="str">
        <f t="shared" si="6"/>
        <v> BBS 116 </v>
      </c>
      <c r="B55" s="14" t="str">
        <f t="shared" si="7"/>
        <v>I</v>
      </c>
      <c r="C55" s="10">
        <f t="shared" si="8"/>
        <v>50699.383000000002</v>
      </c>
      <c r="D55" s="12" t="str">
        <f t="shared" si="9"/>
        <v>vis</v>
      </c>
      <c r="E55" s="54">
        <f>VLOOKUP(C55,Active!C$21:E$965,3,FALSE)</f>
        <v>13321.982414685011</v>
      </c>
      <c r="F55" s="14" t="s">
        <v>100</v>
      </c>
      <c r="G55" s="12" t="str">
        <f t="shared" si="10"/>
        <v>50699.383</v>
      </c>
      <c r="H55" s="10">
        <f t="shared" si="11"/>
        <v>13322</v>
      </c>
      <c r="I55" s="55" t="s">
        <v>341</v>
      </c>
      <c r="J55" s="56" t="s">
        <v>342</v>
      </c>
      <c r="K55" s="55">
        <v>13322</v>
      </c>
      <c r="L55" s="55" t="s">
        <v>343</v>
      </c>
      <c r="M55" s="56" t="s">
        <v>154</v>
      </c>
      <c r="N55" s="56"/>
      <c r="O55" s="57" t="s">
        <v>160</v>
      </c>
      <c r="P55" s="57" t="s">
        <v>344</v>
      </c>
    </row>
    <row r="56" spans="1:16" ht="12.75" customHeight="1" thickBot="1" x14ac:dyDescent="0.25">
      <c r="A56" s="10" t="str">
        <f t="shared" si="6"/>
        <v> BBS 116 </v>
      </c>
      <c r="B56" s="14" t="str">
        <f t="shared" si="7"/>
        <v>I</v>
      </c>
      <c r="C56" s="10">
        <f t="shared" si="8"/>
        <v>50727.400999999998</v>
      </c>
      <c r="D56" s="12" t="str">
        <f t="shared" si="9"/>
        <v>vis</v>
      </c>
      <c r="E56" s="54">
        <f>VLOOKUP(C56,Active!C$21:E$965,3,FALSE)</f>
        <v>13348.982927365169</v>
      </c>
      <c r="F56" s="14" t="s">
        <v>100</v>
      </c>
      <c r="G56" s="12" t="str">
        <f t="shared" si="10"/>
        <v>50727.401</v>
      </c>
      <c r="H56" s="10">
        <f t="shared" si="11"/>
        <v>13349</v>
      </c>
      <c r="I56" s="55" t="s">
        <v>345</v>
      </c>
      <c r="J56" s="56" t="s">
        <v>346</v>
      </c>
      <c r="K56" s="55">
        <v>13349</v>
      </c>
      <c r="L56" s="55" t="s">
        <v>343</v>
      </c>
      <c r="M56" s="56" t="s">
        <v>154</v>
      </c>
      <c r="N56" s="56"/>
      <c r="O56" s="57" t="s">
        <v>160</v>
      </c>
      <c r="P56" s="57" t="s">
        <v>344</v>
      </c>
    </row>
    <row r="57" spans="1:16" ht="12.75" customHeight="1" thickBot="1" x14ac:dyDescent="0.25">
      <c r="A57" s="10" t="str">
        <f t="shared" si="6"/>
        <v>BAVM 128 </v>
      </c>
      <c r="B57" s="14" t="str">
        <f t="shared" si="7"/>
        <v>I</v>
      </c>
      <c r="C57" s="10">
        <f t="shared" si="8"/>
        <v>51194.3465</v>
      </c>
      <c r="D57" s="12" t="str">
        <f t="shared" si="9"/>
        <v>vis</v>
      </c>
      <c r="E57" s="54">
        <f>VLOOKUP(C57,Active!C$21:E$965,3,FALSE)</f>
        <v>13798.971074045663</v>
      </c>
      <c r="F57" s="14" t="s">
        <v>100</v>
      </c>
      <c r="G57" s="12" t="str">
        <f t="shared" si="10"/>
        <v>51194.3465</v>
      </c>
      <c r="H57" s="10">
        <f t="shared" si="11"/>
        <v>13799</v>
      </c>
      <c r="I57" s="55" t="s">
        <v>347</v>
      </c>
      <c r="J57" s="56" t="s">
        <v>348</v>
      </c>
      <c r="K57" s="55">
        <v>13799</v>
      </c>
      <c r="L57" s="55" t="s">
        <v>349</v>
      </c>
      <c r="M57" s="56" t="s">
        <v>350</v>
      </c>
      <c r="N57" s="56" t="s">
        <v>351</v>
      </c>
      <c r="O57" s="57" t="s">
        <v>352</v>
      </c>
      <c r="P57" s="58" t="s">
        <v>353</v>
      </c>
    </row>
    <row r="58" spans="1:16" ht="12.75" customHeight="1" thickBot="1" x14ac:dyDescent="0.25">
      <c r="A58" s="10" t="str">
        <f t="shared" si="6"/>
        <v>IBVS 5583 </v>
      </c>
      <c r="B58" s="14" t="str">
        <f t="shared" si="7"/>
        <v>I</v>
      </c>
      <c r="C58" s="10">
        <f t="shared" si="8"/>
        <v>52908.570599999999</v>
      </c>
      <c r="D58" s="12" t="str">
        <f t="shared" si="9"/>
        <v>vis</v>
      </c>
      <c r="E58" s="54">
        <f>VLOOKUP(C58,Active!C$21:E$965,3,FALSE)</f>
        <v>15450.942290716634</v>
      </c>
      <c r="F58" s="14" t="s">
        <v>100</v>
      </c>
      <c r="G58" s="12" t="str">
        <f t="shared" si="10"/>
        <v>52908.5706</v>
      </c>
      <c r="H58" s="10">
        <f t="shared" si="11"/>
        <v>15451</v>
      </c>
      <c r="I58" s="55" t="s">
        <v>359</v>
      </c>
      <c r="J58" s="56" t="s">
        <v>360</v>
      </c>
      <c r="K58" s="55">
        <v>15451</v>
      </c>
      <c r="L58" s="55" t="s">
        <v>361</v>
      </c>
      <c r="M58" s="56" t="s">
        <v>350</v>
      </c>
      <c r="N58" s="56" t="s">
        <v>357</v>
      </c>
      <c r="O58" s="57" t="s">
        <v>234</v>
      </c>
      <c r="P58" s="58" t="s">
        <v>362</v>
      </c>
    </row>
    <row r="59" spans="1:16" ht="12.75" customHeight="1" thickBot="1" x14ac:dyDescent="0.25">
      <c r="A59" s="10" t="str">
        <f t="shared" si="6"/>
        <v>IBVS 5653 </v>
      </c>
      <c r="B59" s="14" t="str">
        <f t="shared" si="7"/>
        <v>I</v>
      </c>
      <c r="C59" s="10">
        <f t="shared" si="8"/>
        <v>53341.275300000001</v>
      </c>
      <c r="D59" s="12" t="str">
        <f t="shared" si="9"/>
        <v>vis</v>
      </c>
      <c r="E59" s="54">
        <f>VLOOKUP(C59,Active!C$21:E$965,3,FALSE)</f>
        <v>15867.933108730596</v>
      </c>
      <c r="F59" s="14" t="s">
        <v>100</v>
      </c>
      <c r="G59" s="12" t="str">
        <f t="shared" si="10"/>
        <v>53341.2753</v>
      </c>
      <c r="H59" s="10">
        <f t="shared" si="11"/>
        <v>15868</v>
      </c>
      <c r="I59" s="55" t="s">
        <v>363</v>
      </c>
      <c r="J59" s="56" t="s">
        <v>364</v>
      </c>
      <c r="K59" s="55">
        <v>15868</v>
      </c>
      <c r="L59" s="55" t="s">
        <v>365</v>
      </c>
      <c r="M59" s="56" t="s">
        <v>350</v>
      </c>
      <c r="N59" s="56" t="s">
        <v>357</v>
      </c>
      <c r="O59" s="57" t="s">
        <v>155</v>
      </c>
      <c r="P59" s="58" t="s">
        <v>366</v>
      </c>
    </row>
    <row r="60" spans="1:16" ht="12.75" customHeight="1" thickBot="1" x14ac:dyDescent="0.25">
      <c r="A60" s="10" t="str">
        <f t="shared" si="6"/>
        <v>IBVS 5795 </v>
      </c>
      <c r="B60" s="14" t="str">
        <f t="shared" si="7"/>
        <v>I</v>
      </c>
      <c r="C60" s="10">
        <f t="shared" si="8"/>
        <v>54086.318200000002</v>
      </c>
      <c r="D60" s="12" t="str">
        <f t="shared" si="9"/>
        <v>vis</v>
      </c>
      <c r="E60" s="54">
        <f>VLOOKUP(C60,Active!C$21:E$965,3,FALSE)</f>
        <v>16585.919412846302</v>
      </c>
      <c r="F60" s="14" t="s">
        <v>100</v>
      </c>
      <c r="G60" s="12" t="str">
        <f t="shared" si="10"/>
        <v>54086.3182</v>
      </c>
      <c r="H60" s="10">
        <f t="shared" si="11"/>
        <v>16586</v>
      </c>
      <c r="I60" s="55" t="s">
        <v>374</v>
      </c>
      <c r="J60" s="56" t="s">
        <v>375</v>
      </c>
      <c r="K60" s="55">
        <v>16586</v>
      </c>
      <c r="L60" s="55" t="s">
        <v>376</v>
      </c>
      <c r="M60" s="56" t="s">
        <v>370</v>
      </c>
      <c r="N60" s="56" t="s">
        <v>351</v>
      </c>
      <c r="O60" s="57" t="s">
        <v>377</v>
      </c>
      <c r="P60" s="58" t="s">
        <v>378</v>
      </c>
    </row>
    <row r="61" spans="1:16" ht="12.75" customHeight="1" thickBot="1" x14ac:dyDescent="0.25">
      <c r="A61" s="10" t="str">
        <f t="shared" si="6"/>
        <v>BAVM 186 </v>
      </c>
      <c r="B61" s="14" t="str">
        <f t="shared" si="7"/>
        <v>II</v>
      </c>
      <c r="C61" s="10">
        <f t="shared" si="8"/>
        <v>54216.543799999999</v>
      </c>
      <c r="D61" s="12" t="str">
        <f t="shared" si="9"/>
        <v>vis</v>
      </c>
      <c r="E61" s="54">
        <f>VLOOKUP(C61,Active!C$21:E$965,3,FALSE)</f>
        <v>16711.415806738853</v>
      </c>
      <c r="F61" s="14" t="s">
        <v>100</v>
      </c>
      <c r="G61" s="12" t="str">
        <f t="shared" si="10"/>
        <v>54216.5438</v>
      </c>
      <c r="H61" s="10">
        <f t="shared" si="11"/>
        <v>16711.5</v>
      </c>
      <c r="I61" s="55" t="s">
        <v>379</v>
      </c>
      <c r="J61" s="56" t="s">
        <v>380</v>
      </c>
      <c r="K61" s="55">
        <v>16711.5</v>
      </c>
      <c r="L61" s="55" t="s">
        <v>381</v>
      </c>
      <c r="M61" s="56" t="s">
        <v>370</v>
      </c>
      <c r="N61" s="56" t="s">
        <v>382</v>
      </c>
      <c r="O61" s="57" t="s">
        <v>352</v>
      </c>
      <c r="P61" s="58" t="s">
        <v>383</v>
      </c>
    </row>
    <row r="62" spans="1:16" ht="12.75" customHeight="1" thickBot="1" x14ac:dyDescent="0.25">
      <c r="A62" s="10" t="str">
        <f t="shared" si="6"/>
        <v>BAVM 214 </v>
      </c>
      <c r="B62" s="14" t="str">
        <f t="shared" si="7"/>
        <v>I</v>
      </c>
      <c r="C62" s="10">
        <f t="shared" si="8"/>
        <v>55082.474099999999</v>
      </c>
      <c r="D62" s="12" t="str">
        <f t="shared" si="9"/>
        <v>vis</v>
      </c>
      <c r="E62" s="54">
        <f>VLOOKUP(C62,Active!C$21:E$965,3,FALSE)</f>
        <v>17545.899426029504</v>
      </c>
      <c r="F62" s="14" t="s">
        <v>100</v>
      </c>
      <c r="G62" s="12" t="str">
        <f t="shared" si="10"/>
        <v>55082.4741</v>
      </c>
      <c r="H62" s="10">
        <f t="shared" si="11"/>
        <v>17546</v>
      </c>
      <c r="I62" s="55" t="s">
        <v>406</v>
      </c>
      <c r="J62" s="56" t="s">
        <v>407</v>
      </c>
      <c r="K62" s="55" t="s">
        <v>408</v>
      </c>
      <c r="L62" s="55" t="s">
        <v>409</v>
      </c>
      <c r="M62" s="56" t="s">
        <v>370</v>
      </c>
      <c r="N62" s="56" t="s">
        <v>382</v>
      </c>
      <c r="O62" s="57" t="s">
        <v>410</v>
      </c>
      <c r="P62" s="58" t="s">
        <v>411</v>
      </c>
    </row>
    <row r="63" spans="1:16" ht="12.75" customHeight="1" thickBot="1" x14ac:dyDescent="0.25">
      <c r="A63" s="10" t="str">
        <f t="shared" si="6"/>
        <v>BAVM 214 </v>
      </c>
      <c r="B63" s="14" t="str">
        <f t="shared" si="7"/>
        <v>II</v>
      </c>
      <c r="C63" s="10">
        <f t="shared" si="8"/>
        <v>55097.520499999999</v>
      </c>
      <c r="D63" s="12" t="str">
        <f t="shared" si="9"/>
        <v>vis</v>
      </c>
      <c r="E63" s="54">
        <f>VLOOKUP(C63,Active!C$21:E$965,3,FALSE)</f>
        <v>17560.399408683181</v>
      </c>
      <c r="F63" s="14" t="s">
        <v>100</v>
      </c>
      <c r="G63" s="12" t="str">
        <f t="shared" si="10"/>
        <v>55097.5205</v>
      </c>
      <c r="H63" s="10">
        <f t="shared" si="11"/>
        <v>17560.5</v>
      </c>
      <c r="I63" s="55" t="s">
        <v>416</v>
      </c>
      <c r="J63" s="56" t="s">
        <v>417</v>
      </c>
      <c r="K63" s="55" t="s">
        <v>418</v>
      </c>
      <c r="L63" s="55" t="s">
        <v>409</v>
      </c>
      <c r="M63" s="56" t="s">
        <v>370</v>
      </c>
      <c r="N63" s="56" t="s">
        <v>382</v>
      </c>
      <c r="O63" s="57" t="s">
        <v>410</v>
      </c>
      <c r="P63" s="58" t="s">
        <v>411</v>
      </c>
    </row>
    <row r="64" spans="1:16" ht="12.75" customHeight="1" thickBot="1" x14ac:dyDescent="0.25">
      <c r="A64" s="10" t="str">
        <f t="shared" si="6"/>
        <v>IBVS 5920 </v>
      </c>
      <c r="B64" s="14" t="str">
        <f t="shared" si="7"/>
        <v>II</v>
      </c>
      <c r="C64" s="10">
        <f t="shared" si="8"/>
        <v>55102.707999999999</v>
      </c>
      <c r="D64" s="12" t="str">
        <f t="shared" si="9"/>
        <v>vis</v>
      </c>
      <c r="E64" s="54">
        <f>VLOOKUP(C64,Active!C$21:E$965,3,FALSE)</f>
        <v>17565.39852209343</v>
      </c>
      <c r="F64" s="14" t="s">
        <v>100</v>
      </c>
      <c r="G64" s="12" t="str">
        <f t="shared" si="10"/>
        <v>55102.708</v>
      </c>
      <c r="H64" s="10">
        <f t="shared" si="11"/>
        <v>17565.5</v>
      </c>
      <c r="I64" s="55" t="s">
        <v>419</v>
      </c>
      <c r="J64" s="56" t="s">
        <v>420</v>
      </c>
      <c r="K64" s="55" t="s">
        <v>421</v>
      </c>
      <c r="L64" s="55" t="s">
        <v>422</v>
      </c>
      <c r="M64" s="56" t="s">
        <v>370</v>
      </c>
      <c r="N64" s="56" t="s">
        <v>100</v>
      </c>
      <c r="O64" s="57" t="s">
        <v>155</v>
      </c>
      <c r="P64" s="58" t="s">
        <v>423</v>
      </c>
    </row>
    <row r="65" spans="1:16" ht="12.75" customHeight="1" thickBot="1" x14ac:dyDescent="0.25">
      <c r="A65" s="10" t="str">
        <f t="shared" si="6"/>
        <v>BAVM 220 </v>
      </c>
      <c r="B65" s="14" t="str">
        <f t="shared" si="7"/>
        <v>II</v>
      </c>
      <c r="C65" s="10">
        <f t="shared" si="8"/>
        <v>55644.378799999999</v>
      </c>
      <c r="D65" s="12" t="str">
        <f t="shared" si="9"/>
        <v>vis</v>
      </c>
      <c r="E65" s="54">
        <f>VLOOKUP(C65,Active!C$21:E$965,3,FALSE)</f>
        <v>18087.398283099668</v>
      </c>
      <c r="F65" s="14" t="s">
        <v>100</v>
      </c>
      <c r="G65" s="12" t="str">
        <f t="shared" si="10"/>
        <v>55644.3788</v>
      </c>
      <c r="H65" s="10">
        <f t="shared" si="11"/>
        <v>18087.5</v>
      </c>
      <c r="I65" s="55" t="s">
        <v>428</v>
      </c>
      <c r="J65" s="56" t="s">
        <v>429</v>
      </c>
      <c r="K65" s="55" t="s">
        <v>430</v>
      </c>
      <c r="L65" s="55" t="s">
        <v>431</v>
      </c>
      <c r="M65" s="56" t="s">
        <v>370</v>
      </c>
      <c r="N65" s="56" t="s">
        <v>382</v>
      </c>
      <c r="O65" s="57" t="s">
        <v>352</v>
      </c>
      <c r="P65" s="58" t="s">
        <v>432</v>
      </c>
    </row>
    <row r="66" spans="1:16" ht="12.75" customHeight="1" thickBot="1" x14ac:dyDescent="0.25">
      <c r="A66" s="10" t="str">
        <f t="shared" si="6"/>
        <v>OEJV 0160 </v>
      </c>
      <c r="B66" s="14" t="str">
        <f t="shared" si="7"/>
        <v>I</v>
      </c>
      <c r="C66" s="10">
        <f t="shared" si="8"/>
        <v>55829.594669999999</v>
      </c>
      <c r="D66" s="12" t="str">
        <f t="shared" si="9"/>
        <v>vis</v>
      </c>
      <c r="E66" s="54">
        <f>VLOOKUP(C66,Active!C$21:E$965,3,FALSE)</f>
        <v>18265.887948546955</v>
      </c>
      <c r="F66" s="14" t="s">
        <v>100</v>
      </c>
      <c r="G66" s="12" t="str">
        <f t="shared" si="10"/>
        <v>55829.59467</v>
      </c>
      <c r="H66" s="10">
        <f t="shared" si="11"/>
        <v>18266</v>
      </c>
      <c r="I66" s="55" t="s">
        <v>433</v>
      </c>
      <c r="J66" s="56" t="s">
        <v>434</v>
      </c>
      <c r="K66" s="55" t="s">
        <v>435</v>
      </c>
      <c r="L66" s="55" t="s">
        <v>436</v>
      </c>
      <c r="M66" s="56" t="s">
        <v>370</v>
      </c>
      <c r="N66" s="56" t="s">
        <v>371</v>
      </c>
      <c r="O66" s="57" t="s">
        <v>372</v>
      </c>
      <c r="P66" s="58" t="s">
        <v>437</v>
      </c>
    </row>
    <row r="67" spans="1:16" ht="12.75" customHeight="1" thickBot="1" x14ac:dyDescent="0.25">
      <c r="A67" s="10" t="str">
        <f t="shared" si="6"/>
        <v>OEJV 0160 </v>
      </c>
      <c r="B67" s="14" t="str">
        <f t="shared" si="7"/>
        <v>I</v>
      </c>
      <c r="C67" s="10">
        <f t="shared" si="8"/>
        <v>55829.59476</v>
      </c>
      <c r="D67" s="12" t="str">
        <f t="shared" si="9"/>
        <v>vis</v>
      </c>
      <c r="E67" s="54">
        <f>VLOOKUP(C67,Active!C$21:E$965,3,FALSE)</f>
        <v>18265.88803527856</v>
      </c>
      <c r="F67" s="14" t="s">
        <v>100</v>
      </c>
      <c r="G67" s="12" t="str">
        <f t="shared" si="10"/>
        <v>55829.59476</v>
      </c>
      <c r="H67" s="10">
        <f t="shared" si="11"/>
        <v>18266</v>
      </c>
      <c r="I67" s="55" t="s">
        <v>438</v>
      </c>
      <c r="J67" s="56" t="s">
        <v>434</v>
      </c>
      <c r="K67" s="55" t="s">
        <v>435</v>
      </c>
      <c r="L67" s="55" t="s">
        <v>439</v>
      </c>
      <c r="M67" s="56" t="s">
        <v>370</v>
      </c>
      <c r="N67" s="56" t="s">
        <v>100</v>
      </c>
      <c r="O67" s="57" t="s">
        <v>372</v>
      </c>
      <c r="P67" s="58" t="s">
        <v>437</v>
      </c>
    </row>
    <row r="68" spans="1:16" ht="12.75" customHeight="1" thickBot="1" x14ac:dyDescent="0.25">
      <c r="A68" s="10" t="str">
        <f t="shared" si="6"/>
        <v>OEJV 0160 </v>
      </c>
      <c r="B68" s="14" t="str">
        <f t="shared" si="7"/>
        <v>I</v>
      </c>
      <c r="C68" s="10">
        <f t="shared" si="8"/>
        <v>55829.594980000002</v>
      </c>
      <c r="D68" s="12" t="str">
        <f t="shared" si="9"/>
        <v>vis</v>
      </c>
      <c r="E68" s="54">
        <f>VLOOKUP(C68,Active!C$21:E$965,3,FALSE)</f>
        <v>18265.888247289156</v>
      </c>
      <c r="F68" s="14" t="s">
        <v>100</v>
      </c>
      <c r="G68" s="12" t="str">
        <f t="shared" si="10"/>
        <v>55829.59498</v>
      </c>
      <c r="H68" s="10">
        <f t="shared" si="11"/>
        <v>18266</v>
      </c>
      <c r="I68" s="55" t="s">
        <v>440</v>
      </c>
      <c r="J68" s="56" t="s">
        <v>434</v>
      </c>
      <c r="K68" s="55" t="s">
        <v>435</v>
      </c>
      <c r="L68" s="55" t="s">
        <v>441</v>
      </c>
      <c r="M68" s="56" t="s">
        <v>370</v>
      </c>
      <c r="N68" s="56" t="s">
        <v>66</v>
      </c>
      <c r="O68" s="57" t="s">
        <v>372</v>
      </c>
      <c r="P68" s="58" t="s">
        <v>437</v>
      </c>
    </row>
    <row r="69" spans="1:16" ht="12.75" customHeight="1" thickBot="1" x14ac:dyDescent="0.25">
      <c r="A69" s="10" t="str">
        <f t="shared" si="6"/>
        <v>OEJV 0160 </v>
      </c>
      <c r="B69" s="14" t="str">
        <f t="shared" si="7"/>
        <v>I</v>
      </c>
      <c r="C69" s="10">
        <f t="shared" si="8"/>
        <v>56072.408450000003</v>
      </c>
      <c r="D69" s="12" t="str">
        <f t="shared" si="9"/>
        <v>vis</v>
      </c>
      <c r="E69" s="54">
        <f>VLOOKUP(C69,Active!C$21:E$965,3,FALSE)</f>
        <v>18499.883827831982</v>
      </c>
      <c r="F69" s="14" t="s">
        <v>100</v>
      </c>
      <c r="G69" s="12" t="str">
        <f t="shared" si="10"/>
        <v>56072.40845</v>
      </c>
      <c r="H69" s="10">
        <f t="shared" si="11"/>
        <v>18500</v>
      </c>
      <c r="I69" s="55" t="s">
        <v>442</v>
      </c>
      <c r="J69" s="56" t="s">
        <v>443</v>
      </c>
      <c r="K69" s="55" t="s">
        <v>444</v>
      </c>
      <c r="L69" s="55" t="s">
        <v>445</v>
      </c>
      <c r="M69" s="56" t="s">
        <v>370</v>
      </c>
      <c r="N69" s="56" t="s">
        <v>100</v>
      </c>
      <c r="O69" s="57" t="s">
        <v>372</v>
      </c>
      <c r="P69" s="58" t="s">
        <v>437</v>
      </c>
    </row>
    <row r="70" spans="1:16" ht="12.75" customHeight="1" thickBot="1" x14ac:dyDescent="0.25">
      <c r="A70" s="10" t="str">
        <f t="shared" si="6"/>
        <v>OEJV 0160 </v>
      </c>
      <c r="B70" s="14" t="str">
        <f t="shared" si="7"/>
        <v>I</v>
      </c>
      <c r="C70" s="10">
        <f t="shared" si="8"/>
        <v>56072.408589999999</v>
      </c>
      <c r="D70" s="12" t="str">
        <f t="shared" si="9"/>
        <v>vis</v>
      </c>
      <c r="E70" s="54">
        <f>VLOOKUP(C70,Active!C$21:E$965,3,FALSE)</f>
        <v>18499.883962747808</v>
      </c>
      <c r="F70" s="14" t="s">
        <v>100</v>
      </c>
      <c r="G70" s="12" t="str">
        <f t="shared" si="10"/>
        <v>56072.40859</v>
      </c>
      <c r="H70" s="10">
        <f t="shared" si="11"/>
        <v>18500</v>
      </c>
      <c r="I70" s="55" t="s">
        <v>446</v>
      </c>
      <c r="J70" s="56" t="s">
        <v>443</v>
      </c>
      <c r="K70" s="55" t="s">
        <v>444</v>
      </c>
      <c r="L70" s="55" t="s">
        <v>447</v>
      </c>
      <c r="M70" s="56" t="s">
        <v>370</v>
      </c>
      <c r="N70" s="56" t="s">
        <v>371</v>
      </c>
      <c r="O70" s="57" t="s">
        <v>372</v>
      </c>
      <c r="P70" s="58" t="s">
        <v>437</v>
      </c>
    </row>
    <row r="71" spans="1:16" ht="12.75" customHeight="1" thickBot="1" x14ac:dyDescent="0.25">
      <c r="A71" s="10" t="str">
        <f t="shared" si="6"/>
        <v>OEJV 0160 </v>
      </c>
      <c r="B71" s="14" t="str">
        <f t="shared" si="7"/>
        <v>I</v>
      </c>
      <c r="C71" s="10">
        <f t="shared" si="8"/>
        <v>56072.408770000002</v>
      </c>
      <c r="D71" s="12" t="str">
        <f t="shared" si="9"/>
        <v>vis</v>
      </c>
      <c r="E71" s="54">
        <f>VLOOKUP(C71,Active!C$21:E$965,3,FALSE)</f>
        <v>18499.884136211025</v>
      </c>
      <c r="F71" s="14" t="s">
        <v>100</v>
      </c>
      <c r="G71" s="12" t="str">
        <f t="shared" si="10"/>
        <v>56072.40877</v>
      </c>
      <c r="H71" s="10">
        <f t="shared" si="11"/>
        <v>18500</v>
      </c>
      <c r="I71" s="55" t="s">
        <v>448</v>
      </c>
      <c r="J71" s="56" t="s">
        <v>443</v>
      </c>
      <c r="K71" s="55" t="s">
        <v>444</v>
      </c>
      <c r="L71" s="55" t="s">
        <v>449</v>
      </c>
      <c r="M71" s="56" t="s">
        <v>370</v>
      </c>
      <c r="N71" s="56" t="s">
        <v>66</v>
      </c>
      <c r="O71" s="57" t="s">
        <v>372</v>
      </c>
      <c r="P71" s="58" t="s">
        <v>437</v>
      </c>
    </row>
    <row r="72" spans="1:16" ht="12.75" customHeight="1" thickBot="1" x14ac:dyDescent="0.25">
      <c r="A72" s="10" t="str">
        <f t="shared" si="6"/>
        <v>BAVM 231 </v>
      </c>
      <c r="B72" s="14" t="str">
        <f t="shared" si="7"/>
        <v>I</v>
      </c>
      <c r="C72" s="10">
        <f t="shared" si="8"/>
        <v>56184.4764</v>
      </c>
      <c r="D72" s="12" t="str">
        <f t="shared" si="9"/>
        <v>vis</v>
      </c>
      <c r="E72" s="54">
        <f>VLOOKUP(C72,Active!C$21:E$965,3,FALSE)</f>
        <v>18607.881975630346</v>
      </c>
      <c r="F72" s="14" t="s">
        <v>100</v>
      </c>
      <c r="G72" s="12" t="str">
        <f t="shared" si="10"/>
        <v>56184.4764</v>
      </c>
      <c r="H72" s="10">
        <f t="shared" si="11"/>
        <v>18608</v>
      </c>
      <c r="I72" s="55" t="s">
        <v>450</v>
      </c>
      <c r="J72" s="56" t="s">
        <v>451</v>
      </c>
      <c r="K72" s="55" t="s">
        <v>452</v>
      </c>
      <c r="L72" s="55" t="s">
        <v>453</v>
      </c>
      <c r="M72" s="56" t="s">
        <v>370</v>
      </c>
      <c r="N72" s="56" t="s">
        <v>371</v>
      </c>
      <c r="O72" s="57" t="s">
        <v>454</v>
      </c>
      <c r="P72" s="58" t="s">
        <v>455</v>
      </c>
    </row>
    <row r="73" spans="1:16" ht="12.75" customHeight="1" thickBot="1" x14ac:dyDescent="0.25">
      <c r="A73" s="10" t="str">
        <f t="shared" si="6"/>
        <v> MSAI 33.363 </v>
      </c>
      <c r="B73" s="14" t="str">
        <f t="shared" si="7"/>
        <v>I</v>
      </c>
      <c r="C73" s="10">
        <f t="shared" si="8"/>
        <v>28779.360000000001</v>
      </c>
      <c r="D73" s="12" t="str">
        <f t="shared" si="9"/>
        <v>vis</v>
      </c>
      <c r="E73" s="54">
        <f>VLOOKUP(C73,Active!C$21:E$965,3,FALSE)</f>
        <v>-7802.0042710497601</v>
      </c>
      <c r="F73" s="14" t="s">
        <v>100</v>
      </c>
      <c r="G73" s="12" t="str">
        <f t="shared" si="10"/>
        <v>28779.36</v>
      </c>
      <c r="H73" s="10">
        <f t="shared" si="11"/>
        <v>-7802</v>
      </c>
      <c r="I73" s="55" t="s">
        <v>103</v>
      </c>
      <c r="J73" s="56" t="s">
        <v>104</v>
      </c>
      <c r="K73" s="55">
        <v>-7802</v>
      </c>
      <c r="L73" s="55" t="s">
        <v>105</v>
      </c>
      <c r="M73" s="56" t="s">
        <v>106</v>
      </c>
      <c r="N73" s="56"/>
      <c r="O73" s="57" t="s">
        <v>107</v>
      </c>
      <c r="P73" s="57" t="s">
        <v>108</v>
      </c>
    </row>
    <row r="74" spans="1:16" ht="12.75" customHeight="1" thickBot="1" x14ac:dyDescent="0.25">
      <c r="A74" s="10" t="str">
        <f t="shared" si="6"/>
        <v> MSAI 33.363 </v>
      </c>
      <c r="B74" s="14" t="str">
        <f t="shared" si="7"/>
        <v>I</v>
      </c>
      <c r="C74" s="10">
        <f t="shared" si="8"/>
        <v>28781.39</v>
      </c>
      <c r="D74" s="12" t="str">
        <f t="shared" si="9"/>
        <v>vis</v>
      </c>
      <c r="E74" s="54">
        <f>VLOOKUP(C74,Active!C$21:E$965,3,FALSE)</f>
        <v>-7800.0479914887383</v>
      </c>
      <c r="F74" s="14" t="s">
        <v>100</v>
      </c>
      <c r="G74" s="12" t="str">
        <f t="shared" si="10"/>
        <v>28781.39</v>
      </c>
      <c r="H74" s="10">
        <f t="shared" si="11"/>
        <v>-7800</v>
      </c>
      <c r="I74" s="55" t="s">
        <v>109</v>
      </c>
      <c r="J74" s="56" t="s">
        <v>110</v>
      </c>
      <c r="K74" s="55">
        <v>-7800</v>
      </c>
      <c r="L74" s="55" t="s">
        <v>111</v>
      </c>
      <c r="M74" s="56" t="s">
        <v>106</v>
      </c>
      <c r="N74" s="56"/>
      <c r="O74" s="57" t="s">
        <v>107</v>
      </c>
      <c r="P74" s="57" t="s">
        <v>108</v>
      </c>
    </row>
    <row r="75" spans="1:16" ht="12.75" customHeight="1" thickBot="1" x14ac:dyDescent="0.25">
      <c r="A75" s="10" t="str">
        <f t="shared" ref="A75:A109" si="12">P75</f>
        <v> MSAI 33.363 </v>
      </c>
      <c r="B75" s="14" t="str">
        <f t="shared" ref="B75:B109" si="13">IF(H75=INT(H75),"I","II")</f>
        <v>I</v>
      </c>
      <c r="C75" s="10">
        <f t="shared" ref="C75:C109" si="14">1*G75</f>
        <v>28805.32</v>
      </c>
      <c r="D75" s="12" t="str">
        <f t="shared" ref="D75:D109" si="15">VLOOKUP(F75,I$1:J$5,2,FALSE)</f>
        <v>vis</v>
      </c>
      <c r="E75" s="54">
        <f>VLOOKUP(C75,Active!C$21:E$965,3,FALSE)</f>
        <v>-7776.9870210969812</v>
      </c>
      <c r="F75" s="14" t="s">
        <v>100</v>
      </c>
      <c r="G75" s="12" t="str">
        <f t="shared" ref="G75:G109" si="16">MID(I75,3,LEN(I75)-3)</f>
        <v>28805.32</v>
      </c>
      <c r="H75" s="10">
        <f t="shared" ref="H75:H109" si="17">1*K75</f>
        <v>-7777</v>
      </c>
      <c r="I75" s="55" t="s">
        <v>112</v>
      </c>
      <c r="J75" s="56" t="s">
        <v>113</v>
      </c>
      <c r="K75" s="55">
        <v>-7777</v>
      </c>
      <c r="L75" s="55" t="s">
        <v>114</v>
      </c>
      <c r="M75" s="56" t="s">
        <v>106</v>
      </c>
      <c r="N75" s="56"/>
      <c r="O75" s="57" t="s">
        <v>107</v>
      </c>
      <c r="P75" s="57" t="s">
        <v>108</v>
      </c>
    </row>
    <row r="76" spans="1:16" ht="12.75" customHeight="1" thickBot="1" x14ac:dyDescent="0.25">
      <c r="A76" s="10" t="str">
        <f t="shared" si="12"/>
        <v> MSAI 33.363 </v>
      </c>
      <c r="B76" s="14" t="str">
        <f t="shared" si="13"/>
        <v>I</v>
      </c>
      <c r="C76" s="10">
        <f t="shared" si="14"/>
        <v>36076.370000000003</v>
      </c>
      <c r="D76" s="12" t="str">
        <f t="shared" si="15"/>
        <v>vis</v>
      </c>
      <c r="E76" s="54">
        <f>VLOOKUP(C76,Active!C$21:E$965,3,FALSE)</f>
        <v>-769.98874416488775</v>
      </c>
      <c r="F76" s="14" t="s">
        <v>100</v>
      </c>
      <c r="G76" s="12" t="str">
        <f t="shared" si="16"/>
        <v>36076.37</v>
      </c>
      <c r="H76" s="10">
        <f t="shared" si="17"/>
        <v>-770</v>
      </c>
      <c r="I76" s="55" t="s">
        <v>115</v>
      </c>
      <c r="J76" s="56" t="s">
        <v>116</v>
      </c>
      <c r="K76" s="55">
        <v>-770</v>
      </c>
      <c r="L76" s="55" t="s">
        <v>114</v>
      </c>
      <c r="M76" s="56" t="s">
        <v>106</v>
      </c>
      <c r="N76" s="56"/>
      <c r="O76" s="57" t="s">
        <v>117</v>
      </c>
      <c r="P76" s="57" t="s">
        <v>108</v>
      </c>
    </row>
    <row r="77" spans="1:16" ht="12.75" customHeight="1" thickBot="1" x14ac:dyDescent="0.25">
      <c r="A77" s="10" t="str">
        <f t="shared" si="12"/>
        <v> MSAI 33.363 </v>
      </c>
      <c r="B77" s="14" t="str">
        <f t="shared" si="13"/>
        <v>I</v>
      </c>
      <c r="C77" s="10">
        <f t="shared" si="14"/>
        <v>36436.400000000001</v>
      </c>
      <c r="D77" s="12" t="str">
        <f t="shared" si="15"/>
        <v>vis</v>
      </c>
      <c r="E77" s="54">
        <f>VLOOKUP(C77,Active!C$21:E$965,3,FALSE)</f>
        <v>-423.03340901468897</v>
      </c>
      <c r="F77" s="14" t="s">
        <v>100</v>
      </c>
      <c r="G77" s="12" t="str">
        <f t="shared" si="16"/>
        <v>36436.40</v>
      </c>
      <c r="H77" s="10">
        <f t="shared" si="17"/>
        <v>-423</v>
      </c>
      <c r="I77" s="55" t="s">
        <v>118</v>
      </c>
      <c r="J77" s="56" t="s">
        <v>119</v>
      </c>
      <c r="K77" s="55">
        <v>-423</v>
      </c>
      <c r="L77" s="55" t="s">
        <v>120</v>
      </c>
      <c r="M77" s="56" t="s">
        <v>106</v>
      </c>
      <c r="N77" s="56"/>
      <c r="O77" s="57" t="s">
        <v>117</v>
      </c>
      <c r="P77" s="57" t="s">
        <v>108</v>
      </c>
    </row>
    <row r="78" spans="1:16" ht="12.75" customHeight="1" thickBot="1" x14ac:dyDescent="0.25">
      <c r="A78" s="10" t="str">
        <f t="shared" si="12"/>
        <v> MSAI 33.363 </v>
      </c>
      <c r="B78" s="14" t="str">
        <f t="shared" si="13"/>
        <v>I</v>
      </c>
      <c r="C78" s="10">
        <f t="shared" si="14"/>
        <v>36461.360000000001</v>
      </c>
      <c r="D78" s="12" t="str">
        <f t="shared" si="15"/>
        <v>vis</v>
      </c>
      <c r="E78" s="54">
        <f>VLOOKUP(C78,Active!C$21:E$965,3,FALSE)</f>
        <v>-398.97984357472927</v>
      </c>
      <c r="F78" s="14" t="s">
        <v>100</v>
      </c>
      <c r="G78" s="12" t="str">
        <f t="shared" si="16"/>
        <v>36461.36</v>
      </c>
      <c r="H78" s="10">
        <f t="shared" si="17"/>
        <v>-399</v>
      </c>
      <c r="I78" s="55" t="s">
        <v>121</v>
      </c>
      <c r="J78" s="56" t="s">
        <v>122</v>
      </c>
      <c r="K78" s="55">
        <v>-399</v>
      </c>
      <c r="L78" s="55" t="s">
        <v>123</v>
      </c>
      <c r="M78" s="56" t="s">
        <v>106</v>
      </c>
      <c r="N78" s="56"/>
      <c r="O78" s="57" t="s">
        <v>117</v>
      </c>
      <c r="P78" s="57" t="s">
        <v>108</v>
      </c>
    </row>
    <row r="79" spans="1:16" ht="12.75" customHeight="1" thickBot="1" x14ac:dyDescent="0.25">
      <c r="A79" s="10" t="str">
        <f t="shared" si="12"/>
        <v> MSAI 33.363 </v>
      </c>
      <c r="B79" s="14" t="str">
        <f t="shared" si="13"/>
        <v>I</v>
      </c>
      <c r="C79" s="10">
        <f t="shared" si="14"/>
        <v>36513.269999999997</v>
      </c>
      <c r="D79" s="12" t="str">
        <f t="shared" si="15"/>
        <v>vis</v>
      </c>
      <c r="E79" s="54">
        <f>VLOOKUP(C79,Active!C$21:E$965,3,FALSE)</f>
        <v>-348.95498051430224</v>
      </c>
      <c r="F79" s="14" t="s">
        <v>100</v>
      </c>
      <c r="G79" s="12" t="str">
        <f t="shared" si="16"/>
        <v>36513.27</v>
      </c>
      <c r="H79" s="10">
        <f t="shared" si="17"/>
        <v>-349</v>
      </c>
      <c r="I79" s="55" t="s">
        <v>124</v>
      </c>
      <c r="J79" s="56" t="s">
        <v>125</v>
      </c>
      <c r="K79" s="55">
        <v>-349</v>
      </c>
      <c r="L79" s="55" t="s">
        <v>126</v>
      </c>
      <c r="M79" s="56" t="s">
        <v>106</v>
      </c>
      <c r="N79" s="56"/>
      <c r="O79" s="57" t="s">
        <v>117</v>
      </c>
      <c r="P79" s="57" t="s">
        <v>108</v>
      </c>
    </row>
    <row r="80" spans="1:16" ht="12.75" customHeight="1" thickBot="1" x14ac:dyDescent="0.25">
      <c r="A80" s="10" t="str">
        <f t="shared" si="12"/>
        <v> MSAI 33.363 </v>
      </c>
      <c r="B80" s="14" t="str">
        <f t="shared" si="13"/>
        <v>I</v>
      </c>
      <c r="C80" s="10">
        <f t="shared" si="14"/>
        <v>36541.22</v>
      </c>
      <c r="D80" s="12" t="str">
        <f t="shared" si="15"/>
        <v>vis</v>
      </c>
      <c r="E80" s="54">
        <f>VLOOKUP(C80,Active!C$21:E$965,3,FALSE)</f>
        <v>-322.01999838100886</v>
      </c>
      <c r="F80" s="14" t="s">
        <v>100</v>
      </c>
      <c r="G80" s="12" t="str">
        <f t="shared" si="16"/>
        <v>36541.22</v>
      </c>
      <c r="H80" s="10">
        <f t="shared" si="17"/>
        <v>-322</v>
      </c>
      <c r="I80" s="55" t="s">
        <v>127</v>
      </c>
      <c r="J80" s="56" t="s">
        <v>128</v>
      </c>
      <c r="K80" s="55">
        <v>-322</v>
      </c>
      <c r="L80" s="55" t="s">
        <v>129</v>
      </c>
      <c r="M80" s="56" t="s">
        <v>106</v>
      </c>
      <c r="N80" s="56"/>
      <c r="O80" s="57" t="s">
        <v>117</v>
      </c>
      <c r="P80" s="57" t="s">
        <v>108</v>
      </c>
    </row>
    <row r="81" spans="1:16" ht="12.75" customHeight="1" thickBot="1" x14ac:dyDescent="0.25">
      <c r="A81" s="10" t="str">
        <f t="shared" si="12"/>
        <v> MSAI 33.363 </v>
      </c>
      <c r="B81" s="14" t="str">
        <f t="shared" si="13"/>
        <v>I</v>
      </c>
      <c r="C81" s="10">
        <f t="shared" si="14"/>
        <v>36818.33</v>
      </c>
      <c r="D81" s="12" t="str">
        <f t="shared" si="15"/>
        <v>vis</v>
      </c>
      <c r="E81" s="54">
        <f>VLOOKUP(C81,Active!C$21:E$965,3,FALSE)</f>
        <v>-54.973383033754253</v>
      </c>
      <c r="F81" s="14" t="s">
        <v>100</v>
      </c>
      <c r="G81" s="12" t="str">
        <f t="shared" si="16"/>
        <v>36818.33</v>
      </c>
      <c r="H81" s="10">
        <f t="shared" si="17"/>
        <v>-55</v>
      </c>
      <c r="I81" s="55" t="s">
        <v>130</v>
      </c>
      <c r="J81" s="56" t="s">
        <v>131</v>
      </c>
      <c r="K81" s="55">
        <v>-55</v>
      </c>
      <c r="L81" s="55" t="s">
        <v>132</v>
      </c>
      <c r="M81" s="56" t="s">
        <v>106</v>
      </c>
      <c r="N81" s="56"/>
      <c r="O81" s="57" t="s">
        <v>117</v>
      </c>
      <c r="P81" s="57" t="s">
        <v>108</v>
      </c>
    </row>
    <row r="82" spans="1:16" ht="12.75" customHeight="1" thickBot="1" x14ac:dyDescent="0.25">
      <c r="A82" s="10" t="str">
        <f t="shared" si="12"/>
        <v> MSAI 33.363 </v>
      </c>
      <c r="B82" s="14" t="str">
        <f t="shared" si="13"/>
        <v>I</v>
      </c>
      <c r="C82" s="10">
        <f t="shared" si="14"/>
        <v>36819.33</v>
      </c>
      <c r="D82" s="12" t="str">
        <f t="shared" si="15"/>
        <v>vis</v>
      </c>
      <c r="E82" s="54">
        <f>VLOOKUP(C82,Active!C$21:E$965,3,FALSE)</f>
        <v>-54.009698520935324</v>
      </c>
      <c r="F82" s="14" t="s">
        <v>100</v>
      </c>
      <c r="G82" s="12" t="str">
        <f t="shared" si="16"/>
        <v>36819.33</v>
      </c>
      <c r="H82" s="10">
        <f t="shared" si="17"/>
        <v>-54</v>
      </c>
      <c r="I82" s="55" t="s">
        <v>133</v>
      </c>
      <c r="J82" s="56" t="s">
        <v>134</v>
      </c>
      <c r="K82" s="55">
        <v>-54</v>
      </c>
      <c r="L82" s="55" t="s">
        <v>135</v>
      </c>
      <c r="M82" s="56" t="s">
        <v>106</v>
      </c>
      <c r="N82" s="56"/>
      <c r="O82" s="57" t="s">
        <v>117</v>
      </c>
      <c r="P82" s="57" t="s">
        <v>108</v>
      </c>
    </row>
    <row r="83" spans="1:16" ht="12.75" customHeight="1" thickBot="1" x14ac:dyDescent="0.25">
      <c r="A83" s="10" t="str">
        <f t="shared" si="12"/>
        <v> MSAI 33.363 </v>
      </c>
      <c r="B83" s="14" t="str">
        <f t="shared" si="13"/>
        <v>I</v>
      </c>
      <c r="C83" s="10">
        <f t="shared" si="14"/>
        <v>36820.379999999997</v>
      </c>
      <c r="D83" s="12" t="str">
        <f t="shared" si="15"/>
        <v>vis</v>
      </c>
      <c r="E83" s="54">
        <f>VLOOKUP(C83,Active!C$21:E$965,3,FALSE)</f>
        <v>-52.997829782479656</v>
      </c>
      <c r="F83" s="14" t="s">
        <v>100</v>
      </c>
      <c r="G83" s="12" t="str">
        <f t="shared" si="16"/>
        <v>36820.38</v>
      </c>
      <c r="H83" s="10">
        <f t="shared" si="17"/>
        <v>-53</v>
      </c>
      <c r="I83" s="55" t="s">
        <v>136</v>
      </c>
      <c r="J83" s="56" t="s">
        <v>137</v>
      </c>
      <c r="K83" s="55">
        <v>-53</v>
      </c>
      <c r="L83" s="55" t="s">
        <v>138</v>
      </c>
      <c r="M83" s="56" t="s">
        <v>106</v>
      </c>
      <c r="N83" s="56"/>
      <c r="O83" s="57" t="s">
        <v>117</v>
      </c>
      <c r="P83" s="57" t="s">
        <v>108</v>
      </c>
    </row>
    <row r="84" spans="1:16" ht="12.75" customHeight="1" thickBot="1" x14ac:dyDescent="0.25">
      <c r="A84" s="10" t="str">
        <f t="shared" si="12"/>
        <v> MSAI 33.363 </v>
      </c>
      <c r="B84" s="14" t="str">
        <f t="shared" si="13"/>
        <v>I</v>
      </c>
      <c r="C84" s="10">
        <f t="shared" si="14"/>
        <v>36821.4</v>
      </c>
      <c r="D84" s="12" t="str">
        <f t="shared" si="15"/>
        <v>vis</v>
      </c>
      <c r="E84" s="54">
        <f>VLOOKUP(C84,Active!C$21:E$965,3,FALSE)</f>
        <v>-52.01487157940042</v>
      </c>
      <c r="F84" s="14" t="s">
        <v>100</v>
      </c>
      <c r="G84" s="12" t="str">
        <f t="shared" si="16"/>
        <v>36821.40</v>
      </c>
      <c r="H84" s="10">
        <f t="shared" si="17"/>
        <v>-52</v>
      </c>
      <c r="I84" s="55" t="s">
        <v>139</v>
      </c>
      <c r="J84" s="56" t="s">
        <v>140</v>
      </c>
      <c r="K84" s="55">
        <v>-52</v>
      </c>
      <c r="L84" s="55" t="s">
        <v>129</v>
      </c>
      <c r="M84" s="56" t="s">
        <v>106</v>
      </c>
      <c r="N84" s="56"/>
      <c r="O84" s="57" t="s">
        <v>117</v>
      </c>
      <c r="P84" s="57" t="s">
        <v>108</v>
      </c>
    </row>
    <row r="85" spans="1:16" ht="12.75" customHeight="1" thickBot="1" x14ac:dyDescent="0.25">
      <c r="A85" s="10" t="str">
        <f t="shared" si="12"/>
        <v> MSAI 33.363 </v>
      </c>
      <c r="B85" s="14" t="str">
        <f t="shared" si="13"/>
        <v>I</v>
      </c>
      <c r="C85" s="10">
        <f t="shared" si="14"/>
        <v>36844.28</v>
      </c>
      <c r="D85" s="12" t="str">
        <f t="shared" si="15"/>
        <v>vis</v>
      </c>
      <c r="E85" s="54">
        <f>VLOOKUP(C85,Active!C$21:E$965,3,FALSE)</f>
        <v>-29.965769926105793</v>
      </c>
      <c r="F85" s="14" t="s">
        <v>100</v>
      </c>
      <c r="G85" s="12" t="str">
        <f t="shared" si="16"/>
        <v>36844.28</v>
      </c>
      <c r="H85" s="10">
        <f t="shared" si="17"/>
        <v>-30</v>
      </c>
      <c r="I85" s="55" t="s">
        <v>141</v>
      </c>
      <c r="J85" s="56" t="s">
        <v>142</v>
      </c>
      <c r="K85" s="55">
        <v>-30</v>
      </c>
      <c r="L85" s="55" t="s">
        <v>143</v>
      </c>
      <c r="M85" s="56" t="s">
        <v>106</v>
      </c>
      <c r="N85" s="56"/>
      <c r="O85" s="57" t="s">
        <v>117</v>
      </c>
      <c r="P85" s="57" t="s">
        <v>108</v>
      </c>
    </row>
    <row r="86" spans="1:16" ht="12.75" customHeight="1" thickBot="1" x14ac:dyDescent="0.25">
      <c r="A86" s="10" t="str">
        <f t="shared" si="12"/>
        <v> MSAI 33.363 </v>
      </c>
      <c r="B86" s="14" t="str">
        <f t="shared" si="13"/>
        <v>I</v>
      </c>
      <c r="C86" s="10">
        <f t="shared" si="14"/>
        <v>36846.28</v>
      </c>
      <c r="D86" s="12" t="str">
        <f t="shared" si="15"/>
        <v>vis</v>
      </c>
      <c r="E86" s="54">
        <f>VLOOKUP(C86,Active!C$21:E$965,3,FALSE)</f>
        <v>-28.038400900467931</v>
      </c>
      <c r="F86" s="14" t="s">
        <v>100</v>
      </c>
      <c r="G86" s="12" t="str">
        <f t="shared" si="16"/>
        <v>36846.28</v>
      </c>
      <c r="H86" s="10">
        <f t="shared" si="17"/>
        <v>-28</v>
      </c>
      <c r="I86" s="55" t="s">
        <v>144</v>
      </c>
      <c r="J86" s="56" t="s">
        <v>145</v>
      </c>
      <c r="K86" s="55">
        <v>-28</v>
      </c>
      <c r="L86" s="55" t="s">
        <v>146</v>
      </c>
      <c r="M86" s="56" t="s">
        <v>106</v>
      </c>
      <c r="N86" s="56"/>
      <c r="O86" s="57" t="s">
        <v>117</v>
      </c>
      <c r="P86" s="57" t="s">
        <v>108</v>
      </c>
    </row>
    <row r="87" spans="1:16" ht="12.75" customHeight="1" thickBot="1" x14ac:dyDescent="0.25">
      <c r="A87" s="10" t="str">
        <f t="shared" si="12"/>
        <v> MSAI 33.363 </v>
      </c>
      <c r="B87" s="14" t="str">
        <f t="shared" si="13"/>
        <v>I</v>
      </c>
      <c r="C87" s="10">
        <f t="shared" si="14"/>
        <v>36872.230000000003</v>
      </c>
      <c r="D87" s="12" t="str">
        <f t="shared" si="15"/>
        <v>vis</v>
      </c>
      <c r="E87" s="54">
        <f>VLOOKUP(C87,Active!C$21:E$965,3,FALSE)</f>
        <v>-3.030787792812454</v>
      </c>
      <c r="F87" s="14" t="s">
        <v>100</v>
      </c>
      <c r="G87" s="12" t="str">
        <f t="shared" si="16"/>
        <v>36872.23</v>
      </c>
      <c r="H87" s="10">
        <f t="shared" si="17"/>
        <v>-3</v>
      </c>
      <c r="I87" s="55" t="s">
        <v>147</v>
      </c>
      <c r="J87" s="56" t="s">
        <v>148</v>
      </c>
      <c r="K87" s="55">
        <v>-3</v>
      </c>
      <c r="L87" s="55" t="s">
        <v>120</v>
      </c>
      <c r="M87" s="56" t="s">
        <v>106</v>
      </c>
      <c r="N87" s="56"/>
      <c r="O87" s="57" t="s">
        <v>117</v>
      </c>
      <c r="P87" s="57" t="s">
        <v>108</v>
      </c>
    </row>
    <row r="88" spans="1:16" ht="12.75" customHeight="1" thickBot="1" x14ac:dyDescent="0.25">
      <c r="A88" s="10" t="str">
        <f t="shared" si="12"/>
        <v> MSAI 33.363 </v>
      </c>
      <c r="B88" s="14" t="str">
        <f t="shared" si="13"/>
        <v>I</v>
      </c>
      <c r="C88" s="10">
        <f t="shared" si="14"/>
        <v>36875.370000000003</v>
      </c>
      <c r="D88" s="12" t="str">
        <f t="shared" si="15"/>
        <v>vis</v>
      </c>
      <c r="E88" s="54">
        <f>VLOOKUP(C88,Active!C$21:E$965,3,FALSE)</f>
        <v>-4.8184225615704344E-3</v>
      </c>
      <c r="F88" s="14" t="s">
        <v>100</v>
      </c>
      <c r="G88" s="12" t="str">
        <f t="shared" si="16"/>
        <v>36875.37</v>
      </c>
      <c r="H88" s="10">
        <f t="shared" si="17"/>
        <v>0</v>
      </c>
      <c r="I88" s="55" t="s">
        <v>149</v>
      </c>
      <c r="J88" s="56" t="s">
        <v>150</v>
      </c>
      <c r="K88" s="55">
        <v>0</v>
      </c>
      <c r="L88" s="55" t="s">
        <v>105</v>
      </c>
      <c r="M88" s="56" t="s">
        <v>106</v>
      </c>
      <c r="N88" s="56"/>
      <c r="O88" s="57" t="s">
        <v>117</v>
      </c>
      <c r="P88" s="57" t="s">
        <v>108</v>
      </c>
    </row>
    <row r="89" spans="1:16" ht="12.75" customHeight="1" thickBot="1" x14ac:dyDescent="0.25">
      <c r="A89" s="10" t="str">
        <f t="shared" si="12"/>
        <v> BBS 59 </v>
      </c>
      <c r="B89" s="14" t="str">
        <f t="shared" si="13"/>
        <v>I</v>
      </c>
      <c r="C89" s="10">
        <f t="shared" si="14"/>
        <v>45058.550999999999</v>
      </c>
      <c r="D89" s="12" t="str">
        <f t="shared" si="15"/>
        <v>vis</v>
      </c>
      <c r="E89" s="54">
        <f>VLOOKUP(C89,Active!C$21:E$965,3,FALSE)</f>
        <v>7885.9999768715707</v>
      </c>
      <c r="F89" s="14" t="s">
        <v>100</v>
      </c>
      <c r="G89" s="12" t="str">
        <f t="shared" si="16"/>
        <v>45058.551</v>
      </c>
      <c r="H89" s="10">
        <f t="shared" si="17"/>
        <v>7886</v>
      </c>
      <c r="I89" s="55" t="s">
        <v>185</v>
      </c>
      <c r="J89" s="56" t="s">
        <v>186</v>
      </c>
      <c r="K89" s="55">
        <v>7886</v>
      </c>
      <c r="L89" s="55" t="s">
        <v>187</v>
      </c>
      <c r="M89" s="56" t="s">
        <v>154</v>
      </c>
      <c r="N89" s="56"/>
      <c r="O89" s="57" t="s">
        <v>164</v>
      </c>
      <c r="P89" s="57" t="s">
        <v>188</v>
      </c>
    </row>
    <row r="90" spans="1:16" ht="12.75" customHeight="1" thickBot="1" x14ac:dyDescent="0.25">
      <c r="A90" s="10" t="str">
        <f t="shared" si="12"/>
        <v> BRNO 28 </v>
      </c>
      <c r="B90" s="14" t="str">
        <f t="shared" si="13"/>
        <v>I</v>
      </c>
      <c r="C90" s="10">
        <f t="shared" si="14"/>
        <v>46680.440999999999</v>
      </c>
      <c r="D90" s="12" t="str">
        <f t="shared" si="15"/>
        <v>vis</v>
      </c>
      <c r="E90" s="54">
        <f>VLOOKUP(C90,Active!C$21:E$965,3,FALSE)</f>
        <v>9448.990251367466</v>
      </c>
      <c r="F90" s="14" t="s">
        <v>100</v>
      </c>
      <c r="G90" s="12" t="str">
        <f t="shared" si="16"/>
        <v>46680.441</v>
      </c>
      <c r="H90" s="10">
        <f t="shared" si="17"/>
        <v>9449</v>
      </c>
      <c r="I90" s="55" t="s">
        <v>226</v>
      </c>
      <c r="J90" s="56" t="s">
        <v>227</v>
      </c>
      <c r="K90" s="55">
        <v>9449</v>
      </c>
      <c r="L90" s="55" t="s">
        <v>228</v>
      </c>
      <c r="M90" s="56" t="s">
        <v>154</v>
      </c>
      <c r="N90" s="56"/>
      <c r="O90" s="57" t="s">
        <v>229</v>
      </c>
      <c r="P90" s="57" t="s">
        <v>230</v>
      </c>
    </row>
    <row r="91" spans="1:16" ht="12.75" customHeight="1" thickBot="1" x14ac:dyDescent="0.25">
      <c r="A91" s="10" t="str">
        <f t="shared" si="12"/>
        <v> BRNO 30 </v>
      </c>
      <c r="B91" s="14" t="str">
        <f t="shared" si="13"/>
        <v>I</v>
      </c>
      <c r="C91" s="10">
        <f t="shared" si="14"/>
        <v>47038.445</v>
      </c>
      <c r="D91" s="12" t="str">
        <f t="shared" si="15"/>
        <v>vis</v>
      </c>
      <c r="E91" s="54">
        <f>VLOOKUP(C91,Active!C$21:E$965,3,FALSE)</f>
        <v>9793.993161694696</v>
      </c>
      <c r="F91" s="14" t="s">
        <v>100</v>
      </c>
      <c r="G91" s="12" t="str">
        <f t="shared" si="16"/>
        <v>47038.445</v>
      </c>
      <c r="H91" s="10">
        <f t="shared" si="17"/>
        <v>9794</v>
      </c>
      <c r="I91" s="55" t="s">
        <v>231</v>
      </c>
      <c r="J91" s="56" t="s">
        <v>232</v>
      </c>
      <c r="K91" s="55">
        <v>9794</v>
      </c>
      <c r="L91" s="55" t="s">
        <v>233</v>
      </c>
      <c r="M91" s="56" t="s">
        <v>154</v>
      </c>
      <c r="N91" s="56"/>
      <c r="O91" s="57" t="s">
        <v>234</v>
      </c>
      <c r="P91" s="57" t="s">
        <v>235</v>
      </c>
    </row>
    <row r="92" spans="1:16" ht="12.75" customHeight="1" thickBot="1" x14ac:dyDescent="0.25">
      <c r="A92" s="10" t="str">
        <f t="shared" si="12"/>
        <v> BRNO 30 </v>
      </c>
      <c r="B92" s="14" t="str">
        <f t="shared" si="13"/>
        <v>I</v>
      </c>
      <c r="C92" s="10">
        <f t="shared" si="14"/>
        <v>47039.493000000002</v>
      </c>
      <c r="D92" s="12" t="str">
        <f t="shared" si="15"/>
        <v>vis</v>
      </c>
      <c r="E92" s="54">
        <f>VLOOKUP(C92,Active!C$21:E$965,3,FALSE)</f>
        <v>9795.003103064133</v>
      </c>
      <c r="F92" s="14" t="s">
        <v>100</v>
      </c>
      <c r="G92" s="12" t="str">
        <f t="shared" si="16"/>
        <v>47039.493</v>
      </c>
      <c r="H92" s="10">
        <f t="shared" si="17"/>
        <v>9795</v>
      </c>
      <c r="I92" s="55" t="s">
        <v>236</v>
      </c>
      <c r="J92" s="56" t="s">
        <v>237</v>
      </c>
      <c r="K92" s="55">
        <v>9795</v>
      </c>
      <c r="L92" s="55" t="s">
        <v>238</v>
      </c>
      <c r="M92" s="56" t="s">
        <v>154</v>
      </c>
      <c r="N92" s="56"/>
      <c r="O92" s="57" t="s">
        <v>239</v>
      </c>
      <c r="P92" s="57" t="s">
        <v>235</v>
      </c>
    </row>
    <row r="93" spans="1:16" ht="12.75" customHeight="1" thickBot="1" x14ac:dyDescent="0.25">
      <c r="A93" s="10" t="str">
        <f t="shared" si="12"/>
        <v> BRNO 30 </v>
      </c>
      <c r="B93" s="14" t="str">
        <f t="shared" si="13"/>
        <v>I</v>
      </c>
      <c r="C93" s="10">
        <f t="shared" si="14"/>
        <v>47039.497000000003</v>
      </c>
      <c r="D93" s="12" t="str">
        <f t="shared" si="15"/>
        <v>vis</v>
      </c>
      <c r="E93" s="54">
        <f>VLOOKUP(C93,Active!C$21:E$965,3,FALSE)</f>
        <v>9795.0069578021848</v>
      </c>
      <c r="F93" s="14" t="s">
        <v>100</v>
      </c>
      <c r="G93" s="12" t="str">
        <f t="shared" si="16"/>
        <v>47039.497</v>
      </c>
      <c r="H93" s="10">
        <f t="shared" si="17"/>
        <v>9795</v>
      </c>
      <c r="I93" s="55" t="s">
        <v>240</v>
      </c>
      <c r="J93" s="56" t="s">
        <v>241</v>
      </c>
      <c r="K93" s="55">
        <v>9795</v>
      </c>
      <c r="L93" s="55" t="s">
        <v>242</v>
      </c>
      <c r="M93" s="56" t="s">
        <v>154</v>
      </c>
      <c r="N93" s="56"/>
      <c r="O93" s="57" t="s">
        <v>243</v>
      </c>
      <c r="P93" s="57" t="s">
        <v>235</v>
      </c>
    </row>
    <row r="94" spans="1:16" ht="12.75" customHeight="1" thickBot="1" x14ac:dyDescent="0.25">
      <c r="A94" s="10" t="str">
        <f t="shared" si="12"/>
        <v> BRNO 30 </v>
      </c>
      <c r="B94" s="14" t="str">
        <f t="shared" si="13"/>
        <v>I</v>
      </c>
      <c r="C94" s="10">
        <f t="shared" si="14"/>
        <v>47671.423999999999</v>
      </c>
      <c r="D94" s="12" t="str">
        <f t="shared" si="15"/>
        <v>vis</v>
      </c>
      <c r="E94" s="54">
        <f>VLOOKUP(C94,Active!C$21:E$965,3,FALSE)</f>
        <v>10403.98522093431</v>
      </c>
      <c r="F94" s="14" t="s">
        <v>100</v>
      </c>
      <c r="G94" s="12" t="str">
        <f t="shared" si="16"/>
        <v>47671.424</v>
      </c>
      <c r="H94" s="10">
        <f t="shared" si="17"/>
        <v>10404</v>
      </c>
      <c r="I94" s="55" t="s">
        <v>247</v>
      </c>
      <c r="J94" s="56" t="s">
        <v>248</v>
      </c>
      <c r="K94" s="55">
        <v>10404</v>
      </c>
      <c r="L94" s="55" t="s">
        <v>249</v>
      </c>
      <c r="M94" s="56" t="s">
        <v>154</v>
      </c>
      <c r="N94" s="56"/>
      <c r="O94" s="57" t="s">
        <v>250</v>
      </c>
      <c r="P94" s="57" t="s">
        <v>235</v>
      </c>
    </row>
    <row r="95" spans="1:16" ht="12.75" customHeight="1" thickBot="1" x14ac:dyDescent="0.25">
      <c r="A95" s="10" t="str">
        <f t="shared" si="12"/>
        <v> BRNO 31 </v>
      </c>
      <c r="B95" s="14" t="str">
        <f t="shared" si="13"/>
        <v>I</v>
      </c>
      <c r="C95" s="10">
        <f t="shared" si="14"/>
        <v>49105.512000000002</v>
      </c>
      <c r="D95" s="12" t="str">
        <f t="shared" si="15"/>
        <v>vis</v>
      </c>
      <c r="E95" s="54">
        <f>VLOOKUP(C95,Active!C$21:E$965,3,FALSE)</f>
        <v>11785.993616553789</v>
      </c>
      <c r="F95" s="14" t="s">
        <v>100</v>
      </c>
      <c r="G95" s="12" t="str">
        <f t="shared" si="16"/>
        <v>49105.512</v>
      </c>
      <c r="H95" s="10">
        <f t="shared" si="17"/>
        <v>11786</v>
      </c>
      <c r="I95" s="55" t="s">
        <v>280</v>
      </c>
      <c r="J95" s="56" t="s">
        <v>281</v>
      </c>
      <c r="K95" s="55">
        <v>11786</v>
      </c>
      <c r="L95" s="55" t="s">
        <v>233</v>
      </c>
      <c r="M95" s="56" t="s">
        <v>154</v>
      </c>
      <c r="N95" s="56"/>
      <c r="O95" s="57" t="s">
        <v>250</v>
      </c>
      <c r="P95" s="57" t="s">
        <v>282</v>
      </c>
    </row>
    <row r="96" spans="1:16" ht="12.75" customHeight="1" thickBot="1" x14ac:dyDescent="0.25">
      <c r="A96" s="10" t="str">
        <f t="shared" si="12"/>
        <v> BRNO 31 </v>
      </c>
      <c r="B96" s="14" t="str">
        <f t="shared" si="13"/>
        <v>I</v>
      </c>
      <c r="C96" s="10">
        <f t="shared" si="14"/>
        <v>49158.423999999999</v>
      </c>
      <c r="D96" s="12" t="str">
        <f t="shared" si="15"/>
        <v>vis</v>
      </c>
      <c r="E96" s="54">
        <f>VLOOKUP(C96,Active!C$21:E$965,3,FALSE)</f>
        <v>11836.984091496061</v>
      </c>
      <c r="F96" s="14" t="s">
        <v>100</v>
      </c>
      <c r="G96" s="12" t="str">
        <f t="shared" si="16"/>
        <v>49158.424</v>
      </c>
      <c r="H96" s="10">
        <f t="shared" si="17"/>
        <v>11837</v>
      </c>
      <c r="I96" s="55" t="s">
        <v>283</v>
      </c>
      <c r="J96" s="56" t="s">
        <v>284</v>
      </c>
      <c r="K96" s="55">
        <v>11837</v>
      </c>
      <c r="L96" s="55" t="s">
        <v>285</v>
      </c>
      <c r="M96" s="56" t="s">
        <v>154</v>
      </c>
      <c r="N96" s="56"/>
      <c r="O96" s="57" t="s">
        <v>286</v>
      </c>
      <c r="P96" s="57" t="s">
        <v>282</v>
      </c>
    </row>
    <row r="97" spans="1:16" ht="12.75" customHeight="1" thickBot="1" x14ac:dyDescent="0.25">
      <c r="A97" s="10" t="str">
        <f t="shared" si="12"/>
        <v> BRNO 31 </v>
      </c>
      <c r="B97" s="14" t="str">
        <f t="shared" si="13"/>
        <v>I</v>
      </c>
      <c r="C97" s="10">
        <f t="shared" si="14"/>
        <v>49213.427000000003</v>
      </c>
      <c r="D97" s="12" t="str">
        <f t="shared" si="15"/>
        <v>vis</v>
      </c>
      <c r="E97" s="54">
        <f>VLOOKUP(C97,Active!C$21:E$965,3,FALSE)</f>
        <v>11889.989630754644</v>
      </c>
      <c r="F97" s="14" t="s">
        <v>100</v>
      </c>
      <c r="G97" s="12" t="str">
        <f t="shared" si="16"/>
        <v>49213.427</v>
      </c>
      <c r="H97" s="10">
        <f t="shared" si="17"/>
        <v>11890</v>
      </c>
      <c r="I97" s="55" t="s">
        <v>290</v>
      </c>
      <c r="J97" s="56" t="s">
        <v>291</v>
      </c>
      <c r="K97" s="55">
        <v>11890</v>
      </c>
      <c r="L97" s="55" t="s">
        <v>292</v>
      </c>
      <c r="M97" s="56" t="s">
        <v>154</v>
      </c>
      <c r="N97" s="56"/>
      <c r="O97" s="57" t="s">
        <v>250</v>
      </c>
      <c r="P97" s="57" t="s">
        <v>282</v>
      </c>
    </row>
    <row r="98" spans="1:16" ht="12.75" customHeight="1" thickBot="1" x14ac:dyDescent="0.25">
      <c r="A98" s="10" t="str">
        <f t="shared" si="12"/>
        <v> BRNO 31 </v>
      </c>
      <c r="B98" s="14" t="str">
        <f t="shared" si="13"/>
        <v>I</v>
      </c>
      <c r="C98" s="10">
        <f t="shared" si="14"/>
        <v>49213.428999999996</v>
      </c>
      <c r="D98" s="12" t="str">
        <f t="shared" si="15"/>
        <v>vis</v>
      </c>
      <c r="E98" s="54">
        <f>VLOOKUP(C98,Active!C$21:E$965,3,FALSE)</f>
        <v>11889.991558123664</v>
      </c>
      <c r="F98" s="14" t="s">
        <v>100</v>
      </c>
      <c r="G98" s="12" t="str">
        <f t="shared" si="16"/>
        <v>49213.429</v>
      </c>
      <c r="H98" s="10">
        <f t="shared" si="17"/>
        <v>11890</v>
      </c>
      <c r="I98" s="55" t="s">
        <v>295</v>
      </c>
      <c r="J98" s="56" t="s">
        <v>296</v>
      </c>
      <c r="K98" s="55">
        <v>11890</v>
      </c>
      <c r="L98" s="55" t="s">
        <v>217</v>
      </c>
      <c r="M98" s="56" t="s">
        <v>154</v>
      </c>
      <c r="N98" s="56"/>
      <c r="O98" s="57" t="s">
        <v>297</v>
      </c>
      <c r="P98" s="57" t="s">
        <v>282</v>
      </c>
    </row>
    <row r="99" spans="1:16" ht="12.75" customHeight="1" thickBot="1" x14ac:dyDescent="0.25">
      <c r="A99" s="10" t="str">
        <f t="shared" si="12"/>
        <v> BRNO 32 </v>
      </c>
      <c r="B99" s="14" t="str">
        <f t="shared" si="13"/>
        <v>I</v>
      </c>
      <c r="C99" s="10">
        <f t="shared" si="14"/>
        <v>50316.488700000002</v>
      </c>
      <c r="D99" s="12" t="str">
        <f t="shared" si="15"/>
        <v>vis</v>
      </c>
      <c r="E99" s="54">
        <f>VLOOKUP(C99,Active!C$21:E$965,3,FALSE)</f>
        <v>12952.993107728365</v>
      </c>
      <c r="F99" s="14" t="s">
        <v>100</v>
      </c>
      <c r="G99" s="12" t="str">
        <f t="shared" si="16"/>
        <v>50316.4887</v>
      </c>
      <c r="H99" s="10">
        <f t="shared" si="17"/>
        <v>12953</v>
      </c>
      <c r="I99" s="55" t="s">
        <v>318</v>
      </c>
      <c r="J99" s="56" t="s">
        <v>319</v>
      </c>
      <c r="K99" s="55">
        <v>12953</v>
      </c>
      <c r="L99" s="55" t="s">
        <v>320</v>
      </c>
      <c r="M99" s="56" t="s">
        <v>154</v>
      </c>
      <c r="N99" s="56"/>
      <c r="O99" s="57" t="s">
        <v>321</v>
      </c>
      <c r="P99" s="57" t="s">
        <v>322</v>
      </c>
    </row>
    <row r="100" spans="1:16" ht="12.75" customHeight="1" thickBot="1" x14ac:dyDescent="0.25">
      <c r="A100" s="10" t="str">
        <f t="shared" si="12"/>
        <v> BRNO 32 </v>
      </c>
      <c r="B100" s="14" t="str">
        <f t="shared" si="13"/>
        <v>I</v>
      </c>
      <c r="C100" s="10">
        <f t="shared" si="14"/>
        <v>50316.495600000002</v>
      </c>
      <c r="D100" s="12" t="str">
        <f t="shared" si="15"/>
        <v>vis</v>
      </c>
      <c r="E100" s="54">
        <f>VLOOKUP(C100,Active!C$21:E$965,3,FALSE)</f>
        <v>12952.999757151503</v>
      </c>
      <c r="F100" s="14" t="s">
        <v>100</v>
      </c>
      <c r="G100" s="12" t="str">
        <f t="shared" si="16"/>
        <v>50316.4956</v>
      </c>
      <c r="H100" s="10">
        <f t="shared" si="17"/>
        <v>12953</v>
      </c>
      <c r="I100" s="55" t="s">
        <v>323</v>
      </c>
      <c r="J100" s="56" t="s">
        <v>324</v>
      </c>
      <c r="K100" s="55">
        <v>12953</v>
      </c>
      <c r="L100" s="55" t="s">
        <v>325</v>
      </c>
      <c r="M100" s="56" t="s">
        <v>154</v>
      </c>
      <c r="N100" s="56"/>
      <c r="O100" s="57" t="s">
        <v>326</v>
      </c>
      <c r="P100" s="57" t="s">
        <v>322</v>
      </c>
    </row>
    <row r="101" spans="1:16" ht="12.75" customHeight="1" thickBot="1" x14ac:dyDescent="0.25">
      <c r="A101" s="10" t="str">
        <f t="shared" si="12"/>
        <v> BBS 127 </v>
      </c>
      <c r="B101" s="14" t="str">
        <f t="shared" si="13"/>
        <v>I</v>
      </c>
      <c r="C101" s="10">
        <f t="shared" si="14"/>
        <v>52217.489000000001</v>
      </c>
      <c r="D101" s="12" t="str">
        <f t="shared" si="15"/>
        <v>vis</v>
      </c>
      <c r="E101" s="54">
        <f>VLOOKUP(C101,Active!C$21:E$965,3,FALSE)</f>
        <v>14784.957655702507</v>
      </c>
      <c r="F101" s="14" t="s">
        <v>100</v>
      </c>
      <c r="G101" s="12" t="str">
        <f t="shared" si="16"/>
        <v>52217.489</v>
      </c>
      <c r="H101" s="10">
        <f t="shared" si="17"/>
        <v>14785</v>
      </c>
      <c r="I101" s="55" t="s">
        <v>354</v>
      </c>
      <c r="J101" s="56" t="s">
        <v>355</v>
      </c>
      <c r="K101" s="55">
        <v>14785</v>
      </c>
      <c r="L101" s="55" t="s">
        <v>356</v>
      </c>
      <c r="M101" s="56" t="s">
        <v>350</v>
      </c>
      <c r="N101" s="56" t="s">
        <v>357</v>
      </c>
      <c r="O101" s="57" t="s">
        <v>155</v>
      </c>
      <c r="P101" s="57" t="s">
        <v>358</v>
      </c>
    </row>
    <row r="102" spans="1:16" ht="12.75" customHeight="1" thickBot="1" x14ac:dyDescent="0.25">
      <c r="A102" s="10" t="str">
        <f t="shared" si="12"/>
        <v>OEJV 0107 </v>
      </c>
      <c r="B102" s="14" t="str">
        <f t="shared" si="13"/>
        <v>I</v>
      </c>
      <c r="C102" s="10">
        <f t="shared" si="14"/>
        <v>53621.444199999998</v>
      </c>
      <c r="D102" s="12" t="str">
        <f t="shared" si="15"/>
        <v>vis</v>
      </c>
      <c r="E102" s="54" t="e">
        <f>VLOOKUP(C102,Active!C$21:E$965,3,FALSE)</f>
        <v>#N/A</v>
      </c>
      <c r="F102" s="14" t="s">
        <v>100</v>
      </c>
      <c r="G102" s="12" t="str">
        <f t="shared" si="16"/>
        <v>53621.4442</v>
      </c>
      <c r="H102" s="10">
        <f t="shared" si="17"/>
        <v>16138</v>
      </c>
      <c r="I102" s="55" t="s">
        <v>367</v>
      </c>
      <c r="J102" s="56" t="s">
        <v>368</v>
      </c>
      <c r="K102" s="55">
        <v>16138</v>
      </c>
      <c r="L102" s="55" t="s">
        <v>369</v>
      </c>
      <c r="M102" s="56" t="s">
        <v>370</v>
      </c>
      <c r="N102" s="56" t="s">
        <v>371</v>
      </c>
      <c r="O102" s="57" t="s">
        <v>372</v>
      </c>
      <c r="P102" s="58" t="s">
        <v>373</v>
      </c>
    </row>
    <row r="103" spans="1:16" ht="12.75" customHeight="1" thickBot="1" x14ac:dyDescent="0.25">
      <c r="A103" s="10" t="str">
        <f t="shared" si="12"/>
        <v>OEJV 0107 </v>
      </c>
      <c r="B103" s="14" t="str">
        <f t="shared" si="13"/>
        <v>I</v>
      </c>
      <c r="C103" s="10">
        <f t="shared" si="14"/>
        <v>54363.374000000003</v>
      </c>
      <c r="D103" s="12" t="str">
        <f t="shared" si="15"/>
        <v>vis</v>
      </c>
      <c r="E103" s="54" t="e">
        <f>VLOOKUP(C103,Active!C$21:E$965,3,FALSE)</f>
        <v>#N/A</v>
      </c>
      <c r="F103" s="14" t="s">
        <v>100</v>
      </c>
      <c r="G103" s="12" t="str">
        <f t="shared" si="16"/>
        <v>54363.3740</v>
      </c>
      <c r="H103" s="10">
        <f t="shared" si="17"/>
        <v>16853</v>
      </c>
      <c r="I103" s="55" t="s">
        <v>384</v>
      </c>
      <c r="J103" s="56" t="s">
        <v>385</v>
      </c>
      <c r="K103" s="55" t="s">
        <v>386</v>
      </c>
      <c r="L103" s="55" t="s">
        <v>387</v>
      </c>
      <c r="M103" s="56" t="s">
        <v>370</v>
      </c>
      <c r="N103" s="56" t="s">
        <v>371</v>
      </c>
      <c r="O103" s="57" t="s">
        <v>372</v>
      </c>
      <c r="P103" s="58" t="s">
        <v>373</v>
      </c>
    </row>
    <row r="104" spans="1:16" ht="12.75" customHeight="1" thickBot="1" x14ac:dyDescent="0.25">
      <c r="A104" s="10" t="str">
        <f t="shared" si="12"/>
        <v>OEJV 0137 </v>
      </c>
      <c r="B104" s="14" t="str">
        <f t="shared" si="13"/>
        <v>I</v>
      </c>
      <c r="C104" s="10">
        <f t="shared" si="14"/>
        <v>55000.498399999997</v>
      </c>
      <c r="D104" s="12" t="str">
        <f t="shared" si="15"/>
        <v>vis</v>
      </c>
      <c r="E104" s="54" t="e">
        <f>VLOOKUP(C104,Active!C$21:E$965,3,FALSE)</f>
        <v>#N/A</v>
      </c>
      <c r="F104" s="14" t="s">
        <v>100</v>
      </c>
      <c r="G104" s="12" t="str">
        <f t="shared" si="16"/>
        <v>55000.4984</v>
      </c>
      <c r="H104" s="10">
        <f t="shared" si="17"/>
        <v>17467</v>
      </c>
      <c r="I104" s="55" t="s">
        <v>388</v>
      </c>
      <c r="J104" s="56" t="s">
        <v>389</v>
      </c>
      <c r="K104" s="55" t="s">
        <v>390</v>
      </c>
      <c r="L104" s="55" t="s">
        <v>391</v>
      </c>
      <c r="M104" s="56" t="s">
        <v>370</v>
      </c>
      <c r="N104" s="56" t="s">
        <v>92</v>
      </c>
      <c r="O104" s="57" t="s">
        <v>392</v>
      </c>
      <c r="P104" s="58" t="s">
        <v>393</v>
      </c>
    </row>
    <row r="105" spans="1:16" ht="12.75" customHeight="1" thickBot="1" x14ac:dyDescent="0.25">
      <c r="A105" s="10" t="str">
        <f t="shared" si="12"/>
        <v>OEJV 0137 </v>
      </c>
      <c r="B105" s="14" t="str">
        <f t="shared" si="13"/>
        <v>I</v>
      </c>
      <c r="C105" s="10">
        <f t="shared" si="14"/>
        <v>55052.381600000001</v>
      </c>
      <c r="D105" s="12" t="str">
        <f t="shared" si="15"/>
        <v>vis</v>
      </c>
      <c r="E105" s="54" t="e">
        <f>VLOOKUP(C105,Active!C$21:E$965,3,FALSE)</f>
        <v>#N/A</v>
      </c>
      <c r="F105" s="14" t="s">
        <v>100</v>
      </c>
      <c r="G105" s="12" t="str">
        <f t="shared" si="16"/>
        <v>55052.3816</v>
      </c>
      <c r="H105" s="10">
        <f t="shared" si="17"/>
        <v>17517</v>
      </c>
      <c r="I105" s="55" t="s">
        <v>394</v>
      </c>
      <c r="J105" s="56" t="s">
        <v>395</v>
      </c>
      <c r="K105" s="55" t="s">
        <v>396</v>
      </c>
      <c r="L105" s="55" t="s">
        <v>397</v>
      </c>
      <c r="M105" s="56" t="s">
        <v>370</v>
      </c>
      <c r="N105" s="56" t="s">
        <v>371</v>
      </c>
      <c r="O105" s="57" t="s">
        <v>372</v>
      </c>
      <c r="P105" s="58" t="s">
        <v>393</v>
      </c>
    </row>
    <row r="106" spans="1:16" ht="12.75" customHeight="1" thickBot="1" x14ac:dyDescent="0.25">
      <c r="A106" s="10" t="str">
        <f t="shared" si="12"/>
        <v>OEJV 0137 </v>
      </c>
      <c r="B106" s="14" t="str">
        <f t="shared" si="13"/>
        <v>I</v>
      </c>
      <c r="C106" s="10">
        <f t="shared" si="14"/>
        <v>55052.381999999998</v>
      </c>
      <c r="D106" s="12" t="str">
        <f t="shared" si="15"/>
        <v>vis</v>
      </c>
      <c r="E106" s="54" t="e">
        <f>VLOOKUP(C106,Active!C$21:E$965,3,FALSE)</f>
        <v>#N/A</v>
      </c>
      <c r="F106" s="14" t="s">
        <v>100</v>
      </c>
      <c r="G106" s="12" t="str">
        <f t="shared" si="16"/>
        <v>55052.3820</v>
      </c>
      <c r="H106" s="10">
        <f t="shared" si="17"/>
        <v>17517</v>
      </c>
      <c r="I106" s="55" t="s">
        <v>398</v>
      </c>
      <c r="J106" s="56" t="s">
        <v>399</v>
      </c>
      <c r="K106" s="55" t="s">
        <v>396</v>
      </c>
      <c r="L106" s="55" t="s">
        <v>400</v>
      </c>
      <c r="M106" s="56" t="s">
        <v>370</v>
      </c>
      <c r="N106" s="56" t="s">
        <v>92</v>
      </c>
      <c r="O106" s="57" t="s">
        <v>401</v>
      </c>
      <c r="P106" s="58" t="s">
        <v>393</v>
      </c>
    </row>
    <row r="107" spans="1:16" ht="12.75" customHeight="1" thickBot="1" x14ac:dyDescent="0.25">
      <c r="A107" s="10" t="str">
        <f t="shared" si="12"/>
        <v>OEJV 0137 </v>
      </c>
      <c r="B107" s="14" t="str">
        <f t="shared" si="13"/>
        <v>I</v>
      </c>
      <c r="C107" s="10">
        <f t="shared" si="14"/>
        <v>55052.382799999999</v>
      </c>
      <c r="D107" s="12" t="str">
        <f t="shared" si="15"/>
        <v>vis</v>
      </c>
      <c r="E107" s="54" t="e">
        <f>VLOOKUP(C107,Active!C$21:E$965,3,FALSE)</f>
        <v>#N/A</v>
      </c>
      <c r="F107" s="14" t="s">
        <v>100</v>
      </c>
      <c r="G107" s="12" t="str">
        <f t="shared" si="16"/>
        <v>55052.3828</v>
      </c>
      <c r="H107" s="10">
        <f t="shared" si="17"/>
        <v>17517</v>
      </c>
      <c r="I107" s="55" t="s">
        <v>402</v>
      </c>
      <c r="J107" s="56" t="s">
        <v>403</v>
      </c>
      <c r="K107" s="55" t="s">
        <v>396</v>
      </c>
      <c r="L107" s="55" t="s">
        <v>404</v>
      </c>
      <c r="M107" s="56" t="s">
        <v>370</v>
      </c>
      <c r="N107" s="56" t="s">
        <v>371</v>
      </c>
      <c r="O107" s="57" t="s">
        <v>405</v>
      </c>
      <c r="P107" s="58" t="s">
        <v>393</v>
      </c>
    </row>
    <row r="108" spans="1:16" ht="12.75" customHeight="1" thickBot="1" x14ac:dyDescent="0.25">
      <c r="A108" s="10" t="str">
        <f t="shared" si="12"/>
        <v>OEJV 0137 </v>
      </c>
      <c r="B108" s="14" t="str">
        <f t="shared" si="13"/>
        <v>II</v>
      </c>
      <c r="C108" s="10">
        <f t="shared" si="14"/>
        <v>55093.369700000003</v>
      </c>
      <c r="D108" s="12" t="str">
        <f t="shared" si="15"/>
        <v>vis</v>
      </c>
      <c r="E108" s="54" t="e">
        <f>VLOOKUP(C108,Active!C$21:E$965,3,FALSE)</f>
        <v>#N/A</v>
      </c>
      <c r="F108" s="14" t="s">
        <v>100</v>
      </c>
      <c r="G108" s="12" t="str">
        <f t="shared" si="16"/>
        <v>55093.3697</v>
      </c>
      <c r="H108" s="10">
        <f t="shared" si="17"/>
        <v>17556.5</v>
      </c>
      <c r="I108" s="55" t="s">
        <v>412</v>
      </c>
      <c r="J108" s="56" t="s">
        <v>413</v>
      </c>
      <c r="K108" s="55" t="s">
        <v>414</v>
      </c>
      <c r="L108" s="55" t="s">
        <v>409</v>
      </c>
      <c r="M108" s="56" t="s">
        <v>370</v>
      </c>
      <c r="N108" s="56" t="s">
        <v>371</v>
      </c>
      <c r="O108" s="57" t="s">
        <v>415</v>
      </c>
      <c r="P108" s="58" t="s">
        <v>393</v>
      </c>
    </row>
    <row r="109" spans="1:16" ht="12.75" customHeight="1" thickBot="1" x14ac:dyDescent="0.25">
      <c r="A109" s="10" t="str">
        <f t="shared" si="12"/>
        <v>OEJV 0137 </v>
      </c>
      <c r="B109" s="14" t="str">
        <f t="shared" si="13"/>
        <v>I</v>
      </c>
      <c r="C109" s="10">
        <f t="shared" si="14"/>
        <v>55410.377500000002</v>
      </c>
      <c r="D109" s="12" t="str">
        <f t="shared" si="15"/>
        <v>vis</v>
      </c>
      <c r="E109" s="54" t="e">
        <f>VLOOKUP(C109,Active!C$21:E$965,3,FALSE)</f>
        <v>#N/A</v>
      </c>
      <c r="F109" s="14" t="s">
        <v>100</v>
      </c>
      <c r="G109" s="12" t="str">
        <f t="shared" si="16"/>
        <v>55410.3775</v>
      </c>
      <c r="H109" s="10">
        <f t="shared" si="17"/>
        <v>17862</v>
      </c>
      <c r="I109" s="55" t="s">
        <v>424</v>
      </c>
      <c r="J109" s="56" t="s">
        <v>425</v>
      </c>
      <c r="K109" s="55" t="s">
        <v>426</v>
      </c>
      <c r="L109" s="55" t="s">
        <v>427</v>
      </c>
      <c r="M109" s="56" t="s">
        <v>370</v>
      </c>
      <c r="N109" s="56" t="s">
        <v>371</v>
      </c>
      <c r="O109" s="57" t="s">
        <v>372</v>
      </c>
      <c r="P109" s="58" t="s">
        <v>393</v>
      </c>
    </row>
    <row r="110" spans="1:16" x14ac:dyDescent="0.2">
      <c r="B110" s="14"/>
      <c r="F110" s="14"/>
    </row>
    <row r="111" spans="1:16" x14ac:dyDescent="0.2">
      <c r="B111" s="14"/>
      <c r="F111" s="14"/>
    </row>
    <row r="112" spans="1:16" x14ac:dyDescent="0.2">
      <c r="B112" s="14"/>
      <c r="F112" s="14"/>
    </row>
    <row r="113" spans="2:6" x14ac:dyDescent="0.2">
      <c r="B113" s="14"/>
      <c r="F113" s="14"/>
    </row>
    <row r="114" spans="2:6" x14ac:dyDescent="0.2">
      <c r="B114" s="14"/>
      <c r="F114" s="14"/>
    </row>
    <row r="115" spans="2:6" x14ac:dyDescent="0.2">
      <c r="B115" s="14"/>
      <c r="F115" s="14"/>
    </row>
    <row r="116" spans="2:6" x14ac:dyDescent="0.2">
      <c r="B116" s="14"/>
      <c r="F116" s="14"/>
    </row>
    <row r="117" spans="2:6" x14ac:dyDescent="0.2">
      <c r="B117" s="14"/>
      <c r="F117" s="14"/>
    </row>
    <row r="118" spans="2:6" x14ac:dyDescent="0.2">
      <c r="B118" s="14"/>
      <c r="F118" s="14"/>
    </row>
    <row r="119" spans="2:6" x14ac:dyDescent="0.2">
      <c r="B119" s="14"/>
      <c r="F119" s="14"/>
    </row>
    <row r="120" spans="2:6" x14ac:dyDescent="0.2">
      <c r="B120" s="14"/>
      <c r="F120" s="14"/>
    </row>
    <row r="121" spans="2:6" x14ac:dyDescent="0.2">
      <c r="B121" s="14"/>
      <c r="F121" s="14"/>
    </row>
    <row r="122" spans="2:6" x14ac:dyDescent="0.2">
      <c r="B122" s="14"/>
      <c r="F122" s="14"/>
    </row>
    <row r="123" spans="2:6" x14ac:dyDescent="0.2">
      <c r="B123" s="14"/>
      <c r="F123" s="14"/>
    </row>
    <row r="124" spans="2:6" x14ac:dyDescent="0.2">
      <c r="B124" s="14"/>
      <c r="F124" s="14"/>
    </row>
    <row r="125" spans="2:6" x14ac:dyDescent="0.2">
      <c r="B125" s="14"/>
      <c r="F125" s="14"/>
    </row>
    <row r="126" spans="2:6" x14ac:dyDescent="0.2">
      <c r="B126" s="14"/>
      <c r="F126" s="14"/>
    </row>
    <row r="127" spans="2:6" x14ac:dyDescent="0.2">
      <c r="B127" s="14"/>
      <c r="F127" s="14"/>
    </row>
    <row r="128" spans="2:6" x14ac:dyDescent="0.2">
      <c r="B128" s="14"/>
      <c r="F128" s="14"/>
    </row>
    <row r="129" spans="2:6" x14ac:dyDescent="0.2">
      <c r="B129" s="14"/>
      <c r="F129" s="14"/>
    </row>
    <row r="130" spans="2:6" x14ac:dyDescent="0.2">
      <c r="B130" s="14"/>
      <c r="F130" s="14"/>
    </row>
    <row r="131" spans="2:6" x14ac:dyDescent="0.2">
      <c r="B131" s="14"/>
      <c r="F131" s="14"/>
    </row>
    <row r="132" spans="2:6" x14ac:dyDescent="0.2">
      <c r="B132" s="14"/>
      <c r="F132" s="14"/>
    </row>
    <row r="133" spans="2:6" x14ac:dyDescent="0.2">
      <c r="B133" s="14"/>
      <c r="F133" s="14"/>
    </row>
    <row r="134" spans="2:6" x14ac:dyDescent="0.2">
      <c r="B134" s="14"/>
      <c r="F134" s="14"/>
    </row>
    <row r="135" spans="2:6" x14ac:dyDescent="0.2">
      <c r="B135" s="14"/>
      <c r="F135" s="14"/>
    </row>
    <row r="136" spans="2:6" x14ac:dyDescent="0.2">
      <c r="B136" s="14"/>
      <c r="F136" s="14"/>
    </row>
    <row r="137" spans="2:6" x14ac:dyDescent="0.2">
      <c r="B137" s="14"/>
      <c r="F137" s="14"/>
    </row>
    <row r="138" spans="2:6" x14ac:dyDescent="0.2">
      <c r="B138" s="14"/>
      <c r="F138" s="14"/>
    </row>
    <row r="139" spans="2:6" x14ac:dyDescent="0.2">
      <c r="B139" s="14"/>
      <c r="F139" s="14"/>
    </row>
    <row r="140" spans="2:6" x14ac:dyDescent="0.2">
      <c r="B140" s="14"/>
      <c r="F140" s="14"/>
    </row>
    <row r="141" spans="2:6" x14ac:dyDescent="0.2">
      <c r="B141" s="14"/>
      <c r="F141" s="14"/>
    </row>
    <row r="142" spans="2:6" x14ac:dyDescent="0.2">
      <c r="B142" s="14"/>
      <c r="F142" s="14"/>
    </row>
    <row r="143" spans="2:6" x14ac:dyDescent="0.2">
      <c r="B143" s="14"/>
      <c r="F143" s="14"/>
    </row>
    <row r="144" spans="2:6" x14ac:dyDescent="0.2">
      <c r="B144" s="14"/>
      <c r="F144" s="14"/>
    </row>
    <row r="145" spans="2:6" x14ac:dyDescent="0.2">
      <c r="B145" s="14"/>
      <c r="F145" s="14"/>
    </row>
    <row r="146" spans="2:6" x14ac:dyDescent="0.2">
      <c r="B146" s="14"/>
      <c r="F146" s="14"/>
    </row>
    <row r="147" spans="2:6" x14ac:dyDescent="0.2">
      <c r="B147" s="14"/>
      <c r="F147" s="14"/>
    </row>
    <row r="148" spans="2:6" x14ac:dyDescent="0.2">
      <c r="B148" s="14"/>
      <c r="F148" s="14"/>
    </row>
    <row r="149" spans="2:6" x14ac:dyDescent="0.2">
      <c r="B149" s="14"/>
      <c r="F149" s="14"/>
    </row>
    <row r="150" spans="2:6" x14ac:dyDescent="0.2">
      <c r="B150" s="14"/>
      <c r="F150" s="14"/>
    </row>
    <row r="151" spans="2:6" x14ac:dyDescent="0.2">
      <c r="B151" s="14"/>
      <c r="F151" s="14"/>
    </row>
    <row r="152" spans="2:6" x14ac:dyDescent="0.2">
      <c r="B152" s="14"/>
      <c r="F152" s="14"/>
    </row>
    <row r="153" spans="2:6" x14ac:dyDescent="0.2">
      <c r="B153" s="14"/>
      <c r="F153" s="14"/>
    </row>
    <row r="154" spans="2:6" x14ac:dyDescent="0.2">
      <c r="B154" s="14"/>
      <c r="F154" s="14"/>
    </row>
    <row r="155" spans="2:6" x14ac:dyDescent="0.2">
      <c r="B155" s="14"/>
      <c r="F155" s="14"/>
    </row>
    <row r="156" spans="2:6" x14ac:dyDescent="0.2">
      <c r="B156" s="14"/>
      <c r="F156" s="14"/>
    </row>
    <row r="157" spans="2:6" x14ac:dyDescent="0.2">
      <c r="B157" s="14"/>
      <c r="F157" s="14"/>
    </row>
    <row r="158" spans="2:6" x14ac:dyDescent="0.2">
      <c r="B158" s="14"/>
      <c r="F158" s="14"/>
    </row>
    <row r="159" spans="2:6" x14ac:dyDescent="0.2">
      <c r="B159" s="14"/>
      <c r="F159" s="14"/>
    </row>
    <row r="160" spans="2:6" x14ac:dyDescent="0.2">
      <c r="B160" s="14"/>
      <c r="F160" s="14"/>
    </row>
    <row r="161" spans="2:6" x14ac:dyDescent="0.2">
      <c r="B161" s="14"/>
      <c r="F161" s="14"/>
    </row>
    <row r="162" spans="2:6" x14ac:dyDescent="0.2">
      <c r="B162" s="14"/>
      <c r="F162" s="14"/>
    </row>
    <row r="163" spans="2:6" x14ac:dyDescent="0.2">
      <c r="B163" s="14"/>
      <c r="F163" s="14"/>
    </row>
    <row r="164" spans="2:6" x14ac:dyDescent="0.2">
      <c r="B164" s="14"/>
      <c r="F164" s="14"/>
    </row>
    <row r="165" spans="2:6" x14ac:dyDescent="0.2">
      <c r="B165" s="14"/>
      <c r="F165" s="14"/>
    </row>
    <row r="166" spans="2:6" x14ac:dyDescent="0.2">
      <c r="B166" s="14"/>
      <c r="F166" s="14"/>
    </row>
    <row r="167" spans="2:6" x14ac:dyDescent="0.2">
      <c r="B167" s="14"/>
      <c r="F167" s="14"/>
    </row>
    <row r="168" spans="2:6" x14ac:dyDescent="0.2">
      <c r="B168" s="14"/>
      <c r="F168" s="14"/>
    </row>
    <row r="169" spans="2:6" x14ac:dyDescent="0.2">
      <c r="B169" s="14"/>
      <c r="F169" s="14"/>
    </row>
    <row r="170" spans="2:6" x14ac:dyDescent="0.2">
      <c r="B170" s="14"/>
      <c r="F170" s="14"/>
    </row>
    <row r="171" spans="2:6" x14ac:dyDescent="0.2">
      <c r="B171" s="14"/>
      <c r="F171" s="14"/>
    </row>
    <row r="172" spans="2:6" x14ac:dyDescent="0.2">
      <c r="B172" s="14"/>
      <c r="F172" s="14"/>
    </row>
    <row r="173" spans="2:6" x14ac:dyDescent="0.2">
      <c r="B173" s="14"/>
      <c r="F173" s="14"/>
    </row>
    <row r="174" spans="2:6" x14ac:dyDescent="0.2">
      <c r="B174" s="14"/>
      <c r="F174" s="14"/>
    </row>
    <row r="175" spans="2:6" x14ac:dyDescent="0.2">
      <c r="B175" s="14"/>
      <c r="F175" s="14"/>
    </row>
    <row r="176" spans="2:6" x14ac:dyDescent="0.2">
      <c r="B176" s="14"/>
      <c r="F176" s="14"/>
    </row>
    <row r="177" spans="2:6" x14ac:dyDescent="0.2">
      <c r="B177" s="14"/>
      <c r="F177" s="14"/>
    </row>
    <row r="178" spans="2:6" x14ac:dyDescent="0.2">
      <c r="B178" s="14"/>
      <c r="F178" s="14"/>
    </row>
    <row r="179" spans="2:6" x14ac:dyDescent="0.2">
      <c r="B179" s="14"/>
      <c r="F179" s="14"/>
    </row>
    <row r="180" spans="2:6" x14ac:dyDescent="0.2">
      <c r="B180" s="14"/>
      <c r="F180" s="14"/>
    </row>
    <row r="181" spans="2:6" x14ac:dyDescent="0.2">
      <c r="B181" s="14"/>
      <c r="F181" s="14"/>
    </row>
    <row r="182" spans="2:6" x14ac:dyDescent="0.2">
      <c r="B182" s="14"/>
      <c r="F182" s="14"/>
    </row>
    <row r="183" spans="2:6" x14ac:dyDescent="0.2">
      <c r="B183" s="14"/>
      <c r="F183" s="14"/>
    </row>
    <row r="184" spans="2:6" x14ac:dyDescent="0.2">
      <c r="B184" s="14"/>
      <c r="F184" s="14"/>
    </row>
    <row r="185" spans="2:6" x14ac:dyDescent="0.2">
      <c r="B185" s="14"/>
      <c r="F185" s="14"/>
    </row>
    <row r="186" spans="2:6" x14ac:dyDescent="0.2">
      <c r="B186" s="14"/>
      <c r="F186" s="14"/>
    </row>
    <row r="187" spans="2:6" x14ac:dyDescent="0.2">
      <c r="B187" s="14"/>
      <c r="F187" s="14"/>
    </row>
    <row r="188" spans="2:6" x14ac:dyDescent="0.2">
      <c r="B188" s="14"/>
      <c r="F188" s="14"/>
    </row>
    <row r="189" spans="2:6" x14ac:dyDescent="0.2">
      <c r="B189" s="14"/>
      <c r="F189" s="14"/>
    </row>
    <row r="190" spans="2:6" x14ac:dyDescent="0.2">
      <c r="B190" s="14"/>
      <c r="F190" s="14"/>
    </row>
    <row r="191" spans="2:6" x14ac:dyDescent="0.2">
      <c r="B191" s="14"/>
      <c r="F191" s="14"/>
    </row>
    <row r="192" spans="2:6" x14ac:dyDescent="0.2">
      <c r="B192" s="14"/>
      <c r="F192" s="14"/>
    </row>
    <row r="193" spans="2:6" x14ac:dyDescent="0.2">
      <c r="B193" s="14"/>
      <c r="F193" s="14"/>
    </row>
    <row r="194" spans="2:6" x14ac:dyDescent="0.2">
      <c r="B194" s="14"/>
      <c r="F194" s="14"/>
    </row>
    <row r="195" spans="2:6" x14ac:dyDescent="0.2">
      <c r="B195" s="14"/>
      <c r="F195" s="14"/>
    </row>
    <row r="196" spans="2:6" x14ac:dyDescent="0.2">
      <c r="B196" s="14"/>
      <c r="F196" s="14"/>
    </row>
    <row r="197" spans="2:6" x14ac:dyDescent="0.2">
      <c r="B197" s="14"/>
      <c r="F197" s="14"/>
    </row>
    <row r="198" spans="2:6" x14ac:dyDescent="0.2">
      <c r="B198" s="14"/>
      <c r="F198" s="14"/>
    </row>
    <row r="199" spans="2:6" x14ac:dyDescent="0.2">
      <c r="B199" s="14"/>
      <c r="F199" s="14"/>
    </row>
    <row r="200" spans="2:6" x14ac:dyDescent="0.2">
      <c r="B200" s="14"/>
      <c r="F200" s="14"/>
    </row>
    <row r="201" spans="2:6" x14ac:dyDescent="0.2">
      <c r="B201" s="14"/>
      <c r="F201" s="14"/>
    </row>
    <row r="202" spans="2:6" x14ac:dyDescent="0.2">
      <c r="B202" s="14"/>
      <c r="F202" s="14"/>
    </row>
    <row r="203" spans="2:6" x14ac:dyDescent="0.2">
      <c r="B203" s="14"/>
      <c r="F203" s="14"/>
    </row>
    <row r="204" spans="2:6" x14ac:dyDescent="0.2">
      <c r="B204" s="14"/>
      <c r="F204" s="14"/>
    </row>
    <row r="205" spans="2:6" x14ac:dyDescent="0.2">
      <c r="B205" s="14"/>
      <c r="F205" s="14"/>
    </row>
    <row r="206" spans="2:6" x14ac:dyDescent="0.2">
      <c r="B206" s="14"/>
      <c r="F206" s="14"/>
    </row>
    <row r="207" spans="2:6" x14ac:dyDescent="0.2">
      <c r="B207" s="14"/>
      <c r="F207" s="14"/>
    </row>
    <row r="208" spans="2:6" x14ac:dyDescent="0.2">
      <c r="B208" s="14"/>
      <c r="F208" s="14"/>
    </row>
    <row r="209" spans="2:6" x14ac:dyDescent="0.2">
      <c r="B209" s="14"/>
      <c r="F209" s="14"/>
    </row>
    <row r="210" spans="2:6" x14ac:dyDescent="0.2">
      <c r="B210" s="14"/>
      <c r="F210" s="14"/>
    </row>
    <row r="211" spans="2:6" x14ac:dyDescent="0.2">
      <c r="B211" s="14"/>
      <c r="F211" s="14"/>
    </row>
    <row r="212" spans="2:6" x14ac:dyDescent="0.2">
      <c r="B212" s="14"/>
      <c r="F212" s="14"/>
    </row>
    <row r="213" spans="2:6" x14ac:dyDescent="0.2">
      <c r="B213" s="14"/>
      <c r="F213" s="14"/>
    </row>
    <row r="214" spans="2:6" x14ac:dyDescent="0.2">
      <c r="B214" s="14"/>
      <c r="F214" s="14"/>
    </row>
    <row r="215" spans="2:6" x14ac:dyDescent="0.2">
      <c r="B215" s="14"/>
      <c r="F215" s="14"/>
    </row>
    <row r="216" spans="2:6" x14ac:dyDescent="0.2">
      <c r="B216" s="14"/>
      <c r="F216" s="14"/>
    </row>
    <row r="217" spans="2:6" x14ac:dyDescent="0.2">
      <c r="B217" s="14"/>
      <c r="F217" s="14"/>
    </row>
    <row r="218" spans="2:6" x14ac:dyDescent="0.2">
      <c r="B218" s="14"/>
      <c r="F218" s="14"/>
    </row>
    <row r="219" spans="2:6" x14ac:dyDescent="0.2">
      <c r="B219" s="14"/>
      <c r="F219" s="14"/>
    </row>
    <row r="220" spans="2:6" x14ac:dyDescent="0.2">
      <c r="B220" s="14"/>
      <c r="F220" s="14"/>
    </row>
    <row r="221" spans="2:6" x14ac:dyDescent="0.2">
      <c r="B221" s="14"/>
      <c r="F221" s="14"/>
    </row>
    <row r="222" spans="2:6" x14ac:dyDescent="0.2">
      <c r="B222" s="14"/>
      <c r="F222" s="14"/>
    </row>
    <row r="223" spans="2:6" x14ac:dyDescent="0.2">
      <c r="B223" s="14"/>
      <c r="F223" s="14"/>
    </row>
    <row r="224" spans="2:6" x14ac:dyDescent="0.2">
      <c r="B224" s="14"/>
      <c r="F224" s="14"/>
    </row>
    <row r="225" spans="2:6" x14ac:dyDescent="0.2">
      <c r="B225" s="14"/>
      <c r="F225" s="14"/>
    </row>
    <row r="226" spans="2:6" x14ac:dyDescent="0.2">
      <c r="B226" s="14"/>
      <c r="F226" s="14"/>
    </row>
    <row r="227" spans="2:6" x14ac:dyDescent="0.2">
      <c r="B227" s="14"/>
      <c r="F227" s="14"/>
    </row>
    <row r="228" spans="2:6" x14ac:dyDescent="0.2">
      <c r="B228" s="14"/>
      <c r="F228" s="14"/>
    </row>
    <row r="229" spans="2:6" x14ac:dyDescent="0.2">
      <c r="B229" s="14"/>
      <c r="F229" s="14"/>
    </row>
    <row r="230" spans="2:6" x14ac:dyDescent="0.2">
      <c r="B230" s="14"/>
      <c r="F230" s="14"/>
    </row>
    <row r="231" spans="2:6" x14ac:dyDescent="0.2">
      <c r="B231" s="14"/>
      <c r="F231" s="14"/>
    </row>
    <row r="232" spans="2:6" x14ac:dyDescent="0.2">
      <c r="B232" s="14"/>
      <c r="F232" s="14"/>
    </row>
    <row r="233" spans="2:6" x14ac:dyDescent="0.2">
      <c r="B233" s="14"/>
      <c r="F233" s="14"/>
    </row>
    <row r="234" spans="2:6" x14ac:dyDescent="0.2">
      <c r="B234" s="14"/>
      <c r="F234" s="14"/>
    </row>
    <row r="235" spans="2:6" x14ac:dyDescent="0.2">
      <c r="B235" s="14"/>
      <c r="F235" s="14"/>
    </row>
    <row r="236" spans="2:6" x14ac:dyDescent="0.2">
      <c r="B236" s="14"/>
      <c r="F236" s="14"/>
    </row>
    <row r="237" spans="2:6" x14ac:dyDescent="0.2">
      <c r="B237" s="14"/>
      <c r="F237" s="14"/>
    </row>
    <row r="238" spans="2:6" x14ac:dyDescent="0.2">
      <c r="B238" s="14"/>
      <c r="F238" s="14"/>
    </row>
    <row r="239" spans="2:6" x14ac:dyDescent="0.2">
      <c r="B239" s="14"/>
      <c r="F239" s="14"/>
    </row>
    <row r="240" spans="2:6" x14ac:dyDescent="0.2">
      <c r="B240" s="14"/>
      <c r="F240" s="14"/>
    </row>
    <row r="241" spans="2:6" x14ac:dyDescent="0.2">
      <c r="B241" s="14"/>
      <c r="F241" s="14"/>
    </row>
    <row r="242" spans="2:6" x14ac:dyDescent="0.2">
      <c r="B242" s="14"/>
      <c r="F242" s="14"/>
    </row>
    <row r="243" spans="2:6" x14ac:dyDescent="0.2">
      <c r="B243" s="14"/>
      <c r="F243" s="14"/>
    </row>
    <row r="244" spans="2:6" x14ac:dyDescent="0.2">
      <c r="B244" s="14"/>
      <c r="F244" s="14"/>
    </row>
    <row r="245" spans="2:6" x14ac:dyDescent="0.2">
      <c r="B245" s="14"/>
      <c r="F245" s="14"/>
    </row>
    <row r="246" spans="2:6" x14ac:dyDescent="0.2">
      <c r="B246" s="14"/>
      <c r="F246" s="14"/>
    </row>
    <row r="247" spans="2:6" x14ac:dyDescent="0.2">
      <c r="B247" s="14"/>
      <c r="F247" s="14"/>
    </row>
    <row r="248" spans="2:6" x14ac:dyDescent="0.2">
      <c r="B248" s="14"/>
      <c r="F248" s="14"/>
    </row>
    <row r="249" spans="2:6" x14ac:dyDescent="0.2">
      <c r="B249" s="14"/>
      <c r="F249" s="14"/>
    </row>
    <row r="250" spans="2:6" x14ac:dyDescent="0.2">
      <c r="B250" s="14"/>
      <c r="F250" s="14"/>
    </row>
    <row r="251" spans="2:6" x14ac:dyDescent="0.2">
      <c r="B251" s="14"/>
      <c r="F251" s="14"/>
    </row>
    <row r="252" spans="2:6" x14ac:dyDescent="0.2">
      <c r="B252" s="14"/>
      <c r="F252" s="14"/>
    </row>
    <row r="253" spans="2:6" x14ac:dyDescent="0.2">
      <c r="B253" s="14"/>
      <c r="F253" s="14"/>
    </row>
    <row r="254" spans="2:6" x14ac:dyDescent="0.2">
      <c r="B254" s="14"/>
      <c r="F254" s="14"/>
    </row>
    <row r="255" spans="2:6" x14ac:dyDescent="0.2">
      <c r="B255" s="14"/>
      <c r="F255" s="14"/>
    </row>
    <row r="256" spans="2:6" x14ac:dyDescent="0.2">
      <c r="B256" s="14"/>
      <c r="F256" s="14"/>
    </row>
    <row r="257" spans="2:6" x14ac:dyDescent="0.2">
      <c r="B257" s="14"/>
      <c r="F257" s="14"/>
    </row>
    <row r="258" spans="2:6" x14ac:dyDescent="0.2">
      <c r="B258" s="14"/>
      <c r="F258" s="14"/>
    </row>
    <row r="259" spans="2:6" x14ac:dyDescent="0.2">
      <c r="B259" s="14"/>
      <c r="F259" s="14"/>
    </row>
    <row r="260" spans="2:6" x14ac:dyDescent="0.2">
      <c r="B260" s="14"/>
      <c r="F260" s="14"/>
    </row>
    <row r="261" spans="2:6" x14ac:dyDescent="0.2">
      <c r="B261" s="14"/>
      <c r="F261" s="14"/>
    </row>
    <row r="262" spans="2:6" x14ac:dyDescent="0.2">
      <c r="B262" s="14"/>
      <c r="F262" s="14"/>
    </row>
    <row r="263" spans="2:6" x14ac:dyDescent="0.2">
      <c r="B263" s="14"/>
      <c r="F263" s="14"/>
    </row>
    <row r="264" spans="2:6" x14ac:dyDescent="0.2">
      <c r="B264" s="14"/>
      <c r="F264" s="14"/>
    </row>
    <row r="265" spans="2:6" x14ac:dyDescent="0.2">
      <c r="B265" s="14"/>
      <c r="F265" s="14"/>
    </row>
    <row r="266" spans="2:6" x14ac:dyDescent="0.2">
      <c r="B266" s="14"/>
      <c r="F266" s="14"/>
    </row>
    <row r="267" spans="2:6" x14ac:dyDescent="0.2">
      <c r="B267" s="14"/>
      <c r="F267" s="14"/>
    </row>
    <row r="268" spans="2:6" x14ac:dyDescent="0.2">
      <c r="B268" s="14"/>
      <c r="F268" s="14"/>
    </row>
    <row r="269" spans="2:6" x14ac:dyDescent="0.2">
      <c r="B269" s="14"/>
      <c r="F269" s="14"/>
    </row>
    <row r="270" spans="2:6" x14ac:dyDescent="0.2">
      <c r="B270" s="14"/>
      <c r="F270" s="14"/>
    </row>
    <row r="271" spans="2:6" x14ac:dyDescent="0.2">
      <c r="B271" s="14"/>
      <c r="F271" s="14"/>
    </row>
    <row r="272" spans="2:6" x14ac:dyDescent="0.2">
      <c r="B272" s="14"/>
      <c r="F272" s="14"/>
    </row>
    <row r="273" spans="2:6" x14ac:dyDescent="0.2">
      <c r="B273" s="14"/>
      <c r="F273" s="14"/>
    </row>
    <row r="274" spans="2:6" x14ac:dyDescent="0.2">
      <c r="B274" s="14"/>
      <c r="F274" s="14"/>
    </row>
    <row r="275" spans="2:6" x14ac:dyDescent="0.2">
      <c r="B275" s="14"/>
      <c r="F275" s="14"/>
    </row>
    <row r="276" spans="2:6" x14ac:dyDescent="0.2">
      <c r="B276" s="14"/>
      <c r="F276" s="14"/>
    </row>
    <row r="277" spans="2:6" x14ac:dyDescent="0.2">
      <c r="B277" s="14"/>
      <c r="F277" s="14"/>
    </row>
    <row r="278" spans="2:6" x14ac:dyDescent="0.2">
      <c r="B278" s="14"/>
      <c r="F278" s="14"/>
    </row>
    <row r="279" spans="2:6" x14ac:dyDescent="0.2">
      <c r="B279" s="14"/>
      <c r="F279" s="14"/>
    </row>
    <row r="280" spans="2:6" x14ac:dyDescent="0.2">
      <c r="B280" s="14"/>
      <c r="F280" s="14"/>
    </row>
    <row r="281" spans="2:6" x14ac:dyDescent="0.2">
      <c r="B281" s="14"/>
      <c r="F281" s="14"/>
    </row>
    <row r="282" spans="2:6" x14ac:dyDescent="0.2">
      <c r="B282" s="14"/>
      <c r="F282" s="14"/>
    </row>
    <row r="283" spans="2:6" x14ac:dyDescent="0.2">
      <c r="B283" s="14"/>
      <c r="F283" s="14"/>
    </row>
    <row r="284" spans="2:6" x14ac:dyDescent="0.2">
      <c r="B284" s="14"/>
      <c r="F284" s="14"/>
    </row>
    <row r="285" spans="2:6" x14ac:dyDescent="0.2">
      <c r="B285" s="14"/>
      <c r="F285" s="14"/>
    </row>
    <row r="286" spans="2:6" x14ac:dyDescent="0.2">
      <c r="B286" s="14"/>
      <c r="F286" s="14"/>
    </row>
    <row r="287" spans="2:6" x14ac:dyDescent="0.2">
      <c r="B287" s="14"/>
      <c r="F287" s="14"/>
    </row>
    <row r="288" spans="2:6" x14ac:dyDescent="0.2">
      <c r="B288" s="14"/>
      <c r="F288" s="14"/>
    </row>
    <row r="289" spans="2:6" x14ac:dyDescent="0.2">
      <c r="B289" s="14"/>
      <c r="F289" s="14"/>
    </row>
    <row r="290" spans="2:6" x14ac:dyDescent="0.2">
      <c r="B290" s="14"/>
      <c r="F290" s="14"/>
    </row>
    <row r="291" spans="2:6" x14ac:dyDescent="0.2">
      <c r="B291" s="14"/>
      <c r="F291" s="14"/>
    </row>
    <row r="292" spans="2:6" x14ac:dyDescent="0.2">
      <c r="B292" s="14"/>
      <c r="F292" s="14"/>
    </row>
    <row r="293" spans="2:6" x14ac:dyDescent="0.2">
      <c r="B293" s="14"/>
      <c r="F293" s="14"/>
    </row>
    <row r="294" spans="2:6" x14ac:dyDescent="0.2">
      <c r="B294" s="14"/>
      <c r="F294" s="14"/>
    </row>
    <row r="295" spans="2:6" x14ac:dyDescent="0.2">
      <c r="B295" s="14"/>
      <c r="F295" s="14"/>
    </row>
    <row r="296" spans="2:6" x14ac:dyDescent="0.2">
      <c r="B296" s="14"/>
      <c r="F296" s="14"/>
    </row>
    <row r="297" spans="2:6" x14ac:dyDescent="0.2">
      <c r="B297" s="14"/>
      <c r="F297" s="14"/>
    </row>
    <row r="298" spans="2:6" x14ac:dyDescent="0.2">
      <c r="B298" s="14"/>
      <c r="F298" s="14"/>
    </row>
    <row r="299" spans="2:6" x14ac:dyDescent="0.2">
      <c r="B299" s="14"/>
      <c r="F299" s="14"/>
    </row>
    <row r="300" spans="2:6" x14ac:dyDescent="0.2">
      <c r="B300" s="14"/>
      <c r="F300" s="14"/>
    </row>
    <row r="301" spans="2:6" x14ac:dyDescent="0.2">
      <c r="B301" s="14"/>
      <c r="F301" s="14"/>
    </row>
    <row r="302" spans="2:6" x14ac:dyDescent="0.2">
      <c r="B302" s="14"/>
      <c r="F302" s="14"/>
    </row>
    <row r="303" spans="2:6" x14ac:dyDescent="0.2">
      <c r="B303" s="14"/>
      <c r="F303" s="14"/>
    </row>
    <row r="304" spans="2:6" x14ac:dyDescent="0.2">
      <c r="B304" s="14"/>
      <c r="F304" s="14"/>
    </row>
    <row r="305" spans="2:6" x14ac:dyDescent="0.2">
      <c r="B305" s="14"/>
      <c r="F305" s="14"/>
    </row>
    <row r="306" spans="2:6" x14ac:dyDescent="0.2">
      <c r="B306" s="14"/>
      <c r="F306" s="14"/>
    </row>
    <row r="307" spans="2:6" x14ac:dyDescent="0.2">
      <c r="B307" s="14"/>
      <c r="F307" s="14"/>
    </row>
    <row r="308" spans="2:6" x14ac:dyDescent="0.2">
      <c r="B308" s="14"/>
      <c r="F308" s="14"/>
    </row>
    <row r="309" spans="2:6" x14ac:dyDescent="0.2">
      <c r="B309" s="14"/>
      <c r="F309" s="14"/>
    </row>
    <row r="310" spans="2:6" x14ac:dyDescent="0.2">
      <c r="B310" s="14"/>
      <c r="F310" s="14"/>
    </row>
    <row r="311" spans="2:6" x14ac:dyDescent="0.2">
      <c r="B311" s="14"/>
      <c r="F311" s="14"/>
    </row>
    <row r="312" spans="2:6" x14ac:dyDescent="0.2">
      <c r="B312" s="14"/>
      <c r="F312" s="14"/>
    </row>
    <row r="313" spans="2:6" x14ac:dyDescent="0.2">
      <c r="B313" s="14"/>
      <c r="F313" s="14"/>
    </row>
    <row r="314" spans="2:6" x14ac:dyDescent="0.2">
      <c r="B314" s="14"/>
      <c r="F314" s="14"/>
    </row>
    <row r="315" spans="2:6" x14ac:dyDescent="0.2">
      <c r="B315" s="14"/>
      <c r="F315" s="14"/>
    </row>
    <row r="316" spans="2:6" x14ac:dyDescent="0.2">
      <c r="B316" s="14"/>
      <c r="F316" s="14"/>
    </row>
    <row r="317" spans="2:6" x14ac:dyDescent="0.2">
      <c r="B317" s="14"/>
      <c r="F317" s="14"/>
    </row>
    <row r="318" spans="2:6" x14ac:dyDescent="0.2">
      <c r="B318" s="14"/>
      <c r="F318" s="14"/>
    </row>
    <row r="319" spans="2:6" x14ac:dyDescent="0.2">
      <c r="B319" s="14"/>
      <c r="F319" s="14"/>
    </row>
    <row r="320" spans="2:6" x14ac:dyDescent="0.2">
      <c r="B320" s="14"/>
      <c r="F320" s="14"/>
    </row>
    <row r="321" spans="2:6" x14ac:dyDescent="0.2">
      <c r="B321" s="14"/>
      <c r="F321" s="14"/>
    </row>
    <row r="322" spans="2:6" x14ac:dyDescent="0.2">
      <c r="B322" s="14"/>
      <c r="F322" s="14"/>
    </row>
    <row r="323" spans="2:6" x14ac:dyDescent="0.2">
      <c r="B323" s="14"/>
      <c r="F323" s="14"/>
    </row>
    <row r="324" spans="2:6" x14ac:dyDescent="0.2">
      <c r="B324" s="14"/>
      <c r="F324" s="14"/>
    </row>
    <row r="325" spans="2:6" x14ac:dyDescent="0.2">
      <c r="B325" s="14"/>
      <c r="F325" s="14"/>
    </row>
    <row r="326" spans="2:6" x14ac:dyDescent="0.2">
      <c r="B326" s="14"/>
      <c r="F326" s="14"/>
    </row>
    <row r="327" spans="2:6" x14ac:dyDescent="0.2">
      <c r="B327" s="14"/>
      <c r="F327" s="14"/>
    </row>
    <row r="328" spans="2:6" x14ac:dyDescent="0.2">
      <c r="B328" s="14"/>
      <c r="F328" s="14"/>
    </row>
    <row r="329" spans="2:6" x14ac:dyDescent="0.2">
      <c r="B329" s="14"/>
      <c r="F329" s="14"/>
    </row>
    <row r="330" spans="2:6" x14ac:dyDescent="0.2">
      <c r="B330" s="14"/>
      <c r="F330" s="14"/>
    </row>
    <row r="331" spans="2:6" x14ac:dyDescent="0.2">
      <c r="B331" s="14"/>
      <c r="F331" s="14"/>
    </row>
    <row r="332" spans="2:6" x14ac:dyDescent="0.2">
      <c r="B332" s="14"/>
      <c r="F332" s="14"/>
    </row>
    <row r="333" spans="2:6" x14ac:dyDescent="0.2">
      <c r="B333" s="14"/>
      <c r="F333" s="14"/>
    </row>
    <row r="334" spans="2:6" x14ac:dyDescent="0.2">
      <c r="B334" s="14"/>
      <c r="F334" s="14"/>
    </row>
    <row r="335" spans="2:6" x14ac:dyDescent="0.2">
      <c r="B335" s="14"/>
      <c r="F335" s="14"/>
    </row>
    <row r="336" spans="2:6" x14ac:dyDescent="0.2">
      <c r="B336" s="14"/>
      <c r="F336" s="14"/>
    </row>
    <row r="337" spans="2:6" x14ac:dyDescent="0.2">
      <c r="B337" s="14"/>
      <c r="F337" s="14"/>
    </row>
    <row r="338" spans="2:6" x14ac:dyDescent="0.2">
      <c r="B338" s="14"/>
      <c r="F338" s="14"/>
    </row>
    <row r="339" spans="2:6" x14ac:dyDescent="0.2">
      <c r="B339" s="14"/>
      <c r="F339" s="14"/>
    </row>
    <row r="340" spans="2:6" x14ac:dyDescent="0.2">
      <c r="B340" s="14"/>
      <c r="F340" s="14"/>
    </row>
    <row r="341" spans="2:6" x14ac:dyDescent="0.2">
      <c r="B341" s="14"/>
      <c r="F341" s="14"/>
    </row>
    <row r="342" spans="2:6" x14ac:dyDescent="0.2">
      <c r="B342" s="14"/>
      <c r="F342" s="14"/>
    </row>
    <row r="343" spans="2:6" x14ac:dyDescent="0.2">
      <c r="B343" s="14"/>
      <c r="F343" s="14"/>
    </row>
    <row r="344" spans="2:6" x14ac:dyDescent="0.2">
      <c r="B344" s="14"/>
      <c r="F344" s="14"/>
    </row>
    <row r="345" spans="2:6" x14ac:dyDescent="0.2">
      <c r="B345" s="14"/>
      <c r="F345" s="14"/>
    </row>
    <row r="346" spans="2:6" x14ac:dyDescent="0.2">
      <c r="B346" s="14"/>
      <c r="F346" s="14"/>
    </row>
    <row r="347" spans="2:6" x14ac:dyDescent="0.2">
      <c r="B347" s="14"/>
      <c r="F347" s="14"/>
    </row>
    <row r="348" spans="2:6" x14ac:dyDescent="0.2">
      <c r="B348" s="14"/>
      <c r="F348" s="14"/>
    </row>
    <row r="349" spans="2:6" x14ac:dyDescent="0.2">
      <c r="B349" s="14"/>
      <c r="F349" s="14"/>
    </row>
    <row r="350" spans="2:6" x14ac:dyDescent="0.2">
      <c r="B350" s="14"/>
      <c r="F350" s="14"/>
    </row>
    <row r="351" spans="2:6" x14ac:dyDescent="0.2">
      <c r="B351" s="14"/>
      <c r="F351" s="14"/>
    </row>
    <row r="352" spans="2:6" x14ac:dyDescent="0.2">
      <c r="B352" s="14"/>
      <c r="F352" s="14"/>
    </row>
    <row r="353" spans="2:6" x14ac:dyDescent="0.2">
      <c r="B353" s="14"/>
      <c r="F353" s="14"/>
    </row>
    <row r="354" spans="2:6" x14ac:dyDescent="0.2">
      <c r="B354" s="14"/>
      <c r="F354" s="14"/>
    </row>
    <row r="355" spans="2:6" x14ac:dyDescent="0.2">
      <c r="B355" s="14"/>
      <c r="F355" s="14"/>
    </row>
    <row r="356" spans="2:6" x14ac:dyDescent="0.2">
      <c r="B356" s="14"/>
      <c r="F356" s="14"/>
    </row>
    <row r="357" spans="2:6" x14ac:dyDescent="0.2">
      <c r="B357" s="14"/>
      <c r="F357" s="14"/>
    </row>
    <row r="358" spans="2:6" x14ac:dyDescent="0.2">
      <c r="B358" s="14"/>
      <c r="F358" s="14"/>
    </row>
    <row r="359" spans="2:6" x14ac:dyDescent="0.2">
      <c r="B359" s="14"/>
      <c r="F359" s="14"/>
    </row>
    <row r="360" spans="2:6" x14ac:dyDescent="0.2">
      <c r="B360" s="14"/>
      <c r="F360" s="14"/>
    </row>
    <row r="361" spans="2:6" x14ac:dyDescent="0.2">
      <c r="B361" s="14"/>
      <c r="F361" s="14"/>
    </row>
    <row r="362" spans="2:6" x14ac:dyDescent="0.2">
      <c r="B362" s="14"/>
      <c r="F362" s="14"/>
    </row>
    <row r="363" spans="2:6" x14ac:dyDescent="0.2">
      <c r="B363" s="14"/>
      <c r="F363" s="14"/>
    </row>
    <row r="364" spans="2:6" x14ac:dyDescent="0.2">
      <c r="B364" s="14"/>
      <c r="F364" s="14"/>
    </row>
    <row r="365" spans="2:6" x14ac:dyDescent="0.2">
      <c r="B365" s="14"/>
      <c r="F365" s="14"/>
    </row>
    <row r="366" spans="2:6" x14ac:dyDescent="0.2">
      <c r="B366" s="14"/>
      <c r="F366" s="14"/>
    </row>
    <row r="367" spans="2:6" x14ac:dyDescent="0.2">
      <c r="B367" s="14"/>
      <c r="F367" s="14"/>
    </row>
    <row r="368" spans="2:6" x14ac:dyDescent="0.2">
      <c r="B368" s="14"/>
      <c r="F368" s="14"/>
    </row>
    <row r="369" spans="2:6" x14ac:dyDescent="0.2">
      <c r="B369" s="14"/>
      <c r="F369" s="14"/>
    </row>
    <row r="370" spans="2:6" x14ac:dyDescent="0.2">
      <c r="B370" s="14"/>
      <c r="F370" s="14"/>
    </row>
    <row r="371" spans="2:6" x14ac:dyDescent="0.2">
      <c r="B371" s="14"/>
      <c r="F371" s="14"/>
    </row>
    <row r="372" spans="2:6" x14ac:dyDescent="0.2">
      <c r="B372" s="14"/>
      <c r="F372" s="14"/>
    </row>
    <row r="373" spans="2:6" x14ac:dyDescent="0.2">
      <c r="B373" s="14"/>
      <c r="F373" s="14"/>
    </row>
    <row r="374" spans="2:6" x14ac:dyDescent="0.2">
      <c r="B374" s="14"/>
      <c r="F374" s="14"/>
    </row>
    <row r="375" spans="2:6" x14ac:dyDescent="0.2">
      <c r="B375" s="14"/>
      <c r="F375" s="14"/>
    </row>
    <row r="376" spans="2:6" x14ac:dyDescent="0.2">
      <c r="B376" s="14"/>
      <c r="F376" s="14"/>
    </row>
    <row r="377" spans="2:6" x14ac:dyDescent="0.2">
      <c r="B377" s="14"/>
      <c r="F377" s="14"/>
    </row>
    <row r="378" spans="2:6" x14ac:dyDescent="0.2">
      <c r="B378" s="14"/>
      <c r="F378" s="14"/>
    </row>
    <row r="379" spans="2:6" x14ac:dyDescent="0.2">
      <c r="B379" s="14"/>
      <c r="F379" s="14"/>
    </row>
    <row r="380" spans="2:6" x14ac:dyDescent="0.2">
      <c r="B380" s="14"/>
      <c r="F380" s="14"/>
    </row>
    <row r="381" spans="2:6" x14ac:dyDescent="0.2">
      <c r="B381" s="14"/>
      <c r="F381" s="14"/>
    </row>
    <row r="382" spans="2:6" x14ac:dyDescent="0.2">
      <c r="B382" s="14"/>
      <c r="F382" s="14"/>
    </row>
    <row r="383" spans="2:6" x14ac:dyDescent="0.2">
      <c r="B383" s="14"/>
      <c r="F383" s="14"/>
    </row>
    <row r="384" spans="2:6" x14ac:dyDescent="0.2">
      <c r="B384" s="14"/>
      <c r="F384" s="14"/>
    </row>
    <row r="385" spans="2:6" x14ac:dyDescent="0.2">
      <c r="B385" s="14"/>
      <c r="F385" s="14"/>
    </row>
    <row r="386" spans="2:6" x14ac:dyDescent="0.2">
      <c r="B386" s="14"/>
      <c r="F386" s="14"/>
    </row>
    <row r="387" spans="2:6" x14ac:dyDescent="0.2">
      <c r="B387" s="14"/>
      <c r="F387" s="14"/>
    </row>
    <row r="388" spans="2:6" x14ac:dyDescent="0.2">
      <c r="B388" s="14"/>
      <c r="F388" s="14"/>
    </row>
    <row r="389" spans="2:6" x14ac:dyDescent="0.2">
      <c r="B389" s="14"/>
      <c r="F389" s="14"/>
    </row>
    <row r="390" spans="2:6" x14ac:dyDescent="0.2">
      <c r="B390" s="14"/>
      <c r="F390" s="14"/>
    </row>
    <row r="391" spans="2:6" x14ac:dyDescent="0.2">
      <c r="B391" s="14"/>
      <c r="F391" s="14"/>
    </row>
    <row r="392" spans="2:6" x14ac:dyDescent="0.2">
      <c r="B392" s="14"/>
      <c r="F392" s="14"/>
    </row>
    <row r="393" spans="2:6" x14ac:dyDescent="0.2">
      <c r="B393" s="14"/>
      <c r="F393" s="14"/>
    </row>
    <row r="394" spans="2:6" x14ac:dyDescent="0.2">
      <c r="B394" s="14"/>
      <c r="F394" s="14"/>
    </row>
    <row r="395" spans="2:6" x14ac:dyDescent="0.2">
      <c r="B395" s="14"/>
      <c r="F395" s="14"/>
    </row>
    <row r="396" spans="2:6" x14ac:dyDescent="0.2">
      <c r="B396" s="14"/>
      <c r="F396" s="14"/>
    </row>
    <row r="397" spans="2:6" x14ac:dyDescent="0.2">
      <c r="B397" s="14"/>
      <c r="F397" s="14"/>
    </row>
    <row r="398" spans="2:6" x14ac:dyDescent="0.2">
      <c r="B398" s="14"/>
      <c r="F398" s="14"/>
    </row>
    <row r="399" spans="2:6" x14ac:dyDescent="0.2">
      <c r="B399" s="14"/>
      <c r="F399" s="14"/>
    </row>
    <row r="400" spans="2:6" x14ac:dyDescent="0.2">
      <c r="B400" s="14"/>
      <c r="F400" s="14"/>
    </row>
    <row r="401" spans="2:6" x14ac:dyDescent="0.2">
      <c r="B401" s="14"/>
      <c r="F401" s="14"/>
    </row>
    <row r="402" spans="2:6" x14ac:dyDescent="0.2">
      <c r="B402" s="14"/>
      <c r="F402" s="14"/>
    </row>
    <row r="403" spans="2:6" x14ac:dyDescent="0.2">
      <c r="B403" s="14"/>
      <c r="F403" s="14"/>
    </row>
    <row r="404" spans="2:6" x14ac:dyDescent="0.2">
      <c r="B404" s="14"/>
      <c r="F404" s="14"/>
    </row>
    <row r="405" spans="2:6" x14ac:dyDescent="0.2">
      <c r="B405" s="14"/>
      <c r="F405" s="14"/>
    </row>
    <row r="406" spans="2:6" x14ac:dyDescent="0.2">
      <c r="B406" s="14"/>
      <c r="F406" s="14"/>
    </row>
    <row r="407" spans="2:6" x14ac:dyDescent="0.2">
      <c r="B407" s="14"/>
      <c r="F407" s="14"/>
    </row>
    <row r="408" spans="2:6" x14ac:dyDescent="0.2">
      <c r="B408" s="14"/>
      <c r="F408" s="14"/>
    </row>
    <row r="409" spans="2:6" x14ac:dyDescent="0.2">
      <c r="B409" s="14"/>
      <c r="F409" s="14"/>
    </row>
    <row r="410" spans="2:6" x14ac:dyDescent="0.2">
      <c r="B410" s="14"/>
      <c r="F410" s="14"/>
    </row>
    <row r="411" spans="2:6" x14ac:dyDescent="0.2">
      <c r="B411" s="14"/>
      <c r="F411" s="14"/>
    </row>
    <row r="412" spans="2:6" x14ac:dyDescent="0.2">
      <c r="B412" s="14"/>
      <c r="F412" s="14"/>
    </row>
    <row r="413" spans="2:6" x14ac:dyDescent="0.2">
      <c r="B413" s="14"/>
      <c r="F413" s="14"/>
    </row>
    <row r="414" spans="2:6" x14ac:dyDescent="0.2">
      <c r="B414" s="14"/>
      <c r="F414" s="14"/>
    </row>
    <row r="415" spans="2:6" x14ac:dyDescent="0.2">
      <c r="B415" s="14"/>
      <c r="F415" s="14"/>
    </row>
    <row r="416" spans="2:6" x14ac:dyDescent="0.2">
      <c r="B416" s="14"/>
      <c r="F416" s="14"/>
    </row>
    <row r="417" spans="2:6" x14ac:dyDescent="0.2">
      <c r="B417" s="14"/>
      <c r="F417" s="14"/>
    </row>
    <row r="418" spans="2:6" x14ac:dyDescent="0.2">
      <c r="B418" s="14"/>
      <c r="F418" s="14"/>
    </row>
    <row r="419" spans="2:6" x14ac:dyDescent="0.2">
      <c r="B419" s="14"/>
      <c r="F419" s="14"/>
    </row>
    <row r="420" spans="2:6" x14ac:dyDescent="0.2">
      <c r="B420" s="14"/>
      <c r="F420" s="14"/>
    </row>
    <row r="421" spans="2:6" x14ac:dyDescent="0.2">
      <c r="B421" s="14"/>
      <c r="F421" s="14"/>
    </row>
    <row r="422" spans="2:6" x14ac:dyDescent="0.2">
      <c r="B422" s="14"/>
      <c r="F422" s="14"/>
    </row>
    <row r="423" spans="2:6" x14ac:dyDescent="0.2">
      <c r="B423" s="14"/>
      <c r="F423" s="14"/>
    </row>
    <row r="424" spans="2:6" x14ac:dyDescent="0.2">
      <c r="B424" s="14"/>
      <c r="F424" s="14"/>
    </row>
    <row r="425" spans="2:6" x14ac:dyDescent="0.2">
      <c r="B425" s="14"/>
      <c r="F425" s="14"/>
    </row>
    <row r="426" spans="2:6" x14ac:dyDescent="0.2">
      <c r="B426" s="14"/>
      <c r="F426" s="14"/>
    </row>
    <row r="427" spans="2:6" x14ac:dyDescent="0.2">
      <c r="B427" s="14"/>
      <c r="F427" s="14"/>
    </row>
    <row r="428" spans="2:6" x14ac:dyDescent="0.2">
      <c r="B428" s="14"/>
      <c r="F428" s="14"/>
    </row>
    <row r="429" spans="2:6" x14ac:dyDescent="0.2">
      <c r="B429" s="14"/>
      <c r="F429" s="14"/>
    </row>
    <row r="430" spans="2:6" x14ac:dyDescent="0.2">
      <c r="B430" s="14"/>
      <c r="F430" s="14"/>
    </row>
    <row r="431" spans="2:6" x14ac:dyDescent="0.2">
      <c r="B431" s="14"/>
      <c r="F431" s="14"/>
    </row>
    <row r="432" spans="2:6" x14ac:dyDescent="0.2">
      <c r="B432" s="14"/>
      <c r="F432" s="14"/>
    </row>
    <row r="433" spans="2:6" x14ac:dyDescent="0.2">
      <c r="B433" s="14"/>
      <c r="F433" s="14"/>
    </row>
    <row r="434" spans="2:6" x14ac:dyDescent="0.2">
      <c r="B434" s="14"/>
      <c r="F434" s="14"/>
    </row>
    <row r="435" spans="2:6" x14ac:dyDescent="0.2">
      <c r="B435" s="14"/>
      <c r="F435" s="14"/>
    </row>
    <row r="436" spans="2:6" x14ac:dyDescent="0.2">
      <c r="B436" s="14"/>
      <c r="F436" s="14"/>
    </row>
    <row r="437" spans="2:6" x14ac:dyDescent="0.2">
      <c r="B437" s="14"/>
      <c r="F437" s="14"/>
    </row>
    <row r="438" spans="2:6" x14ac:dyDescent="0.2">
      <c r="B438" s="14"/>
      <c r="F438" s="14"/>
    </row>
    <row r="439" spans="2:6" x14ac:dyDescent="0.2">
      <c r="B439" s="14"/>
      <c r="F439" s="14"/>
    </row>
    <row r="440" spans="2:6" x14ac:dyDescent="0.2">
      <c r="B440" s="14"/>
      <c r="F440" s="14"/>
    </row>
    <row r="441" spans="2:6" x14ac:dyDescent="0.2">
      <c r="B441" s="14"/>
      <c r="F441" s="14"/>
    </row>
    <row r="442" spans="2:6" x14ac:dyDescent="0.2">
      <c r="B442" s="14"/>
      <c r="F442" s="14"/>
    </row>
    <row r="443" spans="2:6" x14ac:dyDescent="0.2">
      <c r="B443" s="14"/>
      <c r="F443" s="14"/>
    </row>
    <row r="444" spans="2:6" x14ac:dyDescent="0.2">
      <c r="B444" s="14"/>
      <c r="F444" s="14"/>
    </row>
    <row r="445" spans="2:6" x14ac:dyDescent="0.2">
      <c r="B445" s="14"/>
      <c r="F445" s="14"/>
    </row>
    <row r="446" spans="2:6" x14ac:dyDescent="0.2">
      <c r="B446" s="14"/>
      <c r="F446" s="14"/>
    </row>
    <row r="447" spans="2:6" x14ac:dyDescent="0.2">
      <c r="B447" s="14"/>
      <c r="F447" s="14"/>
    </row>
    <row r="448" spans="2:6" x14ac:dyDescent="0.2">
      <c r="B448" s="14"/>
      <c r="F448" s="14"/>
    </row>
    <row r="449" spans="2:6" x14ac:dyDescent="0.2">
      <c r="B449" s="14"/>
      <c r="F449" s="14"/>
    </row>
    <row r="450" spans="2:6" x14ac:dyDescent="0.2">
      <c r="B450" s="14"/>
      <c r="F450" s="14"/>
    </row>
    <row r="451" spans="2:6" x14ac:dyDescent="0.2">
      <c r="B451" s="14"/>
      <c r="F451" s="14"/>
    </row>
    <row r="452" spans="2:6" x14ac:dyDescent="0.2">
      <c r="B452" s="14"/>
      <c r="F452" s="14"/>
    </row>
    <row r="453" spans="2:6" x14ac:dyDescent="0.2">
      <c r="B453" s="14"/>
      <c r="F453" s="14"/>
    </row>
    <row r="454" spans="2:6" x14ac:dyDescent="0.2">
      <c r="B454" s="14"/>
      <c r="F454" s="14"/>
    </row>
    <row r="455" spans="2:6" x14ac:dyDescent="0.2">
      <c r="B455" s="14"/>
      <c r="F455" s="14"/>
    </row>
    <row r="456" spans="2:6" x14ac:dyDescent="0.2">
      <c r="B456" s="14"/>
      <c r="F456" s="14"/>
    </row>
    <row r="457" spans="2:6" x14ac:dyDescent="0.2">
      <c r="B457" s="14"/>
      <c r="F457" s="14"/>
    </row>
    <row r="458" spans="2:6" x14ac:dyDescent="0.2">
      <c r="B458" s="14"/>
      <c r="F458" s="14"/>
    </row>
    <row r="459" spans="2:6" x14ac:dyDescent="0.2">
      <c r="B459" s="14"/>
      <c r="F459" s="14"/>
    </row>
    <row r="460" spans="2:6" x14ac:dyDescent="0.2">
      <c r="B460" s="14"/>
      <c r="F460" s="14"/>
    </row>
    <row r="461" spans="2:6" x14ac:dyDescent="0.2">
      <c r="B461" s="14"/>
      <c r="F461" s="14"/>
    </row>
    <row r="462" spans="2:6" x14ac:dyDescent="0.2">
      <c r="B462" s="14"/>
      <c r="F462" s="14"/>
    </row>
    <row r="463" spans="2:6" x14ac:dyDescent="0.2">
      <c r="B463" s="14"/>
      <c r="F463" s="14"/>
    </row>
    <row r="464" spans="2:6" x14ac:dyDescent="0.2">
      <c r="B464" s="14"/>
      <c r="F464" s="14"/>
    </row>
    <row r="465" spans="2:6" x14ac:dyDescent="0.2">
      <c r="B465" s="14"/>
      <c r="F465" s="14"/>
    </row>
    <row r="466" spans="2:6" x14ac:dyDescent="0.2">
      <c r="B466" s="14"/>
      <c r="F466" s="14"/>
    </row>
    <row r="467" spans="2:6" x14ac:dyDescent="0.2">
      <c r="B467" s="14"/>
      <c r="F467" s="14"/>
    </row>
    <row r="468" spans="2:6" x14ac:dyDescent="0.2">
      <c r="B468" s="14"/>
      <c r="F468" s="14"/>
    </row>
    <row r="469" spans="2:6" x14ac:dyDescent="0.2">
      <c r="B469" s="14"/>
      <c r="F469" s="14"/>
    </row>
    <row r="470" spans="2:6" x14ac:dyDescent="0.2">
      <c r="B470" s="14"/>
      <c r="F470" s="14"/>
    </row>
    <row r="471" spans="2:6" x14ac:dyDescent="0.2">
      <c r="B471" s="14"/>
      <c r="F471" s="14"/>
    </row>
    <row r="472" spans="2:6" x14ac:dyDescent="0.2">
      <c r="B472" s="14"/>
      <c r="F472" s="14"/>
    </row>
    <row r="473" spans="2:6" x14ac:dyDescent="0.2">
      <c r="B473" s="14"/>
      <c r="F473" s="14"/>
    </row>
    <row r="474" spans="2:6" x14ac:dyDescent="0.2">
      <c r="B474" s="14"/>
      <c r="F474" s="14"/>
    </row>
    <row r="475" spans="2:6" x14ac:dyDescent="0.2">
      <c r="B475" s="14"/>
      <c r="F475" s="14"/>
    </row>
    <row r="476" spans="2:6" x14ac:dyDescent="0.2">
      <c r="B476" s="14"/>
      <c r="F476" s="14"/>
    </row>
    <row r="477" spans="2:6" x14ac:dyDescent="0.2">
      <c r="B477" s="14"/>
      <c r="F477" s="14"/>
    </row>
    <row r="478" spans="2:6" x14ac:dyDescent="0.2">
      <c r="B478" s="14"/>
      <c r="F478" s="14"/>
    </row>
    <row r="479" spans="2:6" x14ac:dyDescent="0.2">
      <c r="B479" s="14"/>
      <c r="F479" s="14"/>
    </row>
    <row r="480" spans="2:6" x14ac:dyDescent="0.2">
      <c r="B480" s="14"/>
      <c r="F480" s="14"/>
    </row>
    <row r="481" spans="2:6" x14ac:dyDescent="0.2">
      <c r="B481" s="14"/>
      <c r="F481" s="14"/>
    </row>
    <row r="482" spans="2:6" x14ac:dyDescent="0.2">
      <c r="B482" s="14"/>
      <c r="F482" s="14"/>
    </row>
    <row r="483" spans="2:6" x14ac:dyDescent="0.2">
      <c r="B483" s="14"/>
      <c r="F483" s="14"/>
    </row>
    <row r="484" spans="2:6" x14ac:dyDescent="0.2">
      <c r="B484" s="14"/>
      <c r="F484" s="14"/>
    </row>
    <row r="485" spans="2:6" x14ac:dyDescent="0.2">
      <c r="B485" s="14"/>
      <c r="F485" s="14"/>
    </row>
    <row r="486" spans="2:6" x14ac:dyDescent="0.2">
      <c r="B486" s="14"/>
      <c r="F486" s="14"/>
    </row>
    <row r="487" spans="2:6" x14ac:dyDescent="0.2">
      <c r="B487" s="14"/>
      <c r="F487" s="14"/>
    </row>
    <row r="488" spans="2:6" x14ac:dyDescent="0.2">
      <c r="B488" s="14"/>
      <c r="F488" s="14"/>
    </row>
    <row r="489" spans="2:6" x14ac:dyDescent="0.2">
      <c r="B489" s="14"/>
      <c r="F489" s="14"/>
    </row>
    <row r="490" spans="2:6" x14ac:dyDescent="0.2">
      <c r="B490" s="14"/>
      <c r="F490" s="14"/>
    </row>
    <row r="491" spans="2:6" x14ac:dyDescent="0.2">
      <c r="B491" s="14"/>
      <c r="F491" s="14"/>
    </row>
    <row r="492" spans="2:6" x14ac:dyDescent="0.2">
      <c r="B492" s="14"/>
      <c r="F492" s="14"/>
    </row>
    <row r="493" spans="2:6" x14ac:dyDescent="0.2">
      <c r="B493" s="14"/>
      <c r="F493" s="14"/>
    </row>
    <row r="494" spans="2:6" x14ac:dyDescent="0.2">
      <c r="B494" s="14"/>
      <c r="F494" s="14"/>
    </row>
    <row r="495" spans="2:6" x14ac:dyDescent="0.2">
      <c r="B495" s="14"/>
      <c r="F495" s="14"/>
    </row>
    <row r="496" spans="2:6" x14ac:dyDescent="0.2">
      <c r="B496" s="14"/>
      <c r="F496" s="14"/>
    </row>
    <row r="497" spans="2:6" x14ac:dyDescent="0.2">
      <c r="B497" s="14"/>
      <c r="F497" s="14"/>
    </row>
    <row r="498" spans="2:6" x14ac:dyDescent="0.2">
      <c r="B498" s="14"/>
      <c r="F498" s="14"/>
    </row>
    <row r="499" spans="2:6" x14ac:dyDescent="0.2">
      <c r="B499" s="14"/>
      <c r="F499" s="14"/>
    </row>
    <row r="500" spans="2:6" x14ac:dyDescent="0.2">
      <c r="B500" s="14"/>
      <c r="F500" s="14"/>
    </row>
    <row r="501" spans="2:6" x14ac:dyDescent="0.2">
      <c r="B501" s="14"/>
      <c r="F501" s="14"/>
    </row>
    <row r="502" spans="2:6" x14ac:dyDescent="0.2">
      <c r="B502" s="14"/>
      <c r="F502" s="14"/>
    </row>
    <row r="503" spans="2:6" x14ac:dyDescent="0.2">
      <c r="B503" s="14"/>
      <c r="F503" s="14"/>
    </row>
    <row r="504" spans="2:6" x14ac:dyDescent="0.2">
      <c r="B504" s="14"/>
      <c r="F504" s="14"/>
    </row>
    <row r="505" spans="2:6" x14ac:dyDescent="0.2">
      <c r="B505" s="14"/>
      <c r="F505" s="14"/>
    </row>
    <row r="506" spans="2:6" x14ac:dyDescent="0.2">
      <c r="B506" s="14"/>
      <c r="F506" s="14"/>
    </row>
    <row r="507" spans="2:6" x14ac:dyDescent="0.2">
      <c r="B507" s="14"/>
      <c r="F507" s="14"/>
    </row>
    <row r="508" spans="2:6" x14ac:dyDescent="0.2">
      <c r="B508" s="14"/>
      <c r="F508" s="14"/>
    </row>
    <row r="509" spans="2:6" x14ac:dyDescent="0.2">
      <c r="B509" s="14"/>
      <c r="F509" s="14"/>
    </row>
    <row r="510" spans="2:6" x14ac:dyDescent="0.2">
      <c r="B510" s="14"/>
      <c r="F510" s="14"/>
    </row>
    <row r="511" spans="2:6" x14ac:dyDescent="0.2">
      <c r="B511" s="14"/>
      <c r="F511" s="14"/>
    </row>
    <row r="512" spans="2:6" x14ac:dyDescent="0.2">
      <c r="B512" s="14"/>
      <c r="F512" s="14"/>
    </row>
    <row r="513" spans="2:6" x14ac:dyDescent="0.2">
      <c r="B513" s="14"/>
      <c r="F513" s="14"/>
    </row>
    <row r="514" spans="2:6" x14ac:dyDescent="0.2">
      <c r="B514" s="14"/>
      <c r="F514" s="14"/>
    </row>
    <row r="515" spans="2:6" x14ac:dyDescent="0.2">
      <c r="B515" s="14"/>
      <c r="F515" s="14"/>
    </row>
    <row r="516" spans="2:6" x14ac:dyDescent="0.2">
      <c r="B516" s="14"/>
      <c r="F516" s="14"/>
    </row>
    <row r="517" spans="2:6" x14ac:dyDescent="0.2">
      <c r="B517" s="14"/>
      <c r="F517" s="14"/>
    </row>
    <row r="518" spans="2:6" x14ac:dyDescent="0.2">
      <c r="B518" s="14"/>
      <c r="F518" s="14"/>
    </row>
    <row r="519" spans="2:6" x14ac:dyDescent="0.2">
      <c r="B519" s="14"/>
      <c r="F519" s="14"/>
    </row>
    <row r="520" spans="2:6" x14ac:dyDescent="0.2">
      <c r="B520" s="14"/>
      <c r="F520" s="14"/>
    </row>
    <row r="521" spans="2:6" x14ac:dyDescent="0.2">
      <c r="B521" s="14"/>
      <c r="F521" s="14"/>
    </row>
    <row r="522" spans="2:6" x14ac:dyDescent="0.2">
      <c r="B522" s="14"/>
      <c r="F522" s="14"/>
    </row>
    <row r="523" spans="2:6" x14ac:dyDescent="0.2">
      <c r="B523" s="14"/>
      <c r="F523" s="14"/>
    </row>
    <row r="524" spans="2:6" x14ac:dyDescent="0.2">
      <c r="B524" s="14"/>
      <c r="F524" s="14"/>
    </row>
    <row r="525" spans="2:6" x14ac:dyDescent="0.2">
      <c r="B525" s="14"/>
      <c r="F525" s="14"/>
    </row>
    <row r="526" spans="2:6" x14ac:dyDescent="0.2">
      <c r="B526" s="14"/>
      <c r="F526" s="14"/>
    </row>
    <row r="527" spans="2:6" x14ac:dyDescent="0.2">
      <c r="B527" s="14"/>
      <c r="F527" s="14"/>
    </row>
    <row r="528" spans="2:6" x14ac:dyDescent="0.2">
      <c r="B528" s="14"/>
      <c r="F528" s="14"/>
    </row>
    <row r="529" spans="2:6" x14ac:dyDescent="0.2">
      <c r="B529" s="14"/>
      <c r="F529" s="14"/>
    </row>
    <row r="530" spans="2:6" x14ac:dyDescent="0.2">
      <c r="B530" s="14"/>
      <c r="F530" s="14"/>
    </row>
    <row r="531" spans="2:6" x14ac:dyDescent="0.2">
      <c r="B531" s="14"/>
      <c r="F531" s="14"/>
    </row>
    <row r="532" spans="2:6" x14ac:dyDescent="0.2">
      <c r="B532" s="14"/>
      <c r="F532" s="14"/>
    </row>
    <row r="533" spans="2:6" x14ac:dyDescent="0.2">
      <c r="B533" s="14"/>
      <c r="F533" s="14"/>
    </row>
    <row r="534" spans="2:6" x14ac:dyDescent="0.2">
      <c r="B534" s="14"/>
      <c r="F534" s="14"/>
    </row>
    <row r="535" spans="2:6" x14ac:dyDescent="0.2">
      <c r="B535" s="14"/>
      <c r="F535" s="14"/>
    </row>
    <row r="536" spans="2:6" x14ac:dyDescent="0.2">
      <c r="B536" s="14"/>
      <c r="F536" s="14"/>
    </row>
    <row r="537" spans="2:6" x14ac:dyDescent="0.2">
      <c r="B537" s="14"/>
      <c r="F537" s="14"/>
    </row>
    <row r="538" spans="2:6" x14ac:dyDescent="0.2">
      <c r="B538" s="14"/>
      <c r="F538" s="14"/>
    </row>
    <row r="539" spans="2:6" x14ac:dyDescent="0.2">
      <c r="B539" s="14"/>
      <c r="F539" s="14"/>
    </row>
    <row r="540" spans="2:6" x14ac:dyDescent="0.2">
      <c r="B540" s="14"/>
      <c r="F540" s="14"/>
    </row>
    <row r="541" spans="2:6" x14ac:dyDescent="0.2">
      <c r="B541" s="14"/>
      <c r="F541" s="14"/>
    </row>
    <row r="542" spans="2:6" x14ac:dyDescent="0.2">
      <c r="B542" s="14"/>
      <c r="F542" s="14"/>
    </row>
    <row r="543" spans="2:6" x14ac:dyDescent="0.2">
      <c r="B543" s="14"/>
      <c r="F543" s="14"/>
    </row>
    <row r="544" spans="2:6" x14ac:dyDescent="0.2">
      <c r="B544" s="14"/>
      <c r="F544" s="14"/>
    </row>
    <row r="545" spans="2:6" x14ac:dyDescent="0.2">
      <c r="B545" s="14"/>
      <c r="F545" s="14"/>
    </row>
    <row r="546" spans="2:6" x14ac:dyDescent="0.2">
      <c r="B546" s="14"/>
      <c r="F546" s="14"/>
    </row>
    <row r="547" spans="2:6" x14ac:dyDescent="0.2">
      <c r="B547" s="14"/>
      <c r="F547" s="14"/>
    </row>
    <row r="548" spans="2:6" x14ac:dyDescent="0.2">
      <c r="B548" s="14"/>
      <c r="F548" s="14"/>
    </row>
    <row r="549" spans="2:6" x14ac:dyDescent="0.2">
      <c r="B549" s="14"/>
      <c r="F549" s="14"/>
    </row>
    <row r="550" spans="2:6" x14ac:dyDescent="0.2">
      <c r="B550" s="14"/>
      <c r="F550" s="14"/>
    </row>
    <row r="551" spans="2:6" x14ac:dyDescent="0.2">
      <c r="B551" s="14"/>
      <c r="F551" s="14"/>
    </row>
    <row r="552" spans="2:6" x14ac:dyDescent="0.2">
      <c r="B552" s="14"/>
      <c r="F552" s="14"/>
    </row>
    <row r="553" spans="2:6" x14ac:dyDescent="0.2">
      <c r="B553" s="14"/>
      <c r="F553" s="14"/>
    </row>
    <row r="554" spans="2:6" x14ac:dyDescent="0.2">
      <c r="B554" s="14"/>
      <c r="F554" s="14"/>
    </row>
    <row r="555" spans="2:6" x14ac:dyDescent="0.2">
      <c r="B555" s="14"/>
      <c r="F555" s="14"/>
    </row>
    <row r="556" spans="2:6" x14ac:dyDescent="0.2">
      <c r="B556" s="14"/>
      <c r="F556" s="14"/>
    </row>
    <row r="557" spans="2:6" x14ac:dyDescent="0.2">
      <c r="B557" s="14"/>
      <c r="F557" s="14"/>
    </row>
    <row r="558" spans="2:6" x14ac:dyDescent="0.2">
      <c r="B558" s="14"/>
      <c r="F558" s="14"/>
    </row>
    <row r="559" spans="2:6" x14ac:dyDescent="0.2">
      <c r="B559" s="14"/>
      <c r="F559" s="14"/>
    </row>
    <row r="560" spans="2:6" x14ac:dyDescent="0.2">
      <c r="B560" s="14"/>
      <c r="F560" s="14"/>
    </row>
    <row r="561" spans="2:6" x14ac:dyDescent="0.2">
      <c r="B561" s="14"/>
      <c r="F561" s="14"/>
    </row>
    <row r="562" spans="2:6" x14ac:dyDescent="0.2">
      <c r="B562" s="14"/>
      <c r="F562" s="14"/>
    </row>
    <row r="563" spans="2:6" x14ac:dyDescent="0.2">
      <c r="B563" s="14"/>
      <c r="F563" s="14"/>
    </row>
    <row r="564" spans="2:6" x14ac:dyDescent="0.2">
      <c r="B564" s="14"/>
      <c r="F564" s="14"/>
    </row>
    <row r="565" spans="2:6" x14ac:dyDescent="0.2">
      <c r="B565" s="14"/>
      <c r="F565" s="14"/>
    </row>
    <row r="566" spans="2:6" x14ac:dyDescent="0.2">
      <c r="B566" s="14"/>
      <c r="F566" s="14"/>
    </row>
    <row r="567" spans="2:6" x14ac:dyDescent="0.2">
      <c r="B567" s="14"/>
      <c r="F567" s="14"/>
    </row>
    <row r="568" spans="2:6" x14ac:dyDescent="0.2">
      <c r="B568" s="14"/>
      <c r="F568" s="14"/>
    </row>
    <row r="569" spans="2:6" x14ac:dyDescent="0.2">
      <c r="B569" s="14"/>
      <c r="F569" s="14"/>
    </row>
    <row r="570" spans="2:6" x14ac:dyDescent="0.2">
      <c r="B570" s="14"/>
      <c r="F570" s="14"/>
    </row>
    <row r="571" spans="2:6" x14ac:dyDescent="0.2">
      <c r="B571" s="14"/>
      <c r="F571" s="14"/>
    </row>
    <row r="572" spans="2:6" x14ac:dyDescent="0.2">
      <c r="B572" s="14"/>
      <c r="F572" s="14"/>
    </row>
    <row r="573" spans="2:6" x14ac:dyDescent="0.2">
      <c r="B573" s="14"/>
      <c r="F573" s="14"/>
    </row>
    <row r="574" spans="2:6" x14ac:dyDescent="0.2">
      <c r="B574" s="14"/>
      <c r="F574" s="14"/>
    </row>
    <row r="575" spans="2:6" x14ac:dyDescent="0.2">
      <c r="B575" s="14"/>
      <c r="F575" s="14"/>
    </row>
    <row r="576" spans="2:6" x14ac:dyDescent="0.2">
      <c r="B576" s="14"/>
      <c r="F576" s="14"/>
    </row>
    <row r="577" spans="2:6" x14ac:dyDescent="0.2">
      <c r="B577" s="14"/>
      <c r="F577" s="14"/>
    </row>
    <row r="578" spans="2:6" x14ac:dyDescent="0.2">
      <c r="B578" s="14"/>
      <c r="F578" s="14"/>
    </row>
    <row r="579" spans="2:6" x14ac:dyDescent="0.2">
      <c r="B579" s="14"/>
      <c r="F579" s="14"/>
    </row>
    <row r="580" spans="2:6" x14ac:dyDescent="0.2">
      <c r="B580" s="14"/>
      <c r="F580" s="14"/>
    </row>
    <row r="581" spans="2:6" x14ac:dyDescent="0.2">
      <c r="B581" s="14"/>
      <c r="F581" s="14"/>
    </row>
    <row r="582" spans="2:6" x14ac:dyDescent="0.2">
      <c r="B582" s="14"/>
      <c r="F582" s="14"/>
    </row>
    <row r="583" spans="2:6" x14ac:dyDescent="0.2">
      <c r="B583" s="14"/>
      <c r="F583" s="14"/>
    </row>
    <row r="584" spans="2:6" x14ac:dyDescent="0.2">
      <c r="B584" s="14"/>
      <c r="F584" s="14"/>
    </row>
    <row r="585" spans="2:6" x14ac:dyDescent="0.2">
      <c r="B585" s="14"/>
      <c r="F585" s="14"/>
    </row>
    <row r="586" spans="2:6" x14ac:dyDescent="0.2">
      <c r="B586" s="14"/>
      <c r="F586" s="14"/>
    </row>
    <row r="587" spans="2:6" x14ac:dyDescent="0.2">
      <c r="B587" s="14"/>
      <c r="F587" s="14"/>
    </row>
    <row r="588" spans="2:6" x14ac:dyDescent="0.2">
      <c r="B588" s="14"/>
      <c r="F588" s="14"/>
    </row>
    <row r="589" spans="2:6" x14ac:dyDescent="0.2">
      <c r="B589" s="14"/>
      <c r="F589" s="14"/>
    </row>
    <row r="590" spans="2:6" x14ac:dyDescent="0.2">
      <c r="B590" s="14"/>
      <c r="F590" s="14"/>
    </row>
    <row r="591" spans="2:6" x14ac:dyDescent="0.2">
      <c r="B591" s="14"/>
      <c r="F591" s="14"/>
    </row>
    <row r="592" spans="2:6" x14ac:dyDescent="0.2">
      <c r="B592" s="14"/>
      <c r="F592" s="14"/>
    </row>
    <row r="593" spans="2:6" x14ac:dyDescent="0.2">
      <c r="B593" s="14"/>
      <c r="F593" s="14"/>
    </row>
    <row r="594" spans="2:6" x14ac:dyDescent="0.2">
      <c r="B594" s="14"/>
      <c r="F594" s="14"/>
    </row>
    <row r="595" spans="2:6" x14ac:dyDescent="0.2">
      <c r="B595" s="14"/>
      <c r="F595" s="14"/>
    </row>
    <row r="596" spans="2:6" x14ac:dyDescent="0.2">
      <c r="B596" s="14"/>
      <c r="F596" s="14"/>
    </row>
    <row r="597" spans="2:6" x14ac:dyDescent="0.2">
      <c r="B597" s="14"/>
      <c r="F597" s="14"/>
    </row>
    <row r="598" spans="2:6" x14ac:dyDescent="0.2">
      <c r="B598" s="14"/>
      <c r="F598" s="14"/>
    </row>
    <row r="599" spans="2:6" x14ac:dyDescent="0.2">
      <c r="B599" s="14"/>
      <c r="F599" s="14"/>
    </row>
    <row r="600" spans="2:6" x14ac:dyDescent="0.2">
      <c r="B600" s="14"/>
      <c r="F600" s="14"/>
    </row>
    <row r="601" spans="2:6" x14ac:dyDescent="0.2">
      <c r="B601" s="14"/>
      <c r="F601" s="14"/>
    </row>
    <row r="602" spans="2:6" x14ac:dyDescent="0.2">
      <c r="B602" s="14"/>
      <c r="F602" s="14"/>
    </row>
    <row r="603" spans="2:6" x14ac:dyDescent="0.2">
      <c r="B603" s="14"/>
      <c r="F603" s="14"/>
    </row>
    <row r="604" spans="2:6" x14ac:dyDescent="0.2">
      <c r="B604" s="14"/>
      <c r="F604" s="14"/>
    </row>
    <row r="605" spans="2:6" x14ac:dyDescent="0.2">
      <c r="B605" s="14"/>
      <c r="F605" s="14"/>
    </row>
    <row r="606" spans="2:6" x14ac:dyDescent="0.2">
      <c r="B606" s="14"/>
      <c r="F606" s="14"/>
    </row>
    <row r="607" spans="2:6" x14ac:dyDescent="0.2">
      <c r="B607" s="14"/>
      <c r="F607" s="14"/>
    </row>
    <row r="608" spans="2:6" x14ac:dyDescent="0.2">
      <c r="B608" s="14"/>
      <c r="F608" s="14"/>
    </row>
    <row r="609" spans="2:6" x14ac:dyDescent="0.2">
      <c r="B609" s="14"/>
      <c r="F609" s="14"/>
    </row>
    <row r="610" spans="2:6" x14ac:dyDescent="0.2">
      <c r="B610" s="14"/>
      <c r="F610" s="14"/>
    </row>
    <row r="611" spans="2:6" x14ac:dyDescent="0.2">
      <c r="B611" s="14"/>
      <c r="F611" s="14"/>
    </row>
    <row r="612" spans="2:6" x14ac:dyDescent="0.2">
      <c r="B612" s="14"/>
      <c r="F612" s="14"/>
    </row>
    <row r="613" spans="2:6" x14ac:dyDescent="0.2">
      <c r="B613" s="14"/>
      <c r="F613" s="14"/>
    </row>
    <row r="614" spans="2:6" x14ac:dyDescent="0.2">
      <c r="B614" s="14"/>
      <c r="F614" s="14"/>
    </row>
    <row r="615" spans="2:6" x14ac:dyDescent="0.2">
      <c r="B615" s="14"/>
      <c r="F615" s="14"/>
    </row>
    <row r="616" spans="2:6" x14ac:dyDescent="0.2">
      <c r="B616" s="14"/>
      <c r="F616" s="14"/>
    </row>
    <row r="617" spans="2:6" x14ac:dyDescent="0.2">
      <c r="B617" s="14"/>
      <c r="F617" s="14"/>
    </row>
    <row r="618" spans="2:6" x14ac:dyDescent="0.2">
      <c r="B618" s="14"/>
      <c r="F618" s="14"/>
    </row>
    <row r="619" spans="2:6" x14ac:dyDescent="0.2">
      <c r="B619" s="14"/>
      <c r="F619" s="14"/>
    </row>
    <row r="620" spans="2:6" x14ac:dyDescent="0.2">
      <c r="B620" s="14"/>
      <c r="F620" s="14"/>
    </row>
    <row r="621" spans="2:6" x14ac:dyDescent="0.2">
      <c r="B621" s="14"/>
      <c r="F621" s="14"/>
    </row>
    <row r="622" spans="2:6" x14ac:dyDescent="0.2">
      <c r="B622" s="14"/>
      <c r="F622" s="14"/>
    </row>
    <row r="623" spans="2:6" x14ac:dyDescent="0.2">
      <c r="B623" s="14"/>
      <c r="F623" s="14"/>
    </row>
    <row r="624" spans="2:6" x14ac:dyDescent="0.2">
      <c r="B624" s="14"/>
      <c r="F624" s="14"/>
    </row>
    <row r="625" spans="2:6" x14ac:dyDescent="0.2">
      <c r="B625" s="14"/>
      <c r="F625" s="14"/>
    </row>
    <row r="626" spans="2:6" x14ac:dyDescent="0.2">
      <c r="B626" s="14"/>
      <c r="F626" s="14"/>
    </row>
    <row r="627" spans="2:6" x14ac:dyDescent="0.2">
      <c r="B627" s="14"/>
      <c r="F627" s="14"/>
    </row>
    <row r="628" spans="2:6" x14ac:dyDescent="0.2">
      <c r="B628" s="14"/>
      <c r="F628" s="14"/>
    </row>
    <row r="629" spans="2:6" x14ac:dyDescent="0.2">
      <c r="B629" s="14"/>
      <c r="F629" s="14"/>
    </row>
    <row r="630" spans="2:6" x14ac:dyDescent="0.2">
      <c r="B630" s="14"/>
      <c r="F630" s="14"/>
    </row>
    <row r="631" spans="2:6" x14ac:dyDescent="0.2">
      <c r="B631" s="14"/>
      <c r="F631" s="14"/>
    </row>
    <row r="632" spans="2:6" x14ac:dyDescent="0.2">
      <c r="B632" s="14"/>
      <c r="F632" s="14"/>
    </row>
    <row r="633" spans="2:6" x14ac:dyDescent="0.2">
      <c r="B633" s="14"/>
      <c r="F633" s="14"/>
    </row>
    <row r="634" spans="2:6" x14ac:dyDescent="0.2">
      <c r="B634" s="14"/>
      <c r="F634" s="14"/>
    </row>
    <row r="635" spans="2:6" x14ac:dyDescent="0.2">
      <c r="B635" s="14"/>
      <c r="F635" s="14"/>
    </row>
    <row r="636" spans="2:6" x14ac:dyDescent="0.2">
      <c r="B636" s="14"/>
      <c r="F636" s="14"/>
    </row>
    <row r="637" spans="2:6" x14ac:dyDescent="0.2">
      <c r="B637" s="14"/>
      <c r="F637" s="14"/>
    </row>
    <row r="638" spans="2:6" x14ac:dyDescent="0.2">
      <c r="B638" s="14"/>
      <c r="F638" s="14"/>
    </row>
    <row r="639" spans="2:6" x14ac:dyDescent="0.2">
      <c r="B639" s="14"/>
      <c r="F639" s="14"/>
    </row>
    <row r="640" spans="2:6" x14ac:dyDescent="0.2">
      <c r="B640" s="14"/>
      <c r="F640" s="14"/>
    </row>
    <row r="641" spans="2:6" x14ac:dyDescent="0.2">
      <c r="B641" s="14"/>
      <c r="F641" s="14"/>
    </row>
    <row r="642" spans="2:6" x14ac:dyDescent="0.2">
      <c r="B642" s="14"/>
      <c r="F642" s="14"/>
    </row>
    <row r="643" spans="2:6" x14ac:dyDescent="0.2">
      <c r="B643" s="14"/>
      <c r="F643" s="14"/>
    </row>
    <row r="644" spans="2:6" x14ac:dyDescent="0.2">
      <c r="B644" s="14"/>
      <c r="F644" s="14"/>
    </row>
    <row r="645" spans="2:6" x14ac:dyDescent="0.2">
      <c r="B645" s="14"/>
      <c r="F645" s="14"/>
    </row>
    <row r="646" spans="2:6" x14ac:dyDescent="0.2">
      <c r="B646" s="14"/>
      <c r="F646" s="14"/>
    </row>
    <row r="647" spans="2:6" x14ac:dyDescent="0.2">
      <c r="B647" s="14"/>
      <c r="F647" s="14"/>
    </row>
    <row r="648" spans="2:6" x14ac:dyDescent="0.2">
      <c r="B648" s="14"/>
      <c r="F648" s="14"/>
    </row>
    <row r="649" spans="2:6" x14ac:dyDescent="0.2">
      <c r="B649" s="14"/>
      <c r="F649" s="14"/>
    </row>
    <row r="650" spans="2:6" x14ac:dyDescent="0.2">
      <c r="B650" s="14"/>
      <c r="F650" s="14"/>
    </row>
    <row r="651" spans="2:6" x14ac:dyDescent="0.2">
      <c r="B651" s="14"/>
      <c r="F651" s="14"/>
    </row>
    <row r="652" spans="2:6" x14ac:dyDescent="0.2">
      <c r="B652" s="14"/>
      <c r="F652" s="14"/>
    </row>
    <row r="653" spans="2:6" x14ac:dyDescent="0.2">
      <c r="B653" s="14"/>
      <c r="F653" s="14"/>
    </row>
    <row r="654" spans="2:6" x14ac:dyDescent="0.2">
      <c r="B654" s="14"/>
      <c r="F654" s="14"/>
    </row>
    <row r="655" spans="2:6" x14ac:dyDescent="0.2">
      <c r="B655" s="14"/>
      <c r="F655" s="14"/>
    </row>
    <row r="656" spans="2:6" x14ac:dyDescent="0.2">
      <c r="B656" s="14"/>
      <c r="F656" s="14"/>
    </row>
    <row r="657" spans="2:6" x14ac:dyDescent="0.2">
      <c r="B657" s="14"/>
      <c r="F657" s="14"/>
    </row>
    <row r="658" spans="2:6" x14ac:dyDescent="0.2">
      <c r="B658" s="14"/>
      <c r="F658" s="14"/>
    </row>
    <row r="659" spans="2:6" x14ac:dyDescent="0.2">
      <c r="B659" s="14"/>
      <c r="F659" s="14"/>
    </row>
    <row r="660" spans="2:6" x14ac:dyDescent="0.2">
      <c r="B660" s="14"/>
      <c r="F660" s="14"/>
    </row>
    <row r="661" spans="2:6" x14ac:dyDescent="0.2">
      <c r="B661" s="14"/>
      <c r="F661" s="14"/>
    </row>
    <row r="662" spans="2:6" x14ac:dyDescent="0.2">
      <c r="B662" s="14"/>
      <c r="F662" s="14"/>
    </row>
    <row r="663" spans="2:6" x14ac:dyDescent="0.2">
      <c r="B663" s="14"/>
      <c r="F663" s="14"/>
    </row>
    <row r="664" spans="2:6" x14ac:dyDescent="0.2">
      <c r="B664" s="14"/>
      <c r="F664" s="14"/>
    </row>
    <row r="665" spans="2:6" x14ac:dyDescent="0.2">
      <c r="B665" s="14"/>
      <c r="F665" s="14"/>
    </row>
    <row r="666" spans="2:6" x14ac:dyDescent="0.2">
      <c r="B666" s="14"/>
      <c r="F666" s="14"/>
    </row>
    <row r="667" spans="2:6" x14ac:dyDescent="0.2">
      <c r="B667" s="14"/>
      <c r="F667" s="14"/>
    </row>
    <row r="668" spans="2:6" x14ac:dyDescent="0.2">
      <c r="B668" s="14"/>
      <c r="F668" s="14"/>
    </row>
    <row r="669" spans="2:6" x14ac:dyDescent="0.2">
      <c r="B669" s="14"/>
      <c r="F669" s="14"/>
    </row>
    <row r="670" spans="2:6" x14ac:dyDescent="0.2">
      <c r="B670" s="14"/>
      <c r="F670" s="14"/>
    </row>
    <row r="671" spans="2:6" x14ac:dyDescent="0.2">
      <c r="B671" s="14"/>
      <c r="F671" s="14"/>
    </row>
    <row r="672" spans="2:6" x14ac:dyDescent="0.2">
      <c r="B672" s="14"/>
      <c r="F672" s="14"/>
    </row>
    <row r="673" spans="2:6" x14ac:dyDescent="0.2">
      <c r="B673" s="14"/>
      <c r="F673" s="14"/>
    </row>
    <row r="674" spans="2:6" x14ac:dyDescent="0.2">
      <c r="B674" s="14"/>
      <c r="F674" s="14"/>
    </row>
    <row r="675" spans="2:6" x14ac:dyDescent="0.2">
      <c r="B675" s="14"/>
      <c r="F675" s="14"/>
    </row>
    <row r="676" spans="2:6" x14ac:dyDescent="0.2">
      <c r="B676" s="14"/>
      <c r="F676" s="14"/>
    </row>
    <row r="677" spans="2:6" x14ac:dyDescent="0.2">
      <c r="B677" s="14"/>
      <c r="F677" s="14"/>
    </row>
    <row r="678" spans="2:6" x14ac:dyDescent="0.2">
      <c r="B678" s="14"/>
      <c r="F678" s="14"/>
    </row>
    <row r="679" spans="2:6" x14ac:dyDescent="0.2">
      <c r="B679" s="14"/>
      <c r="F679" s="14"/>
    </row>
    <row r="680" spans="2:6" x14ac:dyDescent="0.2">
      <c r="B680" s="14"/>
      <c r="F680" s="14"/>
    </row>
    <row r="681" spans="2:6" x14ac:dyDescent="0.2">
      <c r="B681" s="14"/>
      <c r="F681" s="14"/>
    </row>
    <row r="682" spans="2:6" x14ac:dyDescent="0.2">
      <c r="B682" s="14"/>
      <c r="F682" s="14"/>
    </row>
    <row r="683" spans="2:6" x14ac:dyDescent="0.2">
      <c r="B683" s="14"/>
      <c r="F683" s="14"/>
    </row>
    <row r="684" spans="2:6" x14ac:dyDescent="0.2">
      <c r="B684" s="14"/>
      <c r="F684" s="14"/>
    </row>
    <row r="685" spans="2:6" x14ac:dyDescent="0.2">
      <c r="B685" s="14"/>
      <c r="F685" s="14"/>
    </row>
    <row r="686" spans="2:6" x14ac:dyDescent="0.2">
      <c r="B686" s="14"/>
      <c r="F686" s="14"/>
    </row>
    <row r="687" spans="2:6" x14ac:dyDescent="0.2">
      <c r="B687" s="14"/>
      <c r="F687" s="14"/>
    </row>
    <row r="688" spans="2:6" x14ac:dyDescent="0.2">
      <c r="B688" s="14"/>
      <c r="F688" s="14"/>
    </row>
    <row r="689" spans="2:6" x14ac:dyDescent="0.2">
      <c r="B689" s="14"/>
      <c r="F689" s="14"/>
    </row>
    <row r="690" spans="2:6" x14ac:dyDescent="0.2">
      <c r="B690" s="14"/>
      <c r="F690" s="14"/>
    </row>
    <row r="691" spans="2:6" x14ac:dyDescent="0.2">
      <c r="B691" s="14"/>
      <c r="F691" s="14"/>
    </row>
    <row r="692" spans="2:6" x14ac:dyDescent="0.2">
      <c r="B692" s="14"/>
      <c r="F692" s="14"/>
    </row>
    <row r="693" spans="2:6" x14ac:dyDescent="0.2">
      <c r="B693" s="14"/>
      <c r="F693" s="14"/>
    </row>
    <row r="694" spans="2:6" x14ac:dyDescent="0.2">
      <c r="B694" s="14"/>
      <c r="F694" s="14"/>
    </row>
    <row r="695" spans="2:6" x14ac:dyDescent="0.2">
      <c r="B695" s="14"/>
      <c r="F695" s="14"/>
    </row>
    <row r="696" spans="2:6" x14ac:dyDescent="0.2">
      <c r="B696" s="14"/>
      <c r="F696" s="14"/>
    </row>
    <row r="697" spans="2:6" x14ac:dyDescent="0.2">
      <c r="B697" s="14"/>
      <c r="F697" s="14"/>
    </row>
    <row r="698" spans="2:6" x14ac:dyDescent="0.2">
      <c r="B698" s="14"/>
      <c r="F698" s="14"/>
    </row>
    <row r="699" spans="2:6" x14ac:dyDescent="0.2">
      <c r="B699" s="14"/>
      <c r="F699" s="14"/>
    </row>
    <row r="700" spans="2:6" x14ac:dyDescent="0.2">
      <c r="B700" s="14"/>
      <c r="F700" s="14"/>
    </row>
    <row r="701" spans="2:6" x14ac:dyDescent="0.2">
      <c r="B701" s="14"/>
      <c r="F701" s="14"/>
    </row>
    <row r="702" spans="2:6" x14ac:dyDescent="0.2">
      <c r="B702" s="14"/>
      <c r="F702" s="14"/>
    </row>
    <row r="703" spans="2:6" x14ac:dyDescent="0.2">
      <c r="B703" s="14"/>
      <c r="F703" s="14"/>
    </row>
    <row r="704" spans="2:6" x14ac:dyDescent="0.2">
      <c r="B704" s="14"/>
      <c r="F704" s="14"/>
    </row>
    <row r="705" spans="2:6" x14ac:dyDescent="0.2">
      <c r="B705" s="14"/>
      <c r="F705" s="14"/>
    </row>
    <row r="706" spans="2:6" x14ac:dyDescent="0.2">
      <c r="B706" s="14"/>
      <c r="F706" s="14"/>
    </row>
    <row r="707" spans="2:6" x14ac:dyDescent="0.2">
      <c r="B707" s="14"/>
      <c r="F707" s="14"/>
    </row>
    <row r="708" spans="2:6" x14ac:dyDescent="0.2">
      <c r="B708" s="14"/>
      <c r="F708" s="14"/>
    </row>
    <row r="709" spans="2:6" x14ac:dyDescent="0.2">
      <c r="B709" s="14"/>
      <c r="F709" s="14"/>
    </row>
    <row r="710" spans="2:6" x14ac:dyDescent="0.2">
      <c r="B710" s="14"/>
      <c r="F710" s="14"/>
    </row>
    <row r="711" spans="2:6" x14ac:dyDescent="0.2">
      <c r="B711" s="14"/>
      <c r="F711" s="14"/>
    </row>
    <row r="712" spans="2:6" x14ac:dyDescent="0.2">
      <c r="B712" s="14"/>
      <c r="F712" s="14"/>
    </row>
    <row r="713" spans="2:6" x14ac:dyDescent="0.2">
      <c r="B713" s="14"/>
      <c r="F713" s="14"/>
    </row>
    <row r="714" spans="2:6" x14ac:dyDescent="0.2">
      <c r="B714" s="14"/>
      <c r="F714" s="14"/>
    </row>
    <row r="715" spans="2:6" x14ac:dyDescent="0.2">
      <c r="B715" s="14"/>
      <c r="F715" s="14"/>
    </row>
    <row r="716" spans="2:6" x14ac:dyDescent="0.2">
      <c r="B716" s="14"/>
      <c r="F716" s="14"/>
    </row>
    <row r="717" spans="2:6" x14ac:dyDescent="0.2">
      <c r="B717" s="14"/>
      <c r="F717" s="14"/>
    </row>
    <row r="718" spans="2:6" x14ac:dyDescent="0.2">
      <c r="B718" s="14"/>
      <c r="F718" s="14"/>
    </row>
    <row r="719" spans="2:6" x14ac:dyDescent="0.2">
      <c r="B719" s="14"/>
      <c r="F719" s="14"/>
    </row>
    <row r="720" spans="2:6" x14ac:dyDescent="0.2">
      <c r="B720" s="14"/>
      <c r="F720" s="14"/>
    </row>
    <row r="721" spans="2:6" x14ac:dyDescent="0.2">
      <c r="B721" s="14"/>
      <c r="F721" s="14"/>
    </row>
    <row r="722" spans="2:6" x14ac:dyDescent="0.2">
      <c r="B722" s="14"/>
      <c r="F722" s="14"/>
    </row>
    <row r="723" spans="2:6" x14ac:dyDescent="0.2">
      <c r="B723" s="14"/>
      <c r="F723" s="14"/>
    </row>
    <row r="724" spans="2:6" x14ac:dyDescent="0.2">
      <c r="B724" s="14"/>
      <c r="F724" s="14"/>
    </row>
    <row r="725" spans="2:6" x14ac:dyDescent="0.2">
      <c r="B725" s="14"/>
      <c r="F725" s="14"/>
    </row>
    <row r="726" spans="2:6" x14ac:dyDescent="0.2">
      <c r="B726" s="14"/>
      <c r="F726" s="14"/>
    </row>
    <row r="727" spans="2:6" x14ac:dyDescent="0.2">
      <c r="B727" s="14"/>
      <c r="F727" s="14"/>
    </row>
    <row r="728" spans="2:6" x14ac:dyDescent="0.2">
      <c r="B728" s="14"/>
      <c r="F728" s="14"/>
    </row>
    <row r="729" spans="2:6" x14ac:dyDescent="0.2">
      <c r="B729" s="14"/>
      <c r="F729" s="14"/>
    </row>
    <row r="730" spans="2:6" x14ac:dyDescent="0.2">
      <c r="B730" s="14"/>
      <c r="F730" s="14"/>
    </row>
    <row r="731" spans="2:6" x14ac:dyDescent="0.2">
      <c r="B731" s="14"/>
      <c r="F731" s="14"/>
    </row>
    <row r="732" spans="2:6" x14ac:dyDescent="0.2">
      <c r="B732" s="14"/>
      <c r="F732" s="14"/>
    </row>
    <row r="733" spans="2:6" x14ac:dyDescent="0.2">
      <c r="B733" s="14"/>
      <c r="F733" s="14"/>
    </row>
    <row r="734" spans="2:6" x14ac:dyDescent="0.2">
      <c r="B734" s="14"/>
      <c r="F734" s="14"/>
    </row>
    <row r="735" spans="2:6" x14ac:dyDescent="0.2">
      <c r="B735" s="14"/>
      <c r="F735" s="14"/>
    </row>
    <row r="736" spans="2:6" x14ac:dyDescent="0.2">
      <c r="B736" s="14"/>
      <c r="F736" s="14"/>
    </row>
    <row r="737" spans="2:6" x14ac:dyDescent="0.2">
      <c r="B737" s="14"/>
      <c r="F737" s="14"/>
    </row>
    <row r="738" spans="2:6" x14ac:dyDescent="0.2">
      <c r="B738" s="14"/>
      <c r="F738" s="14"/>
    </row>
    <row r="739" spans="2:6" x14ac:dyDescent="0.2">
      <c r="B739" s="14"/>
      <c r="F739" s="14"/>
    </row>
    <row r="740" spans="2:6" x14ac:dyDescent="0.2">
      <c r="B740" s="14"/>
      <c r="F740" s="14"/>
    </row>
    <row r="741" spans="2:6" x14ac:dyDescent="0.2">
      <c r="B741" s="14"/>
      <c r="F741" s="14"/>
    </row>
    <row r="742" spans="2:6" x14ac:dyDescent="0.2">
      <c r="B742" s="14"/>
      <c r="F742" s="14"/>
    </row>
    <row r="743" spans="2:6" x14ac:dyDescent="0.2">
      <c r="B743" s="14"/>
      <c r="F743" s="14"/>
    </row>
    <row r="744" spans="2:6" x14ac:dyDescent="0.2">
      <c r="B744" s="14"/>
      <c r="F744" s="14"/>
    </row>
    <row r="745" spans="2:6" x14ac:dyDescent="0.2">
      <c r="B745" s="14"/>
      <c r="F745" s="14"/>
    </row>
    <row r="746" spans="2:6" x14ac:dyDescent="0.2">
      <c r="B746" s="14"/>
      <c r="F746" s="14"/>
    </row>
    <row r="747" spans="2:6" x14ac:dyDescent="0.2">
      <c r="B747" s="14"/>
      <c r="F747" s="14"/>
    </row>
    <row r="748" spans="2:6" x14ac:dyDescent="0.2">
      <c r="B748" s="14"/>
      <c r="F748" s="14"/>
    </row>
    <row r="749" spans="2:6" x14ac:dyDescent="0.2">
      <c r="B749" s="14"/>
      <c r="F749" s="14"/>
    </row>
    <row r="750" spans="2:6" x14ac:dyDescent="0.2">
      <c r="B750" s="14"/>
      <c r="F750" s="14"/>
    </row>
    <row r="751" spans="2:6" x14ac:dyDescent="0.2">
      <c r="B751" s="14"/>
      <c r="F751" s="14"/>
    </row>
    <row r="752" spans="2:6" x14ac:dyDescent="0.2">
      <c r="B752" s="14"/>
      <c r="F752" s="14"/>
    </row>
    <row r="753" spans="2:6" x14ac:dyDescent="0.2">
      <c r="B753" s="14"/>
      <c r="F753" s="14"/>
    </row>
    <row r="754" spans="2:6" x14ac:dyDescent="0.2">
      <c r="B754" s="14"/>
      <c r="F754" s="14"/>
    </row>
    <row r="755" spans="2:6" x14ac:dyDescent="0.2">
      <c r="B755" s="14"/>
      <c r="F755" s="14"/>
    </row>
    <row r="756" spans="2:6" x14ac:dyDescent="0.2">
      <c r="B756" s="14"/>
      <c r="F756" s="14"/>
    </row>
    <row r="757" spans="2:6" x14ac:dyDescent="0.2">
      <c r="B757" s="14"/>
      <c r="F757" s="14"/>
    </row>
    <row r="758" spans="2:6" x14ac:dyDescent="0.2">
      <c r="B758" s="14"/>
      <c r="F758" s="14"/>
    </row>
    <row r="759" spans="2:6" x14ac:dyDescent="0.2">
      <c r="B759" s="14"/>
      <c r="F759" s="14"/>
    </row>
    <row r="760" spans="2:6" x14ac:dyDescent="0.2">
      <c r="B760" s="14"/>
      <c r="F760" s="14"/>
    </row>
    <row r="761" spans="2:6" x14ac:dyDescent="0.2">
      <c r="B761" s="14"/>
      <c r="F761" s="14"/>
    </row>
    <row r="762" spans="2:6" x14ac:dyDescent="0.2">
      <c r="B762" s="14"/>
      <c r="F762" s="14"/>
    </row>
    <row r="763" spans="2:6" x14ac:dyDescent="0.2">
      <c r="B763" s="14"/>
      <c r="F763" s="14"/>
    </row>
    <row r="764" spans="2:6" x14ac:dyDescent="0.2">
      <c r="B764" s="14"/>
      <c r="F764" s="14"/>
    </row>
    <row r="765" spans="2:6" x14ac:dyDescent="0.2">
      <c r="B765" s="14"/>
      <c r="F765" s="14"/>
    </row>
    <row r="766" spans="2:6" x14ac:dyDescent="0.2">
      <c r="B766" s="14"/>
      <c r="F766" s="14"/>
    </row>
    <row r="767" spans="2:6" x14ac:dyDescent="0.2">
      <c r="B767" s="14"/>
      <c r="F767" s="14"/>
    </row>
    <row r="768" spans="2:6" x14ac:dyDescent="0.2">
      <c r="B768" s="14"/>
      <c r="F768" s="14"/>
    </row>
    <row r="769" spans="2:6" x14ac:dyDescent="0.2">
      <c r="B769" s="14"/>
      <c r="F769" s="14"/>
    </row>
    <row r="770" spans="2:6" x14ac:dyDescent="0.2">
      <c r="B770" s="14"/>
      <c r="F770" s="14"/>
    </row>
    <row r="771" spans="2:6" x14ac:dyDescent="0.2">
      <c r="B771" s="14"/>
      <c r="F771" s="14"/>
    </row>
    <row r="772" spans="2:6" x14ac:dyDescent="0.2">
      <c r="B772" s="14"/>
      <c r="F772" s="14"/>
    </row>
    <row r="773" spans="2:6" x14ac:dyDescent="0.2">
      <c r="B773" s="14"/>
      <c r="F773" s="14"/>
    </row>
    <row r="774" spans="2:6" x14ac:dyDescent="0.2">
      <c r="B774" s="14"/>
      <c r="F774" s="14"/>
    </row>
    <row r="775" spans="2:6" x14ac:dyDescent="0.2">
      <c r="B775" s="14"/>
      <c r="F775" s="14"/>
    </row>
    <row r="776" spans="2:6" x14ac:dyDescent="0.2">
      <c r="B776" s="14"/>
      <c r="F776" s="14"/>
    </row>
    <row r="777" spans="2:6" x14ac:dyDescent="0.2">
      <c r="B777" s="14"/>
      <c r="F777" s="14"/>
    </row>
    <row r="778" spans="2:6" x14ac:dyDescent="0.2">
      <c r="B778" s="14"/>
      <c r="F778" s="14"/>
    </row>
    <row r="779" spans="2:6" x14ac:dyDescent="0.2">
      <c r="B779" s="14"/>
      <c r="F779" s="14"/>
    </row>
    <row r="780" spans="2:6" x14ac:dyDescent="0.2">
      <c r="B780" s="14"/>
      <c r="F780" s="14"/>
    </row>
    <row r="781" spans="2:6" x14ac:dyDescent="0.2">
      <c r="B781" s="14"/>
      <c r="F781" s="14"/>
    </row>
    <row r="782" spans="2:6" x14ac:dyDescent="0.2">
      <c r="B782" s="14"/>
      <c r="F782" s="14"/>
    </row>
    <row r="783" spans="2:6" x14ac:dyDescent="0.2">
      <c r="B783" s="14"/>
      <c r="F783" s="14"/>
    </row>
    <row r="784" spans="2:6" x14ac:dyDescent="0.2">
      <c r="B784" s="14"/>
      <c r="F784" s="14"/>
    </row>
    <row r="785" spans="2:6" x14ac:dyDescent="0.2">
      <c r="B785" s="14"/>
      <c r="F785" s="14"/>
    </row>
    <row r="786" spans="2:6" x14ac:dyDescent="0.2">
      <c r="B786" s="14"/>
      <c r="F786" s="14"/>
    </row>
    <row r="787" spans="2:6" x14ac:dyDescent="0.2">
      <c r="B787" s="14"/>
      <c r="F787" s="14"/>
    </row>
    <row r="788" spans="2:6" x14ac:dyDescent="0.2">
      <c r="B788" s="14"/>
      <c r="F788" s="14"/>
    </row>
    <row r="789" spans="2:6" x14ac:dyDescent="0.2">
      <c r="B789" s="14"/>
      <c r="F789" s="14"/>
    </row>
    <row r="790" spans="2:6" x14ac:dyDescent="0.2">
      <c r="B790" s="14"/>
      <c r="F790" s="14"/>
    </row>
    <row r="791" spans="2:6" x14ac:dyDescent="0.2">
      <c r="B791" s="14"/>
      <c r="F791" s="14"/>
    </row>
    <row r="792" spans="2:6" x14ac:dyDescent="0.2">
      <c r="B792" s="14"/>
      <c r="F792" s="14"/>
    </row>
    <row r="793" spans="2:6" x14ac:dyDescent="0.2">
      <c r="B793" s="14"/>
      <c r="F793" s="14"/>
    </row>
    <row r="794" spans="2:6" x14ac:dyDescent="0.2">
      <c r="B794" s="14"/>
      <c r="F794" s="14"/>
    </row>
    <row r="795" spans="2:6" x14ac:dyDescent="0.2">
      <c r="B795" s="14"/>
      <c r="F795" s="14"/>
    </row>
    <row r="796" spans="2:6" x14ac:dyDescent="0.2">
      <c r="B796" s="14"/>
      <c r="F796" s="14"/>
    </row>
    <row r="797" spans="2:6" x14ac:dyDescent="0.2">
      <c r="B797" s="14"/>
      <c r="F797" s="14"/>
    </row>
    <row r="798" spans="2:6" x14ac:dyDescent="0.2">
      <c r="B798" s="14"/>
      <c r="F798" s="14"/>
    </row>
    <row r="799" spans="2:6" x14ac:dyDescent="0.2">
      <c r="B799" s="14"/>
      <c r="F799" s="14"/>
    </row>
    <row r="800" spans="2:6" x14ac:dyDescent="0.2">
      <c r="B800" s="14"/>
      <c r="F800" s="14"/>
    </row>
    <row r="801" spans="2:6" x14ac:dyDescent="0.2">
      <c r="B801" s="14"/>
      <c r="F801" s="14"/>
    </row>
    <row r="802" spans="2:6" x14ac:dyDescent="0.2">
      <c r="B802" s="14"/>
      <c r="F802" s="14"/>
    </row>
    <row r="803" spans="2:6" x14ac:dyDescent="0.2">
      <c r="B803" s="14"/>
      <c r="F803" s="14"/>
    </row>
    <row r="804" spans="2:6" x14ac:dyDescent="0.2">
      <c r="B804" s="14"/>
      <c r="F804" s="14"/>
    </row>
    <row r="805" spans="2:6" x14ac:dyDescent="0.2">
      <c r="B805" s="14"/>
      <c r="F805" s="14"/>
    </row>
    <row r="806" spans="2:6" x14ac:dyDescent="0.2">
      <c r="B806" s="14"/>
      <c r="F806" s="14"/>
    </row>
    <row r="807" spans="2:6" x14ac:dyDescent="0.2">
      <c r="B807" s="14"/>
      <c r="F807" s="14"/>
    </row>
    <row r="808" spans="2:6" x14ac:dyDescent="0.2">
      <c r="B808" s="14"/>
      <c r="F808" s="14"/>
    </row>
    <row r="809" spans="2:6" x14ac:dyDescent="0.2">
      <c r="B809" s="14"/>
      <c r="F809" s="14"/>
    </row>
    <row r="810" spans="2:6" x14ac:dyDescent="0.2">
      <c r="B810" s="14"/>
      <c r="F810" s="14"/>
    </row>
    <row r="811" spans="2:6" x14ac:dyDescent="0.2">
      <c r="B811" s="14"/>
      <c r="F811" s="14"/>
    </row>
    <row r="812" spans="2:6" x14ac:dyDescent="0.2">
      <c r="B812" s="14"/>
      <c r="F812" s="14"/>
    </row>
  </sheetData>
  <phoneticPr fontId="8" type="noConversion"/>
  <hyperlinks>
    <hyperlink ref="P57" r:id="rId1" display="http://www.bav-astro.de/sfs/BAVM_link.php?BAVMnr=128" xr:uid="{00000000-0004-0000-0100-000000000000}"/>
    <hyperlink ref="P58" r:id="rId2" display="http://www.konkoly.hu/cgi-bin/IBVS?5583" xr:uid="{00000000-0004-0000-0100-000001000000}"/>
    <hyperlink ref="P59" r:id="rId3" display="http://www.konkoly.hu/cgi-bin/IBVS?5653" xr:uid="{00000000-0004-0000-0100-000002000000}"/>
    <hyperlink ref="P102" r:id="rId4" display="http://var.astro.cz/oejv/issues/oejv0107.pdf" xr:uid="{00000000-0004-0000-0100-000003000000}"/>
    <hyperlink ref="P60" r:id="rId5" display="http://www.konkoly.hu/cgi-bin/IBVS?5795" xr:uid="{00000000-0004-0000-0100-000004000000}"/>
    <hyperlink ref="P61" r:id="rId6" display="http://www.bav-astro.de/sfs/BAVM_link.php?BAVMnr=186" xr:uid="{00000000-0004-0000-0100-000005000000}"/>
    <hyperlink ref="P103" r:id="rId7" display="http://var.astro.cz/oejv/issues/oejv0107.pdf" xr:uid="{00000000-0004-0000-0100-000006000000}"/>
    <hyperlink ref="P104" r:id="rId8" display="http://var.astro.cz/oejv/issues/oejv0137.pdf" xr:uid="{00000000-0004-0000-0100-000007000000}"/>
    <hyperlink ref="P105" r:id="rId9" display="http://var.astro.cz/oejv/issues/oejv0137.pdf" xr:uid="{00000000-0004-0000-0100-000008000000}"/>
    <hyperlink ref="P106" r:id="rId10" display="http://var.astro.cz/oejv/issues/oejv0137.pdf" xr:uid="{00000000-0004-0000-0100-000009000000}"/>
    <hyperlink ref="P107" r:id="rId11" display="http://var.astro.cz/oejv/issues/oejv0137.pdf" xr:uid="{00000000-0004-0000-0100-00000A000000}"/>
    <hyperlink ref="P62" r:id="rId12" display="http://www.bav-astro.de/sfs/BAVM_link.php?BAVMnr=214" xr:uid="{00000000-0004-0000-0100-00000B000000}"/>
    <hyperlink ref="P108" r:id="rId13" display="http://var.astro.cz/oejv/issues/oejv0137.pdf" xr:uid="{00000000-0004-0000-0100-00000C000000}"/>
    <hyperlink ref="P63" r:id="rId14" display="http://www.bav-astro.de/sfs/BAVM_link.php?BAVMnr=214" xr:uid="{00000000-0004-0000-0100-00000D000000}"/>
    <hyperlink ref="P64" r:id="rId15" display="http://www.konkoly.hu/cgi-bin/IBVS?5920" xr:uid="{00000000-0004-0000-0100-00000E000000}"/>
    <hyperlink ref="P109" r:id="rId16" display="http://var.astro.cz/oejv/issues/oejv0137.pdf" xr:uid="{00000000-0004-0000-0100-00000F000000}"/>
    <hyperlink ref="P65" r:id="rId17" display="http://www.bav-astro.de/sfs/BAVM_link.php?BAVMnr=220" xr:uid="{00000000-0004-0000-0100-000010000000}"/>
    <hyperlink ref="P66" r:id="rId18" display="http://var.astro.cz/oejv/issues/oejv0160.pdf" xr:uid="{00000000-0004-0000-0100-000011000000}"/>
    <hyperlink ref="P67" r:id="rId19" display="http://var.astro.cz/oejv/issues/oejv0160.pdf" xr:uid="{00000000-0004-0000-0100-000012000000}"/>
    <hyperlink ref="P68" r:id="rId20" display="http://var.astro.cz/oejv/issues/oejv0160.pdf" xr:uid="{00000000-0004-0000-0100-000013000000}"/>
    <hyperlink ref="P69" r:id="rId21" display="http://var.astro.cz/oejv/issues/oejv0160.pdf" xr:uid="{00000000-0004-0000-0100-000014000000}"/>
    <hyperlink ref="P70" r:id="rId22" display="http://var.astro.cz/oejv/issues/oejv0160.pdf" xr:uid="{00000000-0004-0000-0100-000015000000}"/>
    <hyperlink ref="P71" r:id="rId23" display="http://var.astro.cz/oejv/issues/oejv0160.pdf" xr:uid="{00000000-0004-0000-0100-000016000000}"/>
    <hyperlink ref="P72" r:id="rId24" display="http://www.bav-astro.de/sfs/BAVM_link.php?BAVMnr=231" xr:uid="{00000000-0004-0000-0100-000017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2023-01-26T06:47:53Z</dcterms:modified>
</cp:coreProperties>
</file>